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usn\OneDrive\Documents\DATA\EXCEL\"/>
    </mc:Choice>
  </mc:AlternateContent>
  <xr:revisionPtr revIDLastSave="0" documentId="13_ncr:1_{C45506D0-B1AB-489E-84DF-42DC49498C56}" xr6:coauthVersionLast="47" xr6:coauthVersionMax="47" xr10:uidLastSave="{00000000-0000-0000-0000-000000000000}"/>
  <bookViews>
    <workbookView xWindow="-108" yWindow="-108" windowWidth="23256" windowHeight="12456" activeTab="13" xr2:uid="{86F962D5-A93A-4451-B272-866A37A295D9}"/>
  </bookViews>
  <sheets>
    <sheet name="Feuil1" sheetId="1" r:id="rId1"/>
    <sheet name="rough" sheetId="3" r:id="rId2"/>
    <sheet name="JAN" sheetId="2" r:id="rId3"/>
    <sheet name="FEV" sheetId="4" r:id="rId4"/>
    <sheet name="MARS" sheetId="5" r:id="rId5"/>
    <sheet name="AVRIL" sheetId="15" r:id="rId6"/>
    <sheet name="MAI" sheetId="7" r:id="rId7"/>
    <sheet name="JUIN" sheetId="8" r:id="rId8"/>
    <sheet name="JUILLET" sheetId="9" r:id="rId9"/>
    <sheet name="AOÛT" sheetId="10" r:id="rId10"/>
    <sheet name="SEPT" sheetId="11" r:id="rId11"/>
    <sheet name="OCT" sheetId="12" r:id="rId12"/>
    <sheet name="NOV" sheetId="13" r:id="rId13"/>
    <sheet name="DEC" sheetId="1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3" l="1"/>
  <c r="AA9" i="13"/>
  <c r="AH9" i="13"/>
  <c r="AO9" i="13"/>
  <c r="N10" i="10"/>
  <c r="U10" i="10"/>
  <c r="AB10" i="10"/>
  <c r="AI10" i="10"/>
  <c r="AP10" i="10"/>
  <c r="N11" i="10"/>
  <c r="U11" i="10"/>
  <c r="AB11" i="10"/>
  <c r="AI11" i="10"/>
  <c r="AP11" i="10"/>
  <c r="N12" i="10"/>
  <c r="U12" i="10"/>
  <c r="AB12" i="10"/>
  <c r="AI12" i="10"/>
  <c r="AP12" i="10"/>
  <c r="N13" i="10"/>
  <c r="U13" i="10"/>
  <c r="AB13" i="10"/>
  <c r="AI13" i="10"/>
  <c r="AP13" i="10"/>
  <c r="N14" i="10"/>
  <c r="U14" i="10"/>
  <c r="AB14" i="10"/>
  <c r="AI14" i="10"/>
  <c r="AP14" i="10"/>
  <c r="N15" i="10"/>
  <c r="U15" i="10"/>
  <c r="AB15" i="10"/>
  <c r="AI15" i="10"/>
  <c r="AP15" i="10"/>
  <c r="N16" i="10"/>
  <c r="U16" i="10"/>
  <c r="AB16" i="10"/>
  <c r="AI16" i="10"/>
  <c r="AP16" i="10"/>
  <c r="N17" i="10"/>
  <c r="U17" i="10"/>
  <c r="AB17" i="10"/>
  <c r="AI17" i="10"/>
  <c r="AP17" i="10"/>
  <c r="N18" i="10"/>
  <c r="U18" i="10"/>
  <c r="AB18" i="10"/>
  <c r="AI18" i="10"/>
  <c r="AP18" i="10"/>
  <c r="N19" i="10"/>
  <c r="U19" i="10"/>
  <c r="AB19" i="10"/>
  <c r="AI19" i="10"/>
  <c r="AP19" i="10"/>
  <c r="N20" i="10"/>
  <c r="U20" i="10"/>
  <c r="AB20" i="10"/>
  <c r="AI20" i="10"/>
  <c r="AP20" i="10"/>
  <c r="N21" i="10"/>
  <c r="U21" i="10"/>
  <c r="AB21" i="10"/>
  <c r="AI21" i="10"/>
  <c r="AP21" i="10"/>
  <c r="N22" i="10"/>
  <c r="U22" i="10"/>
  <c r="AB22" i="10"/>
  <c r="AI22" i="10"/>
  <c r="AP22" i="10"/>
  <c r="N23" i="10"/>
  <c r="U23" i="10"/>
  <c r="AB23" i="10"/>
  <c r="AI23" i="10"/>
  <c r="AP23" i="10"/>
  <c r="N24" i="10"/>
  <c r="U24" i="10"/>
  <c r="AB24" i="10"/>
  <c r="AI24" i="10"/>
  <c r="AP24" i="10"/>
  <c r="N25" i="10"/>
  <c r="U25" i="10"/>
  <c r="AB25" i="10"/>
  <c r="AI25" i="10"/>
  <c r="AP25" i="10"/>
  <c r="N26" i="10"/>
  <c r="U26" i="10"/>
  <c r="AB26" i="10"/>
  <c r="AI26" i="10"/>
  <c r="AP26" i="10"/>
  <c r="N27" i="10"/>
  <c r="U27" i="10"/>
  <c r="AB27" i="10"/>
  <c r="AI27" i="10"/>
  <c r="AP27" i="10"/>
  <c r="N28" i="10"/>
  <c r="U28" i="10"/>
  <c r="AB28" i="10"/>
  <c r="AI28" i="10"/>
  <c r="AP28" i="10"/>
  <c r="U9" i="10"/>
  <c r="AB9" i="10"/>
  <c r="AI9" i="10"/>
  <c r="AP9" i="10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X9" i="9"/>
  <c r="AE9" i="9"/>
  <c r="AL9" i="9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S9" i="8"/>
  <c r="Z9" i="8"/>
  <c r="AG9" i="8"/>
  <c r="AN9" i="8"/>
  <c r="AC9" i="7"/>
  <c r="AJ9" i="7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9" i="15"/>
  <c r="AE9" i="15"/>
  <c r="AE10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11" i="15"/>
  <c r="AE12" i="15"/>
  <c r="L8" i="15"/>
  <c r="L7" i="15" s="1"/>
  <c r="M5" i="15"/>
  <c r="J5" i="15" s="1"/>
  <c r="BA14" i="15" s="1"/>
  <c r="K5" i="15"/>
  <c r="AU21" i="15" s="1"/>
  <c r="AA9" i="5"/>
  <c r="AH9" i="5"/>
  <c r="AO9" i="5"/>
  <c r="T9" i="5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AU16" i="14"/>
  <c r="AU15" i="14"/>
  <c r="L8" i="14"/>
  <c r="L7" i="14"/>
  <c r="M5" i="14"/>
  <c r="J5" i="14" s="1"/>
  <c r="BA15" i="14" s="1"/>
  <c r="K5" i="14"/>
  <c r="AU21" i="14" s="1"/>
  <c r="K5" i="13"/>
  <c r="AU17" i="13" s="1"/>
  <c r="M5" i="13"/>
  <c r="J5" i="13" s="1"/>
  <c r="BA17" i="13" s="1"/>
  <c r="BD17" i="13" s="1"/>
  <c r="L8" i="13"/>
  <c r="L7" i="13" s="1"/>
  <c r="AU9" i="13"/>
  <c r="BA9" i="13"/>
  <c r="BD9" i="13"/>
  <c r="AU12" i="13"/>
  <c r="BA18" i="13"/>
  <c r="BD18" i="13"/>
  <c r="AU20" i="13"/>
  <c r="BA20" i="13"/>
  <c r="BD20" i="13"/>
  <c r="BA21" i="13"/>
  <c r="BD21" i="13" s="1"/>
  <c r="BA22" i="13"/>
  <c r="BD22" i="13"/>
  <c r="AU24" i="13"/>
  <c r="BA24" i="13"/>
  <c r="BD24" i="13"/>
  <c r="BA26" i="13"/>
  <c r="BD26" i="13" s="1"/>
  <c r="AU28" i="13"/>
  <c r="BA28" i="13"/>
  <c r="BD28" i="13"/>
  <c r="BA27" i="12"/>
  <c r="L8" i="12"/>
  <c r="M5" i="12"/>
  <c r="J5" i="12" s="1"/>
  <c r="BA22" i="12" s="1"/>
  <c r="K5" i="12"/>
  <c r="AU13" i="12" s="1"/>
  <c r="AU25" i="11"/>
  <c r="AU24" i="11"/>
  <c r="AU23" i="11"/>
  <c r="AU22" i="11"/>
  <c r="AU12" i="11"/>
  <c r="L8" i="11"/>
  <c r="L7" i="11"/>
  <c r="M5" i="11"/>
  <c r="M8" i="11" s="1"/>
  <c r="M7" i="11" s="1"/>
  <c r="K5" i="11"/>
  <c r="AU21" i="11" s="1"/>
  <c r="J5" i="11"/>
  <c r="BA13" i="11" s="1"/>
  <c r="L8" i="10"/>
  <c r="L7" i="10" s="1"/>
  <c r="M5" i="10"/>
  <c r="J5" i="10" s="1"/>
  <c r="K5" i="10"/>
  <c r="AU21" i="10" s="1"/>
  <c r="AU26" i="9"/>
  <c r="BA25" i="9"/>
  <c r="BD25" i="9" s="1"/>
  <c r="AU18" i="9"/>
  <c r="AU11" i="9"/>
  <c r="L8" i="9"/>
  <c r="L7" i="9"/>
  <c r="M5" i="9"/>
  <c r="K5" i="9"/>
  <c r="AU21" i="9" s="1"/>
  <c r="J5" i="9"/>
  <c r="BA16" i="9" s="1"/>
  <c r="BA24" i="8"/>
  <c r="BA13" i="8"/>
  <c r="L8" i="8"/>
  <c r="L7" i="8" s="1"/>
  <c r="L15" i="8" s="1"/>
  <c r="M5" i="8"/>
  <c r="J5" i="8" s="1"/>
  <c r="BA11" i="8" s="1"/>
  <c r="K5" i="8"/>
  <c r="AU21" i="8" s="1"/>
  <c r="AU24" i="7"/>
  <c r="L8" i="7"/>
  <c r="L7" i="7"/>
  <c r="M5" i="7"/>
  <c r="J5" i="7" s="1"/>
  <c r="K5" i="7"/>
  <c r="AU21" i="7" s="1"/>
  <c r="AU26" i="5"/>
  <c r="AU25" i="5"/>
  <c r="AU24" i="5"/>
  <c r="AU23" i="5"/>
  <c r="AU22" i="5"/>
  <c r="AU13" i="5"/>
  <c r="AU12" i="5"/>
  <c r="L8" i="5"/>
  <c r="L7" i="5" s="1"/>
  <c r="M5" i="5"/>
  <c r="K5" i="5"/>
  <c r="AU21" i="5" s="1"/>
  <c r="J5" i="5"/>
  <c r="BA11" i="5" s="1"/>
  <c r="L8" i="4"/>
  <c r="L7" i="4"/>
  <c r="M5" i="4"/>
  <c r="J5" i="4" s="1"/>
  <c r="BA17" i="4" s="1"/>
  <c r="BD17" i="4" s="1"/>
  <c r="K5" i="4"/>
  <c r="AU12" i="4" s="1"/>
  <c r="K5" i="2"/>
  <c r="AU11" i="2" s="1"/>
  <c r="M5" i="2"/>
  <c r="J5" i="2" s="1"/>
  <c r="L8" i="2"/>
  <c r="L7" i="2" s="1"/>
  <c r="BA17" i="14" l="1"/>
  <c r="BD17" i="14" s="1"/>
  <c r="AU18" i="14"/>
  <c r="M8" i="14"/>
  <c r="AU12" i="14"/>
  <c r="AU13" i="14"/>
  <c r="AU20" i="14"/>
  <c r="BA21" i="14"/>
  <c r="BD21" i="14" s="1"/>
  <c r="BA10" i="14"/>
  <c r="BD10" i="14" s="1"/>
  <c r="AU14" i="14"/>
  <c r="AU22" i="13"/>
  <c r="AU18" i="13"/>
  <c r="AU26" i="13"/>
  <c r="AU16" i="13"/>
  <c r="AU21" i="13"/>
  <c r="AU14" i="13"/>
  <c r="BA25" i="13"/>
  <c r="BD25" i="13" s="1"/>
  <c r="BA11" i="13"/>
  <c r="BA23" i="13"/>
  <c r="BD23" i="13" s="1"/>
  <c r="AU15" i="13"/>
  <c r="AU10" i="13"/>
  <c r="BA27" i="13"/>
  <c r="BD27" i="13" s="1"/>
  <c r="AU25" i="13"/>
  <c r="BA13" i="13"/>
  <c r="BD13" i="13" s="1"/>
  <c r="AU11" i="13"/>
  <c r="AU27" i="13"/>
  <c r="BA15" i="13"/>
  <c r="BD15" i="13" s="1"/>
  <c r="AU13" i="13"/>
  <c r="AU23" i="13"/>
  <c r="BA19" i="13"/>
  <c r="BD19" i="13" s="1"/>
  <c r="M8" i="13"/>
  <c r="N8" i="13" s="1"/>
  <c r="AU19" i="13"/>
  <c r="BA10" i="12"/>
  <c r="BD10" i="12" s="1"/>
  <c r="AU11" i="12"/>
  <c r="BA15" i="12"/>
  <c r="BA9" i="12"/>
  <c r="BD9" i="12" s="1"/>
  <c r="BA16" i="12"/>
  <c r="BA17" i="12"/>
  <c r="AU18" i="12"/>
  <c r="AU22" i="12"/>
  <c r="AU17" i="12"/>
  <c r="AU21" i="12"/>
  <c r="M8" i="12"/>
  <c r="N8" i="12" s="1"/>
  <c r="O8" i="12" s="1"/>
  <c r="P8" i="12" s="1"/>
  <c r="AU11" i="11"/>
  <c r="AU13" i="11"/>
  <c r="AU28" i="11"/>
  <c r="AU15" i="11"/>
  <c r="AU14" i="11"/>
  <c r="AU26" i="11"/>
  <c r="AU16" i="11"/>
  <c r="AU9" i="11"/>
  <c r="AU18" i="11"/>
  <c r="AU20" i="11"/>
  <c r="BA21" i="11"/>
  <c r="BD21" i="11" s="1"/>
  <c r="BA16" i="10"/>
  <c r="BD16" i="10" s="1"/>
  <c r="BA25" i="10"/>
  <c r="BD25" i="10" s="1"/>
  <c r="BA24" i="10"/>
  <c r="BD24" i="10" s="1"/>
  <c r="BA17" i="10"/>
  <c r="BD17" i="10" s="1"/>
  <c r="BA11" i="10"/>
  <c r="BD11" i="10" s="1"/>
  <c r="BA9" i="10"/>
  <c r="BD9" i="10" s="1"/>
  <c r="BA13" i="10"/>
  <c r="BD13" i="10" s="1"/>
  <c r="BA19" i="10"/>
  <c r="BD19" i="10" s="1"/>
  <c r="BA23" i="10"/>
  <c r="BD23" i="10" s="1"/>
  <c r="BA26" i="10"/>
  <c r="BD26" i="10" s="1"/>
  <c r="BA22" i="10"/>
  <c r="BD22" i="10" s="1"/>
  <c r="BA15" i="10"/>
  <c r="BD15" i="10" s="1"/>
  <c r="BA10" i="10"/>
  <c r="BD10" i="10" s="1"/>
  <c r="BA28" i="10"/>
  <c r="BA21" i="10"/>
  <c r="BD21" i="10" s="1"/>
  <c r="BA27" i="10"/>
  <c r="AU26" i="10"/>
  <c r="AU13" i="10"/>
  <c r="M8" i="10"/>
  <c r="N8" i="10" s="1"/>
  <c r="AU20" i="10"/>
  <c r="AU15" i="10"/>
  <c r="AU9" i="10"/>
  <c r="AU16" i="10"/>
  <c r="AU14" i="10"/>
  <c r="AU11" i="10"/>
  <c r="AU24" i="10"/>
  <c r="AU28" i="10"/>
  <c r="AU10" i="10"/>
  <c r="AU22" i="10"/>
  <c r="AU12" i="10"/>
  <c r="AU18" i="10"/>
  <c r="BA11" i="9"/>
  <c r="BD11" i="9" s="1"/>
  <c r="BA19" i="9"/>
  <c r="BD19" i="9" s="1"/>
  <c r="BA26" i="9"/>
  <c r="BD26" i="9" s="1"/>
  <c r="AU13" i="9"/>
  <c r="BA21" i="9"/>
  <c r="BD21" i="9" s="1"/>
  <c r="BA28" i="9"/>
  <c r="M8" i="9"/>
  <c r="BA13" i="9"/>
  <c r="BD13" i="9" s="1"/>
  <c r="AU22" i="9"/>
  <c r="AU14" i="9"/>
  <c r="BA22" i="9"/>
  <c r="BD22" i="9" s="1"/>
  <c r="BA27" i="9"/>
  <c r="AU12" i="9"/>
  <c r="AU20" i="9"/>
  <c r="AU28" i="9"/>
  <c r="AU9" i="9"/>
  <c r="AU15" i="9"/>
  <c r="BA23" i="9"/>
  <c r="BD23" i="9" s="1"/>
  <c r="BA9" i="9"/>
  <c r="BD9" i="9" s="1"/>
  <c r="BA15" i="9"/>
  <c r="BD15" i="9" s="1"/>
  <c r="AU10" i="9"/>
  <c r="AU16" i="9"/>
  <c r="AU24" i="9"/>
  <c r="BA10" i="9"/>
  <c r="BA17" i="9"/>
  <c r="BD17" i="9" s="1"/>
  <c r="BA24" i="9"/>
  <c r="AU13" i="8"/>
  <c r="AU16" i="8"/>
  <c r="AU18" i="8"/>
  <c r="AU12" i="8"/>
  <c r="AU26" i="8"/>
  <c r="AU28" i="8"/>
  <c r="AU14" i="8"/>
  <c r="AU22" i="8"/>
  <c r="AU15" i="8"/>
  <c r="M8" i="8"/>
  <c r="N8" i="8" s="1"/>
  <c r="AU20" i="8"/>
  <c r="AU9" i="8"/>
  <c r="BA21" i="8"/>
  <c r="AU10" i="8"/>
  <c r="AU11" i="8"/>
  <c r="AU24" i="8"/>
  <c r="M8" i="7"/>
  <c r="N8" i="7" s="1"/>
  <c r="O8" i="7" s="1"/>
  <c r="AU14" i="7"/>
  <c r="AU15" i="7"/>
  <c r="AU16" i="7"/>
  <c r="AU9" i="7"/>
  <c r="AU10" i="7"/>
  <c r="AU22" i="7"/>
  <c r="BA16" i="7"/>
  <c r="BD16" i="7" s="1"/>
  <c r="BA21" i="7"/>
  <c r="BD21" i="7" s="1"/>
  <c r="BA24" i="7"/>
  <c r="BA28" i="7"/>
  <c r="BA13" i="7"/>
  <c r="BD13" i="7" s="1"/>
  <c r="BA27" i="7"/>
  <c r="BD27" i="7" s="1"/>
  <c r="BA11" i="7"/>
  <c r="BD11" i="7" s="1"/>
  <c r="BA26" i="7"/>
  <c r="BD26" i="7" s="1"/>
  <c r="BA19" i="7"/>
  <c r="BD19" i="7" s="1"/>
  <c r="BA10" i="7"/>
  <c r="BD10" i="7" s="1"/>
  <c r="BA17" i="7"/>
  <c r="BD17" i="7" s="1"/>
  <c r="BA25" i="7"/>
  <c r="BD25" i="7" s="1"/>
  <c r="BA9" i="7"/>
  <c r="BD9" i="7" s="1"/>
  <c r="BA15" i="7"/>
  <c r="BD15" i="7" s="1"/>
  <c r="BA23" i="7"/>
  <c r="BD23" i="7" s="1"/>
  <c r="BA22" i="7"/>
  <c r="AU18" i="7"/>
  <c r="AU26" i="7"/>
  <c r="AU11" i="7"/>
  <c r="AU12" i="7"/>
  <c r="AU20" i="7"/>
  <c r="AU13" i="7"/>
  <c r="AU28" i="7"/>
  <c r="BA10" i="15"/>
  <c r="BD10" i="15" s="1"/>
  <c r="BA12" i="15"/>
  <c r="BD12" i="15" s="1"/>
  <c r="AU14" i="15"/>
  <c r="BA15" i="15"/>
  <c r="BD15" i="15" s="1"/>
  <c r="BA17" i="15"/>
  <c r="BD17" i="15" s="1"/>
  <c r="M8" i="15"/>
  <c r="AU19" i="15"/>
  <c r="AU24" i="15"/>
  <c r="BA25" i="15"/>
  <c r="BD25" i="15" s="1"/>
  <c r="AU26" i="15"/>
  <c r="BD14" i="15"/>
  <c r="AU27" i="15"/>
  <c r="AU25" i="15"/>
  <c r="AU23" i="15"/>
  <c r="AU20" i="15"/>
  <c r="AU17" i="15"/>
  <c r="AU10" i="15"/>
  <c r="AU16" i="15"/>
  <c r="AU13" i="15"/>
  <c r="AU15" i="15"/>
  <c r="AU18" i="15"/>
  <c r="AU28" i="15"/>
  <c r="AU12" i="15"/>
  <c r="AU22" i="15"/>
  <c r="AU11" i="15"/>
  <c r="BA20" i="15"/>
  <c r="BA18" i="15"/>
  <c r="BA26" i="15"/>
  <c r="BA24" i="15"/>
  <c r="BA22" i="15"/>
  <c r="BA28" i="15"/>
  <c r="BA23" i="15"/>
  <c r="BA13" i="15"/>
  <c r="BA27" i="15"/>
  <c r="BA21" i="15"/>
  <c r="BA11" i="15"/>
  <c r="BA16" i="15"/>
  <c r="BA19" i="15"/>
  <c r="BA9" i="15"/>
  <c r="AU9" i="15"/>
  <c r="AU9" i="5"/>
  <c r="AU11" i="5"/>
  <c r="AU16" i="5"/>
  <c r="AU18" i="5"/>
  <c r="M8" i="5"/>
  <c r="M7" i="5" s="1"/>
  <c r="M21" i="5" s="1"/>
  <c r="AU28" i="5"/>
  <c r="AU14" i="5"/>
  <c r="AU15" i="5"/>
  <c r="AU20" i="5"/>
  <c r="AU13" i="4"/>
  <c r="AU14" i="4"/>
  <c r="AU15" i="4"/>
  <c r="M8" i="4"/>
  <c r="N8" i="4" s="1"/>
  <c r="AU21" i="4"/>
  <c r="AU18" i="4"/>
  <c r="AU19" i="4"/>
  <c r="AU20" i="4"/>
  <c r="BD15" i="14"/>
  <c r="BA16" i="14"/>
  <c r="BA14" i="14"/>
  <c r="BA12" i="14"/>
  <c r="BA20" i="14"/>
  <c r="BA18" i="14"/>
  <c r="BA26" i="14"/>
  <c r="BA24" i="14"/>
  <c r="BA22" i="14"/>
  <c r="BA28" i="14"/>
  <c r="BA27" i="14"/>
  <c r="BA25" i="14"/>
  <c r="BA23" i="14"/>
  <c r="BA11" i="14"/>
  <c r="N8" i="14"/>
  <c r="M7" i="14"/>
  <c r="BA9" i="14"/>
  <c r="BA19" i="14"/>
  <c r="BA13" i="14"/>
  <c r="AU9" i="14"/>
  <c r="AU11" i="14"/>
  <c r="AU28" i="14"/>
  <c r="AU22" i="14"/>
  <c r="AU24" i="14"/>
  <c r="AU26" i="14"/>
  <c r="AU10" i="14"/>
  <c r="AU23" i="14"/>
  <c r="AU25" i="14"/>
  <c r="AU27" i="14"/>
  <c r="AU17" i="14"/>
  <c r="AU19" i="14"/>
  <c r="BD11" i="13"/>
  <c r="M7" i="13"/>
  <c r="BA12" i="13"/>
  <c r="BA14" i="13"/>
  <c r="BA16" i="13"/>
  <c r="BA10" i="13"/>
  <c r="BD15" i="12"/>
  <c r="BD16" i="12"/>
  <c r="BD27" i="12"/>
  <c r="BD17" i="12"/>
  <c r="BD22" i="12"/>
  <c r="BA26" i="12"/>
  <c r="BA28" i="12"/>
  <c r="BA24" i="12"/>
  <c r="BA13" i="12"/>
  <c r="BA18" i="12"/>
  <c r="BA23" i="12"/>
  <c r="BA11" i="12"/>
  <c r="BA12" i="12"/>
  <c r="AU27" i="12"/>
  <c r="AU25" i="12"/>
  <c r="AU23" i="12"/>
  <c r="AU10" i="12"/>
  <c r="AU20" i="12"/>
  <c r="AU15" i="12"/>
  <c r="AU26" i="12"/>
  <c r="AU14" i="12"/>
  <c r="AU9" i="12"/>
  <c r="BA21" i="12"/>
  <c r="BA14" i="12"/>
  <c r="BA25" i="12"/>
  <c r="AU12" i="12"/>
  <c r="AU19" i="12"/>
  <c r="BA19" i="12"/>
  <c r="BA20" i="12"/>
  <c r="L7" i="12"/>
  <c r="O7" i="12"/>
  <c r="AU16" i="12"/>
  <c r="AU24" i="12"/>
  <c r="AU28" i="12"/>
  <c r="BD13" i="11"/>
  <c r="BA19" i="11"/>
  <c r="BA23" i="11"/>
  <c r="BA9" i="11"/>
  <c r="BA10" i="11"/>
  <c r="BA16" i="11"/>
  <c r="BA14" i="11"/>
  <c r="BA12" i="11"/>
  <c r="BA20" i="11"/>
  <c r="BA18" i="11"/>
  <c r="BA28" i="11"/>
  <c r="BA22" i="11"/>
  <c r="BA17" i="11"/>
  <c r="BA15" i="11"/>
  <c r="BA27" i="11"/>
  <c r="BA26" i="11"/>
  <c r="BA25" i="11"/>
  <c r="N8" i="11"/>
  <c r="BA24" i="11"/>
  <c r="BA11" i="11"/>
  <c r="AU10" i="11"/>
  <c r="AU27" i="11"/>
  <c r="AU17" i="11"/>
  <c r="AU19" i="11"/>
  <c r="BD27" i="10"/>
  <c r="BD28" i="10"/>
  <c r="AU23" i="10"/>
  <c r="AU25" i="10"/>
  <c r="AU27" i="10"/>
  <c r="BA18" i="10"/>
  <c r="BA20" i="10"/>
  <c r="BA12" i="10"/>
  <c r="BA14" i="10"/>
  <c r="AU17" i="10"/>
  <c r="AU19" i="10"/>
  <c r="BD16" i="9"/>
  <c r="N8" i="9"/>
  <c r="M7" i="9"/>
  <c r="BD27" i="9"/>
  <c r="BD24" i="9"/>
  <c r="BD10" i="9"/>
  <c r="BD28" i="9"/>
  <c r="AU23" i="9"/>
  <c r="AU25" i="9"/>
  <c r="AU27" i="9"/>
  <c r="BA18" i="9"/>
  <c r="BA20" i="9"/>
  <c r="BA12" i="9"/>
  <c r="BA14" i="9"/>
  <c r="AU17" i="9"/>
  <c r="AU19" i="9"/>
  <c r="BD13" i="8"/>
  <c r="BD24" i="8"/>
  <c r="BD11" i="8"/>
  <c r="BD21" i="8"/>
  <c r="BA19" i="8"/>
  <c r="BA22" i="8"/>
  <c r="L23" i="8"/>
  <c r="L26" i="8"/>
  <c r="L24" i="8"/>
  <c r="BA16" i="8"/>
  <c r="BA14" i="8"/>
  <c r="BA12" i="8"/>
  <c r="BA20" i="8"/>
  <c r="BA18" i="8"/>
  <c r="BA26" i="8"/>
  <c r="BA28" i="8"/>
  <c r="BA17" i="8"/>
  <c r="BA27" i="8"/>
  <c r="BA23" i="8"/>
  <c r="BA25" i="8"/>
  <c r="BA15" i="8"/>
  <c r="BA9" i="8"/>
  <c r="BA10" i="8"/>
  <c r="L9" i="8"/>
  <c r="L13" i="8"/>
  <c r="L21" i="8"/>
  <c r="L16" i="8"/>
  <c r="L14" i="8"/>
  <c r="L22" i="8"/>
  <c r="L20" i="8"/>
  <c r="L18" i="8"/>
  <c r="L28" i="8"/>
  <c r="L19" i="8"/>
  <c r="L12" i="8"/>
  <c r="L17" i="8"/>
  <c r="L27" i="8"/>
  <c r="L25" i="8"/>
  <c r="L10" i="8"/>
  <c r="L11" i="8"/>
  <c r="AU23" i="8"/>
  <c r="AU25" i="8"/>
  <c r="AU27" i="8"/>
  <c r="AU17" i="8"/>
  <c r="AU19" i="8"/>
  <c r="M7" i="7"/>
  <c r="BD24" i="7"/>
  <c r="P8" i="7"/>
  <c r="O7" i="7"/>
  <c r="N7" i="7"/>
  <c r="BD22" i="7"/>
  <c r="BD28" i="7"/>
  <c r="AU23" i="7"/>
  <c r="AU25" i="7"/>
  <c r="AU27" i="7"/>
  <c r="BA18" i="7"/>
  <c r="BA20" i="7"/>
  <c r="BA12" i="7"/>
  <c r="BA14" i="7"/>
  <c r="AU17" i="7"/>
  <c r="AU19" i="7"/>
  <c r="BD11" i="5"/>
  <c r="BA16" i="5"/>
  <c r="BA14" i="5"/>
  <c r="BA12" i="5"/>
  <c r="BA20" i="5"/>
  <c r="BA18" i="5"/>
  <c r="BA28" i="5"/>
  <c r="BA27" i="5"/>
  <c r="BA24" i="5"/>
  <c r="BA19" i="5"/>
  <c r="BA26" i="5"/>
  <c r="BA9" i="5"/>
  <c r="BA22" i="5"/>
  <c r="BA17" i="5"/>
  <c r="BA23" i="5"/>
  <c r="BA21" i="5"/>
  <c r="BA15" i="5"/>
  <c r="BA25" i="5"/>
  <c r="BA13" i="5"/>
  <c r="BA10" i="5"/>
  <c r="M24" i="5"/>
  <c r="M19" i="5"/>
  <c r="M26" i="5"/>
  <c r="M16" i="5"/>
  <c r="M15" i="5"/>
  <c r="M10" i="5"/>
  <c r="M25" i="5"/>
  <c r="AU10" i="5"/>
  <c r="AU27" i="5"/>
  <c r="AU17" i="5"/>
  <c r="AU19" i="5"/>
  <c r="BA20" i="4"/>
  <c r="BA18" i="4"/>
  <c r="BA26" i="4"/>
  <c r="BA24" i="4"/>
  <c r="BA22" i="4"/>
  <c r="BA28" i="4"/>
  <c r="BA27" i="4"/>
  <c r="BA25" i="4"/>
  <c r="BA23" i="4"/>
  <c r="BA16" i="4"/>
  <c r="BA12" i="4"/>
  <c r="BA13" i="4"/>
  <c r="BA15" i="4"/>
  <c r="BA11" i="4"/>
  <c r="BA19" i="4"/>
  <c r="BA21" i="4"/>
  <c r="BA14" i="4"/>
  <c r="BA9" i="4"/>
  <c r="BA10" i="4"/>
  <c r="AU27" i="4"/>
  <c r="AU25" i="4"/>
  <c r="AU23" i="4"/>
  <c r="AU10" i="4"/>
  <c r="AU28" i="4"/>
  <c r="AU11" i="4"/>
  <c r="AU16" i="4"/>
  <c r="AU22" i="4"/>
  <c r="AU26" i="4"/>
  <c r="AU24" i="4"/>
  <c r="AU9" i="4"/>
  <c r="AU17" i="4"/>
  <c r="AU20" i="2"/>
  <c r="AU10" i="2"/>
  <c r="AU9" i="2"/>
  <c r="AU22" i="2"/>
  <c r="AU21" i="2"/>
  <c r="AU19" i="2"/>
  <c r="AU18" i="2"/>
  <c r="AU17" i="2"/>
  <c r="AU28" i="2"/>
  <c r="AU16" i="2"/>
  <c r="AU27" i="2"/>
  <c r="AU15" i="2"/>
  <c r="AU26" i="2"/>
  <c r="AU14" i="2"/>
  <c r="AU25" i="2"/>
  <c r="AU13" i="2"/>
  <c r="AU24" i="2"/>
  <c r="AU12" i="2"/>
  <c r="AU23" i="2"/>
  <c r="BA11" i="2"/>
  <c r="BA20" i="2"/>
  <c r="BA19" i="2"/>
  <c r="BA18" i="2"/>
  <c r="BA17" i="2"/>
  <c r="BA28" i="2"/>
  <c r="BA16" i="2"/>
  <c r="BA27" i="2"/>
  <c r="BA15" i="2"/>
  <c r="BA26" i="2"/>
  <c r="BA14" i="2"/>
  <c r="BA25" i="2"/>
  <c r="BA13" i="2"/>
  <c r="BA12" i="2"/>
  <c r="BA22" i="2"/>
  <c r="BA10" i="2"/>
  <c r="BA21" i="2"/>
  <c r="BA9" i="2"/>
  <c r="BD9" i="2" s="1"/>
  <c r="BA24" i="2"/>
  <c r="BA23" i="2"/>
  <c r="M8" i="2"/>
  <c r="N8" i="2" s="1"/>
  <c r="O8" i="13" l="1"/>
  <c r="N7" i="13"/>
  <c r="Q8" i="12"/>
  <c r="P7" i="12"/>
  <c r="N7" i="12"/>
  <c r="M7" i="12"/>
  <c r="M7" i="10"/>
  <c r="M7" i="8"/>
  <c r="M7" i="15"/>
  <c r="N8" i="15"/>
  <c r="BD26" i="15"/>
  <c r="BD9" i="15"/>
  <c r="BD18" i="15"/>
  <c r="BD19" i="15"/>
  <c r="BD20" i="15"/>
  <c r="BD16" i="15"/>
  <c r="BD23" i="15"/>
  <c r="BD22" i="15"/>
  <c r="BD24" i="15"/>
  <c r="BD11" i="15"/>
  <c r="BD13" i="15"/>
  <c r="BD28" i="15"/>
  <c r="BD21" i="15"/>
  <c r="BD27" i="15"/>
  <c r="M11" i="5"/>
  <c r="N8" i="5"/>
  <c r="M28" i="5"/>
  <c r="M9" i="5"/>
  <c r="M18" i="5"/>
  <c r="M17" i="5"/>
  <c r="M13" i="5"/>
  <c r="M14" i="5"/>
  <c r="M27" i="5"/>
  <c r="M23" i="5"/>
  <c r="M20" i="5"/>
  <c r="M12" i="5"/>
  <c r="M22" i="5"/>
  <c r="M7" i="4"/>
  <c r="M22" i="4" s="1"/>
  <c r="BD16" i="14"/>
  <c r="BD9" i="14"/>
  <c r="BD23" i="14"/>
  <c r="BD25" i="14"/>
  <c r="BD27" i="14"/>
  <c r="BD28" i="14"/>
  <c r="O8" i="14"/>
  <c r="N7" i="14"/>
  <c r="BD24" i="14"/>
  <c r="BD13" i="14"/>
  <c r="BD26" i="14"/>
  <c r="BD11" i="14"/>
  <c r="BD18" i="14"/>
  <c r="BD20" i="14"/>
  <c r="BD19" i="14"/>
  <c r="BD12" i="14"/>
  <c r="BD22" i="14"/>
  <c r="BD14" i="14"/>
  <c r="M24" i="13"/>
  <c r="M18" i="13"/>
  <c r="M20" i="13"/>
  <c r="M22" i="13"/>
  <c r="M11" i="13"/>
  <c r="M13" i="13"/>
  <c r="M19" i="13"/>
  <c r="M28" i="13"/>
  <c r="M15" i="13"/>
  <c r="M12" i="13"/>
  <c r="M23" i="13"/>
  <c r="M26" i="13"/>
  <c r="M9" i="13"/>
  <c r="M10" i="13"/>
  <c r="M17" i="13"/>
  <c r="M25" i="13"/>
  <c r="M14" i="13"/>
  <c r="M16" i="13"/>
  <c r="M21" i="13"/>
  <c r="M27" i="13"/>
  <c r="BD10" i="13"/>
  <c r="BD16" i="13"/>
  <c r="BD14" i="13"/>
  <c r="BD12" i="13"/>
  <c r="BD11" i="12"/>
  <c r="BD23" i="12"/>
  <c r="BD20" i="12"/>
  <c r="BD19" i="12"/>
  <c r="BD28" i="12"/>
  <c r="BD26" i="12"/>
  <c r="BD14" i="12"/>
  <c r="BD18" i="12"/>
  <c r="BD12" i="12"/>
  <c r="BD13" i="12"/>
  <c r="BD24" i="12"/>
  <c r="BD25" i="12"/>
  <c r="BD21" i="12"/>
  <c r="O8" i="11"/>
  <c r="N7" i="11"/>
  <c r="BD16" i="11"/>
  <c r="BD11" i="11"/>
  <c r="BD19" i="11"/>
  <c r="BD17" i="11"/>
  <c r="BD22" i="11"/>
  <c r="BD28" i="11"/>
  <c r="BD25" i="11"/>
  <c r="BD15" i="11"/>
  <c r="BD12" i="11"/>
  <c r="BD10" i="11"/>
  <c r="BD26" i="11"/>
  <c r="BD23" i="11"/>
  <c r="BD27" i="11"/>
  <c r="BD18" i="11"/>
  <c r="BD20" i="11"/>
  <c r="BD24" i="11"/>
  <c r="BD14" i="11"/>
  <c r="BD9" i="11"/>
  <c r="O8" i="10"/>
  <c r="N7" i="10"/>
  <c r="BD14" i="10"/>
  <c r="BD18" i="10"/>
  <c r="BD20" i="10"/>
  <c r="BD12" i="10"/>
  <c r="BD18" i="9"/>
  <c r="BD14" i="9"/>
  <c r="BD20" i="9"/>
  <c r="O8" i="9"/>
  <c r="N7" i="9"/>
  <c r="BD12" i="9"/>
  <c r="BD9" i="8"/>
  <c r="BD26" i="8"/>
  <c r="BD10" i="8"/>
  <c r="BD14" i="8"/>
  <c r="BD16" i="8"/>
  <c r="BD18" i="8"/>
  <c r="BD22" i="8"/>
  <c r="O8" i="8"/>
  <c r="N7" i="8"/>
  <c r="BD15" i="8"/>
  <c r="BD25" i="8"/>
  <c r="BD27" i="8"/>
  <c r="BD17" i="8"/>
  <c r="BD28" i="8"/>
  <c r="BD20" i="8"/>
  <c r="BD19" i="8"/>
  <c r="BD23" i="8"/>
  <c r="BD12" i="8"/>
  <c r="BD20" i="7"/>
  <c r="BD18" i="7"/>
  <c r="BD14" i="7"/>
  <c r="Q8" i="7"/>
  <c r="P7" i="7"/>
  <c r="BD12" i="7"/>
  <c r="O28" i="7"/>
  <c r="O26" i="7"/>
  <c r="O24" i="7"/>
  <c r="O11" i="7"/>
  <c r="O19" i="7"/>
  <c r="O17" i="7"/>
  <c r="O12" i="7"/>
  <c r="O10" i="7"/>
  <c r="O25" i="7"/>
  <c r="O15" i="7"/>
  <c r="O20" i="7"/>
  <c r="O9" i="7"/>
  <c r="O18" i="7"/>
  <c r="O13" i="7"/>
  <c r="O23" i="7"/>
  <c r="O16" i="7"/>
  <c r="O21" i="7"/>
  <c r="O14" i="7"/>
  <c r="O27" i="7"/>
  <c r="O22" i="7"/>
  <c r="BD23" i="5"/>
  <c r="O8" i="5"/>
  <c r="N7" i="5"/>
  <c r="BD15" i="5"/>
  <c r="BD20" i="5"/>
  <c r="BD21" i="5"/>
  <c r="BD12" i="5"/>
  <c r="BD14" i="5"/>
  <c r="BD17" i="5"/>
  <c r="BD16" i="5"/>
  <c r="BD22" i="5"/>
  <c r="BD9" i="5"/>
  <c r="BD26" i="5"/>
  <c r="BD19" i="5"/>
  <c r="BD24" i="5"/>
  <c r="BD10" i="5"/>
  <c r="BD27" i="5"/>
  <c r="BD13" i="5"/>
  <c r="BD28" i="5"/>
  <c r="BD25" i="5"/>
  <c r="BD18" i="5"/>
  <c r="BD28" i="4"/>
  <c r="BD22" i="4"/>
  <c r="BD11" i="4"/>
  <c r="BD18" i="4"/>
  <c r="BD20" i="4"/>
  <c r="BD13" i="4"/>
  <c r="BD27" i="4"/>
  <c r="BD19" i="4"/>
  <c r="BD26" i="4"/>
  <c r="BD15" i="4"/>
  <c r="BD12" i="4"/>
  <c r="M10" i="4"/>
  <c r="M19" i="4"/>
  <c r="M27" i="4"/>
  <c r="M16" i="4"/>
  <c r="M25" i="4"/>
  <c r="BD10" i="4"/>
  <c r="BD25" i="4"/>
  <c r="BD9" i="4"/>
  <c r="BD14" i="4"/>
  <c r="BD21" i="4"/>
  <c r="BD24" i="4"/>
  <c r="BD16" i="4"/>
  <c r="BD23" i="4"/>
  <c r="N7" i="4"/>
  <c r="O8" i="4"/>
  <c r="BD14" i="2"/>
  <c r="BD15" i="2"/>
  <c r="BD23" i="2"/>
  <c r="BD24" i="2"/>
  <c r="BD16" i="2"/>
  <c r="BD20" i="2"/>
  <c r="BD25" i="2"/>
  <c r="BD26" i="2"/>
  <c r="BD27" i="2"/>
  <c r="BD28" i="2"/>
  <c r="BD21" i="2"/>
  <c r="BD17" i="2"/>
  <c r="BD10" i="2"/>
  <c r="BD18" i="2"/>
  <c r="BD22" i="2"/>
  <c r="BD19" i="2"/>
  <c r="BD12" i="2"/>
  <c r="BD13" i="2"/>
  <c r="BD11" i="2"/>
  <c r="M7" i="2"/>
  <c r="O8" i="2"/>
  <c r="N7" i="2"/>
  <c r="P8" i="13" l="1"/>
  <c r="O7" i="13"/>
  <c r="P21" i="12"/>
  <c r="P19" i="12"/>
  <c r="P12" i="12"/>
  <c r="P26" i="12"/>
  <c r="P10" i="12"/>
  <c r="P20" i="12"/>
  <c r="P28" i="12"/>
  <c r="P9" i="12"/>
  <c r="P25" i="12"/>
  <c r="P22" i="12"/>
  <c r="P24" i="12"/>
  <c r="P16" i="12"/>
  <c r="P17" i="12"/>
  <c r="P14" i="12"/>
  <c r="P15" i="12"/>
  <c r="P18" i="12"/>
  <c r="P13" i="12"/>
  <c r="P11" i="12"/>
  <c r="P27" i="12"/>
  <c r="P23" i="12"/>
  <c r="R8" i="12"/>
  <c r="Q7" i="12"/>
  <c r="O8" i="15"/>
  <c r="N7" i="15"/>
  <c r="M17" i="4"/>
  <c r="M21" i="4"/>
  <c r="M14" i="4"/>
  <c r="M23" i="4"/>
  <c r="M13" i="4"/>
  <c r="M28" i="4"/>
  <c r="M12" i="4"/>
  <c r="M15" i="4"/>
  <c r="M11" i="4"/>
  <c r="M24" i="4"/>
  <c r="M26" i="4"/>
  <c r="M18" i="4"/>
  <c r="M9" i="4"/>
  <c r="M20" i="4"/>
  <c r="P8" i="14"/>
  <c r="O7" i="14"/>
  <c r="P8" i="11"/>
  <c r="O7" i="11"/>
  <c r="P8" i="10"/>
  <c r="O7" i="10"/>
  <c r="N9" i="10"/>
  <c r="P8" i="9"/>
  <c r="O7" i="9"/>
  <c r="P8" i="8"/>
  <c r="O7" i="8"/>
  <c r="Q7" i="7"/>
  <c r="R8" i="7"/>
  <c r="P8" i="5"/>
  <c r="O7" i="5"/>
  <c r="O7" i="4"/>
  <c r="P8" i="4"/>
  <c r="P8" i="2"/>
  <c r="O7" i="2"/>
  <c r="Q8" i="13" l="1"/>
  <c r="P7" i="13"/>
  <c r="R7" i="12"/>
  <c r="S8" i="12"/>
  <c r="P8" i="15"/>
  <c r="O7" i="15"/>
  <c r="Q8" i="14"/>
  <c r="P7" i="14"/>
  <c r="P7" i="11"/>
  <c r="Q8" i="11"/>
  <c r="Q8" i="10"/>
  <c r="P7" i="10"/>
  <c r="P7" i="9"/>
  <c r="Q8" i="9"/>
  <c r="P7" i="8"/>
  <c r="Q8" i="8"/>
  <c r="R7" i="7"/>
  <c r="S8" i="7"/>
  <c r="P7" i="5"/>
  <c r="Q8" i="5"/>
  <c r="Q8" i="4"/>
  <c r="P7" i="4"/>
  <c r="Q8" i="2"/>
  <c r="P7" i="2"/>
  <c r="R8" i="13" l="1"/>
  <c r="Q7" i="13"/>
  <c r="S7" i="12"/>
  <c r="T8" i="12"/>
  <c r="Q8" i="15"/>
  <c r="P7" i="15"/>
  <c r="R8" i="14"/>
  <c r="Q7" i="14"/>
  <c r="Q7" i="11"/>
  <c r="R8" i="11"/>
  <c r="R8" i="10"/>
  <c r="Q7" i="10"/>
  <c r="R8" i="9"/>
  <c r="Q7" i="9"/>
  <c r="Q7" i="8"/>
  <c r="R8" i="8"/>
  <c r="T8" i="7"/>
  <c r="S7" i="7"/>
  <c r="Q7" i="5"/>
  <c r="R8" i="5"/>
  <c r="R8" i="4"/>
  <c r="Q7" i="4"/>
  <c r="P18" i="2"/>
  <c r="P13" i="2"/>
  <c r="P17" i="2"/>
  <c r="P12" i="2"/>
  <c r="P14" i="2"/>
  <c r="P27" i="2"/>
  <c r="P10" i="2"/>
  <c r="P16" i="2"/>
  <c r="P22" i="2"/>
  <c r="P26" i="2"/>
  <c r="P19" i="2"/>
  <c r="P11" i="2"/>
  <c r="P25" i="2"/>
  <c r="P9" i="2"/>
  <c r="P21" i="2"/>
  <c r="P15" i="2"/>
  <c r="P24" i="2"/>
  <c r="P20" i="2"/>
  <c r="P23" i="2"/>
  <c r="P28" i="2"/>
  <c r="R8" i="2"/>
  <c r="Q7" i="2"/>
  <c r="S8" i="13" l="1"/>
  <c r="R7" i="13"/>
  <c r="T7" i="12"/>
  <c r="U8" i="12"/>
  <c r="Q7" i="15"/>
  <c r="R8" i="15"/>
  <c r="S8" i="14"/>
  <c r="R7" i="14"/>
  <c r="S8" i="11"/>
  <c r="R7" i="11"/>
  <c r="R7" i="10"/>
  <c r="S8" i="10"/>
  <c r="Q11" i="9"/>
  <c r="Q17" i="9"/>
  <c r="Q15" i="9"/>
  <c r="Q13" i="9"/>
  <c r="Q21" i="9"/>
  <c r="Q19" i="9"/>
  <c r="Q9" i="9"/>
  <c r="Q27" i="9"/>
  <c r="Q25" i="9"/>
  <c r="Q20" i="9"/>
  <c r="Q23" i="9"/>
  <c r="Q10" i="9"/>
  <c r="Q18" i="9"/>
  <c r="Q16" i="9"/>
  <c r="Q28" i="9"/>
  <c r="Q26" i="9"/>
  <c r="Q22" i="9"/>
  <c r="Q14" i="9"/>
  <c r="Q24" i="9"/>
  <c r="Q12" i="9"/>
  <c r="R7" i="9"/>
  <c r="S8" i="9"/>
  <c r="R7" i="8"/>
  <c r="S8" i="8"/>
  <c r="U8" i="7"/>
  <c r="T7" i="7"/>
  <c r="R7" i="5"/>
  <c r="S8" i="5"/>
  <c r="S8" i="4"/>
  <c r="R7" i="4"/>
  <c r="S8" i="2"/>
  <c r="R7" i="2"/>
  <c r="T8" i="13" l="1"/>
  <c r="S7" i="13"/>
  <c r="V8" i="12"/>
  <c r="U7" i="12"/>
  <c r="S8" i="15"/>
  <c r="R7" i="15"/>
  <c r="Q17" i="15"/>
  <c r="Q9" i="15"/>
  <c r="Q13" i="15"/>
  <c r="Q19" i="15"/>
  <c r="Q27" i="15"/>
  <c r="Q26" i="15"/>
  <c r="Q22" i="15"/>
  <c r="Q15" i="15"/>
  <c r="Q28" i="15"/>
  <c r="Q23" i="15"/>
  <c r="Q21" i="15"/>
  <c r="Q18" i="15"/>
  <c r="Q20" i="15"/>
  <c r="Q25" i="15"/>
  <c r="Q10" i="15"/>
  <c r="Q16" i="15"/>
  <c r="Q12" i="15"/>
  <c r="Q11" i="15"/>
  <c r="Q24" i="15"/>
  <c r="Q14" i="15"/>
  <c r="S7" i="14"/>
  <c r="T8" i="14"/>
  <c r="R17" i="14"/>
  <c r="R15" i="14"/>
  <c r="R13" i="14"/>
  <c r="R21" i="14"/>
  <c r="R19" i="14"/>
  <c r="R9" i="14"/>
  <c r="R27" i="14"/>
  <c r="R25" i="14"/>
  <c r="R23" i="14"/>
  <c r="R28" i="14"/>
  <c r="R26" i="14"/>
  <c r="R24" i="14"/>
  <c r="R12" i="14"/>
  <c r="R18" i="14"/>
  <c r="R22" i="14"/>
  <c r="R11" i="14"/>
  <c r="R16" i="14"/>
  <c r="R14" i="14"/>
  <c r="R10" i="14"/>
  <c r="R20" i="14"/>
  <c r="R17" i="11"/>
  <c r="R15" i="11"/>
  <c r="R13" i="11"/>
  <c r="R21" i="11"/>
  <c r="R19" i="11"/>
  <c r="R9" i="11"/>
  <c r="R25" i="11"/>
  <c r="R20" i="11"/>
  <c r="R23" i="11"/>
  <c r="R10" i="11"/>
  <c r="R18" i="11"/>
  <c r="R27" i="11"/>
  <c r="R12" i="11"/>
  <c r="R24" i="11"/>
  <c r="R22" i="11"/>
  <c r="R11" i="11"/>
  <c r="R26" i="11"/>
  <c r="R14" i="11"/>
  <c r="R28" i="11"/>
  <c r="R16" i="11"/>
  <c r="S7" i="11"/>
  <c r="T8" i="11"/>
  <c r="T8" i="10"/>
  <c r="S7" i="10"/>
  <c r="S7" i="9"/>
  <c r="T8" i="9"/>
  <c r="S7" i="8"/>
  <c r="T8" i="8"/>
  <c r="U7" i="7"/>
  <c r="V8" i="7"/>
  <c r="S7" i="5"/>
  <c r="T8" i="5"/>
  <c r="S7" i="4"/>
  <c r="T8" i="4"/>
  <c r="T8" i="2"/>
  <c r="S7" i="2"/>
  <c r="U8" i="13" l="1"/>
  <c r="T7" i="13"/>
  <c r="W8" i="12"/>
  <c r="V7" i="12"/>
  <c r="T8" i="15"/>
  <c r="S7" i="15"/>
  <c r="T7" i="14"/>
  <c r="U8" i="14"/>
  <c r="U8" i="11"/>
  <c r="T7" i="11"/>
  <c r="T7" i="10"/>
  <c r="U8" i="10"/>
  <c r="U8" i="9"/>
  <c r="T7" i="9"/>
  <c r="T7" i="8"/>
  <c r="U8" i="8"/>
  <c r="S21" i="8"/>
  <c r="S19" i="8"/>
  <c r="S27" i="8"/>
  <c r="S25" i="8"/>
  <c r="S23" i="8"/>
  <c r="S15" i="8"/>
  <c r="S10" i="8"/>
  <c r="S18" i="8"/>
  <c r="S13" i="8"/>
  <c r="S26" i="8"/>
  <c r="S16" i="8"/>
  <c r="S14" i="8"/>
  <c r="S22" i="8"/>
  <c r="S20" i="8"/>
  <c r="S11" i="8"/>
  <c r="S28" i="8"/>
  <c r="S24" i="8"/>
  <c r="S17" i="8"/>
  <c r="S12" i="8"/>
  <c r="V7" i="7"/>
  <c r="W8" i="7"/>
  <c r="U8" i="5"/>
  <c r="T7" i="5"/>
  <c r="U8" i="4"/>
  <c r="T7" i="4"/>
  <c r="U8" i="2"/>
  <c r="T7" i="2"/>
  <c r="T23" i="13" l="1"/>
  <c r="T15" i="13"/>
  <c r="T16" i="13"/>
  <c r="T21" i="13"/>
  <c r="T19" i="13"/>
  <c r="T27" i="13"/>
  <c r="T22" i="13"/>
  <c r="T24" i="13"/>
  <c r="T12" i="13"/>
  <c r="T13" i="13"/>
  <c r="T11" i="13"/>
  <c r="T17" i="13"/>
  <c r="T26" i="13"/>
  <c r="T10" i="13"/>
  <c r="T18" i="13"/>
  <c r="T14" i="13"/>
  <c r="T28" i="13"/>
  <c r="T25" i="13"/>
  <c r="T20" i="13"/>
  <c r="U7" i="13"/>
  <c r="V8" i="13"/>
  <c r="W7" i="12"/>
  <c r="X8" i="12"/>
  <c r="T7" i="15"/>
  <c r="U8" i="15"/>
  <c r="U7" i="14"/>
  <c r="V8" i="14"/>
  <c r="U7" i="11"/>
  <c r="V8" i="11"/>
  <c r="U7" i="10"/>
  <c r="V8" i="10"/>
  <c r="U7" i="9"/>
  <c r="V8" i="9"/>
  <c r="U7" i="8"/>
  <c r="V8" i="8"/>
  <c r="W7" i="7"/>
  <c r="X8" i="7"/>
  <c r="V12" i="7"/>
  <c r="V10" i="7"/>
  <c r="V16" i="7"/>
  <c r="V14" i="7"/>
  <c r="V25" i="7"/>
  <c r="V15" i="7"/>
  <c r="V18" i="7"/>
  <c r="V26" i="7"/>
  <c r="V23" i="7"/>
  <c r="V13" i="7"/>
  <c r="V9" i="7"/>
  <c r="V28" i="7"/>
  <c r="V21" i="7"/>
  <c r="V11" i="7"/>
  <c r="V24" i="7"/>
  <c r="V17" i="7"/>
  <c r="V22" i="7"/>
  <c r="V19" i="7"/>
  <c r="V27" i="7"/>
  <c r="V20" i="7"/>
  <c r="U7" i="5"/>
  <c r="V8" i="5"/>
  <c r="T27" i="5"/>
  <c r="T25" i="5"/>
  <c r="T23" i="5"/>
  <c r="T16" i="5"/>
  <c r="T14" i="5"/>
  <c r="T17" i="5"/>
  <c r="T12" i="5"/>
  <c r="T20" i="5"/>
  <c r="T28" i="5"/>
  <c r="T15" i="5"/>
  <c r="T10" i="5"/>
  <c r="T18" i="5"/>
  <c r="T21" i="5"/>
  <c r="T22" i="5"/>
  <c r="T19" i="5"/>
  <c r="T13" i="5"/>
  <c r="T24" i="5"/>
  <c r="T26" i="5"/>
  <c r="T11" i="5"/>
  <c r="T9" i="4"/>
  <c r="U7" i="4"/>
  <c r="V8" i="4"/>
  <c r="V8" i="2"/>
  <c r="U7" i="2"/>
  <c r="V7" i="13" l="1"/>
  <c r="W8" i="13"/>
  <c r="X7" i="12"/>
  <c r="Y8" i="12"/>
  <c r="W11" i="12"/>
  <c r="W24" i="12"/>
  <c r="W15" i="12"/>
  <c r="W14" i="12"/>
  <c r="W22" i="12"/>
  <c r="W21" i="12"/>
  <c r="W20" i="12"/>
  <c r="W26" i="12"/>
  <c r="W18" i="12"/>
  <c r="W25" i="12"/>
  <c r="W13" i="12"/>
  <c r="W27" i="12"/>
  <c r="W23" i="12"/>
  <c r="W16" i="12"/>
  <c r="W17" i="12"/>
  <c r="W10" i="12"/>
  <c r="W12" i="12"/>
  <c r="W19" i="12"/>
  <c r="W9" i="12"/>
  <c r="W28" i="12"/>
  <c r="V8" i="15"/>
  <c r="U7" i="15"/>
  <c r="V7" i="14"/>
  <c r="W8" i="14"/>
  <c r="V7" i="11"/>
  <c r="W8" i="11"/>
  <c r="V7" i="10"/>
  <c r="W8" i="10"/>
  <c r="V7" i="9"/>
  <c r="W8" i="9"/>
  <c r="V7" i="8"/>
  <c r="W8" i="8"/>
  <c r="X7" i="7"/>
  <c r="Y8" i="7"/>
  <c r="V7" i="5"/>
  <c r="W8" i="5"/>
  <c r="V7" i="4"/>
  <c r="W8" i="4"/>
  <c r="W8" i="2"/>
  <c r="V7" i="2"/>
  <c r="W7" i="13" l="1"/>
  <c r="X8" i="13"/>
  <c r="Y7" i="12"/>
  <c r="Z8" i="12"/>
  <c r="V7" i="15"/>
  <c r="W8" i="15"/>
  <c r="W7" i="14"/>
  <c r="X8" i="14"/>
  <c r="W7" i="11"/>
  <c r="X8" i="11"/>
  <c r="W7" i="10"/>
  <c r="X8" i="10"/>
  <c r="W7" i="9"/>
  <c r="X8" i="9"/>
  <c r="W7" i="8"/>
  <c r="X8" i="8"/>
  <c r="Z8" i="7"/>
  <c r="Y7" i="7"/>
  <c r="W7" i="5"/>
  <c r="X8" i="5"/>
  <c r="X8" i="4"/>
  <c r="W7" i="4"/>
  <c r="X8" i="2"/>
  <c r="W7" i="2"/>
  <c r="X7" i="13" l="1"/>
  <c r="Y8" i="13"/>
  <c r="AA8" i="12"/>
  <c r="Z7" i="12"/>
  <c r="W7" i="15"/>
  <c r="X8" i="15"/>
  <c r="Y8" i="14"/>
  <c r="X7" i="14"/>
  <c r="X7" i="11"/>
  <c r="Y8" i="11"/>
  <c r="X7" i="10"/>
  <c r="Y8" i="10"/>
  <c r="X7" i="9"/>
  <c r="Y8" i="9"/>
  <c r="Y8" i="8"/>
  <c r="X7" i="8"/>
  <c r="AA8" i="7"/>
  <c r="Z7" i="7"/>
  <c r="Y8" i="5"/>
  <c r="X7" i="5"/>
  <c r="X7" i="4"/>
  <c r="Y8" i="4"/>
  <c r="W17" i="2"/>
  <c r="W12" i="2"/>
  <c r="W16" i="2"/>
  <c r="W28" i="2"/>
  <c r="W11" i="2"/>
  <c r="W19" i="2"/>
  <c r="W24" i="2"/>
  <c r="W13" i="2"/>
  <c r="W18" i="2"/>
  <c r="W23" i="2"/>
  <c r="W10" i="2"/>
  <c r="W20" i="2"/>
  <c r="W14" i="2"/>
  <c r="W15" i="2"/>
  <c r="W22" i="2"/>
  <c r="W27" i="2"/>
  <c r="W25" i="2"/>
  <c r="W21" i="2"/>
  <c r="W26" i="2"/>
  <c r="W9" i="2"/>
  <c r="Y8" i="2"/>
  <c r="X7" i="2"/>
  <c r="Y7" i="13" l="1"/>
  <c r="Z8" i="13"/>
  <c r="AA7" i="12"/>
  <c r="AB8" i="12"/>
  <c r="Y8" i="15"/>
  <c r="X7" i="15"/>
  <c r="Z8" i="14"/>
  <c r="Y7" i="14"/>
  <c r="Z8" i="11"/>
  <c r="Y7" i="11"/>
  <c r="Z8" i="10"/>
  <c r="Y7" i="10"/>
  <c r="Z8" i="9"/>
  <c r="Y7" i="9"/>
  <c r="X16" i="9"/>
  <c r="X14" i="9"/>
  <c r="X22" i="9"/>
  <c r="X20" i="9"/>
  <c r="X18" i="9"/>
  <c r="X28" i="9"/>
  <c r="X26" i="9"/>
  <c r="X21" i="9"/>
  <c r="X11" i="9"/>
  <c r="X19" i="9"/>
  <c r="X24" i="9"/>
  <c r="X15" i="9"/>
  <c r="X17" i="9"/>
  <c r="X12" i="9"/>
  <c r="X25" i="9"/>
  <c r="X27" i="9"/>
  <c r="X10" i="9"/>
  <c r="X23" i="9"/>
  <c r="X13" i="9"/>
  <c r="Z8" i="8"/>
  <c r="Y7" i="8"/>
  <c r="AB8" i="7"/>
  <c r="AA7" i="7"/>
  <c r="Y7" i="5"/>
  <c r="Z8" i="5"/>
  <c r="Z8" i="4"/>
  <c r="Y7" i="4"/>
  <c r="Z8" i="2"/>
  <c r="Y7" i="2"/>
  <c r="AA8" i="13" l="1"/>
  <c r="Z7" i="13"/>
  <c r="AC8" i="12"/>
  <c r="AB7" i="12"/>
  <c r="X28" i="15"/>
  <c r="X23" i="15"/>
  <c r="X21" i="15"/>
  <c r="X17" i="15"/>
  <c r="X12" i="15"/>
  <c r="X10" i="15"/>
  <c r="X9" i="15" s="1"/>
  <c r="X25" i="15"/>
  <c r="X15" i="15"/>
  <c r="X27" i="15"/>
  <c r="X20" i="15"/>
  <c r="X19" i="15"/>
  <c r="X26" i="15"/>
  <c r="X13" i="15"/>
  <c r="X24" i="15"/>
  <c r="X11" i="15"/>
  <c r="X14" i="15"/>
  <c r="X22" i="15"/>
  <c r="X18" i="15"/>
  <c r="X16" i="15"/>
  <c r="Z8" i="15"/>
  <c r="Y7" i="15"/>
  <c r="AA8" i="14"/>
  <c r="Z7" i="14"/>
  <c r="Y22" i="14"/>
  <c r="Y20" i="14"/>
  <c r="Y18" i="14"/>
  <c r="Y28" i="14"/>
  <c r="Y26" i="14"/>
  <c r="Y24" i="14"/>
  <c r="Y11" i="14"/>
  <c r="Y27" i="14"/>
  <c r="Y25" i="14"/>
  <c r="Y23" i="14"/>
  <c r="Y12" i="14"/>
  <c r="Y10" i="14"/>
  <c r="Y17" i="14"/>
  <c r="Y21" i="14"/>
  <c r="Y16" i="14"/>
  <c r="Y15" i="14"/>
  <c r="Y14" i="14"/>
  <c r="Y13" i="14"/>
  <c r="Y19" i="14"/>
  <c r="Y9" i="14"/>
  <c r="Y22" i="11"/>
  <c r="Y20" i="11"/>
  <c r="Y18" i="11"/>
  <c r="Y28" i="11"/>
  <c r="Y26" i="11"/>
  <c r="Y11" i="11"/>
  <c r="Y24" i="11"/>
  <c r="Y16" i="11"/>
  <c r="Y27" i="11"/>
  <c r="Y19" i="11"/>
  <c r="Y21" i="11"/>
  <c r="Y17" i="11"/>
  <c r="Y12" i="11"/>
  <c r="Y25" i="11"/>
  <c r="Y9" i="11"/>
  <c r="Y15" i="11"/>
  <c r="Y14" i="11"/>
  <c r="Y13" i="11"/>
  <c r="Y10" i="11"/>
  <c r="Y23" i="11"/>
  <c r="AA8" i="11"/>
  <c r="Z7" i="11"/>
  <c r="AA8" i="10"/>
  <c r="Z7" i="10"/>
  <c r="AA8" i="9"/>
  <c r="Z7" i="9"/>
  <c r="AA8" i="8"/>
  <c r="Z7" i="8"/>
  <c r="AB7" i="7"/>
  <c r="AC8" i="7"/>
  <c r="AA8" i="5"/>
  <c r="Z7" i="5"/>
  <c r="Z7" i="4"/>
  <c r="AA8" i="4"/>
  <c r="AA8" i="2"/>
  <c r="Z7" i="2"/>
  <c r="AB8" i="13" l="1"/>
  <c r="AA7" i="13"/>
  <c r="AD8" i="12"/>
  <c r="AC7" i="12"/>
  <c r="AA8" i="15"/>
  <c r="Z7" i="15"/>
  <c r="AB8" i="14"/>
  <c r="AA7" i="14"/>
  <c r="AB8" i="11"/>
  <c r="AA7" i="11"/>
  <c r="AB8" i="10"/>
  <c r="AA7" i="10"/>
  <c r="AB8" i="9"/>
  <c r="AA7" i="9"/>
  <c r="Z28" i="8"/>
  <c r="Z26" i="8"/>
  <c r="Z24" i="8"/>
  <c r="Z16" i="8"/>
  <c r="Z19" i="8"/>
  <c r="Z17" i="8"/>
  <c r="Z14" i="8"/>
  <c r="Z22" i="8"/>
  <c r="Z23" i="8"/>
  <c r="Z20" i="8"/>
  <c r="Z18" i="8"/>
  <c r="Z11" i="8"/>
  <c r="Z25" i="8"/>
  <c r="Z15" i="8"/>
  <c r="Z10" i="8"/>
  <c r="Z12" i="8"/>
  <c r="Z27" i="8"/>
  <c r="Z21" i="8"/>
  <c r="Z13" i="8"/>
  <c r="AB8" i="8"/>
  <c r="AA7" i="8"/>
  <c r="AC7" i="7"/>
  <c r="AD8" i="7"/>
  <c r="AB8" i="5"/>
  <c r="AA7" i="5"/>
  <c r="AA7" i="4"/>
  <c r="AB8" i="4"/>
  <c r="AB8" i="2"/>
  <c r="AA7" i="2"/>
  <c r="AA15" i="13" l="1"/>
  <c r="AA25" i="13"/>
  <c r="AA24" i="13"/>
  <c r="AA12" i="13"/>
  <c r="AA10" i="13"/>
  <c r="AA14" i="13"/>
  <c r="AA17" i="13"/>
  <c r="AA22" i="13"/>
  <c r="AA13" i="13"/>
  <c r="AA21" i="13"/>
  <c r="AA26" i="13"/>
  <c r="AA18" i="13"/>
  <c r="AA11" i="13"/>
  <c r="AA23" i="13"/>
  <c r="AA20" i="13"/>
  <c r="AA27" i="13"/>
  <c r="AA28" i="13"/>
  <c r="AA16" i="13"/>
  <c r="AA19" i="13"/>
  <c r="AC8" i="13"/>
  <c r="AB7" i="13"/>
  <c r="AD7" i="12"/>
  <c r="AE8" i="12"/>
  <c r="AB8" i="15"/>
  <c r="AA7" i="15"/>
  <c r="AB7" i="14"/>
  <c r="AC8" i="14"/>
  <c r="AC8" i="11"/>
  <c r="AB7" i="11"/>
  <c r="AC8" i="10"/>
  <c r="AB7" i="10"/>
  <c r="AB7" i="9"/>
  <c r="AC8" i="9"/>
  <c r="AB7" i="8"/>
  <c r="AC8" i="8"/>
  <c r="AC11" i="7"/>
  <c r="AC17" i="7"/>
  <c r="AC15" i="7"/>
  <c r="AC13" i="7"/>
  <c r="AC21" i="7"/>
  <c r="AC19" i="7"/>
  <c r="AC26" i="7"/>
  <c r="AC16" i="7"/>
  <c r="AC28" i="7"/>
  <c r="AC27" i="7"/>
  <c r="AC22" i="7"/>
  <c r="AC12" i="7"/>
  <c r="AC25" i="7"/>
  <c r="AC20" i="7"/>
  <c r="AC23" i="7"/>
  <c r="AC24" i="7"/>
  <c r="AC14" i="7"/>
  <c r="AC10" i="7"/>
  <c r="AC18" i="7"/>
  <c r="AD7" i="7"/>
  <c r="AE8" i="7"/>
  <c r="AA28" i="5"/>
  <c r="AA26" i="5"/>
  <c r="AA24" i="5"/>
  <c r="AA21" i="5"/>
  <c r="AA19" i="5"/>
  <c r="AA27" i="5"/>
  <c r="AA18" i="5"/>
  <c r="AA13" i="5"/>
  <c r="AA16" i="5"/>
  <c r="AA11" i="5"/>
  <c r="AA22" i="5"/>
  <c r="AA14" i="5"/>
  <c r="AA20" i="5"/>
  <c r="AA10" i="5"/>
  <c r="AA15" i="5"/>
  <c r="AA12" i="5"/>
  <c r="AA25" i="5"/>
  <c r="AA23" i="5"/>
  <c r="AA17" i="5"/>
  <c r="AC8" i="5"/>
  <c r="AB7" i="5"/>
  <c r="AB7" i="4"/>
  <c r="AC8" i="4"/>
  <c r="AA9" i="4"/>
  <c r="AC8" i="2"/>
  <c r="AB7" i="2"/>
  <c r="AC7" i="13" l="1"/>
  <c r="AD8" i="13"/>
  <c r="AE7" i="12"/>
  <c r="AF8" i="12"/>
  <c r="AD22" i="12"/>
  <c r="AD11" i="12"/>
  <c r="AD9" i="12"/>
  <c r="AD27" i="12"/>
  <c r="AD23" i="12"/>
  <c r="AD10" i="12"/>
  <c r="AD24" i="12"/>
  <c r="AD26" i="12"/>
  <c r="AD12" i="12"/>
  <c r="AD20" i="12"/>
  <c r="AD19" i="12"/>
  <c r="AD15" i="12"/>
  <c r="AD21" i="12"/>
  <c r="AD25" i="12"/>
  <c r="AD18" i="12"/>
  <c r="AD28" i="12"/>
  <c r="AD17" i="12"/>
  <c r="AD14" i="12"/>
  <c r="AD16" i="12"/>
  <c r="AD13" i="12"/>
  <c r="AB7" i="15"/>
  <c r="AC8" i="15"/>
  <c r="AD8" i="14"/>
  <c r="AC7" i="14"/>
  <c r="AD8" i="11"/>
  <c r="AC7" i="11"/>
  <c r="AC7" i="10"/>
  <c r="AD8" i="10"/>
  <c r="AD8" i="9"/>
  <c r="AC7" i="9"/>
  <c r="AD8" i="8"/>
  <c r="AC7" i="8"/>
  <c r="AE7" i="7"/>
  <c r="AF8" i="7"/>
  <c r="AD8" i="5"/>
  <c r="AC7" i="5"/>
  <c r="AD8" i="4"/>
  <c r="AC7" i="4"/>
  <c r="AD8" i="2"/>
  <c r="AC7" i="2"/>
  <c r="AD7" i="13" l="1"/>
  <c r="AE8" i="13"/>
  <c r="AF7" i="12"/>
  <c r="AG8" i="12"/>
  <c r="AD8" i="15"/>
  <c r="AC7" i="15"/>
  <c r="AE8" i="14"/>
  <c r="AD7" i="14"/>
  <c r="AE8" i="11"/>
  <c r="AD7" i="11"/>
  <c r="AD7" i="10"/>
  <c r="AE8" i="10"/>
  <c r="AE8" i="9"/>
  <c r="AD7" i="9"/>
  <c r="AD7" i="8"/>
  <c r="AE8" i="8"/>
  <c r="AF7" i="7"/>
  <c r="AG8" i="7"/>
  <c r="AE8" i="5"/>
  <c r="AD7" i="5"/>
  <c r="AE8" i="4"/>
  <c r="AD7" i="4"/>
  <c r="AE8" i="2"/>
  <c r="AD7" i="2"/>
  <c r="AF8" i="13" l="1"/>
  <c r="AE7" i="13"/>
  <c r="AH8" i="12"/>
  <c r="AG7" i="12"/>
  <c r="AE8" i="15"/>
  <c r="AD7" i="15"/>
  <c r="AE7" i="14"/>
  <c r="AF8" i="14"/>
  <c r="AE7" i="11"/>
  <c r="AF8" i="11"/>
  <c r="AF8" i="10"/>
  <c r="AE7" i="10"/>
  <c r="AE7" i="9"/>
  <c r="AF8" i="9"/>
  <c r="AE7" i="8"/>
  <c r="AF8" i="8"/>
  <c r="AG7" i="7"/>
  <c r="AH8" i="7"/>
  <c r="AE7" i="5"/>
  <c r="AF8" i="5"/>
  <c r="AE7" i="4"/>
  <c r="AF8" i="4"/>
  <c r="AD16" i="2"/>
  <c r="AD28" i="2"/>
  <c r="AD11" i="2"/>
  <c r="AD15" i="2"/>
  <c r="AD27" i="2"/>
  <c r="AD10" i="2"/>
  <c r="AD22" i="2"/>
  <c r="AD13" i="2"/>
  <c r="AD12" i="2"/>
  <c r="AD17" i="2"/>
  <c r="AD21" i="2"/>
  <c r="AD25" i="2"/>
  <c r="AD9" i="2"/>
  <c r="AD24" i="2"/>
  <c r="AD19" i="2"/>
  <c r="AD20" i="2"/>
  <c r="AD14" i="2"/>
  <c r="AD18" i="2"/>
  <c r="AD23" i="2"/>
  <c r="AD26" i="2"/>
  <c r="AF8" i="2"/>
  <c r="AE7" i="2"/>
  <c r="AF7" i="13" l="1"/>
  <c r="AG8" i="13"/>
  <c r="AH7" i="12"/>
  <c r="AI8" i="12"/>
  <c r="AE7" i="15"/>
  <c r="AF8" i="15"/>
  <c r="AF7" i="14"/>
  <c r="AG8" i="14"/>
  <c r="AF7" i="11"/>
  <c r="AG8" i="11"/>
  <c r="AG8" i="10"/>
  <c r="AF7" i="10"/>
  <c r="AE21" i="9"/>
  <c r="AE19" i="9"/>
  <c r="AE27" i="9"/>
  <c r="AE25" i="9"/>
  <c r="AE23" i="9"/>
  <c r="AE28" i="9"/>
  <c r="AE12" i="9"/>
  <c r="AE10" i="9"/>
  <c r="AE17" i="9"/>
  <c r="AE20" i="9"/>
  <c r="AE16" i="9"/>
  <c r="AE18" i="9"/>
  <c r="AE13" i="9"/>
  <c r="AE11" i="9"/>
  <c r="AE26" i="9"/>
  <c r="AE22" i="9"/>
  <c r="AE24" i="9"/>
  <c r="AE14" i="9"/>
  <c r="AE15" i="9"/>
  <c r="AG8" i="9"/>
  <c r="AF7" i="9"/>
  <c r="AG8" i="8"/>
  <c r="AF7" i="8"/>
  <c r="AH7" i="7"/>
  <c r="AI8" i="7"/>
  <c r="AF7" i="5"/>
  <c r="AG8" i="5"/>
  <c r="AG8" i="4"/>
  <c r="AF7" i="4"/>
  <c r="AG8" i="2"/>
  <c r="AF7" i="2"/>
  <c r="AG7" i="13" l="1"/>
  <c r="AH8" i="13"/>
  <c r="AI7" i="12"/>
  <c r="AJ8" i="12"/>
  <c r="AG8" i="15"/>
  <c r="AF7" i="15"/>
  <c r="AG7" i="14"/>
  <c r="AH8" i="14"/>
  <c r="AF27" i="14"/>
  <c r="AF25" i="14"/>
  <c r="AF23" i="14"/>
  <c r="AF12" i="14"/>
  <c r="AF10" i="14"/>
  <c r="AF16" i="14"/>
  <c r="AF14" i="14"/>
  <c r="AF9" i="14"/>
  <c r="AF11" i="14"/>
  <c r="AF17" i="14"/>
  <c r="AF15" i="14"/>
  <c r="AF13" i="14"/>
  <c r="AF22" i="14"/>
  <c r="AF28" i="14"/>
  <c r="AF21" i="14"/>
  <c r="AF20" i="14"/>
  <c r="AF26" i="14"/>
  <c r="AF24" i="14"/>
  <c r="AF19" i="14"/>
  <c r="AF18" i="14"/>
  <c r="AF27" i="11"/>
  <c r="AF25" i="11"/>
  <c r="AF23" i="11"/>
  <c r="AF16" i="11"/>
  <c r="AF14" i="11"/>
  <c r="AF9" i="11"/>
  <c r="AF17" i="11"/>
  <c r="AF12" i="11"/>
  <c r="AF20" i="11"/>
  <c r="AF15" i="11"/>
  <c r="AF13" i="11"/>
  <c r="AF11" i="11"/>
  <c r="AF26" i="11"/>
  <c r="AF21" i="11"/>
  <c r="AF22" i="11"/>
  <c r="AF19" i="11"/>
  <c r="AF24" i="11"/>
  <c r="AF28" i="11"/>
  <c r="AF18" i="11"/>
  <c r="AF10" i="11"/>
  <c r="AH8" i="11"/>
  <c r="AG7" i="11"/>
  <c r="AG7" i="10"/>
  <c r="AH8" i="10"/>
  <c r="AG7" i="9"/>
  <c r="AH8" i="9"/>
  <c r="AG7" i="8"/>
  <c r="AH8" i="8"/>
  <c r="AI7" i="7"/>
  <c r="AJ8" i="7"/>
  <c r="AG7" i="5"/>
  <c r="AH8" i="5"/>
  <c r="AG7" i="4"/>
  <c r="AH8" i="4"/>
  <c r="AH8" i="2"/>
  <c r="AG7" i="2"/>
  <c r="AI8" i="13" l="1"/>
  <c r="AH7" i="13"/>
  <c r="AJ7" i="12"/>
  <c r="AK8" i="12"/>
  <c r="AH8" i="15"/>
  <c r="AG7" i="15"/>
  <c r="AH7" i="14"/>
  <c r="AI8" i="14"/>
  <c r="AH7" i="11"/>
  <c r="AI8" i="11"/>
  <c r="AH7" i="10"/>
  <c r="AI8" i="10"/>
  <c r="AH7" i="9"/>
  <c r="AI8" i="9"/>
  <c r="AH7" i="8"/>
  <c r="AI8" i="8"/>
  <c r="AG27" i="8"/>
  <c r="AG25" i="8"/>
  <c r="AG23" i="8"/>
  <c r="AG12" i="8"/>
  <c r="AG10" i="8"/>
  <c r="AG20" i="8"/>
  <c r="AG15" i="8"/>
  <c r="AG18" i="8"/>
  <c r="AG11" i="8"/>
  <c r="AG19" i="8"/>
  <c r="AG22" i="8"/>
  <c r="AG13" i="8"/>
  <c r="AG17" i="8"/>
  <c r="AG21" i="8"/>
  <c r="AG28" i="8"/>
  <c r="AG24" i="8"/>
  <c r="AG16" i="8"/>
  <c r="AG26" i="8"/>
  <c r="AG14" i="8"/>
  <c r="AJ7" i="7"/>
  <c r="AK8" i="7"/>
  <c r="AH7" i="5"/>
  <c r="AI8" i="5"/>
  <c r="AI8" i="4"/>
  <c r="AH7" i="4"/>
  <c r="AI8" i="2"/>
  <c r="AH7" i="2"/>
  <c r="AH23" i="13" l="1"/>
  <c r="AH21" i="13"/>
  <c r="AH24" i="13"/>
  <c r="AH14" i="13"/>
  <c r="AH19" i="13"/>
  <c r="AH15" i="13"/>
  <c r="AH10" i="13"/>
  <c r="AH27" i="13"/>
  <c r="AH25" i="13"/>
  <c r="AH20" i="13"/>
  <c r="AH11" i="13"/>
  <c r="AH28" i="13"/>
  <c r="AH18" i="13"/>
  <c r="AH13" i="13"/>
  <c r="AH26" i="13"/>
  <c r="AH16" i="13"/>
  <c r="AH17" i="13"/>
  <c r="AH12" i="13"/>
  <c r="AH22" i="13"/>
  <c r="AI7" i="13"/>
  <c r="AJ8" i="13"/>
  <c r="AK7" i="12"/>
  <c r="AL8" i="12"/>
  <c r="AI8" i="15"/>
  <c r="AH7" i="15"/>
  <c r="AI7" i="14"/>
  <c r="AJ8" i="14"/>
  <c r="AI7" i="11"/>
  <c r="AJ8" i="11"/>
  <c r="AI7" i="10"/>
  <c r="AJ8" i="10"/>
  <c r="AI7" i="9"/>
  <c r="AJ8" i="9"/>
  <c r="AI7" i="8"/>
  <c r="AJ8" i="8"/>
  <c r="AL8" i="7"/>
  <c r="AK7" i="7"/>
  <c r="AJ16" i="7"/>
  <c r="AJ14" i="7"/>
  <c r="AJ28" i="7"/>
  <c r="AJ26" i="7"/>
  <c r="AJ22" i="7"/>
  <c r="AJ20" i="7"/>
  <c r="AJ18" i="7"/>
  <c r="AJ27" i="7"/>
  <c r="AJ25" i="7"/>
  <c r="AJ15" i="7"/>
  <c r="AJ10" i="7"/>
  <c r="AJ11" i="7"/>
  <c r="AJ24" i="7"/>
  <c r="AJ23" i="7"/>
  <c r="AJ13" i="7"/>
  <c r="AJ21" i="7"/>
  <c r="AJ12" i="7"/>
  <c r="AJ19" i="7"/>
  <c r="AJ17" i="7"/>
  <c r="AI7" i="5"/>
  <c r="AJ8" i="5"/>
  <c r="AH12" i="5"/>
  <c r="AH10" i="5"/>
  <c r="AH28" i="5"/>
  <c r="AH26" i="5"/>
  <c r="AH22" i="5"/>
  <c r="AH17" i="5"/>
  <c r="AH20" i="5"/>
  <c r="AH25" i="5"/>
  <c r="AH24" i="5"/>
  <c r="AH18" i="5"/>
  <c r="AH14" i="5"/>
  <c r="AH15" i="5"/>
  <c r="AH11" i="5"/>
  <c r="AH16" i="5"/>
  <c r="AH23" i="5"/>
  <c r="AH27" i="5"/>
  <c r="AH21" i="5"/>
  <c r="AH13" i="5"/>
  <c r="AH19" i="5"/>
  <c r="AH16" i="4"/>
  <c r="AH14" i="4"/>
  <c r="AH9" i="4"/>
  <c r="AH20" i="4"/>
  <c r="AH18" i="4"/>
  <c r="AH22" i="4"/>
  <c r="AH26" i="4"/>
  <c r="AH24" i="4"/>
  <c r="AH28" i="4"/>
  <c r="AH27" i="4"/>
  <c r="AH15" i="4"/>
  <c r="AH13" i="4"/>
  <c r="AH21" i="4"/>
  <c r="AH19" i="4"/>
  <c r="AH17" i="4"/>
  <c r="AH10" i="4"/>
  <c r="AH12" i="4"/>
  <c r="AH11" i="4"/>
  <c r="AH25" i="4"/>
  <c r="AH23" i="4"/>
  <c r="AJ8" i="4"/>
  <c r="AI7" i="4"/>
  <c r="AJ8" i="2"/>
  <c r="AI7" i="2"/>
  <c r="AJ7" i="13" l="1"/>
  <c r="AK8" i="13"/>
  <c r="AL7" i="12"/>
  <c r="AM8" i="12"/>
  <c r="AK18" i="12"/>
  <c r="AK15" i="12"/>
  <c r="AK20" i="12"/>
  <c r="AK14" i="12"/>
  <c r="AK17" i="12"/>
  <c r="AK12" i="12"/>
  <c r="AK27" i="12"/>
  <c r="AK10" i="12"/>
  <c r="AK11" i="12"/>
  <c r="AK13" i="12"/>
  <c r="AK21" i="12"/>
  <c r="AK23" i="12"/>
  <c r="AK19" i="12"/>
  <c r="AK22" i="12"/>
  <c r="AK28" i="12"/>
  <c r="AK9" i="12"/>
  <c r="AK26" i="12"/>
  <c r="AK24" i="12"/>
  <c r="AK16" i="12"/>
  <c r="AK25" i="12"/>
  <c r="AJ8" i="15"/>
  <c r="AI7" i="15"/>
  <c r="AK8" i="14"/>
  <c r="AJ7" i="14"/>
  <c r="AK8" i="11"/>
  <c r="AJ7" i="11"/>
  <c r="AK8" i="10"/>
  <c r="AJ7" i="10"/>
  <c r="AJ7" i="9"/>
  <c r="AK8" i="9"/>
  <c r="AJ7" i="8"/>
  <c r="AK8" i="8"/>
  <c r="AM8" i="7"/>
  <c r="AL7" i="7"/>
  <c r="AK8" i="5"/>
  <c r="AJ7" i="5"/>
  <c r="AK8" i="4"/>
  <c r="AJ7" i="4"/>
  <c r="AK8" i="2"/>
  <c r="AJ7" i="2"/>
  <c r="AL8" i="13" l="1"/>
  <c r="AK7" i="13"/>
  <c r="AN8" i="12"/>
  <c r="AM7" i="12"/>
  <c r="AJ7" i="15"/>
  <c r="AK8" i="15"/>
  <c r="AL8" i="14"/>
  <c r="AK7" i="14"/>
  <c r="AK7" i="11"/>
  <c r="AL8" i="11"/>
  <c r="AL8" i="10"/>
  <c r="AK7" i="10"/>
  <c r="AL8" i="9"/>
  <c r="AK7" i="9"/>
  <c r="AL8" i="8"/>
  <c r="AK7" i="8"/>
  <c r="AN8" i="7"/>
  <c r="AM7" i="7"/>
  <c r="AK7" i="5"/>
  <c r="AL8" i="5"/>
  <c r="AL8" i="4"/>
  <c r="AK7" i="4"/>
  <c r="AL8" i="2"/>
  <c r="AK7" i="2"/>
  <c r="AL7" i="13" l="1"/>
  <c r="AM8" i="13"/>
  <c r="AO8" i="12"/>
  <c r="AN7" i="12"/>
  <c r="AL8" i="15"/>
  <c r="AK7" i="15"/>
  <c r="AM8" i="14"/>
  <c r="AL7" i="14"/>
  <c r="AM8" i="11"/>
  <c r="AL7" i="11"/>
  <c r="AM8" i="10"/>
  <c r="AL7" i="10"/>
  <c r="AM8" i="9"/>
  <c r="AL7" i="9"/>
  <c r="AM8" i="8"/>
  <c r="AL7" i="8"/>
  <c r="AO8" i="7"/>
  <c r="AN7" i="7"/>
  <c r="AM8" i="5"/>
  <c r="AL7" i="5"/>
  <c r="AL7" i="4"/>
  <c r="AM8" i="4"/>
  <c r="AK15" i="2"/>
  <c r="AK27" i="2"/>
  <c r="AK10" i="2"/>
  <c r="AK14" i="2"/>
  <c r="AK26" i="2"/>
  <c r="AK21" i="2"/>
  <c r="AK24" i="2"/>
  <c r="AK18" i="2"/>
  <c r="AK11" i="2"/>
  <c r="AK22" i="2"/>
  <c r="AK17" i="2"/>
  <c r="AK25" i="2"/>
  <c r="AK19" i="2"/>
  <c r="AK20" i="2"/>
  <c r="AK9" i="2"/>
  <c r="AK13" i="2"/>
  <c r="AK12" i="2"/>
  <c r="AK16" i="2"/>
  <c r="AK23" i="2"/>
  <c r="AK28" i="2"/>
  <c r="AM8" i="2"/>
  <c r="AL7" i="2"/>
  <c r="AM7" i="13" l="1"/>
  <c r="AN8" i="13"/>
  <c r="AP8" i="12"/>
  <c r="AO7" i="12"/>
  <c r="AM8" i="15"/>
  <c r="AL7" i="15"/>
  <c r="AN8" i="14"/>
  <c r="AM7" i="14"/>
  <c r="AN8" i="11"/>
  <c r="AM7" i="11"/>
  <c r="AN8" i="10"/>
  <c r="AM7" i="10"/>
  <c r="AN8" i="9"/>
  <c r="AM7" i="9"/>
  <c r="AM7" i="8"/>
  <c r="AN8" i="8"/>
  <c r="AO7" i="7"/>
  <c r="AP8" i="7"/>
  <c r="AN8" i="5"/>
  <c r="AM7" i="5"/>
  <c r="AM7" i="4"/>
  <c r="AN8" i="4"/>
  <c r="AN8" i="2"/>
  <c r="AM7" i="2"/>
  <c r="AO8" i="13" l="1"/>
  <c r="AN7" i="13"/>
  <c r="K17" i="12"/>
  <c r="AQ8" i="12"/>
  <c r="AP7" i="12"/>
  <c r="K19" i="12" s="1"/>
  <c r="K26" i="12"/>
  <c r="K10" i="12"/>
  <c r="K11" i="12"/>
  <c r="K15" i="12"/>
  <c r="K14" i="12"/>
  <c r="K9" i="12"/>
  <c r="K21" i="12"/>
  <c r="AN8" i="15"/>
  <c r="AM7" i="15"/>
  <c r="AN7" i="14"/>
  <c r="AO8" i="14"/>
  <c r="AM28" i="14"/>
  <c r="AM26" i="14"/>
  <c r="AM24" i="14"/>
  <c r="AM9" i="14"/>
  <c r="AM11" i="14"/>
  <c r="AM17" i="14"/>
  <c r="AM15" i="14"/>
  <c r="AM13" i="14"/>
  <c r="AM21" i="14"/>
  <c r="AM19" i="14"/>
  <c r="AM16" i="14"/>
  <c r="AM14" i="14"/>
  <c r="AM12" i="14"/>
  <c r="AM22" i="14"/>
  <c r="AM20" i="14"/>
  <c r="AM18" i="14"/>
  <c r="AM23" i="14"/>
  <c r="AM10" i="14"/>
  <c r="AM27" i="14"/>
  <c r="AM25" i="14"/>
  <c r="AM28" i="11"/>
  <c r="AM26" i="11"/>
  <c r="AM24" i="11"/>
  <c r="AM9" i="11"/>
  <c r="AM21" i="11"/>
  <c r="AM19" i="11"/>
  <c r="AM18" i="11"/>
  <c r="AM13" i="11"/>
  <c r="AM16" i="11"/>
  <c r="AM11" i="11"/>
  <c r="AM23" i="11"/>
  <c r="AM20" i="11"/>
  <c r="AM22" i="11"/>
  <c r="AM12" i="11"/>
  <c r="AM10" i="11"/>
  <c r="AM17" i="11"/>
  <c r="AM25" i="11"/>
  <c r="AM27" i="11"/>
  <c r="AM14" i="11"/>
  <c r="AM15" i="11"/>
  <c r="AN7" i="11"/>
  <c r="AO8" i="11"/>
  <c r="AN7" i="10"/>
  <c r="AO8" i="10"/>
  <c r="AO8" i="9"/>
  <c r="AN7" i="9"/>
  <c r="AO8" i="8"/>
  <c r="AN7" i="8"/>
  <c r="AQ8" i="7"/>
  <c r="AP7" i="7"/>
  <c r="AO8" i="5"/>
  <c r="AN7" i="5"/>
  <c r="AN7" i="4"/>
  <c r="AO8" i="4"/>
  <c r="AO8" i="2"/>
  <c r="AN7" i="2"/>
  <c r="AP8" i="13" l="1"/>
  <c r="AO7" i="13"/>
  <c r="AW22" i="12"/>
  <c r="AY22" i="12"/>
  <c r="AX22" i="12"/>
  <c r="AZ21" i="12"/>
  <c r="AZ11" i="12"/>
  <c r="AZ26" i="12"/>
  <c r="AZ27" i="12"/>
  <c r="AZ22" i="12"/>
  <c r="AZ19" i="12"/>
  <c r="AZ17" i="12"/>
  <c r="AZ14" i="12"/>
  <c r="AZ15" i="12"/>
  <c r="AZ24" i="12"/>
  <c r="AZ10" i="12"/>
  <c r="AZ23" i="12"/>
  <c r="AZ12" i="12"/>
  <c r="AZ18" i="12"/>
  <c r="AZ20" i="12"/>
  <c r="AZ25" i="12"/>
  <c r="AZ28" i="12"/>
  <c r="AZ16" i="12"/>
  <c r="AZ9" i="12"/>
  <c r="AZ13" i="12"/>
  <c r="K18" i="12"/>
  <c r="K25" i="12"/>
  <c r="K20" i="12"/>
  <c r="K16" i="12"/>
  <c r="AW26" i="12"/>
  <c r="AW10" i="12"/>
  <c r="AY17" i="12"/>
  <c r="AX17" i="12"/>
  <c r="AX26" i="12"/>
  <c r="AX15" i="12"/>
  <c r="AY11" i="12"/>
  <c r="AX25" i="12"/>
  <c r="AX27" i="12"/>
  <c r="AW20" i="12"/>
  <c r="AX12" i="12"/>
  <c r="AY26" i="12"/>
  <c r="AX18" i="12"/>
  <c r="AY21" i="12"/>
  <c r="AX14" i="12"/>
  <c r="AY10" i="12"/>
  <c r="AW23" i="12"/>
  <c r="AW17" i="12"/>
  <c r="AX13" i="12"/>
  <c r="AY28" i="12"/>
  <c r="AY19" i="12"/>
  <c r="K28" i="12"/>
  <c r="K24" i="12"/>
  <c r="K13" i="12"/>
  <c r="K23" i="12"/>
  <c r="K12" i="12"/>
  <c r="K22" i="12"/>
  <c r="AY18" i="12"/>
  <c r="AW18" i="12"/>
  <c r="AX11" i="12"/>
  <c r="K27" i="12"/>
  <c r="AY12" i="12"/>
  <c r="AO8" i="15"/>
  <c r="AN7" i="15"/>
  <c r="AP8" i="14"/>
  <c r="AO7" i="14"/>
  <c r="AO7" i="11"/>
  <c r="AP8" i="11"/>
  <c r="AO7" i="10"/>
  <c r="AP8" i="10"/>
  <c r="AO7" i="9"/>
  <c r="AP8" i="9"/>
  <c r="AP8" i="8"/>
  <c r="AO7" i="8"/>
  <c r="K20" i="7"/>
  <c r="K15" i="7"/>
  <c r="K14" i="7"/>
  <c r="K23" i="7"/>
  <c r="K13" i="7"/>
  <c r="K25" i="7"/>
  <c r="K17" i="7"/>
  <c r="K27" i="7"/>
  <c r="K22" i="7"/>
  <c r="K16" i="7"/>
  <c r="K21" i="7"/>
  <c r="K19" i="7"/>
  <c r="K18" i="7"/>
  <c r="K24" i="7"/>
  <c r="K28" i="7"/>
  <c r="K9" i="7"/>
  <c r="K10" i="7"/>
  <c r="K11" i="7"/>
  <c r="K26" i="7"/>
  <c r="K12" i="7"/>
  <c r="AY22" i="7"/>
  <c r="AX22" i="7"/>
  <c r="AW22" i="7"/>
  <c r="AP8" i="5"/>
  <c r="AO7" i="5"/>
  <c r="AO7" i="4"/>
  <c r="AP8" i="4"/>
  <c r="AP8" i="2"/>
  <c r="AO7" i="2"/>
  <c r="AQ8" i="13" l="1"/>
  <c r="AP7" i="13"/>
  <c r="AO12" i="13"/>
  <c r="AO28" i="13"/>
  <c r="AO14" i="13"/>
  <c r="AO17" i="13"/>
  <c r="AO23" i="13"/>
  <c r="AO19" i="13"/>
  <c r="AO13" i="13"/>
  <c r="AO15" i="13"/>
  <c r="AO22" i="13"/>
  <c r="AO16" i="13"/>
  <c r="AO24" i="13"/>
  <c r="AO11" i="13"/>
  <c r="AO27" i="13"/>
  <c r="AO10" i="13"/>
  <c r="AO26" i="13"/>
  <c r="AO21" i="13"/>
  <c r="AO20" i="13"/>
  <c r="AO25" i="13"/>
  <c r="AO18" i="13"/>
  <c r="AW27" i="12"/>
  <c r="AY13" i="12"/>
  <c r="AW15" i="12"/>
  <c r="AW21" i="12"/>
  <c r="AY15" i="12"/>
  <c r="AW14" i="12"/>
  <c r="AY23" i="12"/>
  <c r="AX23" i="12"/>
  <c r="BB23" i="12" s="1"/>
  <c r="AW12" i="12"/>
  <c r="AY14" i="12"/>
  <c r="AX21" i="12"/>
  <c r="BE21" i="12" s="1"/>
  <c r="BF21" i="12" s="1"/>
  <c r="BB13" i="12"/>
  <c r="BE13" i="12"/>
  <c r="BF13" i="12" s="1"/>
  <c r="BB25" i="12"/>
  <c r="BE25" i="12"/>
  <c r="BF25" i="12" s="1"/>
  <c r="BB14" i="12"/>
  <c r="BE14" i="12"/>
  <c r="BF14" i="12" s="1"/>
  <c r="BE17" i="12"/>
  <c r="BF17" i="12" s="1"/>
  <c r="BB17" i="12"/>
  <c r="AY24" i="12"/>
  <c r="AX24" i="12"/>
  <c r="BE26" i="12"/>
  <c r="BF26" i="12" s="1"/>
  <c r="BB26" i="12"/>
  <c r="BB27" i="12"/>
  <c r="BE27" i="12"/>
  <c r="BF27" i="12" s="1"/>
  <c r="AY27" i="12"/>
  <c r="AW19" i="12"/>
  <c r="AW28" i="12"/>
  <c r="AW11" i="12"/>
  <c r="AX19" i="12"/>
  <c r="AY25" i="12"/>
  <c r="AX28" i="12"/>
  <c r="AX10" i="12"/>
  <c r="AX20" i="12"/>
  <c r="AX16" i="12"/>
  <c r="AY16" i="12"/>
  <c r="AW16" i="12"/>
  <c r="BB15" i="12"/>
  <c r="BE15" i="12"/>
  <c r="BF15" i="12" s="1"/>
  <c r="AW25" i="12"/>
  <c r="AW13" i="12"/>
  <c r="AY20" i="12"/>
  <c r="AW24" i="12"/>
  <c r="BE12" i="12"/>
  <c r="BF12" i="12" s="1"/>
  <c r="BB12" i="12"/>
  <c r="BE11" i="12"/>
  <c r="BF11" i="12" s="1"/>
  <c r="BB11" i="12"/>
  <c r="AY9" i="12"/>
  <c r="AW9" i="12"/>
  <c r="AX9" i="12"/>
  <c r="BE22" i="12"/>
  <c r="BF22" i="12" s="1"/>
  <c r="BB22" i="12"/>
  <c r="BB18" i="12"/>
  <c r="BE18" i="12"/>
  <c r="BF18" i="12" s="1"/>
  <c r="AO7" i="15"/>
  <c r="AP8" i="15"/>
  <c r="AQ8" i="14"/>
  <c r="AP7" i="14"/>
  <c r="AP7" i="11"/>
  <c r="AQ8" i="11"/>
  <c r="AP7" i="10"/>
  <c r="AQ8" i="10"/>
  <c r="AP7" i="9"/>
  <c r="AQ8" i="9"/>
  <c r="AP7" i="8"/>
  <c r="AQ8" i="8"/>
  <c r="AY24" i="7"/>
  <c r="AW24" i="7"/>
  <c r="AX24" i="7"/>
  <c r="AW25" i="7"/>
  <c r="AX25" i="7"/>
  <c r="AY25" i="7"/>
  <c r="AX11" i="7"/>
  <c r="AW11" i="7"/>
  <c r="AY11" i="7"/>
  <c r="AX16" i="7"/>
  <c r="AY16" i="7"/>
  <c r="AW16" i="7"/>
  <c r="AW23" i="7"/>
  <c r="AY23" i="7"/>
  <c r="AX23" i="7"/>
  <c r="AX18" i="7"/>
  <c r="AW18" i="7"/>
  <c r="AY18" i="7"/>
  <c r="AX12" i="7"/>
  <c r="AY12" i="7"/>
  <c r="AW12" i="7"/>
  <c r="AY27" i="7"/>
  <c r="AX27" i="7"/>
  <c r="AW27" i="7"/>
  <c r="BB22" i="7"/>
  <c r="BE22" i="7"/>
  <c r="BF22" i="7" s="1"/>
  <c r="AY10" i="7"/>
  <c r="AX10" i="7"/>
  <c r="AW10" i="7"/>
  <c r="AX17" i="7"/>
  <c r="AW17" i="7"/>
  <c r="AY17" i="7"/>
  <c r="AW20" i="7"/>
  <c r="AX20" i="7"/>
  <c r="AY20" i="7"/>
  <c r="AX19" i="7"/>
  <c r="AY19" i="7"/>
  <c r="AW19" i="7"/>
  <c r="AY26" i="7"/>
  <c r="AW26" i="7"/>
  <c r="AX26" i="7"/>
  <c r="AX21" i="7"/>
  <c r="AY21" i="7"/>
  <c r="AW21" i="7"/>
  <c r="AW14" i="7"/>
  <c r="AY14" i="7"/>
  <c r="AX14" i="7"/>
  <c r="AX9" i="7"/>
  <c r="AW9" i="7"/>
  <c r="AY9" i="7"/>
  <c r="AW13" i="7"/>
  <c r="AX13" i="7"/>
  <c r="AY13" i="7"/>
  <c r="AZ10" i="7"/>
  <c r="AZ16" i="7"/>
  <c r="AZ14" i="7"/>
  <c r="AZ12" i="7"/>
  <c r="AZ20" i="7"/>
  <c r="AZ18" i="7"/>
  <c r="AZ24" i="7"/>
  <c r="AZ28" i="7"/>
  <c r="AZ19" i="7"/>
  <c r="AZ17" i="7"/>
  <c r="AZ27" i="7"/>
  <c r="AZ25" i="7"/>
  <c r="AZ15" i="7"/>
  <c r="AZ9" i="7"/>
  <c r="AZ13" i="7"/>
  <c r="AZ11" i="7"/>
  <c r="AZ21" i="7"/>
  <c r="AZ22" i="7"/>
  <c r="AZ23" i="7"/>
  <c r="AZ26" i="7"/>
  <c r="AX28" i="7"/>
  <c r="AY28" i="7"/>
  <c r="AW28" i="7"/>
  <c r="AX15" i="7"/>
  <c r="AY15" i="7"/>
  <c r="AW15" i="7"/>
  <c r="AO11" i="5"/>
  <c r="AO15" i="5"/>
  <c r="AO13" i="5"/>
  <c r="AO27" i="5"/>
  <c r="AO25" i="5"/>
  <c r="AO23" i="5"/>
  <c r="AO21" i="5"/>
  <c r="AO18" i="5"/>
  <c r="AO16" i="5"/>
  <c r="AO28" i="5"/>
  <c r="AO26" i="5"/>
  <c r="AO19" i="5"/>
  <c r="AO17" i="5"/>
  <c r="AO14" i="5"/>
  <c r="AO12" i="5"/>
  <c r="AO24" i="5"/>
  <c r="AO20" i="5"/>
  <c r="AO22" i="5"/>
  <c r="AO10" i="5"/>
  <c r="AP7" i="5"/>
  <c r="AQ8" i="5"/>
  <c r="AP7" i="4"/>
  <c r="AQ8" i="4"/>
  <c r="AY22" i="2"/>
  <c r="AQ8" i="2"/>
  <c r="AP7" i="2"/>
  <c r="AY28" i="13" l="1"/>
  <c r="K9" i="13"/>
  <c r="K11" i="13"/>
  <c r="K18" i="13"/>
  <c r="K21" i="13"/>
  <c r="K19" i="13"/>
  <c r="K13" i="13"/>
  <c r="K16" i="13"/>
  <c r="K17" i="13"/>
  <c r="K10" i="13"/>
  <c r="K27" i="13"/>
  <c r="K23" i="13"/>
  <c r="K24" i="13"/>
  <c r="K28" i="13"/>
  <c r="K20" i="13"/>
  <c r="K26" i="13"/>
  <c r="K22" i="13"/>
  <c r="K12" i="13"/>
  <c r="K14" i="13"/>
  <c r="K15" i="13"/>
  <c r="K25" i="13"/>
  <c r="AX22" i="13"/>
  <c r="AY22" i="13"/>
  <c r="AW22" i="13"/>
  <c r="BB21" i="12"/>
  <c r="BE23" i="12"/>
  <c r="BF23" i="12" s="1"/>
  <c r="BB16" i="12"/>
  <c r="BE16" i="12"/>
  <c r="BF16" i="12" s="1"/>
  <c r="BB24" i="12"/>
  <c r="BE24" i="12"/>
  <c r="BF24" i="12" s="1"/>
  <c r="BE19" i="12"/>
  <c r="BF19" i="12" s="1"/>
  <c r="BB19" i="12"/>
  <c r="BE9" i="12"/>
  <c r="BF9" i="12" s="1"/>
  <c r="BB9" i="12"/>
  <c r="BB20" i="12"/>
  <c r="BE20" i="12"/>
  <c r="BF20" i="12" s="1"/>
  <c r="BB10" i="12"/>
  <c r="BE10" i="12"/>
  <c r="BF10" i="12" s="1"/>
  <c r="BE28" i="12"/>
  <c r="BF28" i="12" s="1"/>
  <c r="BB28" i="12"/>
  <c r="AQ8" i="15"/>
  <c r="AP7" i="15"/>
  <c r="K9" i="15"/>
  <c r="AZ27" i="15" s="1"/>
  <c r="K26" i="15"/>
  <c r="K19" i="15"/>
  <c r="K25" i="15"/>
  <c r="K11" i="15"/>
  <c r="K15" i="15"/>
  <c r="K24" i="15"/>
  <c r="AX22" i="14"/>
  <c r="AY22" i="14"/>
  <c r="AW22" i="14"/>
  <c r="K25" i="14"/>
  <c r="K18" i="14"/>
  <c r="K11" i="14"/>
  <c r="K26" i="14"/>
  <c r="K24" i="14"/>
  <c r="K13" i="14"/>
  <c r="K19" i="14"/>
  <c r="K15" i="14"/>
  <c r="K20" i="14"/>
  <c r="K10" i="14"/>
  <c r="K28" i="14"/>
  <c r="K27" i="14"/>
  <c r="K12" i="14"/>
  <c r="K17" i="14"/>
  <c r="K14" i="14"/>
  <c r="K16" i="14"/>
  <c r="K23" i="14"/>
  <c r="K21" i="14"/>
  <c r="K9" i="14"/>
  <c r="K22" i="14"/>
  <c r="AX22" i="11"/>
  <c r="AY22" i="11"/>
  <c r="AW22" i="11"/>
  <c r="K11" i="11"/>
  <c r="K20" i="11"/>
  <c r="K17" i="11"/>
  <c r="K21" i="11"/>
  <c r="K28" i="11"/>
  <c r="K24" i="11"/>
  <c r="K22" i="11"/>
  <c r="K16" i="11"/>
  <c r="K9" i="11"/>
  <c r="K27" i="11"/>
  <c r="K13" i="11"/>
  <c r="K12" i="11"/>
  <c r="K10" i="11"/>
  <c r="K26" i="11"/>
  <c r="K14" i="11"/>
  <c r="K18" i="11"/>
  <c r="K19" i="11"/>
  <c r="K15" i="11"/>
  <c r="K23" i="11"/>
  <c r="K25" i="11"/>
  <c r="AW22" i="10"/>
  <c r="AX22" i="10"/>
  <c r="AY22" i="10"/>
  <c r="K16" i="10"/>
  <c r="K14" i="10"/>
  <c r="K19" i="10"/>
  <c r="K25" i="10"/>
  <c r="K15" i="10"/>
  <c r="K18" i="10"/>
  <c r="K10" i="10"/>
  <c r="K12" i="10"/>
  <c r="K28" i="10"/>
  <c r="K20" i="10"/>
  <c r="K24" i="10"/>
  <c r="K26" i="10"/>
  <c r="K23" i="10"/>
  <c r="K11" i="10"/>
  <c r="K13" i="10"/>
  <c r="K9" i="10"/>
  <c r="K22" i="10"/>
  <c r="K21" i="10"/>
  <c r="K27" i="10"/>
  <c r="K17" i="10"/>
  <c r="AW22" i="9"/>
  <c r="AX22" i="9"/>
  <c r="AY22" i="9"/>
  <c r="K25" i="9"/>
  <c r="K13" i="9"/>
  <c r="K23" i="9"/>
  <c r="K17" i="9"/>
  <c r="K24" i="9"/>
  <c r="K19" i="9"/>
  <c r="K28" i="9"/>
  <c r="K15" i="9"/>
  <c r="K18" i="9"/>
  <c r="K9" i="9"/>
  <c r="K22" i="9"/>
  <c r="K26" i="9"/>
  <c r="K27" i="9"/>
  <c r="K10" i="9"/>
  <c r="K20" i="9"/>
  <c r="K12" i="9"/>
  <c r="K14" i="9"/>
  <c r="K21" i="9"/>
  <c r="K16" i="9"/>
  <c r="K11" i="9"/>
  <c r="AY22" i="8"/>
  <c r="AW22" i="8"/>
  <c r="AX22" i="8"/>
  <c r="K26" i="8"/>
  <c r="K20" i="8"/>
  <c r="K18" i="8"/>
  <c r="K27" i="8"/>
  <c r="K10" i="8"/>
  <c r="K24" i="8"/>
  <c r="K17" i="8"/>
  <c r="K15" i="8"/>
  <c r="K9" i="8"/>
  <c r="K13" i="8"/>
  <c r="K16" i="8"/>
  <c r="K23" i="8"/>
  <c r="K28" i="8"/>
  <c r="K25" i="8"/>
  <c r="K19" i="8"/>
  <c r="K22" i="8"/>
  <c r="K14" i="8"/>
  <c r="K12" i="8"/>
  <c r="K11" i="8"/>
  <c r="K21" i="8"/>
  <c r="BB19" i="7"/>
  <c r="BE19" i="7"/>
  <c r="BF19" i="7" s="1"/>
  <c r="BB14" i="7"/>
  <c r="BE14" i="7"/>
  <c r="BF14" i="7" s="1"/>
  <c r="BE16" i="7"/>
  <c r="BF16" i="7" s="1"/>
  <c r="BB16" i="7"/>
  <c r="BB12" i="7"/>
  <c r="BE12" i="7"/>
  <c r="BF12" i="7" s="1"/>
  <c r="BB11" i="7"/>
  <c r="BE11" i="7"/>
  <c r="BF11" i="7" s="1"/>
  <c r="BE21" i="7"/>
  <c r="BF21" i="7" s="1"/>
  <c r="BB21" i="7"/>
  <c r="BB17" i="7"/>
  <c r="BE17" i="7"/>
  <c r="BF17" i="7" s="1"/>
  <c r="BB15" i="7"/>
  <c r="BE15" i="7"/>
  <c r="BF15" i="7" s="1"/>
  <c r="BB26" i="7"/>
  <c r="BE26" i="7"/>
  <c r="BF26" i="7" s="1"/>
  <c r="BB25" i="7"/>
  <c r="BE25" i="7"/>
  <c r="BF25" i="7" s="1"/>
  <c r="BB13" i="7"/>
  <c r="BE13" i="7"/>
  <c r="BF13" i="7" s="1"/>
  <c r="BE10" i="7"/>
  <c r="BF10" i="7" s="1"/>
  <c r="BB10" i="7"/>
  <c r="BB18" i="7"/>
  <c r="BE18" i="7"/>
  <c r="BF18" i="7" s="1"/>
  <c r="BB23" i="7"/>
  <c r="BE23" i="7"/>
  <c r="BF23" i="7" s="1"/>
  <c r="BB24" i="7"/>
  <c r="BE24" i="7"/>
  <c r="BF24" i="7" s="1"/>
  <c r="BE9" i="7"/>
  <c r="BF9" i="7" s="1"/>
  <c r="BB9" i="7"/>
  <c r="BB27" i="7"/>
  <c r="BE27" i="7"/>
  <c r="BF27" i="7" s="1"/>
  <c r="BB20" i="7"/>
  <c r="BE20" i="7"/>
  <c r="BF20" i="7" s="1"/>
  <c r="BB28" i="7"/>
  <c r="BE28" i="7"/>
  <c r="BF28" i="7" s="1"/>
  <c r="K21" i="5"/>
  <c r="K15" i="5"/>
  <c r="K20" i="5"/>
  <c r="K17" i="5"/>
  <c r="K25" i="5"/>
  <c r="K24" i="5"/>
  <c r="K12" i="5"/>
  <c r="K26" i="5"/>
  <c r="K9" i="5"/>
  <c r="K18" i="5"/>
  <c r="K10" i="5"/>
  <c r="K23" i="5"/>
  <c r="K27" i="5"/>
  <c r="K16" i="5"/>
  <c r="K11" i="5"/>
  <c r="K19" i="5"/>
  <c r="K22" i="5"/>
  <c r="K14" i="5"/>
  <c r="K28" i="5"/>
  <c r="K13" i="5"/>
  <c r="AW22" i="5"/>
  <c r="AY22" i="5"/>
  <c r="AX22" i="5"/>
  <c r="K19" i="4"/>
  <c r="K27" i="4"/>
  <c r="K26" i="4"/>
  <c r="K28" i="4"/>
  <c r="K25" i="4"/>
  <c r="K10" i="4"/>
  <c r="K13" i="4"/>
  <c r="K15" i="4"/>
  <c r="K23" i="4"/>
  <c r="K18" i="4"/>
  <c r="K16" i="4"/>
  <c r="K20" i="4"/>
  <c r="K12" i="4"/>
  <c r="K21" i="4"/>
  <c r="K14" i="4"/>
  <c r="K24" i="4"/>
  <c r="K9" i="4"/>
  <c r="K17" i="4"/>
  <c r="K22" i="4"/>
  <c r="K11" i="4"/>
  <c r="AW22" i="4"/>
  <c r="AY22" i="4"/>
  <c r="AX22" i="4"/>
  <c r="AW22" i="2"/>
  <c r="AX22" i="2"/>
  <c r="AY16" i="2"/>
  <c r="AY28" i="2"/>
  <c r="AY11" i="2"/>
  <c r="AY15" i="2"/>
  <c r="AY27" i="2"/>
  <c r="AY10" i="2"/>
  <c r="AY9" i="2"/>
  <c r="AY21" i="2"/>
  <c r="AY13" i="2"/>
  <c r="AY20" i="2"/>
  <c r="AY23" i="2"/>
  <c r="AY14" i="2"/>
  <c r="AY25" i="2"/>
  <c r="AY24" i="2"/>
  <c r="AY12" i="2"/>
  <c r="AY17" i="2"/>
  <c r="AY18" i="2"/>
  <c r="AY26" i="2"/>
  <c r="AY19" i="2"/>
  <c r="K9" i="2"/>
  <c r="K10" i="2"/>
  <c r="K26" i="2"/>
  <c r="K16" i="2"/>
  <c r="K21" i="2"/>
  <c r="K13" i="2"/>
  <c r="K12" i="2"/>
  <c r="K17" i="2"/>
  <c r="K28" i="2"/>
  <c r="K23" i="2"/>
  <c r="K19" i="2"/>
  <c r="K11" i="2"/>
  <c r="K22" i="2"/>
  <c r="K24" i="2"/>
  <c r="K18" i="2"/>
  <c r="K14" i="2"/>
  <c r="K15" i="2"/>
  <c r="K20" i="2"/>
  <c r="K27" i="2"/>
  <c r="K25" i="2"/>
  <c r="AX25" i="13" l="1"/>
  <c r="AW25" i="13"/>
  <c r="AY25" i="13"/>
  <c r="AX20" i="13"/>
  <c r="AY20" i="13"/>
  <c r="AW20" i="13"/>
  <c r="AY9" i="13"/>
  <c r="AX9" i="13"/>
  <c r="AW9" i="13"/>
  <c r="AY12" i="13"/>
  <c r="AX12" i="13"/>
  <c r="AW12" i="13"/>
  <c r="AW26" i="13"/>
  <c r="AY26" i="13"/>
  <c r="AX26" i="13"/>
  <c r="AW23" i="13"/>
  <c r="AX23" i="13"/>
  <c r="AY23" i="13"/>
  <c r="AX21" i="13"/>
  <c r="AY21" i="13"/>
  <c r="AW21" i="13"/>
  <c r="AY17" i="13"/>
  <c r="AX17" i="13"/>
  <c r="AW17" i="13"/>
  <c r="AX24" i="13"/>
  <c r="AW24" i="13"/>
  <c r="AY24" i="13"/>
  <c r="AY11" i="13"/>
  <c r="AW11" i="13"/>
  <c r="AX11" i="13"/>
  <c r="AY15" i="13"/>
  <c r="AX15" i="13"/>
  <c r="AW15" i="13"/>
  <c r="BE22" i="13"/>
  <c r="BF22" i="13" s="1"/>
  <c r="BB22" i="13"/>
  <c r="AW13" i="13"/>
  <c r="AX13" i="13"/>
  <c r="AY13" i="13"/>
  <c r="AW10" i="13"/>
  <c r="AY10" i="13"/>
  <c r="AX10" i="13"/>
  <c r="AY14" i="13"/>
  <c r="AX14" i="13"/>
  <c r="AW14" i="13"/>
  <c r="AZ22" i="13"/>
  <c r="AZ20" i="13"/>
  <c r="AZ19" i="13"/>
  <c r="AZ27" i="13"/>
  <c r="AZ28" i="13"/>
  <c r="AZ18" i="13"/>
  <c r="AZ21" i="13"/>
  <c r="AZ23" i="13"/>
  <c r="AZ12" i="13"/>
  <c r="AZ26" i="13"/>
  <c r="AZ14" i="13"/>
  <c r="AZ15" i="13"/>
  <c r="AZ16" i="13"/>
  <c r="AZ11" i="13"/>
  <c r="AZ10" i="13"/>
  <c r="AZ17" i="13"/>
  <c r="AZ25" i="13"/>
  <c r="AZ24" i="13"/>
  <c r="AZ13" i="13"/>
  <c r="AZ9" i="13"/>
  <c r="AY27" i="13"/>
  <c r="AW27" i="13"/>
  <c r="AX27" i="13"/>
  <c r="AX28" i="13"/>
  <c r="AY16" i="13"/>
  <c r="AX16" i="13"/>
  <c r="AW16" i="13"/>
  <c r="AW18" i="13"/>
  <c r="AY18" i="13"/>
  <c r="AX18" i="13"/>
  <c r="AY19" i="13"/>
  <c r="AW19" i="13"/>
  <c r="AX19" i="13"/>
  <c r="AW28" i="13"/>
  <c r="AZ22" i="15"/>
  <c r="AZ13" i="15"/>
  <c r="AZ23" i="15"/>
  <c r="AZ10" i="15"/>
  <c r="AX11" i="15"/>
  <c r="BB11" i="15" s="1"/>
  <c r="AZ17" i="15"/>
  <c r="AZ26" i="15"/>
  <c r="AZ20" i="15"/>
  <c r="AZ19" i="15"/>
  <c r="AZ12" i="15"/>
  <c r="AY22" i="15"/>
  <c r="AW22" i="15"/>
  <c r="AX22" i="15"/>
  <c r="AZ24" i="15"/>
  <c r="AZ11" i="15"/>
  <c r="AZ16" i="15"/>
  <c r="AW11" i="15"/>
  <c r="AZ15" i="15"/>
  <c r="AZ25" i="15"/>
  <c r="AY23" i="15"/>
  <c r="AZ14" i="15"/>
  <c r="AZ21" i="15"/>
  <c r="K16" i="15"/>
  <c r="K21" i="15"/>
  <c r="K10" i="15"/>
  <c r="AW20" i="15"/>
  <c r="AY18" i="15"/>
  <c r="K28" i="15"/>
  <c r="K20" i="15"/>
  <c r="K14" i="15"/>
  <c r="AW27" i="15"/>
  <c r="AY11" i="15"/>
  <c r="K13" i="15"/>
  <c r="AW23" i="15"/>
  <c r="K27" i="15"/>
  <c r="AY10" i="15"/>
  <c r="AX28" i="15"/>
  <c r="BE28" i="15" s="1"/>
  <c r="BF28" i="15" s="1"/>
  <c r="AX24" i="15"/>
  <c r="BB24" i="15" s="1"/>
  <c r="K22" i="15"/>
  <c r="K12" i="15"/>
  <c r="K18" i="15"/>
  <c r="AY25" i="15"/>
  <c r="K23" i="15"/>
  <c r="AW13" i="15"/>
  <c r="AZ9" i="15"/>
  <c r="AZ28" i="15"/>
  <c r="AZ18" i="15"/>
  <c r="K17" i="15"/>
  <c r="AY23" i="14"/>
  <c r="AX23" i="14"/>
  <c r="AW23" i="14"/>
  <c r="AY16" i="14"/>
  <c r="AX16" i="14"/>
  <c r="AW16" i="14"/>
  <c r="AY25" i="14"/>
  <c r="AW25" i="14"/>
  <c r="AX25" i="14"/>
  <c r="AW11" i="14"/>
  <c r="AX11" i="14"/>
  <c r="AY11" i="14"/>
  <c r="AW27" i="14"/>
  <c r="AY27" i="14"/>
  <c r="AX27" i="14"/>
  <c r="AY12" i="14"/>
  <c r="AX12" i="14"/>
  <c r="AW12" i="14"/>
  <c r="AW21" i="14"/>
  <c r="AY21" i="14"/>
  <c r="AX21" i="14"/>
  <c r="AW26" i="14"/>
  <c r="AX26" i="14"/>
  <c r="AY26" i="14"/>
  <c r="AW9" i="14"/>
  <c r="AY9" i="14"/>
  <c r="AX9" i="14"/>
  <c r="AX19" i="14"/>
  <c r="AY19" i="14"/>
  <c r="AW19" i="14"/>
  <c r="AZ10" i="14"/>
  <c r="AZ16" i="14"/>
  <c r="AZ14" i="14"/>
  <c r="AZ12" i="14"/>
  <c r="AZ20" i="14"/>
  <c r="AZ18" i="14"/>
  <c r="AZ26" i="14"/>
  <c r="AZ24" i="14"/>
  <c r="AZ22" i="14"/>
  <c r="AZ28" i="14"/>
  <c r="AZ21" i="14"/>
  <c r="AZ19" i="14"/>
  <c r="AZ17" i="14"/>
  <c r="AZ27" i="14"/>
  <c r="AZ25" i="14"/>
  <c r="AZ23" i="14"/>
  <c r="AZ13" i="14"/>
  <c r="AZ9" i="14"/>
  <c r="AZ11" i="14"/>
  <c r="AZ15" i="14"/>
  <c r="AW20" i="14"/>
  <c r="AY20" i="14"/>
  <c r="AX20" i="14"/>
  <c r="AX13" i="14"/>
  <c r="AW13" i="14"/>
  <c r="AY13" i="14"/>
  <c r="AW14" i="14"/>
  <c r="AX14" i="14"/>
  <c r="AY14" i="14"/>
  <c r="AX15" i="14"/>
  <c r="AY15" i="14"/>
  <c r="AW15" i="14"/>
  <c r="AX17" i="14"/>
  <c r="AY17" i="14"/>
  <c r="AW17" i="14"/>
  <c r="AW10" i="14"/>
  <c r="AX10" i="14"/>
  <c r="AY10" i="14"/>
  <c r="AX28" i="14"/>
  <c r="AY28" i="14"/>
  <c r="AW28" i="14"/>
  <c r="AX18" i="14"/>
  <c r="AW18" i="14"/>
  <c r="AY18" i="14"/>
  <c r="AY24" i="14"/>
  <c r="AW24" i="14"/>
  <c r="AX24" i="14"/>
  <c r="BB22" i="14"/>
  <c r="BE22" i="14"/>
  <c r="BF22" i="14" s="1"/>
  <c r="AY14" i="11"/>
  <c r="AX14" i="11"/>
  <c r="AW14" i="11"/>
  <c r="AZ10" i="11"/>
  <c r="AZ16" i="11"/>
  <c r="AZ14" i="11"/>
  <c r="AZ12" i="11"/>
  <c r="AZ26" i="11"/>
  <c r="AZ24" i="11"/>
  <c r="AZ22" i="11"/>
  <c r="AZ28" i="11"/>
  <c r="AZ27" i="11"/>
  <c r="AZ15" i="11"/>
  <c r="AZ17" i="11"/>
  <c r="AZ20" i="11"/>
  <c r="AZ25" i="11"/>
  <c r="AZ21" i="11"/>
  <c r="AZ23" i="11"/>
  <c r="AZ18" i="11"/>
  <c r="AZ11" i="11"/>
  <c r="AZ13" i="11"/>
  <c r="AZ9" i="11"/>
  <c r="AZ19" i="11"/>
  <c r="AX18" i="11"/>
  <c r="AW18" i="11"/>
  <c r="AY18" i="11"/>
  <c r="AY19" i="11"/>
  <c r="AX19" i="11"/>
  <c r="AW19" i="11"/>
  <c r="AY28" i="11"/>
  <c r="AW28" i="11"/>
  <c r="AX28" i="11"/>
  <c r="AY21" i="11"/>
  <c r="AW21" i="11"/>
  <c r="AX21" i="11"/>
  <c r="AX20" i="11"/>
  <c r="AY20" i="11"/>
  <c r="AW20" i="11"/>
  <c r="AW13" i="11"/>
  <c r="AY13" i="11"/>
  <c r="AX13" i="11"/>
  <c r="AY11" i="11"/>
  <c r="AX11" i="11"/>
  <c r="AW11" i="11"/>
  <c r="AY17" i="11"/>
  <c r="AW17" i="11"/>
  <c r="AX17" i="11"/>
  <c r="AW23" i="11"/>
  <c r="AY23" i="11"/>
  <c r="AX23" i="11"/>
  <c r="AY15" i="11"/>
  <c r="AW15" i="11"/>
  <c r="AX15" i="11"/>
  <c r="AW9" i="11"/>
  <c r="AX9" i="11"/>
  <c r="AY9" i="11"/>
  <c r="AW10" i="11"/>
  <c r="AY10" i="11"/>
  <c r="AX10" i="11"/>
  <c r="AW16" i="11"/>
  <c r="AY16" i="11"/>
  <c r="AX16" i="11"/>
  <c r="AY26" i="11"/>
  <c r="AW26" i="11"/>
  <c r="AX26" i="11"/>
  <c r="AY24" i="11"/>
  <c r="AX24" i="11"/>
  <c r="AW24" i="11"/>
  <c r="AW12" i="11"/>
  <c r="AX12" i="11"/>
  <c r="AY12" i="11"/>
  <c r="AW27" i="11"/>
  <c r="AY27" i="11"/>
  <c r="AX27" i="11"/>
  <c r="AY25" i="11"/>
  <c r="AX25" i="11"/>
  <c r="AW25" i="11"/>
  <c r="BB22" i="11"/>
  <c r="BE22" i="11"/>
  <c r="BF22" i="11" s="1"/>
  <c r="AZ10" i="10"/>
  <c r="AZ16" i="10"/>
  <c r="AZ14" i="10"/>
  <c r="AZ12" i="10"/>
  <c r="AZ20" i="10"/>
  <c r="AZ18" i="10"/>
  <c r="AZ23" i="10"/>
  <c r="AZ22" i="10"/>
  <c r="AZ28" i="10"/>
  <c r="AZ25" i="10"/>
  <c r="AZ13" i="10"/>
  <c r="AZ17" i="10"/>
  <c r="AZ19" i="10"/>
  <c r="AZ21" i="10"/>
  <c r="AZ15" i="10"/>
  <c r="AZ27" i="10"/>
  <c r="AZ26" i="10"/>
  <c r="AZ24" i="10"/>
  <c r="AZ9" i="10"/>
  <c r="AZ11" i="10"/>
  <c r="BE22" i="10"/>
  <c r="BF22" i="10" s="1"/>
  <c r="BB22" i="10"/>
  <c r="AX9" i="10"/>
  <c r="AW9" i="10"/>
  <c r="AY9" i="10"/>
  <c r="AW25" i="10"/>
  <c r="AY25" i="10"/>
  <c r="AX25" i="10"/>
  <c r="AW16" i="10"/>
  <c r="AY16" i="10"/>
  <c r="AX16" i="10"/>
  <c r="AX23" i="10"/>
  <c r="AW23" i="10"/>
  <c r="AY23" i="10"/>
  <c r="AY18" i="10"/>
  <c r="AX18" i="10"/>
  <c r="AW18" i="10"/>
  <c r="AW17" i="10"/>
  <c r="AY17" i="10"/>
  <c r="AX17" i="10"/>
  <c r="AW28" i="10"/>
  <c r="AY28" i="10"/>
  <c r="AX28" i="10"/>
  <c r="AW19" i="10"/>
  <c r="AY19" i="10"/>
  <c r="AX19" i="10"/>
  <c r="AY14" i="10"/>
  <c r="AW14" i="10"/>
  <c r="AX14" i="10"/>
  <c r="AX21" i="10"/>
  <c r="AW21" i="10"/>
  <c r="AY21" i="10"/>
  <c r="AY11" i="10"/>
  <c r="AW11" i="10"/>
  <c r="AX11" i="10"/>
  <c r="AY27" i="10"/>
  <c r="AW27" i="10"/>
  <c r="AX27" i="10"/>
  <c r="AY24" i="10"/>
  <c r="AW24" i="10"/>
  <c r="AX24" i="10"/>
  <c r="AX13" i="10"/>
  <c r="AY13" i="10"/>
  <c r="AW13" i="10"/>
  <c r="AW20" i="10"/>
  <c r="AY20" i="10"/>
  <c r="AX20" i="10"/>
  <c r="AY15" i="10"/>
  <c r="AW15" i="10"/>
  <c r="AX15" i="10"/>
  <c r="AW26" i="10"/>
  <c r="AY26" i="10"/>
  <c r="AX26" i="10"/>
  <c r="AW12" i="10"/>
  <c r="AY12" i="10"/>
  <c r="AX12" i="10"/>
  <c r="AY10" i="10"/>
  <c r="AW10" i="10"/>
  <c r="AX10" i="10"/>
  <c r="AY25" i="9"/>
  <c r="AX25" i="9"/>
  <c r="AW25" i="9"/>
  <c r="AX28" i="9"/>
  <c r="AW28" i="9"/>
  <c r="AY28" i="9"/>
  <c r="AX23" i="9"/>
  <c r="AY23" i="9"/>
  <c r="AW23" i="9"/>
  <c r="AW12" i="9"/>
  <c r="AY12" i="9"/>
  <c r="AX12" i="9"/>
  <c r="AY13" i="9"/>
  <c r="AW13" i="9"/>
  <c r="AX13" i="9"/>
  <c r="AY16" i="9"/>
  <c r="AX16" i="9"/>
  <c r="AW16" i="9"/>
  <c r="AY15" i="9"/>
  <c r="AX15" i="9"/>
  <c r="AW15" i="9"/>
  <c r="AZ10" i="9"/>
  <c r="AZ16" i="9"/>
  <c r="AZ14" i="9"/>
  <c r="AZ12" i="9"/>
  <c r="AZ20" i="9"/>
  <c r="AZ18" i="9"/>
  <c r="AZ22" i="9"/>
  <c r="AZ25" i="9"/>
  <c r="AZ28" i="9"/>
  <c r="AZ17" i="9"/>
  <c r="AZ15" i="9"/>
  <c r="AZ27" i="9"/>
  <c r="AZ11" i="9"/>
  <c r="AZ21" i="9"/>
  <c r="AZ23" i="9"/>
  <c r="AZ19" i="9"/>
  <c r="AZ24" i="9"/>
  <c r="AZ26" i="9"/>
  <c r="AZ13" i="9"/>
  <c r="AZ9" i="9"/>
  <c r="AY19" i="9"/>
  <c r="AX19" i="9"/>
  <c r="AW19" i="9"/>
  <c r="AW20" i="9"/>
  <c r="AY20" i="9"/>
  <c r="AX20" i="9"/>
  <c r="AX14" i="9"/>
  <c r="AW14" i="9"/>
  <c r="AY14" i="9"/>
  <c r="AX11" i="9"/>
  <c r="AW11" i="9"/>
  <c r="AY11" i="9"/>
  <c r="AX9" i="9"/>
  <c r="AW9" i="9"/>
  <c r="AY9" i="9"/>
  <c r="AW10" i="9"/>
  <c r="AX10" i="9"/>
  <c r="AY10" i="9"/>
  <c r="BB22" i="9"/>
  <c r="BE22" i="9"/>
  <c r="BF22" i="9" s="1"/>
  <c r="AX26" i="9"/>
  <c r="AW26" i="9"/>
  <c r="AY26" i="9"/>
  <c r="AW27" i="9"/>
  <c r="AX27" i="9"/>
  <c r="AY27" i="9"/>
  <c r="AX17" i="9"/>
  <c r="AW17" i="9"/>
  <c r="AY17" i="9"/>
  <c r="AW18" i="9"/>
  <c r="AY18" i="9"/>
  <c r="AX18" i="9"/>
  <c r="AX21" i="9"/>
  <c r="AW21" i="9"/>
  <c r="AY21" i="9"/>
  <c r="AW24" i="9"/>
  <c r="AX24" i="9"/>
  <c r="AY24" i="9"/>
  <c r="AY12" i="8"/>
  <c r="AX12" i="8"/>
  <c r="AW12" i="8"/>
  <c r="AY26" i="8"/>
  <c r="AW26" i="8"/>
  <c r="AX26" i="8"/>
  <c r="AY16" i="8"/>
  <c r="AX16" i="8"/>
  <c r="AW16" i="8"/>
  <c r="AX27" i="8"/>
  <c r="AW27" i="8"/>
  <c r="AY27" i="8"/>
  <c r="AW24" i="8"/>
  <c r="AX24" i="8"/>
  <c r="AY24" i="8"/>
  <c r="AX23" i="8"/>
  <c r="AW23" i="8"/>
  <c r="AY23" i="8"/>
  <c r="AY9" i="8"/>
  <c r="AW9" i="8"/>
  <c r="AX9" i="8"/>
  <c r="AY10" i="8"/>
  <c r="AW10" i="8"/>
  <c r="AX10" i="8"/>
  <c r="AW21" i="8"/>
  <c r="AX21" i="8"/>
  <c r="AY21" i="8"/>
  <c r="AY28" i="8"/>
  <c r="AX28" i="8"/>
  <c r="AW28" i="8"/>
  <c r="BB22" i="8"/>
  <c r="BE22" i="8"/>
  <c r="BF22" i="8" s="1"/>
  <c r="AY11" i="8"/>
  <c r="AW11" i="8"/>
  <c r="AX11" i="8"/>
  <c r="AW17" i="8"/>
  <c r="AY17" i="8"/>
  <c r="AX17" i="8"/>
  <c r="AY20" i="8"/>
  <c r="AX20" i="8"/>
  <c r="AW20" i="8"/>
  <c r="AX13" i="8"/>
  <c r="AY13" i="8"/>
  <c r="AW13" i="8"/>
  <c r="AY25" i="8"/>
  <c r="AX25" i="8"/>
  <c r="AW25" i="8"/>
  <c r="AZ16" i="8"/>
  <c r="AZ14" i="8"/>
  <c r="AZ12" i="8"/>
  <c r="AZ20" i="8"/>
  <c r="AZ18" i="8"/>
  <c r="AZ22" i="8"/>
  <c r="AZ28" i="8"/>
  <c r="AZ17" i="8"/>
  <c r="AZ25" i="8"/>
  <c r="AZ15" i="8"/>
  <c r="AZ9" i="8"/>
  <c r="AZ23" i="8"/>
  <c r="AZ27" i="8"/>
  <c r="AZ11" i="8"/>
  <c r="AZ26" i="8"/>
  <c r="AZ10" i="8"/>
  <c r="AZ19" i="8"/>
  <c r="AZ21" i="8"/>
  <c r="AZ13" i="8"/>
  <c r="AZ24" i="8"/>
  <c r="AY19" i="8"/>
  <c r="AX19" i="8"/>
  <c r="AW19" i="8"/>
  <c r="AY18" i="8"/>
  <c r="AX18" i="8"/>
  <c r="AW18" i="8"/>
  <c r="AW15" i="8"/>
  <c r="AY15" i="8"/>
  <c r="AX15" i="8"/>
  <c r="AY14" i="8"/>
  <c r="AW14" i="8"/>
  <c r="AX14" i="8"/>
  <c r="AW26" i="5"/>
  <c r="AX26" i="5"/>
  <c r="AY26" i="5"/>
  <c r="AY18" i="5"/>
  <c r="AW18" i="5"/>
  <c r="AX18" i="5"/>
  <c r="BB22" i="5"/>
  <c r="BE22" i="5"/>
  <c r="BF22" i="5" s="1"/>
  <c r="AW10" i="5"/>
  <c r="AX10" i="5"/>
  <c r="AY10" i="5"/>
  <c r="AZ10" i="5"/>
  <c r="AZ16" i="5"/>
  <c r="AZ14" i="5"/>
  <c r="AZ12" i="5"/>
  <c r="AZ26" i="5"/>
  <c r="AZ24" i="5"/>
  <c r="AZ22" i="5"/>
  <c r="AZ28" i="5"/>
  <c r="AZ27" i="5"/>
  <c r="AZ19" i="5"/>
  <c r="AZ9" i="5"/>
  <c r="AZ17" i="5"/>
  <c r="AZ23" i="5"/>
  <c r="AZ21" i="5"/>
  <c r="AZ25" i="5"/>
  <c r="AZ13" i="5"/>
  <c r="AZ18" i="5"/>
  <c r="AZ15" i="5"/>
  <c r="AZ20" i="5"/>
  <c r="AZ11" i="5"/>
  <c r="AY14" i="5"/>
  <c r="AW14" i="5"/>
  <c r="AX14" i="5"/>
  <c r="AY19" i="5"/>
  <c r="AW19" i="5"/>
  <c r="AX19" i="5"/>
  <c r="AY28" i="5"/>
  <c r="AX28" i="5"/>
  <c r="AW28" i="5"/>
  <c r="AX27" i="5"/>
  <c r="AY27" i="5"/>
  <c r="AW27" i="5"/>
  <c r="AW16" i="5"/>
  <c r="AY16" i="5"/>
  <c r="AX16" i="5"/>
  <c r="AX11" i="5"/>
  <c r="AW11" i="5"/>
  <c r="AY11" i="5"/>
  <c r="AW23" i="5"/>
  <c r="AX23" i="5"/>
  <c r="AY23" i="5"/>
  <c r="AX20" i="5"/>
  <c r="AW20" i="5"/>
  <c r="AY20" i="5"/>
  <c r="AW17" i="5"/>
  <c r="AY17" i="5"/>
  <c r="AX17" i="5"/>
  <c r="AY24" i="5"/>
  <c r="AW24" i="5"/>
  <c r="AX24" i="5"/>
  <c r="AW21" i="5"/>
  <c r="AY21" i="5"/>
  <c r="AX21" i="5"/>
  <c r="AW9" i="5"/>
  <c r="AX9" i="5"/>
  <c r="AY9" i="5"/>
  <c r="AY13" i="5"/>
  <c r="AW13" i="5"/>
  <c r="AX13" i="5"/>
  <c r="AY25" i="5"/>
  <c r="AX25" i="5"/>
  <c r="AW25" i="5"/>
  <c r="AX12" i="5"/>
  <c r="AW12" i="5"/>
  <c r="AY12" i="5"/>
  <c r="AW15" i="5"/>
  <c r="AY15" i="5"/>
  <c r="AX15" i="5"/>
  <c r="AY9" i="4"/>
  <c r="AW9" i="4"/>
  <c r="AX9" i="4"/>
  <c r="BB22" i="4"/>
  <c r="BE22" i="4"/>
  <c r="BF22" i="4" s="1"/>
  <c r="AY14" i="4"/>
  <c r="AW14" i="4"/>
  <c r="AX14" i="4"/>
  <c r="AX17" i="4"/>
  <c r="AW17" i="4"/>
  <c r="AY17" i="4"/>
  <c r="AZ16" i="4"/>
  <c r="AZ14" i="4"/>
  <c r="AZ20" i="4"/>
  <c r="AZ18" i="4"/>
  <c r="AZ26" i="4"/>
  <c r="AZ24" i="4"/>
  <c r="AZ22" i="4"/>
  <c r="AZ28" i="4"/>
  <c r="AZ27" i="4"/>
  <c r="AZ25" i="4"/>
  <c r="AZ23" i="4"/>
  <c r="AZ12" i="4"/>
  <c r="AZ13" i="4"/>
  <c r="AZ15" i="4"/>
  <c r="AZ11" i="4"/>
  <c r="AZ10" i="4"/>
  <c r="AZ9" i="4"/>
  <c r="AZ21" i="4"/>
  <c r="AZ17" i="4"/>
  <c r="AZ19" i="4"/>
  <c r="AX28" i="4"/>
  <c r="AW28" i="4"/>
  <c r="AY28" i="4"/>
  <c r="AY24" i="4"/>
  <c r="AW24" i="4"/>
  <c r="AX24" i="4"/>
  <c r="AW15" i="4"/>
  <c r="AX15" i="4"/>
  <c r="AY15" i="4"/>
  <c r="AX26" i="4"/>
  <c r="AW26" i="4"/>
  <c r="AY26" i="4"/>
  <c r="AY25" i="4"/>
  <c r="AX25" i="4"/>
  <c r="AW25" i="4"/>
  <c r="AW12" i="4"/>
  <c r="AX12" i="4"/>
  <c r="AY12" i="4"/>
  <c r="AX19" i="4"/>
  <c r="AW19" i="4"/>
  <c r="AY19" i="4"/>
  <c r="AX16" i="4"/>
  <c r="AW16" i="4"/>
  <c r="AY16" i="4"/>
  <c r="AY10" i="4"/>
  <c r="AW10" i="4"/>
  <c r="AX10" i="4"/>
  <c r="AX18" i="4"/>
  <c r="AY18" i="4"/>
  <c r="AW18" i="4"/>
  <c r="AX23" i="4"/>
  <c r="AW23" i="4"/>
  <c r="AY23" i="4"/>
  <c r="AX20" i="4"/>
  <c r="AW20" i="4"/>
  <c r="AY20" i="4"/>
  <c r="AY13" i="4"/>
  <c r="AW13" i="4"/>
  <c r="AX13" i="4"/>
  <c r="AX27" i="4"/>
  <c r="AY27" i="4"/>
  <c r="AW27" i="4"/>
  <c r="AY11" i="4"/>
  <c r="AX11" i="4"/>
  <c r="AW11" i="4"/>
  <c r="AW21" i="4"/>
  <c r="AX21" i="4"/>
  <c r="AY21" i="4"/>
  <c r="BB22" i="2"/>
  <c r="BE22" i="2"/>
  <c r="BF22" i="2" s="1"/>
  <c r="AX13" i="2"/>
  <c r="AW13" i="2"/>
  <c r="AW9" i="2"/>
  <c r="AX9" i="2"/>
  <c r="AW18" i="2"/>
  <c r="AX18" i="2"/>
  <c r="AW27" i="2"/>
  <c r="AX27" i="2"/>
  <c r="AW15" i="2"/>
  <c r="AX15" i="2"/>
  <c r="AX12" i="2"/>
  <c r="AW12" i="2"/>
  <c r="AX11" i="2"/>
  <c r="AW11" i="2"/>
  <c r="AW24" i="2"/>
  <c r="AX24" i="2"/>
  <c r="AX28" i="2"/>
  <c r="AW28" i="2"/>
  <c r="AX25" i="2"/>
  <c r="AW25" i="2"/>
  <c r="AX16" i="2"/>
  <c r="AW16" i="2"/>
  <c r="AX14" i="2"/>
  <c r="AW14" i="2"/>
  <c r="AW23" i="2"/>
  <c r="AX23" i="2"/>
  <c r="AZ20" i="2"/>
  <c r="AZ9" i="2"/>
  <c r="AZ21" i="2"/>
  <c r="AZ10" i="2"/>
  <c r="AZ22" i="2"/>
  <c r="AZ11" i="2"/>
  <c r="AZ23" i="2"/>
  <c r="AZ12" i="2"/>
  <c r="AZ24" i="2"/>
  <c r="AZ13" i="2"/>
  <c r="AZ25" i="2"/>
  <c r="AZ14" i="2"/>
  <c r="AZ26" i="2"/>
  <c r="AZ15" i="2"/>
  <c r="AZ27" i="2"/>
  <c r="AZ16" i="2"/>
  <c r="AZ28" i="2"/>
  <c r="AZ17" i="2"/>
  <c r="AZ18" i="2"/>
  <c r="AZ19" i="2"/>
  <c r="AW21" i="2"/>
  <c r="AX21" i="2"/>
  <c r="AW19" i="2"/>
  <c r="AX19" i="2"/>
  <c r="AW26" i="2"/>
  <c r="AX26" i="2"/>
  <c r="AX10" i="2"/>
  <c r="AW10" i="2"/>
  <c r="AX17" i="2"/>
  <c r="AW17" i="2"/>
  <c r="AW20" i="2"/>
  <c r="AX20" i="2"/>
  <c r="BE12" i="13" l="1"/>
  <c r="BF12" i="13" s="1"/>
  <c r="BB12" i="13"/>
  <c r="BE16" i="13"/>
  <c r="BF16" i="13" s="1"/>
  <c r="BB16" i="13"/>
  <c r="BB28" i="13"/>
  <c r="BE28" i="13"/>
  <c r="BF28" i="13" s="1"/>
  <c r="BE15" i="13"/>
  <c r="BF15" i="13" s="1"/>
  <c r="BB15" i="13"/>
  <c r="BB9" i="13"/>
  <c r="BE9" i="13"/>
  <c r="BF9" i="13" s="1"/>
  <c r="BB11" i="13"/>
  <c r="BE11" i="13"/>
  <c r="BF11" i="13" s="1"/>
  <c r="BB19" i="13"/>
  <c r="BE19" i="13"/>
  <c r="BF19" i="13" s="1"/>
  <c r="BE10" i="13"/>
  <c r="BF10" i="13" s="1"/>
  <c r="BB10" i="13"/>
  <c r="BE23" i="13"/>
  <c r="BF23" i="13" s="1"/>
  <c r="BB23" i="13"/>
  <c r="BE14" i="13"/>
  <c r="BF14" i="13" s="1"/>
  <c r="BB14" i="13"/>
  <c r="BE20" i="13"/>
  <c r="BF20" i="13" s="1"/>
  <c r="BB20" i="13"/>
  <c r="BB17" i="13"/>
  <c r="BE17" i="13"/>
  <c r="BF17" i="13" s="1"/>
  <c r="BB27" i="13"/>
  <c r="BE27" i="13"/>
  <c r="BF27" i="13" s="1"/>
  <c r="BB21" i="13"/>
  <c r="BE21" i="13"/>
  <c r="BF21" i="13" s="1"/>
  <c r="BB26" i="13"/>
  <c r="BE26" i="13"/>
  <c r="BF26" i="13" s="1"/>
  <c r="BE18" i="13"/>
  <c r="BF18" i="13" s="1"/>
  <c r="BB18" i="13"/>
  <c r="BE13" i="13"/>
  <c r="BF13" i="13" s="1"/>
  <c r="BB13" i="13"/>
  <c r="BE24" i="13"/>
  <c r="BF24" i="13" s="1"/>
  <c r="BB24" i="13"/>
  <c r="BE25" i="13"/>
  <c r="BF25" i="13" s="1"/>
  <c r="BB25" i="13"/>
  <c r="AX18" i="15"/>
  <c r="AW18" i="15"/>
  <c r="AX23" i="15"/>
  <c r="AX25" i="15"/>
  <c r="AW10" i="15"/>
  <c r="AY20" i="15"/>
  <c r="AX20" i="15"/>
  <c r="BB20" i="15" s="1"/>
  <c r="AY19" i="15"/>
  <c r="AW19" i="15"/>
  <c r="AX19" i="15"/>
  <c r="BB28" i="15"/>
  <c r="AY13" i="15"/>
  <c r="AY16" i="15"/>
  <c r="AX16" i="15"/>
  <c r="AW16" i="15"/>
  <c r="AW25" i="15"/>
  <c r="AX13" i="15"/>
  <c r="AY24" i="15"/>
  <c r="BB22" i="15"/>
  <c r="BE22" i="15"/>
  <c r="BF22" i="15" s="1"/>
  <c r="BE11" i="15"/>
  <c r="BF11" i="15" s="1"/>
  <c r="AW15" i="15"/>
  <c r="AX15" i="15"/>
  <c r="AY15" i="15"/>
  <c r="AX10" i="15"/>
  <c r="AW28" i="15"/>
  <c r="AW24" i="15"/>
  <c r="AW14" i="15"/>
  <c r="AX14" i="15"/>
  <c r="AY14" i="15"/>
  <c r="AX12" i="15"/>
  <c r="AW12" i="15"/>
  <c r="AY12" i="15"/>
  <c r="AY28" i="15"/>
  <c r="AY26" i="15"/>
  <c r="AX26" i="15"/>
  <c r="BE24" i="15"/>
  <c r="BF24" i="15" s="1"/>
  <c r="AW26" i="15"/>
  <c r="AY21" i="15"/>
  <c r="AX21" i="15"/>
  <c r="AW21" i="15"/>
  <c r="AW17" i="15"/>
  <c r="AY17" i="15"/>
  <c r="AX17" i="15"/>
  <c r="AX27" i="15"/>
  <c r="AY27" i="15"/>
  <c r="BB26" i="14"/>
  <c r="BE26" i="14"/>
  <c r="BF26" i="14" s="1"/>
  <c r="BB11" i="14"/>
  <c r="BE11" i="14"/>
  <c r="BF11" i="14" s="1"/>
  <c r="BB14" i="14"/>
  <c r="BE14" i="14"/>
  <c r="BF14" i="14" s="1"/>
  <c r="BB28" i="14"/>
  <c r="BE28" i="14"/>
  <c r="BF28" i="14" s="1"/>
  <c r="BE21" i="14"/>
  <c r="BF21" i="14" s="1"/>
  <c r="BB21" i="14"/>
  <c r="BB25" i="14"/>
  <c r="BE25" i="14"/>
  <c r="BF25" i="14" s="1"/>
  <c r="BB13" i="14"/>
  <c r="BE13" i="14"/>
  <c r="BF13" i="14" s="1"/>
  <c r="BB18" i="14"/>
  <c r="BE18" i="14"/>
  <c r="BF18" i="14" s="1"/>
  <c r="BB10" i="14"/>
  <c r="BE10" i="14"/>
  <c r="BF10" i="14" s="1"/>
  <c r="BB20" i="14"/>
  <c r="BE20" i="14"/>
  <c r="BF20" i="14" s="1"/>
  <c r="BB12" i="14"/>
  <c r="BE12" i="14"/>
  <c r="BF12" i="14" s="1"/>
  <c r="BB16" i="14"/>
  <c r="BE16" i="14"/>
  <c r="BF16" i="14" s="1"/>
  <c r="BB19" i="14"/>
  <c r="BE19" i="14"/>
  <c r="BF19" i="14" s="1"/>
  <c r="BB15" i="14"/>
  <c r="BE15" i="14"/>
  <c r="BF15" i="14" s="1"/>
  <c r="BE17" i="14"/>
  <c r="BF17" i="14" s="1"/>
  <c r="BB17" i="14"/>
  <c r="BB9" i="14"/>
  <c r="BE9" i="14"/>
  <c r="BF9" i="14" s="1"/>
  <c r="BB27" i="14"/>
  <c r="BE27" i="14"/>
  <c r="BF27" i="14" s="1"/>
  <c r="BB24" i="14"/>
  <c r="BE24" i="14"/>
  <c r="BF24" i="14" s="1"/>
  <c r="BB23" i="14"/>
  <c r="BE23" i="14"/>
  <c r="BF23" i="14" s="1"/>
  <c r="BB20" i="11"/>
  <c r="BE20" i="11"/>
  <c r="BF20" i="11" s="1"/>
  <c r="BE21" i="11"/>
  <c r="BF21" i="11" s="1"/>
  <c r="BB21" i="11"/>
  <c r="BB24" i="11"/>
  <c r="BE24" i="11"/>
  <c r="BF24" i="11" s="1"/>
  <c r="BB9" i="11"/>
  <c r="BE9" i="11"/>
  <c r="BF9" i="11" s="1"/>
  <c r="BB11" i="11"/>
  <c r="BE11" i="11"/>
  <c r="BF11" i="11" s="1"/>
  <c r="BB26" i="11"/>
  <c r="BE26" i="11"/>
  <c r="BF26" i="11" s="1"/>
  <c r="BB15" i="11"/>
  <c r="BE15" i="11"/>
  <c r="BF15" i="11" s="1"/>
  <c r="BB13" i="11"/>
  <c r="BE13" i="11"/>
  <c r="BF13" i="11" s="1"/>
  <c r="BB18" i="11"/>
  <c r="BE18" i="11"/>
  <c r="BF18" i="11" s="1"/>
  <c r="BB17" i="11"/>
  <c r="BE17" i="11"/>
  <c r="BF17" i="11" s="1"/>
  <c r="BB12" i="11"/>
  <c r="BE12" i="11"/>
  <c r="BF12" i="11" s="1"/>
  <c r="BB25" i="11"/>
  <c r="BE25" i="11"/>
  <c r="BF25" i="11" s="1"/>
  <c r="BB19" i="11"/>
  <c r="BE19" i="11"/>
  <c r="BF19" i="11" s="1"/>
  <c r="BB27" i="11"/>
  <c r="BE27" i="11"/>
  <c r="BF27" i="11" s="1"/>
  <c r="BB16" i="11"/>
  <c r="BE16" i="11"/>
  <c r="BF16" i="11" s="1"/>
  <c r="BB23" i="11"/>
  <c r="BE23" i="11"/>
  <c r="BF23" i="11" s="1"/>
  <c r="BB14" i="11"/>
  <c r="BE14" i="11"/>
  <c r="BF14" i="11" s="1"/>
  <c r="BB10" i="11"/>
  <c r="BE10" i="11"/>
  <c r="BF10" i="11" s="1"/>
  <c r="BB28" i="11"/>
  <c r="BE28" i="11"/>
  <c r="BF28" i="11" s="1"/>
  <c r="BB9" i="10"/>
  <c r="BE9" i="10"/>
  <c r="BF9" i="10" s="1"/>
  <c r="BB15" i="10"/>
  <c r="BE15" i="10"/>
  <c r="BF15" i="10" s="1"/>
  <c r="BB27" i="10"/>
  <c r="BE27" i="10"/>
  <c r="BF27" i="10" s="1"/>
  <c r="BB19" i="10"/>
  <c r="BE19" i="10"/>
  <c r="BF19" i="10" s="1"/>
  <c r="BB23" i="10"/>
  <c r="BE23" i="10"/>
  <c r="BF23" i="10" s="1"/>
  <c r="BB10" i="10"/>
  <c r="BE10" i="10"/>
  <c r="BF10" i="10" s="1"/>
  <c r="BE11" i="10"/>
  <c r="BF11" i="10" s="1"/>
  <c r="BB11" i="10"/>
  <c r="BB16" i="10"/>
  <c r="BE16" i="10"/>
  <c r="BF16" i="10" s="1"/>
  <c r="BB12" i="10"/>
  <c r="BE12" i="10"/>
  <c r="BF12" i="10" s="1"/>
  <c r="BB25" i="10"/>
  <c r="BE25" i="10"/>
  <c r="BF25" i="10" s="1"/>
  <c r="BB13" i="10"/>
  <c r="BE13" i="10"/>
  <c r="BF13" i="10" s="1"/>
  <c r="BB18" i="10"/>
  <c r="BE18" i="10"/>
  <c r="BF18" i="10" s="1"/>
  <c r="BB20" i="10"/>
  <c r="BE20" i="10"/>
  <c r="BF20" i="10" s="1"/>
  <c r="BB28" i="10"/>
  <c r="BE28" i="10"/>
  <c r="BF28" i="10" s="1"/>
  <c r="BB17" i="10"/>
  <c r="BE17" i="10"/>
  <c r="BF17" i="10" s="1"/>
  <c r="BB21" i="10"/>
  <c r="BE21" i="10"/>
  <c r="BF21" i="10" s="1"/>
  <c r="BB26" i="10"/>
  <c r="BE26" i="10"/>
  <c r="BF26" i="10" s="1"/>
  <c r="BE24" i="10"/>
  <c r="BF24" i="10" s="1"/>
  <c r="BB24" i="10"/>
  <c r="BB14" i="10"/>
  <c r="BE14" i="10"/>
  <c r="BF14" i="10" s="1"/>
  <c r="BB14" i="9"/>
  <c r="BE14" i="9"/>
  <c r="BF14" i="9" s="1"/>
  <c r="BB17" i="9"/>
  <c r="BE17" i="9"/>
  <c r="BF17" i="9" s="1"/>
  <c r="BB24" i="9"/>
  <c r="BE24" i="9"/>
  <c r="BF24" i="9" s="1"/>
  <c r="BB28" i="9"/>
  <c r="BE28" i="9"/>
  <c r="BF28" i="9" s="1"/>
  <c r="BE15" i="9"/>
  <c r="BF15" i="9" s="1"/>
  <c r="BB15" i="9"/>
  <c r="BE13" i="9"/>
  <c r="BF13" i="9" s="1"/>
  <c r="BB13" i="9"/>
  <c r="BB10" i="9"/>
  <c r="BE10" i="9"/>
  <c r="BF10" i="9" s="1"/>
  <c r="BE19" i="9"/>
  <c r="BF19" i="9" s="1"/>
  <c r="BB19" i="9"/>
  <c r="BB27" i="9"/>
  <c r="BE27" i="9"/>
  <c r="BF27" i="9" s="1"/>
  <c r="BB21" i="9"/>
  <c r="BE21" i="9"/>
  <c r="BF21" i="9" s="1"/>
  <c r="BE26" i="9"/>
  <c r="BF26" i="9" s="1"/>
  <c r="BB26" i="9"/>
  <c r="BE25" i="9"/>
  <c r="BF25" i="9" s="1"/>
  <c r="BB25" i="9"/>
  <c r="BB12" i="9"/>
  <c r="BE12" i="9"/>
  <c r="BF12" i="9" s="1"/>
  <c r="BB20" i="9"/>
  <c r="BE20" i="9"/>
  <c r="BF20" i="9" s="1"/>
  <c r="BB23" i="9"/>
  <c r="BE23" i="9"/>
  <c r="BF23" i="9" s="1"/>
  <c r="BB9" i="9"/>
  <c r="BE9" i="9"/>
  <c r="BF9" i="9" s="1"/>
  <c r="BB16" i="9"/>
  <c r="BE16" i="9"/>
  <c r="BF16" i="9" s="1"/>
  <c r="BE11" i="9"/>
  <c r="BF11" i="9" s="1"/>
  <c r="BB11" i="9"/>
  <c r="BB18" i="9"/>
  <c r="BE18" i="9"/>
  <c r="BF18" i="9" s="1"/>
  <c r="BB18" i="8"/>
  <c r="BE18" i="8"/>
  <c r="BF18" i="8" s="1"/>
  <c r="BB19" i="8"/>
  <c r="BE19" i="8"/>
  <c r="BF19" i="8" s="1"/>
  <c r="BB14" i="8"/>
  <c r="BE14" i="8"/>
  <c r="BF14" i="8" s="1"/>
  <c r="BB28" i="8"/>
  <c r="BE28" i="8"/>
  <c r="BF28" i="8" s="1"/>
  <c r="BB15" i="8"/>
  <c r="BE15" i="8"/>
  <c r="BF15" i="8" s="1"/>
  <c r="BB20" i="8"/>
  <c r="BE20" i="8"/>
  <c r="BF20" i="8" s="1"/>
  <c r="BB23" i="8"/>
  <c r="BE23" i="8"/>
  <c r="BF23" i="8" s="1"/>
  <c r="BB10" i="8"/>
  <c r="BE10" i="8"/>
  <c r="BF10" i="8" s="1"/>
  <c r="BB11" i="8"/>
  <c r="BE11" i="8"/>
  <c r="BF11" i="8" s="1"/>
  <c r="BB27" i="8"/>
  <c r="BE27" i="8"/>
  <c r="BF27" i="8" s="1"/>
  <c r="BB9" i="8"/>
  <c r="BE9" i="8"/>
  <c r="BF9" i="8" s="1"/>
  <c r="BB16" i="8"/>
  <c r="BE16" i="8"/>
  <c r="BF16" i="8" s="1"/>
  <c r="BB26" i="8"/>
  <c r="BE26" i="8"/>
  <c r="BF26" i="8" s="1"/>
  <c r="BB17" i="8"/>
  <c r="BE17" i="8"/>
  <c r="BF17" i="8" s="1"/>
  <c r="BB21" i="8"/>
  <c r="BE21" i="8"/>
  <c r="BF21" i="8" s="1"/>
  <c r="BB24" i="8"/>
  <c r="BE24" i="8"/>
  <c r="BF24" i="8" s="1"/>
  <c r="BB12" i="8"/>
  <c r="BE12" i="8"/>
  <c r="BF12" i="8" s="1"/>
  <c r="BB25" i="8"/>
  <c r="BE25" i="8"/>
  <c r="BF25" i="8" s="1"/>
  <c r="BB13" i="8"/>
  <c r="BE13" i="8"/>
  <c r="BF13" i="8" s="1"/>
  <c r="BB11" i="5"/>
  <c r="BE11" i="5"/>
  <c r="BF11" i="5" s="1"/>
  <c r="BB15" i="5"/>
  <c r="BE15" i="5"/>
  <c r="BF15" i="5" s="1"/>
  <c r="BB18" i="5"/>
  <c r="BE18" i="5"/>
  <c r="BF18" i="5" s="1"/>
  <c r="BB27" i="5"/>
  <c r="BE27" i="5"/>
  <c r="BF27" i="5" s="1"/>
  <c r="BB21" i="5"/>
  <c r="BE21" i="5"/>
  <c r="BF21" i="5" s="1"/>
  <c r="BB25" i="5"/>
  <c r="BE25" i="5"/>
  <c r="BF25" i="5" s="1"/>
  <c r="BB16" i="5"/>
  <c r="BE16" i="5"/>
  <c r="BF16" i="5" s="1"/>
  <c r="BB9" i="5"/>
  <c r="BE9" i="5"/>
  <c r="BF9" i="5" s="1"/>
  <c r="BB20" i="5"/>
  <c r="BE20" i="5"/>
  <c r="BF20" i="5" s="1"/>
  <c r="BB23" i="5"/>
  <c r="BE23" i="5"/>
  <c r="BF23" i="5" s="1"/>
  <c r="BB28" i="5"/>
  <c r="BE28" i="5"/>
  <c r="BF28" i="5" s="1"/>
  <c r="BB13" i="5"/>
  <c r="BE13" i="5"/>
  <c r="BF13" i="5" s="1"/>
  <c r="BB14" i="5"/>
  <c r="BE14" i="5"/>
  <c r="BF14" i="5" s="1"/>
  <c r="BB12" i="5"/>
  <c r="BE12" i="5"/>
  <c r="BF12" i="5" s="1"/>
  <c r="BB26" i="5"/>
  <c r="BE26" i="5"/>
  <c r="BF26" i="5" s="1"/>
  <c r="BB17" i="5"/>
  <c r="BE17" i="5"/>
  <c r="BF17" i="5" s="1"/>
  <c r="BB10" i="5"/>
  <c r="BE10" i="5"/>
  <c r="BF10" i="5" s="1"/>
  <c r="BB24" i="5"/>
  <c r="BE24" i="5"/>
  <c r="BF24" i="5" s="1"/>
  <c r="BB19" i="5"/>
  <c r="BE19" i="5"/>
  <c r="BF19" i="5" s="1"/>
  <c r="BB25" i="4"/>
  <c r="BE25" i="4"/>
  <c r="BF25" i="4" s="1"/>
  <c r="BB26" i="4"/>
  <c r="BE26" i="4"/>
  <c r="BF26" i="4" s="1"/>
  <c r="BB18" i="4"/>
  <c r="BE18" i="4"/>
  <c r="BF18" i="4" s="1"/>
  <c r="BB13" i="4"/>
  <c r="BE13" i="4"/>
  <c r="BF13" i="4" s="1"/>
  <c r="BE17" i="4"/>
  <c r="BF17" i="4" s="1"/>
  <c r="BB17" i="4"/>
  <c r="BB21" i="4"/>
  <c r="BE21" i="4"/>
  <c r="BF21" i="4" s="1"/>
  <c r="BB12" i="4"/>
  <c r="BE12" i="4"/>
  <c r="BF12" i="4" s="1"/>
  <c r="BB27" i="4"/>
  <c r="BE27" i="4"/>
  <c r="BF27" i="4" s="1"/>
  <c r="BB14" i="4"/>
  <c r="BE14" i="4"/>
  <c r="BF14" i="4" s="1"/>
  <c r="BB20" i="4"/>
  <c r="BE20" i="4"/>
  <c r="BF20" i="4" s="1"/>
  <c r="BB16" i="4"/>
  <c r="BE16" i="4"/>
  <c r="BF16" i="4" s="1"/>
  <c r="BB15" i="4"/>
  <c r="BE15" i="4"/>
  <c r="BF15" i="4" s="1"/>
  <c r="BB9" i="4"/>
  <c r="BE9" i="4"/>
  <c r="BF9" i="4" s="1"/>
  <c r="BB23" i="4"/>
  <c r="BE23" i="4"/>
  <c r="BF23" i="4" s="1"/>
  <c r="BB19" i="4"/>
  <c r="BE19" i="4"/>
  <c r="BF19" i="4" s="1"/>
  <c r="BB10" i="4"/>
  <c r="BE10" i="4"/>
  <c r="BF10" i="4" s="1"/>
  <c r="BB28" i="4"/>
  <c r="BE28" i="4"/>
  <c r="BF28" i="4" s="1"/>
  <c r="BB11" i="4"/>
  <c r="BE11" i="4"/>
  <c r="BF11" i="4" s="1"/>
  <c r="BB24" i="4"/>
  <c r="BE24" i="4"/>
  <c r="BF24" i="4" s="1"/>
  <c r="BB10" i="2"/>
  <c r="BE10" i="2"/>
  <c r="BF10" i="2" s="1"/>
  <c r="BB26" i="2"/>
  <c r="BE26" i="2"/>
  <c r="BF26" i="2" s="1"/>
  <c r="BB16" i="2"/>
  <c r="BE16" i="2"/>
  <c r="BF16" i="2" s="1"/>
  <c r="BB11" i="2"/>
  <c r="BE11" i="2"/>
  <c r="BF11" i="2" s="1"/>
  <c r="BB25" i="2"/>
  <c r="BE25" i="2"/>
  <c r="BF25" i="2" s="1"/>
  <c r="BB19" i="2"/>
  <c r="BE19" i="2"/>
  <c r="BF19" i="2" s="1"/>
  <c r="BB23" i="2"/>
  <c r="BE23" i="2"/>
  <c r="BF23" i="2" s="1"/>
  <c r="BB15" i="2"/>
  <c r="BE15" i="2"/>
  <c r="BF15" i="2" s="1"/>
  <c r="BB13" i="2"/>
  <c r="BE13" i="2"/>
  <c r="BF13" i="2" s="1"/>
  <c r="BB17" i="2"/>
  <c r="BE17" i="2"/>
  <c r="BF17" i="2" s="1"/>
  <c r="BB21" i="2"/>
  <c r="BE21" i="2"/>
  <c r="BF21" i="2" s="1"/>
  <c r="BB28" i="2"/>
  <c r="BE28" i="2"/>
  <c r="BF28" i="2" s="1"/>
  <c r="BB24" i="2"/>
  <c r="BE24" i="2"/>
  <c r="BF24" i="2" s="1"/>
  <c r="BB27" i="2"/>
  <c r="BE27" i="2"/>
  <c r="BF27" i="2" s="1"/>
  <c r="BB18" i="2"/>
  <c r="BE18" i="2"/>
  <c r="BF18" i="2" s="1"/>
  <c r="BB20" i="2"/>
  <c r="BE20" i="2"/>
  <c r="BF20" i="2" s="1"/>
  <c r="BB12" i="2"/>
  <c r="BE12" i="2"/>
  <c r="BF12" i="2" s="1"/>
  <c r="BB14" i="2"/>
  <c r="BE14" i="2"/>
  <c r="BF14" i="2" s="1"/>
  <c r="BB9" i="2"/>
  <c r="BE9" i="2"/>
  <c r="BF9" i="2" s="1"/>
  <c r="BE20" i="15" l="1"/>
  <c r="BF20" i="15" s="1"/>
  <c r="BB25" i="15"/>
  <c r="BE25" i="15"/>
  <c r="BF25" i="15" s="1"/>
  <c r="BE23" i="15"/>
  <c r="BF23" i="15" s="1"/>
  <c r="BB23" i="15"/>
  <c r="BB18" i="15"/>
  <c r="BE18" i="15"/>
  <c r="BF18" i="15" s="1"/>
  <c r="BB13" i="15"/>
  <c r="BE13" i="15"/>
  <c r="BF13" i="15" s="1"/>
  <c r="BB16" i="15"/>
  <c r="BE16" i="15"/>
  <c r="BF16" i="15" s="1"/>
  <c r="BB17" i="15"/>
  <c r="BE17" i="15"/>
  <c r="BF17" i="15" s="1"/>
  <c r="BB19" i="15"/>
  <c r="BE19" i="15"/>
  <c r="BF19" i="15" s="1"/>
  <c r="BB21" i="15"/>
  <c r="BE21" i="15"/>
  <c r="BF21" i="15" s="1"/>
  <c r="BB26" i="15"/>
  <c r="BE26" i="15"/>
  <c r="BF26" i="15" s="1"/>
  <c r="BB15" i="15"/>
  <c r="BE15" i="15"/>
  <c r="BF15" i="15" s="1"/>
  <c r="BB12" i="15"/>
  <c r="BE12" i="15"/>
  <c r="BF12" i="15" s="1"/>
  <c r="BE14" i="15"/>
  <c r="BF14" i="15" s="1"/>
  <c r="BB14" i="15"/>
  <c r="BE10" i="15"/>
  <c r="BF10" i="15" s="1"/>
  <c r="BB10" i="15"/>
  <c r="AY9" i="15"/>
  <c r="AX9" i="15"/>
  <c r="AW9" i="15"/>
  <c r="BB27" i="15"/>
  <c r="BE27" i="15"/>
  <c r="BF27" i="15" s="1"/>
  <c r="BB9" i="15" l="1"/>
  <c r="BE9" i="15"/>
  <c r="BF9" i="15" s="1"/>
</calcChain>
</file>

<file path=xl/sharedStrings.xml><?xml version="1.0" encoding="utf-8"?>
<sst xmlns="http://schemas.openxmlformats.org/spreadsheetml/2006/main" count="7027" uniqueCount="42">
  <si>
    <t>Name</t>
  </si>
  <si>
    <t>Employee ID</t>
  </si>
  <si>
    <t>S No</t>
  </si>
  <si>
    <t>week off</t>
  </si>
  <si>
    <t>Lucas Martin</t>
  </si>
  <si>
    <t>Emma Dubois</t>
  </si>
  <si>
    <t>Noah Lefèvre</t>
  </si>
  <si>
    <t>Léa Moreau</t>
  </si>
  <si>
    <t>Hugo Laurent</t>
  </si>
  <si>
    <t>Clara Fontaine</t>
  </si>
  <si>
    <t>Nathan Rousseau</t>
  </si>
  <si>
    <t>Inès Lambert</t>
  </si>
  <si>
    <t>Julien Girard</t>
  </si>
  <si>
    <t>Sarah Marchand</t>
  </si>
  <si>
    <t>Théo Carpentier</t>
  </si>
  <si>
    <t>Chloé Simon</t>
  </si>
  <si>
    <t>Mathis Garnier</t>
  </si>
  <si>
    <t>Camille Perrin</t>
  </si>
  <si>
    <t>Louis André</t>
  </si>
  <si>
    <t>Manon Georges</t>
  </si>
  <si>
    <t>Arthur Gauthier</t>
  </si>
  <si>
    <t>Anaïs Lefort</t>
  </si>
  <si>
    <t>Enzo Petit</t>
  </si>
  <si>
    <t>Jade Blanchard</t>
  </si>
  <si>
    <t xml:space="preserve">Absent </t>
  </si>
  <si>
    <t xml:space="preserve">Present </t>
  </si>
  <si>
    <t>Weekoff</t>
  </si>
  <si>
    <t>De</t>
  </si>
  <si>
    <t>A</t>
  </si>
  <si>
    <t>Nom</t>
  </si>
  <si>
    <t>Employée ID</t>
  </si>
  <si>
    <t>Jours</t>
  </si>
  <si>
    <t>Mois</t>
  </si>
  <si>
    <t xml:space="preserve">Jours payées </t>
  </si>
  <si>
    <t>Salaire</t>
  </si>
  <si>
    <t>Salaire par jours</t>
  </si>
  <si>
    <t>Total Salaire</t>
  </si>
  <si>
    <t>Informations Complémentaires</t>
  </si>
  <si>
    <t>Congé</t>
  </si>
  <si>
    <t>Déduction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</si>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</sst>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dd\-mmm\-yyyy"/>
    <numFmt numFmtId="165" formatCode="dd"/>
    <numFmt numFmtId="166" formatCode="_-* #,##0\ [$€-40C]_-;\-* #,##0\ [$€-40C]_-;_-* &quot;-&quot;??\ [$€-40C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7BD53"/>
        <bgColor indexed="64"/>
      </patternFill>
    </fill>
    <fill>
      <patternFill patternType="solid">
        <fgColor rgb="FFDEC4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8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5" fillId="4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2" fillId="3" borderId="4" xfId="0" applyFont="1" applyFill="1" applyBorder="1"/>
    <xf numFmtId="0" fontId="5" fillId="4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66" fontId="0" fillId="0" borderId="0" xfId="1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9" borderId="0" xfId="0" applyFill="1"/>
    <xf numFmtId="0" fontId="0" fillId="10" borderId="0" xfId="0" applyFill="1"/>
    <xf numFmtId="0" fontId="6" fillId="7" borderId="0" xfId="0" applyFont="1" applyFill="1"/>
    <xf numFmtId="164" fontId="6" fillId="7" borderId="0" xfId="0" applyNumberFormat="1" applyFont="1" applyFill="1"/>
    <xf numFmtId="0" fontId="6" fillId="7" borderId="0" xfId="0" applyNumberFormat="1" applyFont="1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468"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166" formatCode="_-* #,##0\ [$€-40C]_-;\-* #,##0\ [$€-40C]_-;_-* &quot;-&quot;??\ [$€-40C]_-;_-@_-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E7BD53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000000"/>
      <color rgb="FFFFF8DD"/>
      <color rgb="FFFFF3C9"/>
      <color rgb="FFFFDB58"/>
      <color rgb="FFFFFFFF"/>
      <color rgb="FFE7BD53"/>
      <color rgb="FFDEC440"/>
      <color rgb="FFD2B0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O&#219;T!A1"/><Relationship Id="rId13" Type="http://schemas.openxmlformats.org/officeDocument/2006/relationships/image" Target="../media/image1.png"/><Relationship Id="rId3" Type="http://schemas.openxmlformats.org/officeDocument/2006/relationships/hyperlink" Target="#MARS!A1"/><Relationship Id="rId7" Type="http://schemas.openxmlformats.org/officeDocument/2006/relationships/hyperlink" Target="#JUILLET!A1"/><Relationship Id="rId12" Type="http://schemas.openxmlformats.org/officeDocument/2006/relationships/hyperlink" Target="#DEC!A1"/><Relationship Id="rId2" Type="http://schemas.openxmlformats.org/officeDocument/2006/relationships/hyperlink" Target="#FEV!A1"/><Relationship Id="rId1" Type="http://schemas.openxmlformats.org/officeDocument/2006/relationships/hyperlink" Target="#JAN!A1"/><Relationship Id="rId6" Type="http://schemas.openxmlformats.org/officeDocument/2006/relationships/hyperlink" Target="#JUIN!A1"/><Relationship Id="rId11" Type="http://schemas.openxmlformats.org/officeDocument/2006/relationships/hyperlink" Target="#NOV!A1"/><Relationship Id="rId5" Type="http://schemas.openxmlformats.org/officeDocument/2006/relationships/hyperlink" Target="#MAI!A1"/><Relationship Id="rId10" Type="http://schemas.openxmlformats.org/officeDocument/2006/relationships/hyperlink" Target="#OCT!A1"/><Relationship Id="rId4" Type="http://schemas.openxmlformats.org/officeDocument/2006/relationships/hyperlink" Target="#AVRIL!A1"/><Relationship Id="rId9" Type="http://schemas.openxmlformats.org/officeDocument/2006/relationships/hyperlink" Target="#SEPT!A1"/><Relationship Id="rId1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E9AECC4-49BB-B8B8-F1EA-1995EDF99971}"/>
            </a:ext>
          </a:extLst>
        </xdr:cNvPr>
        <xdr:cNvSpPr/>
      </xdr:nvSpPr>
      <xdr:spPr>
        <a:xfrm>
          <a:off x="2349062" y="0"/>
          <a:ext cx="17343305" cy="476719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FDCA795-2C5F-3622-C52B-685B6B1C0B53}"/>
            </a:ext>
          </a:extLst>
        </xdr:cNvPr>
        <xdr:cNvSpPr/>
      </xdr:nvSpPr>
      <xdr:spPr>
        <a:xfrm>
          <a:off x="15240" y="0"/>
          <a:ext cx="2358934" cy="7062188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467710</xdr:colOff>
      <xdr:row>3</xdr:row>
      <xdr:rowOff>87086</xdr:rowOff>
    </xdr:from>
    <xdr:to>
      <xdr:col>4</xdr:col>
      <xdr:colOff>341586</xdr:colOff>
      <xdr:row>5</xdr:row>
      <xdr:rowOff>147390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D38B43-CEE1-C2B3-10D9-5177B8A7269B}"/>
            </a:ext>
          </a:extLst>
        </xdr:cNvPr>
        <xdr:cNvSpPr/>
      </xdr:nvSpPr>
      <xdr:spPr>
        <a:xfrm>
          <a:off x="467710" y="642257"/>
          <a:ext cx="3052505" cy="430419"/>
        </a:xfrm>
        <a:prstGeom prst="roundRect">
          <a:avLst/>
        </a:prstGeom>
        <a:solidFill>
          <a:schemeClr val="bg2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</a:rPr>
            <a:t>Janvier</a:t>
          </a:r>
          <a:endParaRPr lang="en-US" sz="1100" b="1">
            <a:solidFill>
              <a:sysClr val="windowText" lastClr="000000"/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4" name="Rectangle : coins arrondi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003CDB-794F-47A4-BE44-833D2F6EC327}"/>
            </a:ext>
          </a:extLst>
        </xdr:cNvPr>
        <xdr:cNvSpPr/>
      </xdr:nvSpPr>
      <xdr:spPr>
        <a:xfrm>
          <a:off x="29092" y="1193754"/>
          <a:ext cx="2830661" cy="4279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5" name="Rectangle : coins arrondi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CABD50-5AC4-4FD5-B62D-4134DD556B5C}"/>
            </a:ext>
          </a:extLst>
        </xdr:cNvPr>
        <xdr:cNvSpPr/>
      </xdr:nvSpPr>
      <xdr:spPr>
        <a:xfrm>
          <a:off x="15578" y="1740966"/>
          <a:ext cx="2830661" cy="43041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6" name="Rectangle : coins arrondi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59EAB1-90D7-445C-93CB-866A1412B8B0}"/>
            </a:ext>
          </a:extLst>
        </xdr:cNvPr>
        <xdr:cNvSpPr/>
      </xdr:nvSpPr>
      <xdr:spPr>
        <a:xfrm>
          <a:off x="20833" y="2282726"/>
          <a:ext cx="2830661" cy="43041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7" name="Rectangle : coins arrondi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FF197F-63CC-4EC9-A7FC-67ADE5FEFCA9}"/>
            </a:ext>
          </a:extLst>
        </xdr:cNvPr>
        <xdr:cNvSpPr/>
      </xdr:nvSpPr>
      <xdr:spPr>
        <a:xfrm>
          <a:off x="21201" y="2829758"/>
          <a:ext cx="2830661" cy="4304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8" name="Rectangle : coins arrondi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301A7-0379-4142-A263-6F68AFECFA15}"/>
            </a:ext>
          </a:extLst>
        </xdr:cNvPr>
        <xdr:cNvSpPr/>
      </xdr:nvSpPr>
      <xdr:spPr>
        <a:xfrm>
          <a:off x="24017" y="3382301"/>
          <a:ext cx="2830661" cy="43042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9" name="Rectangle : coins arrondi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1F5BE43-0A43-4B57-AB65-251816AA68E7}"/>
            </a:ext>
          </a:extLst>
        </xdr:cNvPr>
        <xdr:cNvSpPr/>
      </xdr:nvSpPr>
      <xdr:spPr>
        <a:xfrm>
          <a:off x="31993" y="3914564"/>
          <a:ext cx="2830661" cy="43322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0" name="Rectangle : coins arrondis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A10C995-2701-4431-A7D4-0ECA4304EE28}"/>
            </a:ext>
          </a:extLst>
        </xdr:cNvPr>
        <xdr:cNvSpPr/>
      </xdr:nvSpPr>
      <xdr:spPr>
        <a:xfrm>
          <a:off x="22358" y="4463915"/>
          <a:ext cx="2830661" cy="42818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1" name="Rectangle : coins arrondis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B400AF9-48D8-4FD6-A05C-485891397396}"/>
            </a:ext>
          </a:extLst>
        </xdr:cNvPr>
        <xdr:cNvSpPr/>
      </xdr:nvSpPr>
      <xdr:spPr>
        <a:xfrm>
          <a:off x="25173" y="5009428"/>
          <a:ext cx="2830661" cy="43041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2" name="Rectangle : coins arrondis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4180313-4257-4632-BBD0-EA7BC006AFF8}"/>
            </a:ext>
          </a:extLst>
        </xdr:cNvPr>
        <xdr:cNvSpPr/>
      </xdr:nvSpPr>
      <xdr:spPr>
        <a:xfrm>
          <a:off x="30428" y="5548461"/>
          <a:ext cx="2830661" cy="43042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3" name="Rectangle : coins arrondis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271A328-033D-41E5-AB48-E64C0CD6FF1C}"/>
            </a:ext>
          </a:extLst>
        </xdr:cNvPr>
        <xdr:cNvSpPr/>
      </xdr:nvSpPr>
      <xdr:spPr>
        <a:xfrm>
          <a:off x="35820" y="6079687"/>
          <a:ext cx="2830661" cy="43044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4" name="Rectangle : coins arrondis 1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A74A42-2888-4A6D-82C4-FF76C344FBDF}"/>
            </a:ext>
          </a:extLst>
        </xdr:cNvPr>
        <xdr:cNvSpPr/>
      </xdr:nvSpPr>
      <xdr:spPr>
        <a:xfrm>
          <a:off x="33100" y="6604501"/>
          <a:ext cx="2830661" cy="4276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rgbClr val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FD47681-B85F-ED10-5378-7EB4076BA3DD}"/>
            </a:ext>
          </a:extLst>
        </xdr:cNvPr>
        <xdr:cNvSpPr/>
      </xdr:nvSpPr>
      <xdr:spPr>
        <a:xfrm>
          <a:off x="20832431" y="0"/>
          <a:ext cx="12295341" cy="55880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baseline="0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  <a:endParaRPr lang="en-US" sz="2400" b="1">
            <a:solidFill>
              <a:schemeClr val="tx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AA3ADA40-4BCA-1069-C11C-A827042C53FB}"/>
            </a:ext>
          </a:extLst>
        </xdr:cNvPr>
        <xdr:cNvSpPr txBox="1"/>
      </xdr:nvSpPr>
      <xdr:spPr>
        <a:xfrm>
          <a:off x="2378784" y="106680"/>
          <a:ext cx="1037216" cy="27611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9" name="ZoneTexte 18">
          <a:extLst>
            <a:ext uri="{FF2B5EF4-FFF2-40B4-BE49-F238E27FC236}">
              <a16:creationId xmlns:a16="http://schemas.microsoft.com/office/drawing/2014/main" id="{D65D677A-20FA-43FE-90EC-7CA493DBAD61}"/>
            </a:ext>
          </a:extLst>
        </xdr:cNvPr>
        <xdr:cNvSpPr txBox="1"/>
      </xdr:nvSpPr>
      <xdr:spPr>
        <a:xfrm>
          <a:off x="3423620" y="106680"/>
          <a:ext cx="1038113" cy="276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01-janv-2025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5406FB8-E1E4-41A8-9E3E-704F16926312}"/>
            </a:ext>
          </a:extLst>
        </xdr:cNvPr>
        <xdr:cNvSpPr txBox="1"/>
      </xdr:nvSpPr>
      <xdr:spPr>
        <a:xfrm>
          <a:off x="4505212" y="108473"/>
          <a:ext cx="1038561" cy="275216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1" name="ZoneTexte 20">
          <a:extLst>
            <a:ext uri="{FF2B5EF4-FFF2-40B4-BE49-F238E27FC236}">
              <a16:creationId xmlns:a16="http://schemas.microsoft.com/office/drawing/2014/main" id="{F239CBD5-7A86-48F3-9C01-D420921B9EB2}"/>
            </a:ext>
          </a:extLst>
        </xdr:cNvPr>
        <xdr:cNvSpPr txBox="1"/>
      </xdr:nvSpPr>
      <xdr:spPr>
        <a:xfrm>
          <a:off x="5551393" y="108473"/>
          <a:ext cx="1038562" cy="275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31-janv-2025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C3381DF-0EFF-49A2-A844-94FCD15D4C6C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103BB2E-CF81-74AB-8B50-C995935A9E11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9" name="Graphique 28" descr="Loupe avec un remplissage uni">
          <a:extLst>
            <a:ext uri="{FF2B5EF4-FFF2-40B4-BE49-F238E27FC236}">
              <a16:creationId xmlns:a16="http://schemas.microsoft.com/office/drawing/2014/main" id="{CF327ED4-7A57-4B3F-38E7-FE27812C8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303347</xdr:colOff>
      <xdr:row>0</xdr:row>
      <xdr:rowOff>15240</xdr:rowOff>
    </xdr:from>
    <xdr:to>
      <xdr:col>25</xdr:col>
      <xdr:colOff>92407</xdr:colOff>
      <xdr:row>2</xdr:row>
      <xdr:rowOff>76200</xdr:rowOff>
    </xdr:to>
    <xdr:sp macro="" textlink="$K$5">
      <xdr:nvSpPr>
        <xdr:cNvPr id="30" name="ZoneTexte 29">
          <a:extLst>
            <a:ext uri="{FF2B5EF4-FFF2-40B4-BE49-F238E27FC236}">
              <a16:creationId xmlns:a16="http://schemas.microsoft.com/office/drawing/2014/main" id="{0B382053-27F8-D1F0-FE7F-33CB0ACFC490}"/>
            </a:ext>
          </a:extLst>
        </xdr:cNvPr>
        <xdr:cNvSpPr txBox="1"/>
      </xdr:nvSpPr>
      <xdr:spPr>
        <a:xfrm>
          <a:off x="12376814" y="15240"/>
          <a:ext cx="1871860" cy="433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janvier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21DACEAF-4232-B8DD-3108-6AC32B90F5AD}"/>
            </a:ext>
          </a:extLst>
        </xdr:cNvPr>
        <xdr:cNvSpPr txBox="1"/>
      </xdr:nvSpPr>
      <xdr:spPr>
        <a:xfrm>
          <a:off x="16295126" y="96981"/>
          <a:ext cx="372292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2" name="ZoneTexte 21">
          <a:extLst>
            <a:ext uri="{FF2B5EF4-FFF2-40B4-BE49-F238E27FC236}">
              <a16:creationId xmlns:a16="http://schemas.microsoft.com/office/drawing/2014/main" id="{69E7D4AF-D188-4413-B5F5-3AB2235ED2B5}"/>
            </a:ext>
          </a:extLst>
        </xdr:cNvPr>
        <xdr:cNvSpPr txBox="1"/>
      </xdr:nvSpPr>
      <xdr:spPr>
        <a:xfrm>
          <a:off x="16496881" y="108471"/>
          <a:ext cx="1044627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5B90A19C-AA5F-DB10-0CFD-F781FE8170B0}"/>
            </a:ext>
          </a:extLst>
        </xdr:cNvPr>
        <xdr:cNvSpPr txBox="1"/>
      </xdr:nvSpPr>
      <xdr:spPr>
        <a:xfrm>
          <a:off x="17499277" y="110043"/>
          <a:ext cx="377636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5" name="ZoneTexte 24">
          <a:extLst>
            <a:ext uri="{FF2B5EF4-FFF2-40B4-BE49-F238E27FC236}">
              <a16:creationId xmlns:a16="http://schemas.microsoft.com/office/drawing/2014/main" id="{22028F42-AAA6-9C82-1BFC-EC8AB108854E}"/>
            </a:ext>
          </a:extLst>
        </xdr:cNvPr>
        <xdr:cNvSpPr txBox="1"/>
      </xdr:nvSpPr>
      <xdr:spPr>
        <a:xfrm>
          <a:off x="17686319" y="114607"/>
          <a:ext cx="945144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E4D824C5-D91D-73B7-F2B2-B141A30E7125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7CB08552-658E-E669-262E-4F0D2A379D0D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CDE4A93-495E-4B87-BF94-156235A61F15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D2484A7-7B2C-4598-B460-5C1FD0F9AABD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33370</xdr:colOff>
      <xdr:row>3</xdr:row>
      <xdr:rowOff>87086</xdr:rowOff>
    </xdr:from>
    <xdr:to>
      <xdr:col>3</xdr:col>
      <xdr:colOff>434340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89D1D-B5A2-4C37-A099-A1B134B42F2E}"/>
            </a:ext>
          </a:extLst>
        </xdr:cNvPr>
        <xdr:cNvSpPr/>
      </xdr:nvSpPr>
      <xdr:spPr>
        <a:xfrm>
          <a:off x="33370" y="635726"/>
          <a:ext cx="277841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36FFA9-BDA9-4947-A563-91D1F970FB0A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70EC06-D006-4FF6-8902-6B759125BBE9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1E29D8A-940C-45F1-A30E-1A7F78622BA6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E21C8-0A71-4B31-9A9B-C33C990CD816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AE0ADBE-5A3E-43AB-BB66-3BA366DF2C34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63D24F7-CB2C-46D8-A4F8-E903E87FB941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04001D6-2F74-4F42-B4C0-95BDA28320BA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34EFB91-333D-47A0-9847-7438ED4E80A8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653186</xdr:colOff>
      <xdr:row>30</xdr:row>
      <xdr:rowOff>1695</xdr:rowOff>
    </xdr:from>
    <xdr:to>
      <xdr:col>4</xdr:col>
      <xdr:colOff>310167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09603F9-6CE4-49FB-9BD5-B7359B0CE949}"/>
            </a:ext>
          </a:extLst>
        </xdr:cNvPr>
        <xdr:cNvSpPr/>
      </xdr:nvSpPr>
      <xdr:spPr>
        <a:xfrm>
          <a:off x="653186" y="5533815"/>
          <a:ext cx="2826901" cy="421117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Octobre</a:t>
          </a: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2836437-CD57-4EEB-83C9-0138C63DBA9A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BCFD7A6-24B0-4792-B094-BFA51FCA3961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F3AAFC4-FB5E-4AA9-B794-74028543F864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1F15C68B-EB47-461A-9E23-A9D213F72311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BD5D029D-AC1F-4CDF-9AB8-4267AC918E76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01-oct-2025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A0C4FB8C-5A05-45C9-852A-C077E5BB70B1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C3E2147B-5E05-478C-90EF-60BC33199512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31-oct-2025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A51F584B-0BC3-4665-A029-2DF29B117127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9E70F118-332D-4CA0-BBF9-15205E1AFD2F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D88D7D7C-C9CA-476C-A950-C95B22573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19</xdr:col>
      <xdr:colOff>68580</xdr:colOff>
      <xdr:row>0</xdr:row>
      <xdr:rowOff>30480</xdr:rowOff>
    </xdr:from>
    <xdr:to>
      <xdr:col>25</xdr:col>
      <xdr:colOff>167640</xdr:colOff>
      <xdr:row>2</xdr:row>
      <xdr:rowOff>91440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F6BD3E7F-C83C-4418-8D3D-36ACD9AA57C6}"/>
            </a:ext>
          </a:extLst>
        </xdr:cNvPr>
        <xdr:cNvSpPr txBox="1"/>
      </xdr:nvSpPr>
      <xdr:spPr>
        <a:xfrm>
          <a:off x="12412980" y="30480"/>
          <a:ext cx="18592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octobre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A4F34E50-233D-4429-A9F7-643D651EDB73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71947426-81D5-473A-844B-2172D40C5944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7E30DC36-AC15-4860-B5D7-273F5731326A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8C420E9F-3789-433A-A96D-AB00F4B331A4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ED963BC5-93E4-4F20-8F97-ACD5EE46C14A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F817276A-E416-46F1-AEDB-C53A4CDA342E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5423670-A7E0-4223-86D3-30FD5D4A692B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4340E4-825E-4411-A0D2-0CC18C1ADBF8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23802</xdr:colOff>
      <xdr:row>3</xdr:row>
      <xdr:rowOff>87086</xdr:rowOff>
    </xdr:from>
    <xdr:to>
      <xdr:col>3</xdr:col>
      <xdr:colOff>461396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4073B-9ADF-4BA9-BE54-0B36DAEC3478}"/>
            </a:ext>
          </a:extLst>
        </xdr:cNvPr>
        <xdr:cNvSpPr/>
      </xdr:nvSpPr>
      <xdr:spPr>
        <a:xfrm>
          <a:off x="23802" y="632370"/>
          <a:ext cx="2817970" cy="42382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70524FD-0BF0-4C16-8529-FFC9961DED72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26063</xdr:colOff>
      <xdr:row>9</xdr:row>
      <xdr:rowOff>75452</xdr:rowOff>
    </xdr:from>
    <xdr:to>
      <xdr:col>3</xdr:col>
      <xdr:colOff>472753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C40E15-336C-47DF-AA85-8DFEB7689E8A}"/>
            </a:ext>
          </a:extLst>
        </xdr:cNvPr>
        <xdr:cNvSpPr/>
      </xdr:nvSpPr>
      <xdr:spPr>
        <a:xfrm>
          <a:off x="26063" y="1756746"/>
          <a:ext cx="2827066" cy="42382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26C9F60-3134-4CF0-BA7F-AD8BC474E8D1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86B9047-E305-4B0E-85F7-D6D4D3CB2F66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C5BF24E-D116-4E9E-82EF-DE35392C2754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05E05A5-2D61-4DE8-B3AD-4ED6B978CE5C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71BB312-0691-4B85-B5A7-527C6F094975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A733C0C-3554-4E14-8A65-7DBB1509B2BD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91128FC-92DF-4834-BB91-0B5D0CECA6CE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693045</xdr:colOff>
      <xdr:row>32</xdr:row>
      <xdr:rowOff>157858</xdr:rowOff>
    </xdr:from>
    <xdr:to>
      <xdr:col>4</xdr:col>
      <xdr:colOff>349160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44A2FF6-CF56-47BD-8527-6DB4CFE38004}"/>
            </a:ext>
          </a:extLst>
        </xdr:cNvPr>
        <xdr:cNvSpPr/>
      </xdr:nvSpPr>
      <xdr:spPr>
        <a:xfrm>
          <a:off x="693045" y="6006208"/>
          <a:ext cx="2818415" cy="418203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Novembre</a:t>
          </a: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ABEEB78-D5D8-4072-AD83-CB4A28AD0EBE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C14D0D6-9D09-49CE-ABD7-C57EEBF6EB48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1F998343-1271-41AC-924C-772AEB698F61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F45A60F1-2128-4474-9B51-AB778A4E3FCD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01-nov-2025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81EE02D8-0CAC-4625-BD9D-B216129B2830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3B1F734F-0907-4800-904F-F896709B1269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30-nov-2025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49440DD-0E00-486C-9AEC-E5C6E6515CFF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77A6B777-BEE0-40C0-A8F1-2B808EDA3551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B24CD01D-F48F-4C46-8256-20DA3BA1D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19</xdr:col>
      <xdr:colOff>216515</xdr:colOff>
      <xdr:row>0</xdr:row>
      <xdr:rowOff>36260</xdr:rowOff>
    </xdr:from>
    <xdr:to>
      <xdr:col>26</xdr:col>
      <xdr:colOff>3155</xdr:colOff>
      <xdr:row>2</xdr:row>
      <xdr:rowOff>97220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2074DD18-A960-4249-BA04-C5C64B13F45A}"/>
            </a:ext>
          </a:extLst>
        </xdr:cNvPr>
        <xdr:cNvSpPr txBox="1"/>
      </xdr:nvSpPr>
      <xdr:spPr>
        <a:xfrm>
          <a:off x="12566170" y="36260"/>
          <a:ext cx="1857178" cy="428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novembre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1F2ED2AC-B598-4366-9D5B-62323F493867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00D8C1B9-8316-452C-A582-2D0B4665EFE4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D842AFD6-0761-4DB6-9B4F-4BFC3471FF6A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802A00D4-9FBE-4A27-AE6B-40DDDA52F08E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70E5AB17-03CA-4BCA-8F5D-7A85377C54B7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D0A60866-C3E5-47FA-88DC-0F41C7B18670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4939F1C-DC83-421B-B512-833B336095D6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69AD9C-4C97-448A-8AA2-84C3B5F874C6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26209</xdr:colOff>
      <xdr:row>3</xdr:row>
      <xdr:rowOff>87086</xdr:rowOff>
    </xdr:from>
    <xdr:to>
      <xdr:col>3</xdr:col>
      <xdr:colOff>452342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94E35B-9E7F-4A63-811A-BFF3CDA79100}"/>
            </a:ext>
          </a:extLst>
        </xdr:cNvPr>
        <xdr:cNvSpPr/>
      </xdr:nvSpPr>
      <xdr:spPr>
        <a:xfrm>
          <a:off x="26209" y="633540"/>
          <a:ext cx="2803209" cy="424607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09A789-99F1-46B6-B6C5-9D861763D2AF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404311-306E-468C-8231-7C9F980AA508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81F668-ACFF-42FA-BFB5-8047E321E900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3206657-88D9-49CA-A277-8A5D475523B9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A05527-2DAB-441B-A5D5-871FD16DDF92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25921</xdr:colOff>
      <xdr:row>21</xdr:row>
      <xdr:rowOff>28364</xdr:rowOff>
    </xdr:from>
    <xdr:to>
      <xdr:col>3</xdr:col>
      <xdr:colOff>472611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4EEBA2F-67A3-41DB-8459-C98112052C58}"/>
            </a:ext>
          </a:extLst>
        </xdr:cNvPr>
        <xdr:cNvSpPr/>
      </xdr:nvSpPr>
      <xdr:spPr>
        <a:xfrm>
          <a:off x="25921" y="3896045"/>
          <a:ext cx="2823766" cy="42741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DEEE2E-762C-4B2D-A42A-D40FC383AC37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71B26D-8097-450B-A4EB-F9EE2D31ED46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35E65C-F026-4C0D-9F5D-738014BBA4D8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C4437CC-E718-4900-BEEA-787F6D465D68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666291</xdr:colOff>
      <xdr:row>35</xdr:row>
      <xdr:rowOff>127501</xdr:rowOff>
    </xdr:from>
    <xdr:to>
      <xdr:col>4</xdr:col>
      <xdr:colOff>320623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C01BA74-43DD-4647-A198-A020A02D8003}"/>
            </a:ext>
          </a:extLst>
        </xdr:cNvPr>
        <xdr:cNvSpPr/>
      </xdr:nvSpPr>
      <xdr:spPr>
        <a:xfrm>
          <a:off x="666291" y="6514014"/>
          <a:ext cx="2816632" cy="415426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Decembre</a:t>
          </a: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B23B8CF-D801-4253-9355-B3B5B542267E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BEF39673-BCAA-4780-98CF-5D5668A72580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4A9CC3EF-8B45-4916-B2D3-6F6B722DD2E7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01-déc-2025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1D268E34-35E8-462F-9EDD-30B8C4A26B74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0B22C007-5793-41EA-975C-7E55D7BE6D15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31-déc-2025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DE1F171-A15B-4323-B3BD-710B457DF654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2CEF0DB4-558F-414E-8AA0-EA482581F822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E48639D4-D514-476E-9DC4-7A9AA2F95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19</xdr:col>
      <xdr:colOff>213360</xdr:colOff>
      <xdr:row>0</xdr:row>
      <xdr:rowOff>22860</xdr:rowOff>
    </xdr:from>
    <xdr:to>
      <xdr:col>26</xdr:col>
      <xdr:colOff>0</xdr:colOff>
      <xdr:row>2</xdr:row>
      <xdr:rowOff>83820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3EC4C709-4041-4BB2-B45D-E4142EAA4126}"/>
            </a:ext>
          </a:extLst>
        </xdr:cNvPr>
        <xdr:cNvSpPr txBox="1"/>
      </xdr:nvSpPr>
      <xdr:spPr>
        <a:xfrm>
          <a:off x="12557760" y="22860"/>
          <a:ext cx="18592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décembre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AFEA7F09-B183-49B3-B07F-47B923709AC7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7B8007B6-03F9-41D6-8B08-AEE5A58D39E6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F4A6D59-7517-4138-8CFE-A9FD7D89CAEF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DD220D10-E9A3-42F1-91C7-B320335D9AC3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44D6F264-2AE4-4EF1-8F62-16000860D38E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D9B32289-B1C1-4563-AC08-8A15EB9377A0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4EF562-A3A0-42DA-8FD2-EEB2083AB4F4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0325DAF-2268-4F12-A38A-1B40FDF0F4A6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26275</xdr:colOff>
      <xdr:row>3</xdr:row>
      <xdr:rowOff>87086</xdr:rowOff>
    </xdr:from>
    <xdr:to>
      <xdr:col>3</xdr:col>
      <xdr:colOff>472966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840D63-96C2-40AF-AFB3-C46B2262576F}"/>
            </a:ext>
          </a:extLst>
        </xdr:cNvPr>
        <xdr:cNvSpPr/>
      </xdr:nvSpPr>
      <xdr:spPr>
        <a:xfrm>
          <a:off x="26275" y="638879"/>
          <a:ext cx="2827284" cy="4281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670220</xdr:colOff>
      <xdr:row>6</xdr:row>
      <xdr:rowOff>83411</xdr:rowOff>
    </xdr:from>
    <xdr:to>
      <xdr:col>4</xdr:col>
      <xdr:colOff>323379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588B63-B7FD-4605-AE35-BF37EF8D9E28}"/>
            </a:ext>
          </a:extLst>
        </xdr:cNvPr>
        <xdr:cNvSpPr/>
      </xdr:nvSpPr>
      <xdr:spPr>
        <a:xfrm>
          <a:off x="670220" y="1192252"/>
          <a:ext cx="2827283" cy="451950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Fevrier</a:t>
          </a: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406F36-9AA0-485E-82C4-A8E66356E1BE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A54BB2-3CF4-480C-A4D3-98F5B54112DF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E252B3B-D1AA-4BB1-A2F6-3F4B226AB3A3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0C12DF5-B3C3-4695-BB20-0D9CFE847C69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A7DAB4-2287-430E-BCC2-64397A329615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F7D31A7-A086-4B96-9DBC-BF0A97011B26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DB7A470-FDA4-4A52-AC8E-6E4D78919283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92DA6A8-5633-4E41-B806-0CC8E4300A43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30C39A6-9016-43ED-AA3E-E58F8CC95A5D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9A0F52B-A20F-43AD-9C94-AA4CED7C3AA1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EE6B453-46E9-4037-B088-302C1B7F794C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A000E473-2F94-4917-8953-64E634D90B86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6DB480CF-12B7-467C-8F11-23E21A7FCA25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01-févr-2025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FEACBFF2-7CA4-4CC2-84BA-F2F19DEBB71E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7C231457-91C4-48FF-9ECE-3337DDF08815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28-févr-2025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CD14726-E255-4446-8214-0F493ED14984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A08380DC-75CC-4C45-B6D7-7FB37E016BB0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82109315-D8DF-4C16-B744-4ADBC0A06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290085</xdr:colOff>
      <xdr:row>0</xdr:row>
      <xdr:rowOff>36260</xdr:rowOff>
    </xdr:from>
    <xdr:to>
      <xdr:col>25</xdr:col>
      <xdr:colOff>76725</xdr:colOff>
      <xdr:row>2</xdr:row>
      <xdr:rowOff>97220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B8A02E65-6652-4DF8-8549-0E24C11EA0E0}"/>
            </a:ext>
          </a:extLst>
        </xdr:cNvPr>
        <xdr:cNvSpPr txBox="1"/>
      </xdr:nvSpPr>
      <xdr:spPr>
        <a:xfrm>
          <a:off x="12329685" y="36260"/>
          <a:ext cx="1857178" cy="428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février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BD51C9AD-2855-497E-B01F-A57450DA4AE0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235C2FB7-2CEB-44F1-B0D1-8091E5264D9F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03958C2C-17CD-4F72-B265-5EB7BF21C0F9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5B7E3E80-2CD1-4B7B-AC2E-53B2610ECDB1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101D5332-1531-4FEB-A938-8CEA072C6757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1C62A036-A2C6-491A-8531-BFBF324B6FE1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8EFA3E6-EF8C-4CC7-A83F-B31C93FB9ABC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159EE2-0F6D-48C8-A203-3B8419F57C76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21022</xdr:colOff>
      <xdr:row>3</xdr:row>
      <xdr:rowOff>87086</xdr:rowOff>
    </xdr:from>
    <xdr:to>
      <xdr:col>3</xdr:col>
      <xdr:colOff>451945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3EE87C-A87F-4BC5-B310-CF692BFC9C65}"/>
            </a:ext>
          </a:extLst>
        </xdr:cNvPr>
        <xdr:cNvSpPr/>
      </xdr:nvSpPr>
      <xdr:spPr>
        <a:xfrm>
          <a:off x="21022" y="638879"/>
          <a:ext cx="2811516" cy="4281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B9C37B-E6AD-4B73-AF63-B9FBB6147A99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756553</xdr:colOff>
      <xdr:row>9</xdr:row>
      <xdr:rowOff>75452</xdr:rowOff>
    </xdr:from>
    <xdr:to>
      <xdr:col>4</xdr:col>
      <xdr:colOff>409712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9E8999-FAA2-4268-9FB9-51B7120AFE7F}"/>
            </a:ext>
          </a:extLst>
        </xdr:cNvPr>
        <xdr:cNvSpPr/>
      </xdr:nvSpPr>
      <xdr:spPr>
        <a:xfrm>
          <a:off x="756553" y="1762362"/>
          <a:ext cx="2827283" cy="428166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Mars</a:t>
          </a: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B9786A-A30A-4F4B-A024-A5C6B5B02159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583614F-05A4-4ED4-93F2-F8510BBB1B5C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B54A3C0-E67C-491E-BC43-1F4703E1EE30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6996D7D-3008-4ECC-AD0C-25B3738DD6C7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590D837-05A5-4548-AC1E-745F5C11F862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B4EE896-C078-4D28-8842-4F15B458C9CA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84B3441-4D3C-4407-8749-6E8A3BCFA4D7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99C3DDD-F43E-4629-870E-F7CF3E4D1CFC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E9EDD45-20B7-45AF-B6BE-0E9B5ECBFD26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89EBC8C-E872-47E1-B267-F323F43EE200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670CD7FC-052C-410B-9614-99EB9B2BA77F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1F74CEBE-6CE3-43C4-A96B-C2ECED971E9C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01-mars-2025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9F28E565-6033-44B7-8F98-F5F7B108380E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F34E93DE-948D-4825-B233-FE1EBD0133B0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31-mars-2025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FD77CBD-F513-43AA-8358-C86C78EFE626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BCC29513-4F28-46C7-88A4-BD92F0200AE7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60BCDD62-39AA-407E-8694-068D6F1CE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163963</xdr:colOff>
      <xdr:row>0</xdr:row>
      <xdr:rowOff>31005</xdr:rowOff>
    </xdr:from>
    <xdr:to>
      <xdr:col>24</xdr:col>
      <xdr:colOff>208107</xdr:colOff>
      <xdr:row>2</xdr:row>
      <xdr:rowOff>91965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EB794709-A852-4C01-A5C3-C9C9571D04EF}"/>
            </a:ext>
          </a:extLst>
        </xdr:cNvPr>
        <xdr:cNvSpPr txBox="1"/>
      </xdr:nvSpPr>
      <xdr:spPr>
        <a:xfrm>
          <a:off x="12203563" y="31005"/>
          <a:ext cx="1857178" cy="4288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mars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F23EB920-DD66-45E9-BF72-B648B3E7BA8A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1C58DD9A-07CE-4305-A0A3-35B6601652D2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477A7FDF-FC3C-4D76-899F-0E0424E18C09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3C58607C-58C1-4A09-8FFB-990521A68B03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D76AD0BE-A155-465B-AE3E-E487FF142F51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23B05AFB-14C3-4CEE-BF15-E2BD2DEC1A07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1996C6-9606-4975-941F-BBF1BB727E6F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E699E9D-9785-404D-8114-DC4664E20A55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16860</xdr:colOff>
      <xdr:row>3</xdr:row>
      <xdr:rowOff>87086</xdr:rowOff>
    </xdr:from>
    <xdr:to>
      <xdr:col>3</xdr:col>
      <xdr:colOff>457200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765D1-E64C-4E6A-9DD2-C1A4725AA244}"/>
            </a:ext>
          </a:extLst>
        </xdr:cNvPr>
        <xdr:cNvSpPr/>
      </xdr:nvSpPr>
      <xdr:spPr>
        <a:xfrm>
          <a:off x="16860" y="639536"/>
          <a:ext cx="2821590" cy="42860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22742</xdr:colOff>
      <xdr:row>6</xdr:row>
      <xdr:rowOff>83411</xdr:rowOff>
    </xdr:from>
    <xdr:to>
      <xdr:col>3</xdr:col>
      <xdr:colOff>469432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51E8082-4C2B-4AC1-98B7-3FE35013E693}"/>
            </a:ext>
          </a:extLst>
        </xdr:cNvPr>
        <xdr:cNvSpPr/>
      </xdr:nvSpPr>
      <xdr:spPr>
        <a:xfrm>
          <a:off x="22742" y="1194661"/>
          <a:ext cx="2827940" cy="45151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258D41-EB33-4358-987F-00F0EB0F9122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693933</xdr:colOff>
      <xdr:row>12</xdr:row>
      <xdr:rowOff>62040</xdr:rowOff>
    </xdr:from>
    <xdr:to>
      <xdr:col>4</xdr:col>
      <xdr:colOff>346873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6223DF-1A4C-47D7-B9D0-8C975A03F007}"/>
            </a:ext>
          </a:extLst>
        </xdr:cNvPr>
        <xdr:cNvSpPr/>
      </xdr:nvSpPr>
      <xdr:spPr>
        <a:xfrm>
          <a:off x="693933" y="2303590"/>
          <a:ext cx="2827940" cy="428605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Avril</a:t>
          </a: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15FE7F5-6C27-41AF-8001-EDB6087F6A45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21E471-9E8E-49AC-8CD8-EA43B0434E49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CF2A8CA-E011-420D-8D43-15FDC648FDD2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B6FF84B-657B-4EF9-BAD2-19F85FEB83D1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B572572-9ECB-4D0E-B927-DF7F65B8AF82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3D10FAB-BE32-4D10-AB20-8375754C250B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2473551-E8DA-4035-8830-7CE20C8253B2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DEF99A9-C3A7-4CEB-BC2E-2082377D71AD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373348B-22DD-4F38-AC3F-C6B9BF2BF6C4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83D920F3-CD85-412E-A4DD-9113C06111CD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54265650-59F9-4F78-B239-DB2676417D57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01-avr-2025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9AFBDE8C-C7D1-4143-8726-33E8A75CD0C6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8E421D77-CD94-483A-B7F2-5B1AF80E87D6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30-avr-2025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079AE2E-7B3E-400C-B44A-7A02F48775E3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6D447B1B-A150-45A4-8A60-400BBBB01818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4E9BF88D-2F5E-4AA4-9AD1-75EEDB97D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115570</xdr:colOff>
      <xdr:row>0</xdr:row>
      <xdr:rowOff>34290</xdr:rowOff>
    </xdr:from>
    <xdr:to>
      <xdr:col>24</xdr:col>
      <xdr:colOff>162560</xdr:colOff>
      <xdr:row>2</xdr:row>
      <xdr:rowOff>95250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ACEE493E-A61E-41D4-9A3C-562F72218916}"/>
            </a:ext>
          </a:extLst>
        </xdr:cNvPr>
        <xdr:cNvSpPr txBox="1"/>
      </xdr:nvSpPr>
      <xdr:spPr>
        <a:xfrm>
          <a:off x="12161520" y="34290"/>
          <a:ext cx="1856740" cy="429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avril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03F30742-5BEC-4778-ACFD-7A00ACAFFC2C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CA07C32A-565D-40B4-88C0-9FF372EC4600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48961B29-3627-4D55-B3D3-F3B2C7614D05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D8958042-19E0-46D9-B37E-68A3A970AAFE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290B8D9F-96E4-4A52-B785-EB37144BADD6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9E598CAD-68BF-46D5-BCBA-F8A339553F88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B441B37-1174-4A86-BC48-BF61352E15EE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BB685F-A30E-45BE-97D2-5F425627F349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23210</xdr:colOff>
      <xdr:row>3</xdr:row>
      <xdr:rowOff>87086</xdr:rowOff>
    </xdr:from>
    <xdr:to>
      <xdr:col>3</xdr:col>
      <xdr:colOff>457200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B28390-AD14-4B69-96B0-2EBC0FCBF9EF}"/>
            </a:ext>
          </a:extLst>
        </xdr:cNvPr>
        <xdr:cNvSpPr/>
      </xdr:nvSpPr>
      <xdr:spPr>
        <a:xfrm>
          <a:off x="23210" y="639536"/>
          <a:ext cx="2815240" cy="42860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0FA9BB-406F-4A42-9A9A-13F5BCCFE0F0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89A57C-E87F-46B5-A239-78113EF9E6E6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2E281F-070D-4DF4-9F17-67F4EDA4C667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643501</xdr:colOff>
      <xdr:row>15</xdr:row>
      <xdr:rowOff>53901</xdr:rowOff>
    </xdr:from>
    <xdr:to>
      <xdr:col>4</xdr:col>
      <xdr:colOff>296441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5147CE4-B561-4667-979A-20E6F043AA8C}"/>
            </a:ext>
          </a:extLst>
        </xdr:cNvPr>
        <xdr:cNvSpPr/>
      </xdr:nvSpPr>
      <xdr:spPr>
        <a:xfrm>
          <a:off x="643501" y="2847901"/>
          <a:ext cx="2827940" cy="428604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Mai</a:t>
          </a: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C030BD3-E5BB-4A6A-94CD-201EE2C64E70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1BB4DB-8D3B-411E-8D65-1BCB178A9479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60A820E-AFAA-4463-B42C-20778FC42A8E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9BFF3EB-E2F6-4FC1-B260-1378B76914BD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93004BF-6DD6-4EBC-BE89-A6727CACBFB1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19AC612-D590-4E5D-A885-590F8CD40CD9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3B44543-A9B8-4868-951C-AC5DBC39CFDA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D7C1E58-85C9-45DA-B923-9D66EC54B49B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3276EC0C-F25B-4ED0-AB1D-DFEEBFDD09DF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61EA895B-1F28-4BD0-9F8C-AE7B2A49E844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01-mai-2025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04A8281F-D8BA-4EAE-A044-E69C50249FCF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E2B2408C-FB69-48D5-B2F7-474BA25CA5C7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31-mai-2025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4860F72-3F98-4BCC-866F-B3E2072AA2FB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7924BBEA-D2CB-4039-AE6C-E3CAFC554EDE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69F0406F-E376-4D9B-B25E-31818411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64770</xdr:colOff>
      <xdr:row>0</xdr:row>
      <xdr:rowOff>34290</xdr:rowOff>
    </xdr:from>
    <xdr:to>
      <xdr:col>24</xdr:col>
      <xdr:colOff>111760</xdr:colOff>
      <xdr:row>2</xdr:row>
      <xdr:rowOff>95250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57C77E6D-4B89-4BEB-B14D-812E2C9F4732}"/>
            </a:ext>
          </a:extLst>
        </xdr:cNvPr>
        <xdr:cNvSpPr txBox="1"/>
      </xdr:nvSpPr>
      <xdr:spPr>
        <a:xfrm>
          <a:off x="12110720" y="34290"/>
          <a:ext cx="1856740" cy="429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mai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808B2B8B-7FF2-4F47-AA6E-002BE7FC6761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EE4D8730-CADF-40DA-8252-7B7ED973B6CB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482ED82F-2755-40E0-A6D2-13FAECD54026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0E09A6CF-DA3B-4FA3-8A3D-5A999BB83539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15A6292A-E739-4521-8026-47F91739ACE6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88A1C255-C7AB-49AB-89BA-2ED866237BD9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85FDED-59D3-4D0C-A933-14FAE0F71DBC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69F00D-BB2B-4DAE-ABF3-21FAFC09046E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28085</xdr:colOff>
      <xdr:row>3</xdr:row>
      <xdr:rowOff>87086</xdr:rowOff>
    </xdr:from>
    <xdr:to>
      <xdr:col>3</xdr:col>
      <xdr:colOff>468924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F8391-B387-4FFF-9CC6-6EAC6A404D57}"/>
            </a:ext>
          </a:extLst>
        </xdr:cNvPr>
        <xdr:cNvSpPr/>
      </xdr:nvSpPr>
      <xdr:spPr>
        <a:xfrm>
          <a:off x="28085" y="632209"/>
          <a:ext cx="2814762" cy="423719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915FE5-DE80-49CE-A6AD-36411012D19C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45FB22-E8FE-4389-9E8E-0B938BCB5CEB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442794-20B1-4261-967C-5D7CC5899785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5A48A7-285B-4E44-A946-ABDA25CDBB4B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715681</xdr:colOff>
      <xdr:row>18</xdr:row>
      <xdr:rowOff>51272</xdr:rowOff>
    </xdr:from>
    <xdr:to>
      <xdr:col>4</xdr:col>
      <xdr:colOff>371063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D8D7639-05B3-47BC-AD7F-2833FED35B43}"/>
            </a:ext>
          </a:extLst>
        </xdr:cNvPr>
        <xdr:cNvSpPr/>
      </xdr:nvSpPr>
      <xdr:spPr>
        <a:xfrm>
          <a:off x="715681" y="3368903"/>
          <a:ext cx="2820613" cy="423721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Juin</a:t>
          </a: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3BF3F0A-2E36-48D8-B1C4-3291DD676A66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F818436-18D8-4E04-9BF9-3D80ADA51807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FB9B264-A343-4919-8FD8-3F7A04D9C804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E7DF3D9-2D0D-46F3-8BC2-D9C8AD61B2FB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EB48EAA-4928-4A00-BC1A-BB4881376177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B57EC8C-CB82-4E11-85B0-BD621DBC2F10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A5FAE93-A7E2-444E-B79E-9B6988FC8385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17DE807C-3340-4267-B106-5477B417FF9B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1560B00F-2F89-46CC-9431-1258A784B4DD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01-juin-2025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6A88D97F-78D0-414E-9F8F-C66721E9ABEB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50DA35C2-AA00-4DE4-A75A-995F90EE2588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30-juin-2025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92B50BF-D502-409B-81DF-EF0C13A1C09A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6446C178-20AD-4088-A177-D16DCAC77906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4A6BB0D2-0A2C-4BE6-9E0D-085E787B2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127772</xdr:colOff>
      <xdr:row>0</xdr:row>
      <xdr:rowOff>3516</xdr:rowOff>
    </xdr:from>
    <xdr:to>
      <xdr:col>24</xdr:col>
      <xdr:colOff>172320</xdr:colOff>
      <xdr:row>2</xdr:row>
      <xdr:rowOff>64476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6FEF87D6-461E-4181-B5F4-0383A2E81FFC}"/>
            </a:ext>
          </a:extLst>
        </xdr:cNvPr>
        <xdr:cNvSpPr txBox="1"/>
      </xdr:nvSpPr>
      <xdr:spPr>
        <a:xfrm>
          <a:off x="12161510" y="3516"/>
          <a:ext cx="1861625" cy="42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juin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B042F749-F450-45DC-8F77-CD89B75F5708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BA03D07D-1591-4FDC-9580-11F73408D67A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9111D1A8-019D-4E90-AE29-D39D4C442D2D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7A26B81C-A362-4CE1-9219-43D7DA8C24E3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17906AF9-19D9-4A31-AF12-DB3184B25AD7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19FE187A-60AB-4BCB-A9EC-0CB65787FFD4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F103D5-6822-4AF1-AFD0-4F2D4FD47ACF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44EEC77-F9AD-4D24-83F4-F48764453822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33370</xdr:colOff>
      <xdr:row>3</xdr:row>
      <xdr:rowOff>87086</xdr:rowOff>
    </xdr:from>
    <xdr:to>
      <xdr:col>3</xdr:col>
      <xdr:colOff>457200</xdr:colOff>
      <xdr:row>5</xdr:row>
      <xdr:rowOff>147390</xdr:rowOff>
    </xdr:to>
    <xdr:sp macro="" textlink="">
      <xdr:nvSpPr>
        <xdr:cNvPr id="33" name="Rectangle : coins arrondis 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EFA20-20BE-49AF-9242-7827DB843E93}"/>
            </a:ext>
          </a:extLst>
        </xdr:cNvPr>
        <xdr:cNvSpPr/>
      </xdr:nvSpPr>
      <xdr:spPr>
        <a:xfrm>
          <a:off x="33370" y="635726"/>
          <a:ext cx="280127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34" name="Rectangle : coins arrondis 3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82AFB9-88B7-4815-8FC9-B6D186E84423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35" name="Rectangle : coins arrondis 3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CC1733-46FD-45E0-AD76-D20E7B33AF88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36" name="Rectangle : coins arrondis 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8639E0-8547-403B-B403-4C016F71C81A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37" name="Rectangle : coins arrondis 3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A95AD9-5927-4FA8-8FC4-27CCC2126B8F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38" name="Rectangle : coins arrondis 3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712DC35-06CA-4CD7-9110-D5075C499EF9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740653</xdr:colOff>
      <xdr:row>21</xdr:row>
      <xdr:rowOff>28364</xdr:rowOff>
    </xdr:from>
    <xdr:to>
      <xdr:col>4</xdr:col>
      <xdr:colOff>394863</xdr:colOff>
      <xdr:row>23</xdr:row>
      <xdr:rowOff>91476</xdr:rowOff>
    </xdr:to>
    <xdr:sp macro="" textlink="">
      <xdr:nvSpPr>
        <xdr:cNvPr id="39" name="Rectangle : coins arrondis 3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B0D0C37-4D13-4D27-A3A2-8E188CCCD5CA}"/>
            </a:ext>
          </a:extLst>
        </xdr:cNvPr>
        <xdr:cNvSpPr/>
      </xdr:nvSpPr>
      <xdr:spPr>
        <a:xfrm>
          <a:off x="740653" y="3906944"/>
          <a:ext cx="2824130" cy="428872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Juillet</a:t>
          </a: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40" name="Rectangle : coins arrondis 3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E7FCAD7-6446-4071-81B9-A7A2427B4ABA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41" name="Rectangle : coins arrondis 4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8FA5AF-0F06-491F-B410-C7318194918E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42" name="Rectangle : coins arrondis 4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3EEEC6F-5AC2-49A8-9A6C-D8643817919C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43" name="Rectangle : coins arrondis 4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101CF33-5128-4AB8-BE9A-60D858708B55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44" name="Rectangle : coins arrondis 4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A264D8-B246-4C1A-B754-2DB3A61EFC3D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63568E79-8038-48B2-91BF-0EBA9046D515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36B220B9-E092-4003-B048-DBEB427E2993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47" name="ZoneTexte 46">
          <a:extLst>
            <a:ext uri="{FF2B5EF4-FFF2-40B4-BE49-F238E27FC236}">
              <a16:creationId xmlns:a16="http://schemas.microsoft.com/office/drawing/2014/main" id="{029BEF70-A6E6-41D9-98ED-AB36C43A3ED4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01-juil-2025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FB97E073-9A58-4025-87BF-8E1B8CEEBC7E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49" name="ZoneTexte 48">
          <a:extLst>
            <a:ext uri="{FF2B5EF4-FFF2-40B4-BE49-F238E27FC236}">
              <a16:creationId xmlns:a16="http://schemas.microsoft.com/office/drawing/2014/main" id="{874C421A-7265-4F3F-B918-6F722EC3BD8B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31-juil-2025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59A9BED-75C2-4FB0-98ED-EE7D728E019C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F7D01184-9804-4801-BEE7-DA9DB7CFE2A8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52" name="Graphique 51" descr="Loupe avec un remplissage uni">
          <a:extLst>
            <a:ext uri="{FF2B5EF4-FFF2-40B4-BE49-F238E27FC236}">
              <a16:creationId xmlns:a16="http://schemas.microsoft.com/office/drawing/2014/main" id="{554B2777-13C0-4D1A-8D23-DDFC12190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266700</xdr:colOff>
      <xdr:row>0</xdr:row>
      <xdr:rowOff>7620</xdr:rowOff>
    </xdr:from>
    <xdr:to>
      <xdr:col>25</xdr:col>
      <xdr:colOff>53340</xdr:colOff>
      <xdr:row>2</xdr:row>
      <xdr:rowOff>68580</xdr:rowOff>
    </xdr:to>
    <xdr:sp macro="" textlink="$K$5">
      <xdr:nvSpPr>
        <xdr:cNvPr id="53" name="ZoneTexte 52">
          <a:extLst>
            <a:ext uri="{FF2B5EF4-FFF2-40B4-BE49-F238E27FC236}">
              <a16:creationId xmlns:a16="http://schemas.microsoft.com/office/drawing/2014/main" id="{8A686D23-D4C7-46D3-BE7F-F6DF455074DB}"/>
            </a:ext>
          </a:extLst>
        </xdr:cNvPr>
        <xdr:cNvSpPr txBox="1"/>
      </xdr:nvSpPr>
      <xdr:spPr>
        <a:xfrm>
          <a:off x="12298680" y="7620"/>
          <a:ext cx="18592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juillet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54" name="ZoneTexte 53">
          <a:extLst>
            <a:ext uri="{FF2B5EF4-FFF2-40B4-BE49-F238E27FC236}">
              <a16:creationId xmlns:a16="http://schemas.microsoft.com/office/drawing/2014/main" id="{F0853CCD-CCE1-4E7C-847F-081988277FA6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55" name="ZoneTexte 54">
          <a:extLst>
            <a:ext uri="{FF2B5EF4-FFF2-40B4-BE49-F238E27FC236}">
              <a16:creationId xmlns:a16="http://schemas.microsoft.com/office/drawing/2014/main" id="{3F48ABD7-792C-4DDC-B6FF-6AF39B2F9C21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56" name="ZoneTexte 55">
          <a:extLst>
            <a:ext uri="{FF2B5EF4-FFF2-40B4-BE49-F238E27FC236}">
              <a16:creationId xmlns:a16="http://schemas.microsoft.com/office/drawing/2014/main" id="{689FDD11-4EC8-4C48-8555-189826973CA8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57" name="ZoneTexte 56">
          <a:extLst>
            <a:ext uri="{FF2B5EF4-FFF2-40B4-BE49-F238E27FC236}">
              <a16:creationId xmlns:a16="http://schemas.microsoft.com/office/drawing/2014/main" id="{AF368745-6032-4C5F-866D-27BB8B1A98BA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58" name="ZoneTexte 57">
          <a:extLst>
            <a:ext uri="{FF2B5EF4-FFF2-40B4-BE49-F238E27FC236}">
              <a16:creationId xmlns:a16="http://schemas.microsoft.com/office/drawing/2014/main" id="{6E8E1D53-FDC5-4852-B7BC-3CEDD2CF73F8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DB1E852D-CCA7-43C3-959D-4F4DDF0E5B50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3913DD-4851-4501-9097-8C0819CEDD3C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C70A9D9-6F11-40C0-91D2-D7FE096B336F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33370</xdr:colOff>
      <xdr:row>3</xdr:row>
      <xdr:rowOff>87086</xdr:rowOff>
    </xdr:from>
    <xdr:to>
      <xdr:col>3</xdr:col>
      <xdr:colOff>457200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EB980-2F09-4587-8D51-6F6D32C577AA}"/>
            </a:ext>
          </a:extLst>
        </xdr:cNvPr>
        <xdr:cNvSpPr/>
      </xdr:nvSpPr>
      <xdr:spPr>
        <a:xfrm>
          <a:off x="33370" y="635726"/>
          <a:ext cx="280127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539CA0-C276-4D42-A762-13ED66421D90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23A279-83C4-48CF-BF02-EF51390FF080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FE58E7-E8DE-4C10-893C-BB6B2534815C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A78C0B9-05B2-4285-8030-DC07A2D774C3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79B0F6-A688-40ED-A0E7-1ADD3D26907F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84E54F0-79A6-4123-94E0-A85776FC5ED4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631958</xdr:colOff>
      <xdr:row>24</xdr:row>
      <xdr:rowOff>22544</xdr:rowOff>
    </xdr:from>
    <xdr:to>
      <xdr:col>4</xdr:col>
      <xdr:colOff>286168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F2A329D-CD4C-4475-B140-6E1EFA1CA70B}"/>
            </a:ext>
          </a:extLst>
        </xdr:cNvPr>
        <xdr:cNvSpPr/>
      </xdr:nvSpPr>
      <xdr:spPr>
        <a:xfrm>
          <a:off x="631958" y="4449764"/>
          <a:ext cx="2824130" cy="423834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Août</a:t>
          </a:r>
        </a:p>
      </xdr:txBody>
    </xdr:sp>
    <xdr:clientData/>
  </xdr:twoCellAnchor>
  <xdr:twoCellAnchor>
    <xdr:from>
      <xdr:col>0</xdr:col>
      <xdr:colOff>25173</xdr:colOff>
      <xdr:row>27</xdr:row>
      <xdr:rowOff>12885</xdr:rowOff>
    </xdr:from>
    <xdr:to>
      <xdr:col>3</xdr:col>
      <xdr:colOff>471863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7B4FB0B-AC3C-412E-9742-FAAD495D7C26}"/>
            </a:ext>
          </a:extLst>
        </xdr:cNvPr>
        <xdr:cNvSpPr/>
      </xdr:nvSpPr>
      <xdr:spPr>
        <a:xfrm>
          <a:off x="25173" y="4988745"/>
          <a:ext cx="2824130" cy="43368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Septembre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0EC4762-4402-4152-A65B-7F58248E76B7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C6C05E3-733F-4692-B51E-BF2A4E44D113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784884-848A-49EE-925F-199A002E3B05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FA93234-2552-4FEB-ADBA-6C82095EF098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69E1B358-B22F-43E0-80FC-B231E66F0AAD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58174007-68FC-47BB-A85E-54F105202A1C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01-août-2025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3C338E5E-5EDD-449A-A655-1108C27B6228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53F3AA04-2236-44CB-BB97-C10763A3C4BA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31-août-2025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F44017E-3A03-4D8E-867B-2DDDED14AD28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C04EC15-B19C-4CE7-B638-6115ED6F15E4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12B9232B-9C2E-4E5A-BD20-1ED1F57C3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18</xdr:col>
      <xdr:colOff>144780</xdr:colOff>
      <xdr:row>0</xdr:row>
      <xdr:rowOff>30480</xdr:rowOff>
    </xdr:from>
    <xdr:to>
      <xdr:col>24</xdr:col>
      <xdr:colOff>190500</xdr:colOff>
      <xdr:row>2</xdr:row>
      <xdr:rowOff>91440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6C011A0E-8006-4678-8F74-F2A270F0AA74}"/>
            </a:ext>
          </a:extLst>
        </xdr:cNvPr>
        <xdr:cNvSpPr txBox="1"/>
      </xdr:nvSpPr>
      <xdr:spPr>
        <a:xfrm>
          <a:off x="12176760" y="30480"/>
          <a:ext cx="18592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août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558CB600-602E-4200-85BC-8022CCA87AF8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06AC7B8A-599D-4B95-BA77-3CF40F87110D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971200E8-09EF-42A0-BE38-391DD36B45C7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83E203B3-90D5-4164-B4EC-781072CD4EC1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230AE87F-9697-41B0-9822-4E506C434FD4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3CFEA720-7EA6-4E3F-B7C1-BB131B50C14F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0</xdr:row>
      <xdr:rowOff>0</xdr:rowOff>
    </xdr:from>
    <xdr:to>
      <xdr:col>42</xdr:col>
      <xdr:colOff>510988</xdr:colOff>
      <xdr:row>2</xdr:row>
      <xdr:rowOff>108857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5F40F7-8F72-41EB-B5CE-2537103C36E6}"/>
            </a:ext>
          </a:extLst>
        </xdr:cNvPr>
        <xdr:cNvSpPr/>
      </xdr:nvSpPr>
      <xdr:spPr>
        <a:xfrm>
          <a:off x="2346960" y="0"/>
          <a:ext cx="17343568" cy="47461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</xdr:colOff>
      <xdr:row>0</xdr:row>
      <xdr:rowOff>0</xdr:rowOff>
    </xdr:from>
    <xdr:to>
      <xdr:col>2</xdr:col>
      <xdr:colOff>784860</xdr:colOff>
      <xdr:row>38</xdr:row>
      <xdr:rowOff>30017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0C270F8-EECF-4705-9A07-F8DAF8426835}"/>
            </a:ext>
          </a:extLst>
        </xdr:cNvPr>
        <xdr:cNvSpPr/>
      </xdr:nvSpPr>
      <xdr:spPr>
        <a:xfrm>
          <a:off x="15240" y="0"/>
          <a:ext cx="2354580" cy="7025177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33370</xdr:colOff>
      <xdr:row>3</xdr:row>
      <xdr:rowOff>87086</xdr:rowOff>
    </xdr:from>
    <xdr:to>
      <xdr:col>3</xdr:col>
      <xdr:colOff>457200</xdr:colOff>
      <xdr:row>5</xdr:row>
      <xdr:rowOff>147390</xdr:rowOff>
    </xdr:to>
    <xdr:sp macro="" textlink="">
      <xdr:nvSpPr>
        <xdr:cNvPr id="4" name="Rectangle : coins arrondi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089E59-143A-4E42-8EA1-A5CC3CDAED5A}"/>
            </a:ext>
          </a:extLst>
        </xdr:cNvPr>
        <xdr:cNvSpPr/>
      </xdr:nvSpPr>
      <xdr:spPr>
        <a:xfrm>
          <a:off x="33370" y="635726"/>
          <a:ext cx="280127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  <a:ea typeface="+mn-ea"/>
              <a:cs typeface="+mn-cs"/>
            </a:rPr>
            <a:t>Janvier</a:t>
          </a:r>
        </a:p>
      </xdr:txBody>
    </xdr:sp>
    <xdr:clientData/>
  </xdr:twoCellAnchor>
  <xdr:twoCellAnchor>
    <xdr:from>
      <xdr:col>0</xdr:col>
      <xdr:colOff>29092</xdr:colOff>
      <xdr:row>6</xdr:row>
      <xdr:rowOff>83411</xdr:rowOff>
    </xdr:from>
    <xdr:to>
      <xdr:col>3</xdr:col>
      <xdr:colOff>475782</xdr:colOff>
      <xdr:row>8</xdr:row>
      <xdr:rowOff>141223</xdr:rowOff>
    </xdr:to>
    <xdr:sp macro="" textlink="">
      <xdr:nvSpPr>
        <xdr:cNvPr id="5" name="Rectangle : coins arrondi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1176C28-F67D-4812-BE21-A5F60BA61ABA}"/>
            </a:ext>
          </a:extLst>
        </xdr:cNvPr>
        <xdr:cNvSpPr/>
      </xdr:nvSpPr>
      <xdr:spPr>
        <a:xfrm>
          <a:off x="29092" y="1188311"/>
          <a:ext cx="2824130" cy="45405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Fevrier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15578</xdr:colOff>
      <xdr:row>9</xdr:row>
      <xdr:rowOff>75452</xdr:rowOff>
    </xdr:from>
    <xdr:to>
      <xdr:col>3</xdr:col>
      <xdr:colOff>462268</xdr:colOff>
      <xdr:row>11</xdr:row>
      <xdr:rowOff>135756</xdr:rowOff>
    </xdr:to>
    <xdr:sp macro="" textlink="">
      <xdr:nvSpPr>
        <xdr:cNvPr id="6" name="Rectangle : coins arrondi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52270A6-6462-4777-8637-B80028D8127C}"/>
            </a:ext>
          </a:extLst>
        </xdr:cNvPr>
        <xdr:cNvSpPr/>
      </xdr:nvSpPr>
      <xdr:spPr>
        <a:xfrm>
          <a:off x="15578" y="1759472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Mars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20833</xdr:colOff>
      <xdr:row>12</xdr:row>
      <xdr:rowOff>62040</xdr:rowOff>
    </xdr:from>
    <xdr:to>
      <xdr:col>3</xdr:col>
      <xdr:colOff>467523</xdr:colOff>
      <xdr:row>14</xdr:row>
      <xdr:rowOff>122345</xdr:rowOff>
    </xdr:to>
    <xdr:sp macro="" textlink="">
      <xdr:nvSpPr>
        <xdr:cNvPr id="7" name="Rectangle : coins arrondi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62CA2D-15F0-48B5-AF7E-43C76694F920}"/>
            </a:ext>
          </a:extLst>
        </xdr:cNvPr>
        <xdr:cNvSpPr/>
      </xdr:nvSpPr>
      <xdr:spPr>
        <a:xfrm>
          <a:off x="20833" y="2294700"/>
          <a:ext cx="2824130" cy="42606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Avril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21201</xdr:colOff>
      <xdr:row>15</xdr:row>
      <xdr:rowOff>53901</xdr:rowOff>
    </xdr:from>
    <xdr:to>
      <xdr:col>3</xdr:col>
      <xdr:colOff>467891</xdr:colOff>
      <xdr:row>17</xdr:row>
      <xdr:rowOff>114205</xdr:rowOff>
    </xdr:to>
    <xdr:sp macro="" textlink="">
      <xdr:nvSpPr>
        <xdr:cNvPr id="8" name="Rectangle : coins arrondi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34B7DD-5920-4E50-B781-6A9EB0564FCB}"/>
            </a:ext>
          </a:extLst>
        </xdr:cNvPr>
        <xdr:cNvSpPr/>
      </xdr:nvSpPr>
      <xdr:spPr>
        <a:xfrm>
          <a:off x="21201" y="2835201"/>
          <a:ext cx="2824130" cy="42606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Mai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24017</xdr:colOff>
      <xdr:row>18</xdr:row>
      <xdr:rowOff>51272</xdr:rowOff>
    </xdr:from>
    <xdr:to>
      <xdr:col>3</xdr:col>
      <xdr:colOff>470707</xdr:colOff>
      <xdr:row>20</xdr:row>
      <xdr:rowOff>111578</xdr:rowOff>
    </xdr:to>
    <xdr:sp macro="" textlink="">
      <xdr:nvSpPr>
        <xdr:cNvPr id="9" name="Rectangle : coins arrondi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EB215B-01B4-4E8F-8E1A-E3DDB8CAE786}"/>
            </a:ext>
          </a:extLst>
        </xdr:cNvPr>
        <xdr:cNvSpPr/>
      </xdr:nvSpPr>
      <xdr:spPr>
        <a:xfrm>
          <a:off x="24017" y="3381212"/>
          <a:ext cx="2824130" cy="42606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Juin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31993</xdr:colOff>
      <xdr:row>21</xdr:row>
      <xdr:rowOff>28364</xdr:rowOff>
    </xdr:from>
    <xdr:to>
      <xdr:col>3</xdr:col>
      <xdr:colOff>478683</xdr:colOff>
      <xdr:row>23</xdr:row>
      <xdr:rowOff>91476</xdr:rowOff>
    </xdr:to>
    <xdr:sp macro="" textlink="">
      <xdr:nvSpPr>
        <xdr:cNvPr id="10" name="Rectangle : coins arrondi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47ED98-7CA7-4D5C-8C6F-778F190CC8DA}"/>
            </a:ext>
          </a:extLst>
        </xdr:cNvPr>
        <xdr:cNvSpPr/>
      </xdr:nvSpPr>
      <xdr:spPr>
        <a:xfrm>
          <a:off x="31993" y="3906944"/>
          <a:ext cx="2824130" cy="428872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Juillet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22358</xdr:colOff>
      <xdr:row>24</xdr:row>
      <xdr:rowOff>22544</xdr:rowOff>
    </xdr:from>
    <xdr:to>
      <xdr:col>3</xdr:col>
      <xdr:colOff>469048</xdr:colOff>
      <xdr:row>26</xdr:row>
      <xdr:rowOff>80618</xdr:rowOff>
    </xdr:to>
    <xdr:sp macro="" textlink="">
      <xdr:nvSpPr>
        <xdr:cNvPr id="11" name="Rectangle : coins arrondi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72F1132-88F6-419E-9BBC-30DD240EE1DC}"/>
            </a:ext>
          </a:extLst>
        </xdr:cNvPr>
        <xdr:cNvSpPr/>
      </xdr:nvSpPr>
      <xdr:spPr>
        <a:xfrm>
          <a:off x="22358" y="4449764"/>
          <a:ext cx="2824130" cy="423834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Août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611913</xdr:colOff>
      <xdr:row>27</xdr:row>
      <xdr:rowOff>12885</xdr:rowOff>
    </xdr:from>
    <xdr:to>
      <xdr:col>4</xdr:col>
      <xdr:colOff>266123</xdr:colOff>
      <xdr:row>29</xdr:row>
      <xdr:rowOff>73190</xdr:rowOff>
    </xdr:to>
    <xdr:sp macro="" textlink="">
      <xdr:nvSpPr>
        <xdr:cNvPr id="12" name="Rectangle : coins arrondis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9ECB03-5FE1-447D-9B67-DCE68740B92D}"/>
            </a:ext>
          </a:extLst>
        </xdr:cNvPr>
        <xdr:cNvSpPr/>
      </xdr:nvSpPr>
      <xdr:spPr>
        <a:xfrm>
          <a:off x="611913" y="4988745"/>
          <a:ext cx="2824130" cy="433685"/>
        </a:xfrm>
        <a:prstGeom prst="roundRect">
          <a:avLst/>
        </a:prstGeom>
        <a:solidFill>
          <a:schemeClr val="bg2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800" b="1">
              <a:solidFill>
                <a:sysClr val="windowText" lastClr="000000"/>
              </a:solidFill>
              <a:latin typeface="Arial Nova" panose="020B0504020202020204" pitchFamily="34" charset="0"/>
              <a:ea typeface="+mn-ea"/>
              <a:cs typeface="+mn-cs"/>
            </a:rPr>
            <a:t>Septembre</a:t>
          </a:r>
        </a:p>
      </xdr:txBody>
    </xdr:sp>
    <xdr:clientData/>
  </xdr:twoCellAnchor>
  <xdr:twoCellAnchor>
    <xdr:from>
      <xdr:col>0</xdr:col>
      <xdr:colOff>30428</xdr:colOff>
      <xdr:row>29</xdr:row>
      <xdr:rowOff>181804</xdr:rowOff>
    </xdr:from>
    <xdr:to>
      <xdr:col>3</xdr:col>
      <xdr:colOff>477118</xdr:colOff>
      <xdr:row>32</xdr:row>
      <xdr:rowOff>57052</xdr:rowOff>
    </xdr:to>
    <xdr:sp macro="" textlink="">
      <xdr:nvSpPr>
        <xdr:cNvPr id="13" name="Rectangle : coins arrondis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A5731A5-9917-48C2-BBF8-696E38A85891}"/>
            </a:ext>
          </a:extLst>
        </xdr:cNvPr>
        <xdr:cNvSpPr/>
      </xdr:nvSpPr>
      <xdr:spPr>
        <a:xfrm>
          <a:off x="30428" y="5531044"/>
          <a:ext cx="2824130" cy="4238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Octobre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35820</xdr:colOff>
      <xdr:row>32</xdr:row>
      <xdr:rowOff>157858</xdr:rowOff>
    </xdr:from>
    <xdr:to>
      <xdr:col>3</xdr:col>
      <xdr:colOff>482510</xdr:colOff>
      <xdr:row>35</xdr:row>
      <xdr:rowOff>33136</xdr:rowOff>
    </xdr:to>
    <xdr:sp macro="" textlink="">
      <xdr:nvSpPr>
        <xdr:cNvPr id="14" name="Rectangle : coins arrondis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20BCF05-762C-405A-A647-D791149E5383}"/>
            </a:ext>
          </a:extLst>
        </xdr:cNvPr>
        <xdr:cNvSpPr/>
      </xdr:nvSpPr>
      <xdr:spPr>
        <a:xfrm>
          <a:off x="35820" y="6055738"/>
          <a:ext cx="2824130" cy="42391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Novembre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0</xdr:col>
      <xdr:colOff>33100</xdr:colOff>
      <xdr:row>35</xdr:row>
      <xdr:rowOff>127501</xdr:rowOff>
    </xdr:from>
    <xdr:to>
      <xdr:col>3</xdr:col>
      <xdr:colOff>479790</xdr:colOff>
      <xdr:row>38</xdr:row>
      <xdr:rowOff>2</xdr:rowOff>
    </xdr:to>
    <xdr:sp macro="" textlink="">
      <xdr:nvSpPr>
        <xdr:cNvPr id="15" name="Rectangle : coins arrondis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C3B11D4-973A-475E-93F8-B2FBCFA8B074}"/>
            </a:ext>
          </a:extLst>
        </xdr:cNvPr>
        <xdr:cNvSpPr/>
      </xdr:nvSpPr>
      <xdr:spPr>
        <a:xfrm>
          <a:off x="33100" y="6574021"/>
          <a:ext cx="2824130" cy="421141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2">
                  <a:lumMod val="75000"/>
                </a:schemeClr>
              </a:solidFill>
              <a:latin typeface="Arial Nova" panose="020B0504020202020204" pitchFamily="34" charset="0"/>
            </a:rPr>
            <a:t>Decembre</a:t>
          </a:r>
          <a:endParaRPr lang="en-US" sz="1100" b="1">
            <a:solidFill>
              <a:schemeClr val="bg2">
                <a:lumMod val="75000"/>
              </a:schemeClr>
            </a:solidFill>
            <a:latin typeface="Arial Nova" panose="020B0504020202020204" pitchFamily="34" charset="0"/>
          </a:endParaRPr>
        </a:p>
      </xdr:txBody>
    </xdr:sp>
    <xdr:clientData/>
  </xdr:twoCellAnchor>
  <xdr:twoCellAnchor>
    <xdr:from>
      <xdr:col>43</xdr:col>
      <xdr:colOff>783364</xdr:colOff>
      <xdr:row>0</xdr:row>
      <xdr:rowOff>0</xdr:rowOff>
    </xdr:from>
    <xdr:to>
      <xdr:col>57</xdr:col>
      <xdr:colOff>818972</xdr:colOff>
      <xdr:row>3</xdr:row>
      <xdr:rowOff>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3DD6250-4207-45C8-93AE-0E01699D7E2C}"/>
            </a:ext>
          </a:extLst>
        </xdr:cNvPr>
        <xdr:cNvSpPr/>
      </xdr:nvSpPr>
      <xdr:spPr>
        <a:xfrm>
          <a:off x="20755384" y="0"/>
          <a:ext cx="12265708" cy="548642"/>
        </a:xfrm>
        <a:prstGeom prst="rect">
          <a:avLst/>
        </a:prstGeom>
        <a:solidFill>
          <a:srgbClr val="E7BD53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tx1"/>
              </a:solidFill>
              <a:latin typeface="Arial Narrow" panose="020B0606020202030204" pitchFamily="34" charset="0"/>
            </a:rPr>
            <a:t>Rapport Mensuel</a:t>
          </a:r>
        </a:p>
      </xdr:txBody>
    </xdr:sp>
    <xdr:clientData/>
  </xdr:twoCellAnchor>
  <xdr:twoCellAnchor>
    <xdr:from>
      <xdr:col>2</xdr:col>
      <xdr:colOff>792031</xdr:colOff>
      <xdr:row>0</xdr:row>
      <xdr:rowOff>106680</xdr:rowOff>
    </xdr:from>
    <xdr:to>
      <xdr:col>4</xdr:col>
      <xdr:colOff>242494</xdr:colOff>
      <xdr:row>2</xdr:row>
      <xdr:rowOff>15240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57655C22-01CF-4577-A306-A82DE4F3DB74}"/>
            </a:ext>
          </a:extLst>
        </xdr:cNvPr>
        <xdr:cNvSpPr txBox="1"/>
      </xdr:nvSpPr>
      <xdr:spPr>
        <a:xfrm>
          <a:off x="2376991" y="106680"/>
          <a:ext cx="1035423" cy="274320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De</a:t>
          </a:r>
        </a:p>
      </xdr:txBody>
    </xdr:sp>
    <xdr:clientData/>
  </xdr:twoCellAnchor>
  <xdr:twoCellAnchor>
    <xdr:from>
      <xdr:col>4</xdr:col>
      <xdr:colOff>250114</xdr:colOff>
      <xdr:row>0</xdr:row>
      <xdr:rowOff>106680</xdr:rowOff>
    </xdr:from>
    <xdr:to>
      <xdr:col>5</xdr:col>
      <xdr:colOff>494851</xdr:colOff>
      <xdr:row>2</xdr:row>
      <xdr:rowOff>15240</xdr:rowOff>
    </xdr:to>
    <xdr:sp macro="" textlink="$H$5">
      <xdr:nvSpPr>
        <xdr:cNvPr id="18" name="ZoneTexte 17">
          <a:extLst>
            <a:ext uri="{FF2B5EF4-FFF2-40B4-BE49-F238E27FC236}">
              <a16:creationId xmlns:a16="http://schemas.microsoft.com/office/drawing/2014/main" id="{FCC7C398-819D-458A-B7B5-45AC4C37B128}"/>
            </a:ext>
          </a:extLst>
        </xdr:cNvPr>
        <xdr:cNvSpPr txBox="1"/>
      </xdr:nvSpPr>
      <xdr:spPr>
        <a:xfrm>
          <a:off x="3420034" y="106680"/>
          <a:ext cx="1037217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F99BDB-FD05-4A53-9752-896B4B519AE0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01-sept-2025</a:t>
          </a:fld>
          <a:endParaRPr lang="en-US" sz="1100" b="1"/>
        </a:p>
      </xdr:txBody>
    </xdr:sp>
    <xdr:clientData/>
  </xdr:twoCellAnchor>
  <xdr:twoCellAnchor>
    <xdr:from>
      <xdr:col>5</xdr:col>
      <xdr:colOff>538330</xdr:colOff>
      <xdr:row>0</xdr:row>
      <xdr:rowOff>108473</xdr:rowOff>
    </xdr:from>
    <xdr:to>
      <xdr:col>6</xdr:col>
      <xdr:colOff>783514</xdr:colOff>
      <xdr:row>2</xdr:row>
      <xdr:rowOff>16136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B1EA196-4A57-4D93-B6EE-3D5053519CAD}"/>
            </a:ext>
          </a:extLst>
        </xdr:cNvPr>
        <xdr:cNvSpPr txBox="1"/>
      </xdr:nvSpPr>
      <xdr:spPr>
        <a:xfrm>
          <a:off x="4500730" y="108473"/>
          <a:ext cx="1037664" cy="273423"/>
        </a:xfrm>
        <a:prstGeom prst="rect">
          <a:avLst/>
        </a:prstGeom>
        <a:solidFill>
          <a:srgbClr val="DEC44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A</a:t>
          </a:r>
        </a:p>
      </xdr:txBody>
    </xdr:sp>
    <xdr:clientData/>
  </xdr:twoCellAnchor>
  <xdr:twoCellAnchor>
    <xdr:from>
      <xdr:col>6</xdr:col>
      <xdr:colOff>791134</xdr:colOff>
      <xdr:row>0</xdr:row>
      <xdr:rowOff>108473</xdr:rowOff>
    </xdr:from>
    <xdr:to>
      <xdr:col>8</xdr:col>
      <xdr:colOff>5379</xdr:colOff>
      <xdr:row>2</xdr:row>
      <xdr:rowOff>16136</xdr:rowOff>
    </xdr:to>
    <xdr:sp macro="" textlink="$M$5">
      <xdr:nvSpPr>
        <xdr:cNvPr id="20" name="ZoneTexte 19">
          <a:extLst>
            <a:ext uri="{FF2B5EF4-FFF2-40B4-BE49-F238E27FC236}">
              <a16:creationId xmlns:a16="http://schemas.microsoft.com/office/drawing/2014/main" id="{5253F9CF-9F1A-4FA1-A21A-21F47842BEBB}"/>
            </a:ext>
          </a:extLst>
        </xdr:cNvPr>
        <xdr:cNvSpPr txBox="1"/>
      </xdr:nvSpPr>
      <xdr:spPr>
        <a:xfrm>
          <a:off x="5546014" y="108473"/>
          <a:ext cx="1035425" cy="2734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F0B44D-F172-4907-9CB4-E1337000A68A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 algn="ctr"/>
            <a:t>30-sept-2025</a:t>
          </a:fld>
          <a:endParaRPr lang="en-US" sz="11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701040</xdr:colOff>
      <xdr:row>0</xdr:row>
      <xdr:rowOff>53340</xdr:rowOff>
    </xdr:from>
    <xdr:to>
      <xdr:col>26</xdr:col>
      <xdr:colOff>152400</xdr:colOff>
      <xdr:row>2</xdr:row>
      <xdr:rowOff>53340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F8BD918-AC54-40FB-B9E8-A6527F6C9780}"/>
            </a:ext>
          </a:extLst>
        </xdr:cNvPr>
        <xdr:cNvSpPr/>
      </xdr:nvSpPr>
      <xdr:spPr>
        <a:xfrm>
          <a:off x="8305800" y="53340"/>
          <a:ext cx="6263640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975360</xdr:colOff>
      <xdr:row>0</xdr:row>
      <xdr:rowOff>60960</xdr:rowOff>
    </xdr:from>
    <xdr:to>
      <xdr:col>20</xdr:col>
      <xdr:colOff>99060</xdr:colOff>
      <xdr:row>2</xdr:row>
      <xdr:rowOff>68580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BEBD0EF0-B340-4109-BF85-1374314E0B43}"/>
            </a:ext>
          </a:extLst>
        </xdr:cNvPr>
        <xdr:cNvSpPr txBox="1"/>
      </xdr:nvSpPr>
      <xdr:spPr>
        <a:xfrm>
          <a:off x="8580120" y="60960"/>
          <a:ext cx="418338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n>
                <a:noFill/>
              </a:ln>
            </a:rPr>
            <a:t>Dashboard pour le mois de</a:t>
          </a:r>
        </a:p>
      </xdr:txBody>
    </xdr:sp>
    <xdr:clientData/>
  </xdr:twoCellAnchor>
  <xdr:twoCellAnchor editAs="oneCell">
    <xdr:from>
      <xdr:col>9</xdr:col>
      <xdr:colOff>670560</xdr:colOff>
      <xdr:row>0</xdr:row>
      <xdr:rowOff>99060</xdr:rowOff>
    </xdr:from>
    <xdr:to>
      <xdr:col>9</xdr:col>
      <xdr:colOff>1021080</xdr:colOff>
      <xdr:row>2</xdr:row>
      <xdr:rowOff>83820</xdr:rowOff>
    </xdr:to>
    <xdr:pic>
      <xdr:nvPicPr>
        <xdr:cNvPr id="23" name="Graphique 22" descr="Loupe avec un remplissage uni">
          <a:extLst>
            <a:ext uri="{FF2B5EF4-FFF2-40B4-BE49-F238E27FC236}">
              <a16:creationId xmlns:a16="http://schemas.microsoft.com/office/drawing/2014/main" id="{B69B8CBC-3FB3-4660-8CCC-A028EEF81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 rot="5400000">
          <a:off x="8275320" y="99060"/>
          <a:ext cx="350520" cy="350520"/>
        </a:xfrm>
        <a:prstGeom prst="rect">
          <a:avLst/>
        </a:prstGeom>
      </xdr:spPr>
    </xdr:pic>
    <xdr:clientData/>
  </xdr:twoCellAnchor>
  <xdr:twoCellAnchor>
    <xdr:from>
      <xdr:col>19</xdr:col>
      <xdr:colOff>274320</xdr:colOff>
      <xdr:row>0</xdr:row>
      <xdr:rowOff>15240</xdr:rowOff>
    </xdr:from>
    <xdr:to>
      <xdr:col>26</xdr:col>
      <xdr:colOff>60960</xdr:colOff>
      <xdr:row>2</xdr:row>
      <xdr:rowOff>76200</xdr:rowOff>
    </xdr:to>
    <xdr:sp macro="" textlink="$K$5">
      <xdr:nvSpPr>
        <xdr:cNvPr id="24" name="ZoneTexte 23">
          <a:extLst>
            <a:ext uri="{FF2B5EF4-FFF2-40B4-BE49-F238E27FC236}">
              <a16:creationId xmlns:a16="http://schemas.microsoft.com/office/drawing/2014/main" id="{3B9FC3FE-71ED-4121-97BF-79A66A29928C}"/>
            </a:ext>
          </a:extLst>
        </xdr:cNvPr>
        <xdr:cNvSpPr txBox="1"/>
      </xdr:nvSpPr>
      <xdr:spPr>
        <a:xfrm>
          <a:off x="12618720" y="15240"/>
          <a:ext cx="185928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70A29BC-ED5E-4E90-BBCE-23651E08A7F3}" type="TxLink">
            <a:rPr lang="en-US" sz="2800" b="1" i="0" u="none" strike="noStrike">
              <a:ln>
                <a:noFill/>
              </a:ln>
              <a:solidFill>
                <a:srgbClr val="FF0000"/>
              </a:solidFill>
              <a:latin typeface="Calibri"/>
              <a:ea typeface="Calibri"/>
              <a:cs typeface="Calibri"/>
            </a:rPr>
            <a:pPr algn="ctr"/>
            <a:t>septembre</a:t>
          </a:fld>
          <a:endParaRPr lang="en-US" sz="5400" b="1">
            <a:ln>
              <a:noFill/>
            </a:ln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92829</xdr:colOff>
      <xdr:row>0</xdr:row>
      <xdr:rowOff>96981</xdr:rowOff>
    </xdr:from>
    <xdr:to>
      <xdr:col>33</xdr:col>
      <xdr:colOff>151612</xdr:colOff>
      <xdr:row>2</xdr:row>
      <xdr:rowOff>55419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032D08D0-1CE0-4C4C-8D86-52A2B67690CC}"/>
            </a:ext>
          </a:extLst>
        </xdr:cNvPr>
        <xdr:cNvSpPr txBox="1"/>
      </xdr:nvSpPr>
      <xdr:spPr>
        <a:xfrm>
          <a:off x="16270089" y="96981"/>
          <a:ext cx="371203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🟢</a:t>
          </a:r>
          <a:endParaRPr lang="en-US" sz="1100"/>
        </a:p>
      </xdr:txBody>
    </xdr:sp>
    <xdr:clientData/>
  </xdr:twoCellAnchor>
  <xdr:twoCellAnchor>
    <xdr:from>
      <xdr:col>32</xdr:col>
      <xdr:colOff>294584</xdr:colOff>
      <xdr:row>0</xdr:row>
      <xdr:rowOff>108471</xdr:rowOff>
    </xdr:from>
    <xdr:to>
      <xdr:col>36</xdr:col>
      <xdr:colOff>146137</xdr:colOff>
      <xdr:row>2</xdr:row>
      <xdr:rowOff>16134</xdr:rowOff>
    </xdr:to>
    <xdr:sp macro="" textlink="$M$5">
      <xdr:nvSpPr>
        <xdr:cNvPr id="26" name="ZoneTexte 25">
          <a:extLst>
            <a:ext uri="{FF2B5EF4-FFF2-40B4-BE49-F238E27FC236}">
              <a16:creationId xmlns:a16="http://schemas.microsoft.com/office/drawing/2014/main" id="{36566D0D-DE41-4E3A-B4CA-E610EC632021}"/>
            </a:ext>
          </a:extLst>
        </xdr:cNvPr>
        <xdr:cNvSpPr txBox="1"/>
      </xdr:nvSpPr>
      <xdr:spPr>
        <a:xfrm>
          <a:off x="16471844" y="108471"/>
          <a:ext cx="1040273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Present</a:t>
          </a:r>
        </a:p>
      </xdr:txBody>
    </xdr:sp>
    <xdr:clientData/>
  </xdr:twoCellAnchor>
  <xdr:twoCellAnchor>
    <xdr:from>
      <xdr:col>36</xdr:col>
      <xdr:colOff>103906</xdr:colOff>
      <xdr:row>0</xdr:row>
      <xdr:rowOff>110043</xdr:rowOff>
    </xdr:from>
    <xdr:to>
      <xdr:col>37</xdr:col>
      <xdr:colOff>159324</xdr:colOff>
      <xdr:row>2</xdr:row>
      <xdr:rowOff>68481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4946874E-6BE3-4699-8F2E-FB285F126652}"/>
            </a:ext>
          </a:extLst>
        </xdr:cNvPr>
        <xdr:cNvSpPr txBox="1"/>
      </xdr:nvSpPr>
      <xdr:spPr>
        <a:xfrm>
          <a:off x="17469886" y="110043"/>
          <a:ext cx="375458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🔴Z</a:t>
          </a:r>
          <a:endParaRPr lang="en-US" sz="1100"/>
        </a:p>
      </xdr:txBody>
    </xdr:sp>
    <xdr:clientData/>
  </xdr:twoCellAnchor>
  <xdr:twoCellAnchor>
    <xdr:from>
      <xdr:col>36</xdr:col>
      <xdr:colOff>290948</xdr:colOff>
      <xdr:row>0</xdr:row>
      <xdr:rowOff>114607</xdr:rowOff>
    </xdr:from>
    <xdr:to>
      <xdr:col>40</xdr:col>
      <xdr:colOff>34309</xdr:colOff>
      <xdr:row>2</xdr:row>
      <xdr:rowOff>22270</xdr:rowOff>
    </xdr:to>
    <xdr:sp macro="" textlink="$M$5">
      <xdr:nvSpPr>
        <xdr:cNvPr id="28" name="ZoneTexte 27">
          <a:extLst>
            <a:ext uri="{FF2B5EF4-FFF2-40B4-BE49-F238E27FC236}">
              <a16:creationId xmlns:a16="http://schemas.microsoft.com/office/drawing/2014/main" id="{256B3053-A3BF-44F5-8131-46587F6F4662}"/>
            </a:ext>
          </a:extLst>
        </xdr:cNvPr>
        <xdr:cNvSpPr txBox="1"/>
      </xdr:nvSpPr>
      <xdr:spPr>
        <a:xfrm>
          <a:off x="17656928" y="114607"/>
          <a:ext cx="939701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Absent</a:t>
          </a:r>
        </a:p>
      </xdr:txBody>
    </xdr:sp>
    <xdr:clientData/>
  </xdr:twoCellAnchor>
  <xdr:twoCellAnchor>
    <xdr:from>
      <xdr:col>40</xdr:col>
      <xdr:colOff>221676</xdr:colOff>
      <xdr:row>0</xdr:row>
      <xdr:rowOff>107779</xdr:rowOff>
    </xdr:from>
    <xdr:to>
      <xdr:col>42</xdr:col>
      <xdr:colOff>470728</xdr:colOff>
      <xdr:row>2</xdr:row>
      <xdr:rowOff>15442</xdr:rowOff>
    </xdr:to>
    <xdr:sp macro="" textlink="$M$5">
      <xdr:nvSpPr>
        <xdr:cNvPr id="29" name="ZoneTexte 28">
          <a:extLst>
            <a:ext uri="{FF2B5EF4-FFF2-40B4-BE49-F238E27FC236}">
              <a16:creationId xmlns:a16="http://schemas.microsoft.com/office/drawing/2014/main" id="{6B123ED1-CF3D-45EC-B9CE-BDBC5FF0C1BE}"/>
            </a:ext>
          </a:extLst>
        </xdr:cNvPr>
        <xdr:cNvSpPr txBox="1"/>
      </xdr:nvSpPr>
      <xdr:spPr>
        <a:xfrm>
          <a:off x="18783996" y="107779"/>
          <a:ext cx="866272" cy="2734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Congé</a:t>
          </a:r>
        </a:p>
      </xdr:txBody>
    </xdr:sp>
    <xdr:clientData/>
  </xdr:twoCellAnchor>
  <xdr:twoCellAnchor>
    <xdr:from>
      <xdr:col>40</xdr:col>
      <xdr:colOff>23556</xdr:colOff>
      <xdr:row>0</xdr:row>
      <xdr:rowOff>111528</xdr:rowOff>
    </xdr:from>
    <xdr:to>
      <xdr:col>41</xdr:col>
      <xdr:colOff>79667</xdr:colOff>
      <xdr:row>2</xdr:row>
      <xdr:rowOff>69966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B7874D5F-86DB-417F-8D7E-32DDFBF14EC3}"/>
            </a:ext>
          </a:extLst>
        </xdr:cNvPr>
        <xdr:cNvSpPr txBox="1"/>
      </xdr:nvSpPr>
      <xdr:spPr>
        <a:xfrm>
          <a:off x="18585876" y="111528"/>
          <a:ext cx="376151" cy="3241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🟡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E456BC-BC9B-4795-ACE3-07AE024E0DFC}" name="rapportjanv" displayName="rapportjanv" ref="AS8:BF28" totalsRowShown="0" headerRowDxfId="463" headerRowBorderDxfId="462" tableBorderDxfId="461">
  <autoFilter ref="AS8:BF28" xr:uid="{C2E456BC-BC9B-4795-ACE3-07AE024E0DF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B2E5E02-0224-40F6-BF51-C90C919F756D}" name="S No" dataDxfId="460"/>
    <tableColumn id="2" xr3:uid="{F2184C91-A968-4DC4-8056-EC073AB9A22F}" name="Employee ID" dataDxfId="459"/>
    <tableColumn id="14" xr3:uid="{8211E578-E8EA-4D2E-BC22-3DCF031797C8}" name="Mois" dataDxfId="458">
      <calculatedColumnFormula>$K$5</calculatedColumnFormula>
    </tableColumn>
    <tableColumn id="3" xr3:uid="{002320DA-3AA8-4DFA-AA72-CA92FE509239}" name="Nom"/>
    <tableColumn id="4" xr3:uid="{4934990E-4302-4FE6-B06D-16698A771BFF}" name="Present " dataDxfId="457">
      <calculatedColumnFormula>COUNTIF($L9:$AP9,"p")</calculatedColumnFormula>
    </tableColumn>
    <tableColumn id="5" xr3:uid="{3667148B-01E1-446C-81D5-E86558B5AF19}" name="Absent " dataDxfId="456">
      <calculatedColumnFormula>COUNTIF($L9:$AP9,"A")</calculatedColumnFormula>
    </tableColumn>
    <tableColumn id="6" xr3:uid="{6845DA92-0D47-4314-BCD7-6E785D371F65}" name="Congé" dataDxfId="455">
      <calculatedColumnFormula>COUNTIF($L9:$AP9,"C")</calculatedColumnFormula>
    </tableColumn>
    <tableColumn id="7" xr3:uid="{4639EDCF-1335-44E6-8871-E13582944813}" name="Weekoff" dataDxfId="454">
      <calculatedColumnFormula>$K$9</calculatedColumnFormula>
    </tableColumn>
    <tableColumn id="8" xr3:uid="{382FCDF8-A03D-48E9-856F-D9E247881797}" name="Jours" dataDxfId="453">
      <calculatedColumnFormula>$J$5</calculatedColumnFormula>
    </tableColumn>
    <tableColumn id="9" xr3:uid="{8B700318-1606-48B3-B1EE-D91C19BEA0BC}" name="Jours payées " dataDxfId="452">
      <calculatedColumnFormula>rapportjanv[[#This Row],[Jours]]-rapportjanv[[#This Row],[Absent ]]</calculatedColumnFormula>
    </tableColumn>
    <tableColumn id="10" xr3:uid="{531B838F-E1A3-4FED-8BC1-33F6B462352B}" name="Salaire" dataDxfId="451" dataCellStyle="Monétaire"/>
    <tableColumn id="11" xr3:uid="{BA190D2F-74CC-4B85-B029-3118729D64A0}" name="Salaire par jours" dataDxfId="450">
      <calculatedColumnFormula>rapportjanv[[#This Row],[Salaire]]/rapportjanv[[#This Row],[Jours]]</calculatedColumnFormula>
    </tableColumn>
    <tableColumn id="12" xr3:uid="{66BF06E7-E5EC-4B7C-9D5C-26FBA8F29AAD}" name="Déduction" dataDxfId="449">
      <calculatedColumnFormula>rapportjanv[[#This Row],[Salaire par jours]]*rapportjanv[[#This Row],[Absent ]]</calculatedColumnFormula>
    </tableColumn>
    <tableColumn id="13" xr3:uid="{223BEBD5-8BB7-4547-9079-CAC28E5B7FE5}" name="Total Salaire" dataDxfId="448">
      <calculatedColumnFormula>rapportjanv[[#This Row],[Salaire]]-rapportjanv[[#This Row],[Déduction]]</calculatedColumnFormula>
    </tableColumn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35A5FC-440F-4425-B413-C35689ECF065}" name="rapportjanv10" displayName="rapportjanv10" ref="AS8:BF28" totalsRowShown="0" headerRowDxfId="95" headerRowBorderDxfId="94" tableBorderDxfId="93">
  <autoFilter ref="AS8:BF28" xr:uid="{9435A5FC-440F-4425-B413-C35689ECF065}"/>
  <tableColumns count="14">
    <tableColumn id="1" xr3:uid="{26D6C3E8-FBE0-4ED3-8C41-61F8E8A01EEE}" name="S No" dataDxfId="92"/>
    <tableColumn id="2" xr3:uid="{54ABEC58-742A-4300-96F8-2C1B55C329F9}" name="Employee ID" dataDxfId="91"/>
    <tableColumn id="14" xr3:uid="{0DB75AB1-743F-43CA-A313-01FC7CB9251F}" name="Mois" dataDxfId="90">
      <calculatedColumnFormula>$K$5</calculatedColumnFormula>
    </tableColumn>
    <tableColumn id="3" xr3:uid="{70B4ED2E-3408-4991-B330-75C86DA9AAF5}" name="Nom"/>
    <tableColumn id="4" xr3:uid="{69A4EDDC-119A-4F69-A9A4-211333BFE78A}" name="Present " dataDxfId="89">
      <calculatedColumnFormula>COUNTIF($L9:$AP9,"p")</calculatedColumnFormula>
    </tableColumn>
    <tableColumn id="5" xr3:uid="{3820300F-4CFD-48A0-901F-449A3C822D34}" name="Absent " dataDxfId="88">
      <calculatedColumnFormula>COUNTIF($L9:$AP9,"A")</calculatedColumnFormula>
    </tableColumn>
    <tableColumn id="6" xr3:uid="{6AEE4D49-DBFF-433E-AC28-AE48B8DD9CFE}" name="Congé" dataDxfId="87">
      <calculatedColumnFormula>COUNTIF($L9:$AP9,"C")</calculatedColumnFormula>
    </tableColumn>
    <tableColumn id="7" xr3:uid="{2F1B819D-7321-4FBB-BFEE-71C9CE151AB3}" name="Weekoff" dataDxfId="86">
      <calculatedColumnFormula>$K$9</calculatedColumnFormula>
    </tableColumn>
    <tableColumn id="8" xr3:uid="{3E11B6CD-342D-45AC-8EA2-5240C7ECD4D5}" name="Jours" dataDxfId="85">
      <calculatedColumnFormula>$J$5</calculatedColumnFormula>
    </tableColumn>
    <tableColumn id="9" xr3:uid="{25B0D38C-0150-4984-A97F-570A476466D1}" name="Jours payées " dataDxfId="84">
      <calculatedColumnFormula>rapportjanv10[[#This Row],[Jours]]-rapportjanv10[[#This Row],[Absent ]]</calculatedColumnFormula>
    </tableColumn>
    <tableColumn id="10" xr3:uid="{05701005-A2C4-4735-B5CD-C4DF60963198}" name="Salaire" dataDxfId="83" dataCellStyle="Monétaire"/>
    <tableColumn id="11" xr3:uid="{D8CD720D-FD0E-4ED1-80A1-2C8BA72428CE}" name="Salaire par jours" dataDxfId="82">
      <calculatedColumnFormula>rapportjanv10[[#This Row],[Salaire]]/rapportjanv10[[#This Row],[Jours]]</calculatedColumnFormula>
    </tableColumn>
    <tableColumn id="12" xr3:uid="{74DEBF3A-0056-405A-8207-0F8B558DB995}" name="Déduction" dataDxfId="81">
      <calculatedColumnFormula>rapportjanv10[[#This Row],[Salaire par jours]]*rapportjanv10[[#This Row],[Absent ]]</calculatedColumnFormula>
    </tableColumn>
    <tableColumn id="13" xr3:uid="{A071F5F7-828D-4427-96E1-7CEF647EF538}" name="Total Salaire" dataDxfId="80">
      <calculatedColumnFormula>rapportjanv10[[#This Row],[Salaire]]-rapportjanv10[[#This Row],[Déduction]]</calculatedColumnFormula>
    </tableColumn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1CFEA16-033E-4D1E-B76B-68DE6B27122D}" name="rapportjanv11" displayName="rapportjanv11" ref="AS8:BF28" totalsRowShown="0" headerRowDxfId="55" headerRowBorderDxfId="54" tableBorderDxfId="53">
  <autoFilter ref="AS8:BF28" xr:uid="{A1CFEA16-033E-4D1E-B76B-68DE6B27122D}"/>
  <tableColumns count="14">
    <tableColumn id="1" xr3:uid="{1D1AD5CD-2AAE-49FE-A82F-B63A761557D5}" name="S No" dataDxfId="52"/>
    <tableColumn id="2" xr3:uid="{ECE8DDD2-6C1F-4B7A-BBEC-7045EE0DC4B9}" name="Employee ID" dataDxfId="51"/>
    <tableColumn id="14" xr3:uid="{DA57D867-1295-48A6-8689-AB08E5727050}" name="Mois" dataDxfId="50">
      <calculatedColumnFormula>$K$5</calculatedColumnFormula>
    </tableColumn>
    <tableColumn id="3" xr3:uid="{59E3B048-9466-459F-868C-44C58955C590}" name="Nom"/>
    <tableColumn id="4" xr3:uid="{4BFBECF2-EE66-48A9-8724-A15FE61DC19F}" name="Present " dataDxfId="49">
      <calculatedColumnFormula>COUNTIF($L9:$AP9,"p")</calculatedColumnFormula>
    </tableColumn>
    <tableColumn id="5" xr3:uid="{D69963A5-5120-495E-BA26-8A3F43C739C4}" name="Absent " dataDxfId="48">
      <calculatedColumnFormula>COUNTIF($L9:$AP9,"A")</calculatedColumnFormula>
    </tableColumn>
    <tableColumn id="6" xr3:uid="{E1F1C1F7-B878-413B-87F0-C311574EB8B1}" name="Congé" dataDxfId="47">
      <calculatedColumnFormula>COUNTIF($L9:$AP9,"C")</calculatedColumnFormula>
    </tableColumn>
    <tableColumn id="7" xr3:uid="{136216C1-6247-4E2B-B971-9CAAA3D78E97}" name="Weekoff" dataDxfId="46">
      <calculatedColumnFormula>$K$9</calculatedColumnFormula>
    </tableColumn>
    <tableColumn id="8" xr3:uid="{449FF94F-09B8-41FB-A02A-E9CD11232075}" name="Jours" dataDxfId="45">
      <calculatedColumnFormula>$J$5</calculatedColumnFormula>
    </tableColumn>
    <tableColumn id="9" xr3:uid="{7170E408-63A2-457C-BF54-C790DD41309D}" name="Jours payées " dataDxfId="44">
      <calculatedColumnFormula>rapportjanv11[[#This Row],[Jours]]-rapportjanv11[[#This Row],[Absent ]]</calculatedColumnFormula>
    </tableColumn>
    <tableColumn id="10" xr3:uid="{16A34004-10D0-4028-811E-0B156D193DED}" name="Salaire" dataDxfId="43" dataCellStyle="Monétaire"/>
    <tableColumn id="11" xr3:uid="{189C98B7-D7BD-4A60-B4C3-B0411DC90FD9}" name="Salaire par jours" dataDxfId="42">
      <calculatedColumnFormula>rapportjanv11[[#This Row],[Salaire]]/rapportjanv11[[#This Row],[Jours]]</calculatedColumnFormula>
    </tableColumn>
    <tableColumn id="12" xr3:uid="{F29ED5F7-C174-4045-B35A-4F987EC28BFC}" name="Déduction" dataDxfId="41">
      <calculatedColumnFormula>rapportjanv11[[#This Row],[Salaire par jours]]*rapportjanv11[[#This Row],[Absent ]]</calculatedColumnFormula>
    </tableColumn>
    <tableColumn id="13" xr3:uid="{C1D8D109-F1E4-4FD9-B7D0-F9C2EB3DED89}" name="Total Salaire" dataDxfId="40">
      <calculatedColumnFormula>rapportjanv11[[#This Row],[Salaire]]-rapportjanv11[[#This Row],[Déduction]]</calculatedColumnFormula>
    </tableColumn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785B65-19B7-44EE-9DE1-C297E44C5622}" name="rapportjanv12" displayName="rapportjanv12" ref="AS8:BF28" totalsRowShown="0" headerRowDxfId="15" headerRowBorderDxfId="14" tableBorderDxfId="13">
  <autoFilter ref="AS8:BF28" xr:uid="{F7785B65-19B7-44EE-9DE1-C297E44C5622}"/>
  <tableColumns count="14">
    <tableColumn id="1" xr3:uid="{3ECAE3BD-AEB1-486A-B96C-DCFC75C13D43}" name="S No" dataDxfId="12"/>
    <tableColumn id="2" xr3:uid="{1E6D8CAD-AB2E-45AB-A938-67A1B2A4B05A}" name="Employee ID" dataDxfId="11"/>
    <tableColumn id="14" xr3:uid="{03C2529C-AF0F-47C3-9840-0D9685AB48E8}" name="Mois" dataDxfId="10">
      <calculatedColumnFormula>$K$5</calculatedColumnFormula>
    </tableColumn>
    <tableColumn id="3" xr3:uid="{6922F0D7-ED82-4891-8573-F537EE1352C6}" name="Nom"/>
    <tableColumn id="4" xr3:uid="{1375EA93-BED2-43F5-970F-049FD23AC4CE}" name="Present " dataDxfId="9">
      <calculatedColumnFormula>COUNTIF($L9:$AP9,"p")</calculatedColumnFormula>
    </tableColumn>
    <tableColumn id="5" xr3:uid="{0C62CE99-E732-4C6F-8900-E48966089DEA}" name="Absent " dataDxfId="8">
      <calculatedColumnFormula>COUNTIF($L9:$AP9,"A")</calculatedColumnFormula>
    </tableColumn>
    <tableColumn id="6" xr3:uid="{75C36919-AA9B-4BD2-856F-4D7B8DC0512C}" name="Congé" dataDxfId="7">
      <calculatedColumnFormula>COUNTIF($L9:$AP9,"C")</calculatedColumnFormula>
    </tableColumn>
    <tableColumn id="7" xr3:uid="{5AF3C286-254F-45D1-95D7-BAA10C6AEE28}" name="Weekoff" dataDxfId="6">
      <calculatedColumnFormula>$K$9</calculatedColumnFormula>
    </tableColumn>
    <tableColumn id="8" xr3:uid="{6F134013-9539-4484-B67D-65E4C550B488}" name="Jours" dataDxfId="5">
      <calculatedColumnFormula>$J$5</calculatedColumnFormula>
    </tableColumn>
    <tableColumn id="9" xr3:uid="{A0677738-E9E9-43AA-8E05-BB4F962A1684}" name="Jours payées " dataDxfId="4">
      <calculatedColumnFormula>rapportjanv12[[#This Row],[Jours]]-rapportjanv12[[#This Row],[Absent ]]</calculatedColumnFormula>
    </tableColumn>
    <tableColumn id="10" xr3:uid="{C05CCF2F-7FE9-486E-A303-5A67D3BE2068}" name="Salaire" dataDxfId="3" dataCellStyle="Monétaire"/>
    <tableColumn id="11" xr3:uid="{4B33E9D7-08D8-45A1-80BC-20801942AB9B}" name="Salaire par jours" dataDxfId="2">
      <calculatedColumnFormula>rapportjanv12[[#This Row],[Salaire]]/rapportjanv12[[#This Row],[Jours]]</calculatedColumnFormula>
    </tableColumn>
    <tableColumn id="12" xr3:uid="{C379C9F9-8306-44E4-8940-D10DDE2AE455}" name="Déduction" dataDxfId="1">
      <calculatedColumnFormula>rapportjanv12[[#This Row],[Salaire par jours]]*rapportjanv12[[#This Row],[Absent ]]</calculatedColumnFormula>
    </tableColumn>
    <tableColumn id="13" xr3:uid="{3B95921D-6EF6-4838-862B-E0CEE6A92C36}" name="Total Salaire" dataDxfId="0">
      <calculatedColumnFormula>rapportjanv12[[#This Row],[Salaire]]-rapportjanv12[[#This Row],[Déduction]]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17C30-67D8-407C-8B9D-69C60A7842F5}" name="rapportjanv2" displayName="rapportjanv2" ref="AS8:BF28" totalsRowShown="0" headerRowDxfId="423" headerRowBorderDxfId="422" tableBorderDxfId="421">
  <autoFilter ref="AS8:BF28" xr:uid="{85717C30-67D8-407C-8B9D-69C60A7842F5}"/>
  <tableColumns count="14">
    <tableColumn id="1" xr3:uid="{8C7B6E8E-B683-49E5-89D0-2A262B8DD4B3}" name="S No" dataDxfId="420"/>
    <tableColumn id="2" xr3:uid="{81377443-7F28-4095-A1B4-7AEF195C9E5B}" name="Employee ID" dataDxfId="419"/>
    <tableColumn id="14" xr3:uid="{AE4AD8E7-0C66-4DAB-8FD4-9AF98243C822}" name="Mois" dataDxfId="418">
      <calculatedColumnFormula>$K$5</calculatedColumnFormula>
    </tableColumn>
    <tableColumn id="3" xr3:uid="{D6A11AB5-F74C-494F-8FA3-CE4231E78C5E}" name="Nom"/>
    <tableColumn id="4" xr3:uid="{E3601064-F021-4BFD-A2D8-C1446C146A80}" name="Present " dataDxfId="417">
      <calculatedColumnFormula>COUNTIF($L9:$AP9,"p")</calculatedColumnFormula>
    </tableColumn>
    <tableColumn id="5" xr3:uid="{AE56D070-2DD4-4772-AF65-935D60690F09}" name="Absent " dataDxfId="416">
      <calculatedColumnFormula>COUNTIF($L9:$AP9,"A")</calculatedColumnFormula>
    </tableColumn>
    <tableColumn id="6" xr3:uid="{52A91AE8-C438-496E-9D90-18B3F8ACD84F}" name="Congé" dataDxfId="415">
      <calculatedColumnFormula>COUNTIF($L9:$AP9,"C")</calculatedColumnFormula>
    </tableColumn>
    <tableColumn id="7" xr3:uid="{392264CA-AECC-4F27-8768-037CA689B919}" name="Weekoff" dataDxfId="414">
      <calculatedColumnFormula>$K$9</calculatedColumnFormula>
    </tableColumn>
    <tableColumn id="8" xr3:uid="{1DD8569D-E131-40C8-8786-0BF904D7CD2F}" name="Jours" dataDxfId="413">
      <calculatedColumnFormula>$J$5</calculatedColumnFormula>
    </tableColumn>
    <tableColumn id="9" xr3:uid="{F2CEB4F8-7B47-41C1-9F56-08A0724203FC}" name="Jours payées " dataDxfId="412">
      <calculatedColumnFormula>rapportjanv2[[#This Row],[Jours]]-rapportjanv2[[#This Row],[Absent ]]</calculatedColumnFormula>
    </tableColumn>
    <tableColumn id="10" xr3:uid="{32E372B9-32F0-4C75-9F44-0FFBE24D19F8}" name="Salaire" dataDxfId="411" dataCellStyle="Monétaire"/>
    <tableColumn id="11" xr3:uid="{76D35416-8CCC-48E0-B2C0-17841ADD7A87}" name="Salaire par jours" dataDxfId="410">
      <calculatedColumnFormula>rapportjanv2[[#This Row],[Salaire]]/rapportjanv2[[#This Row],[Jours]]</calculatedColumnFormula>
    </tableColumn>
    <tableColumn id="12" xr3:uid="{D62B1872-0653-4BB4-BF6F-B838BC835DE1}" name="Déduction" dataDxfId="409">
      <calculatedColumnFormula>rapportjanv2[[#This Row],[Salaire par jours]]*rapportjanv2[[#This Row],[Absent ]]</calculatedColumnFormula>
    </tableColumn>
    <tableColumn id="13" xr3:uid="{F72A965B-13A7-4674-8794-CB0062BD9E64}" name="Total Salaire" dataDxfId="408">
      <calculatedColumnFormula>rapportjanv2[[#This Row],[Salaire]]-rapportjanv2[[#This Row],[Déduction]]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AF01E3-B587-443A-96AD-052E59680D72}" name="rapportjanv3" displayName="rapportjanv3" ref="AS8:BF28" totalsRowShown="0" headerRowDxfId="379" headerRowBorderDxfId="378" tableBorderDxfId="377">
  <autoFilter ref="AS8:BF28" xr:uid="{44AF01E3-B587-443A-96AD-052E59680D72}"/>
  <tableColumns count="14">
    <tableColumn id="1" xr3:uid="{6FAB358A-6064-4E49-87CE-BA48E7CC8451}" name="S No" dataDxfId="376"/>
    <tableColumn id="2" xr3:uid="{E7830DD0-D25D-4FF0-96B5-BC3B9D5EBD38}" name="Employee ID" dataDxfId="375"/>
    <tableColumn id="14" xr3:uid="{7E7840A7-663C-4A17-9DC7-0766DDC48635}" name="Mois" dataDxfId="374">
      <calculatedColumnFormula>$K$5</calculatedColumnFormula>
    </tableColumn>
    <tableColumn id="3" xr3:uid="{A501FCBF-AB80-43DD-AF33-F1C280DFFEE8}" name="Nom"/>
    <tableColumn id="4" xr3:uid="{32321911-54E4-48EC-9F2E-7FEA8D49630B}" name="Present " dataDxfId="373">
      <calculatedColumnFormula>COUNTIF($L9:$AP9,"p")</calculatedColumnFormula>
    </tableColumn>
    <tableColumn id="5" xr3:uid="{7E9598F9-4F04-42FF-9C5C-BA929850B677}" name="Absent " dataDxfId="372">
      <calculatedColumnFormula>COUNTIF($L9:$AP9,"A")</calculatedColumnFormula>
    </tableColumn>
    <tableColumn id="6" xr3:uid="{CB850989-8FE7-4046-A253-269458D28CBD}" name="Congé" dataDxfId="371">
      <calculatedColumnFormula>COUNTIF($L9:$AP9,"C")</calculatedColumnFormula>
    </tableColumn>
    <tableColumn id="7" xr3:uid="{44F35FB3-E3A5-46EC-8E98-A7256F65C19C}" name="Weekoff" dataDxfId="370">
      <calculatedColumnFormula>$K$9</calculatedColumnFormula>
    </tableColumn>
    <tableColumn id="8" xr3:uid="{2E338AE4-3FB6-4762-9E90-536BC988A85A}" name="Jours" dataDxfId="369">
      <calculatedColumnFormula>$J$5</calculatedColumnFormula>
    </tableColumn>
    <tableColumn id="9" xr3:uid="{BCE9C5A1-E719-4B22-A152-FAE7757DD553}" name="Jours payées " dataDxfId="368">
      <calculatedColumnFormula>rapportjanv3[[#This Row],[Jours]]-rapportjanv3[[#This Row],[Absent ]]</calculatedColumnFormula>
    </tableColumn>
    <tableColumn id="10" xr3:uid="{888D53C3-CB09-4DEC-80BF-11529DE17307}" name="Salaire" dataDxfId="367" dataCellStyle="Monétaire"/>
    <tableColumn id="11" xr3:uid="{1BC99CFC-FF3A-4D51-B77D-C5DE8C27FDCB}" name="Salaire par jours" dataDxfId="366">
      <calculatedColumnFormula>rapportjanv3[[#This Row],[Salaire]]/rapportjanv3[[#This Row],[Jours]]</calculatedColumnFormula>
    </tableColumn>
    <tableColumn id="12" xr3:uid="{E12D795C-4AFF-427B-9760-EFD8CB895D74}" name="Déduction" dataDxfId="365">
      <calculatedColumnFormula>rapportjanv3[[#This Row],[Salaire par jours]]*rapportjanv3[[#This Row],[Absent ]]</calculatedColumnFormula>
    </tableColumn>
    <tableColumn id="13" xr3:uid="{7213968B-3FC1-490B-90F6-167EE8CF5A85}" name="Total Salaire" dataDxfId="364">
      <calculatedColumnFormula>rapportjanv3[[#This Row],[Salaire]]-rapportjanv3[[#This Row],[Déduction]]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A0B2B9-C54B-48C3-BF51-434D85BC88C7}" name="rapportjanv4" displayName="rapportjanv4" ref="AS8:BF28" totalsRowShown="0" headerRowDxfId="335" headerRowBorderDxfId="334" tableBorderDxfId="333">
  <autoFilter ref="AS8:BF28" xr:uid="{60A0B2B9-C54B-48C3-BF51-434D85BC88C7}"/>
  <tableColumns count="14">
    <tableColumn id="1" xr3:uid="{EDFBC7FB-40D5-4B23-B7B7-437D5A20C744}" name="S No" dataDxfId="332"/>
    <tableColumn id="2" xr3:uid="{A1FEC8CD-667A-49ED-980E-EC6DB4937207}" name="Employee ID" dataDxfId="331"/>
    <tableColumn id="14" xr3:uid="{54058617-C60F-4EAD-9794-ABFA0DDC172B}" name="Mois" dataDxfId="330">
      <calculatedColumnFormula>$K$5</calculatedColumnFormula>
    </tableColumn>
    <tableColumn id="3" xr3:uid="{EF339BBD-724C-4D5C-AF4D-472138C7771B}" name="Nom"/>
    <tableColumn id="4" xr3:uid="{09A72D5C-4F9A-467C-89BD-F9D352AE17D9}" name="Present " dataDxfId="329">
      <calculatedColumnFormula>COUNTIF($L9:$AP9,"p")</calculatedColumnFormula>
    </tableColumn>
    <tableColumn id="5" xr3:uid="{7DECABD8-F6E2-46F6-8DF9-5045087D0CC1}" name="Absent " dataDxfId="328">
      <calculatedColumnFormula>COUNTIF($L9:$AP9,"A")</calculatedColumnFormula>
    </tableColumn>
    <tableColumn id="6" xr3:uid="{1EFFA509-F34E-44D4-A48C-469A9400C64D}" name="Congé" dataDxfId="327">
      <calculatedColumnFormula>COUNTIF($L9:$AP9,"C")</calculatedColumnFormula>
    </tableColumn>
    <tableColumn id="7" xr3:uid="{D073014F-5651-4491-8934-576C5D38AC0B}" name="Weekoff" dataDxfId="326">
      <calculatedColumnFormula>$K$9</calculatedColumnFormula>
    </tableColumn>
    <tableColumn id="8" xr3:uid="{62DF38C0-43F6-4406-BEEE-6F46E0E2628B}" name="Jours" dataDxfId="325">
      <calculatedColumnFormula>$J$5</calculatedColumnFormula>
    </tableColumn>
    <tableColumn id="9" xr3:uid="{0478C1EF-6649-4B9F-AB5D-9E416962C239}" name="Jours payées " dataDxfId="324">
      <calculatedColumnFormula>rapportjanv4[[#This Row],[Jours]]-rapportjanv4[[#This Row],[Absent ]]</calculatedColumnFormula>
    </tableColumn>
    <tableColumn id="10" xr3:uid="{77D57255-5ABB-4214-BA8E-AD5C10394798}" name="Salaire" dataDxfId="323" dataCellStyle="Monétaire"/>
    <tableColumn id="11" xr3:uid="{10DC5ECE-7F14-46A1-A6E3-7EE3AF7ECE0F}" name="Salaire par jours" dataDxfId="322">
      <calculatedColumnFormula>rapportjanv4[[#This Row],[Salaire]]/rapportjanv4[[#This Row],[Jours]]</calculatedColumnFormula>
    </tableColumn>
    <tableColumn id="12" xr3:uid="{3F07B89A-9B82-428E-99CD-26AFC628F95F}" name="Déduction" dataDxfId="321">
      <calculatedColumnFormula>rapportjanv4[[#This Row],[Salaire par jours]]*rapportjanv4[[#This Row],[Absent ]]</calculatedColumnFormula>
    </tableColumn>
    <tableColumn id="13" xr3:uid="{C945BCBE-4D2F-4EB0-B82A-C8A18AB2453E}" name="Total Salaire" dataDxfId="320">
      <calculatedColumnFormula>rapportjanv4[[#This Row],[Salaire]]-rapportjanv4[[#This Row],[Déduction]]</calculatedColumnFormula>
    </tableColumn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5F929F-58E6-49F1-B3BD-057CEEC31F34}" name="rapportjanv5" displayName="rapportjanv5" ref="AS8:BF28" totalsRowShown="0" headerRowDxfId="295" headerRowBorderDxfId="294" tableBorderDxfId="293">
  <autoFilter ref="AS8:BF28" xr:uid="{F65F929F-58E6-49F1-B3BD-057CEEC31F34}"/>
  <tableColumns count="14">
    <tableColumn id="1" xr3:uid="{21DB9B0E-C110-4279-B367-EDDB6644C933}" name="S No" dataDxfId="292"/>
    <tableColumn id="2" xr3:uid="{D494E90E-4C03-4155-8A34-AEB1CE5C3360}" name="Employee ID" dataDxfId="291"/>
    <tableColumn id="14" xr3:uid="{91F4FEE3-E277-4A34-9433-A315F280AF57}" name="Mois" dataDxfId="290">
      <calculatedColumnFormula>$K$5</calculatedColumnFormula>
    </tableColumn>
    <tableColumn id="3" xr3:uid="{844E1EF5-284B-4D56-8EA4-FFBA2417E4F8}" name="Nom"/>
    <tableColumn id="4" xr3:uid="{A17D2F1B-5898-4161-88F7-FC39C3811078}" name="Present " dataDxfId="289">
      <calculatedColumnFormula>COUNTIF($L9:$AP9,"p")</calculatedColumnFormula>
    </tableColumn>
    <tableColumn id="5" xr3:uid="{D930F724-F172-4CA7-BB1B-E43A194F33C5}" name="Absent " dataDxfId="288">
      <calculatedColumnFormula>COUNTIF($L9:$AP9,"A")</calculatedColumnFormula>
    </tableColumn>
    <tableColumn id="6" xr3:uid="{488AA3D7-91F8-455F-96EE-696225CA2329}" name="Congé" dataDxfId="287">
      <calculatedColumnFormula>COUNTIF($L9:$AP9,"C")</calculatedColumnFormula>
    </tableColumn>
    <tableColumn id="7" xr3:uid="{C36134B1-AB30-4471-8D42-53DDB8A12AF7}" name="Weekoff" dataDxfId="286">
      <calculatedColumnFormula>$K$9</calculatedColumnFormula>
    </tableColumn>
    <tableColumn id="8" xr3:uid="{49DF089D-FA26-4934-AAB6-C71099972DA1}" name="Jours" dataDxfId="285">
      <calculatedColumnFormula>$J$5</calculatedColumnFormula>
    </tableColumn>
    <tableColumn id="9" xr3:uid="{8151D255-C3FB-40FF-AEBD-13A7B461867A}" name="Jours payées " dataDxfId="284">
      <calculatedColumnFormula>rapportjanv5[[#This Row],[Jours]]-rapportjanv5[[#This Row],[Absent ]]</calculatedColumnFormula>
    </tableColumn>
    <tableColumn id="10" xr3:uid="{53F7899F-3987-4444-B040-27934FAFCA31}" name="Salaire" dataDxfId="283" dataCellStyle="Monétaire"/>
    <tableColumn id="11" xr3:uid="{5CB0BB85-3F4A-480B-A128-2DD5B01E5A25}" name="Salaire par jours" dataDxfId="282">
      <calculatedColumnFormula>rapportjanv5[[#This Row],[Salaire]]/rapportjanv5[[#This Row],[Jours]]</calculatedColumnFormula>
    </tableColumn>
    <tableColumn id="12" xr3:uid="{3F90F2C6-2C58-4798-B7F4-C45430A0C092}" name="Déduction" dataDxfId="281">
      <calculatedColumnFormula>rapportjanv5[[#This Row],[Salaire par jours]]*rapportjanv5[[#This Row],[Absent ]]</calculatedColumnFormula>
    </tableColumn>
    <tableColumn id="13" xr3:uid="{91910E9E-25E9-451C-B532-7946E17BB74E}" name="Total Salaire" dataDxfId="280">
      <calculatedColumnFormula>rapportjanv5[[#This Row],[Salaire]]-rapportjanv5[[#This Row],[Déduction]]</calculatedColumnFormula>
    </tableColumn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38CB0F-3E71-4A71-877D-AD24A23EA17E}" name="rapportjanv6" displayName="rapportjanv6" ref="AS8:BF28" totalsRowShown="0" headerRowDxfId="255" headerRowBorderDxfId="254" tableBorderDxfId="253">
  <autoFilter ref="AS8:BF28" xr:uid="{E838CB0F-3E71-4A71-877D-AD24A23EA17E}"/>
  <tableColumns count="14">
    <tableColumn id="1" xr3:uid="{0F865FFB-BA7F-4872-BA0E-877B2A693029}" name="S No" dataDxfId="252"/>
    <tableColumn id="2" xr3:uid="{21822186-51CF-47E7-88FD-C433839C60EB}" name="Employee ID" dataDxfId="251"/>
    <tableColumn id="14" xr3:uid="{6CB1894B-4380-4827-9A67-C3BA83B1CD93}" name="Mois" dataDxfId="250">
      <calculatedColumnFormula>$K$5</calculatedColumnFormula>
    </tableColumn>
    <tableColumn id="3" xr3:uid="{E4397849-8981-42C3-8B1B-C2A05F61EE2F}" name="Nom"/>
    <tableColumn id="4" xr3:uid="{F5653C04-7153-4E33-9679-938FB403004D}" name="Present " dataDxfId="249">
      <calculatedColumnFormula>COUNTIF($L9:$AP9,"p")</calculatedColumnFormula>
    </tableColumn>
    <tableColumn id="5" xr3:uid="{67B13DB4-D53D-4557-8764-BA7DD7727E52}" name="Absent " dataDxfId="248">
      <calculatedColumnFormula>COUNTIF($L9:$AP9,"A")</calculatedColumnFormula>
    </tableColumn>
    <tableColumn id="6" xr3:uid="{EC97E8A8-7CC3-4BB7-8AA0-EB7A0536BF03}" name="Congé" dataDxfId="247">
      <calculatedColumnFormula>COUNTIF($L9:$AP9,"C")</calculatedColumnFormula>
    </tableColumn>
    <tableColumn id="7" xr3:uid="{6201F55C-8BA6-4ED3-80EA-24E2E0461767}" name="Weekoff" dataDxfId="246">
      <calculatedColumnFormula>$K$9</calculatedColumnFormula>
    </tableColumn>
    <tableColumn id="8" xr3:uid="{B9D59D0D-617B-42CC-86E1-3597C603DCFA}" name="Jours" dataDxfId="245">
      <calculatedColumnFormula>$J$5</calculatedColumnFormula>
    </tableColumn>
    <tableColumn id="9" xr3:uid="{65A087B4-F88A-4FE4-8FD7-8D92E9D3B070}" name="Jours payées " dataDxfId="244">
      <calculatedColumnFormula>rapportjanv6[[#This Row],[Jours]]-rapportjanv6[[#This Row],[Absent ]]</calculatedColumnFormula>
    </tableColumn>
    <tableColumn id="10" xr3:uid="{32EAC99F-BA08-450A-848D-AD5BBD161FF3}" name="Salaire" dataDxfId="243" dataCellStyle="Monétaire"/>
    <tableColumn id="11" xr3:uid="{825DAB41-00B0-47B9-B43A-EB70BB339AAF}" name="Salaire par jours" dataDxfId="242">
      <calculatedColumnFormula>rapportjanv6[[#This Row],[Salaire]]/rapportjanv6[[#This Row],[Jours]]</calculatedColumnFormula>
    </tableColumn>
    <tableColumn id="12" xr3:uid="{06A96474-D1AD-421C-8F95-E7927F66A108}" name="Déduction" dataDxfId="241">
      <calculatedColumnFormula>rapportjanv6[[#This Row],[Salaire par jours]]*rapportjanv6[[#This Row],[Absent ]]</calculatedColumnFormula>
    </tableColumn>
    <tableColumn id="13" xr3:uid="{951F68CD-B969-4146-95C5-0D1730CCF4C7}" name="Total Salaire" dataDxfId="240">
      <calculatedColumnFormula>rapportjanv6[[#This Row],[Salaire]]-rapportjanv6[[#This Row],[Déduction]]</calculatedColumnFormula>
    </tableColumn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A62AA9-E70C-44AE-9035-3B9FC07E37A2}" name="rapportjanv7" displayName="rapportjanv7" ref="AS8:BF28" totalsRowShown="0" headerRowDxfId="215" headerRowBorderDxfId="214" tableBorderDxfId="213">
  <autoFilter ref="AS8:BF28" xr:uid="{F7A62AA9-E70C-44AE-9035-3B9FC07E37A2}"/>
  <tableColumns count="14">
    <tableColumn id="1" xr3:uid="{D23A8FA5-54CC-4E3E-9247-E2B82C57F149}" name="S No" dataDxfId="212"/>
    <tableColumn id="2" xr3:uid="{221914F0-A9C9-4615-9D82-2FB399384DC2}" name="Employee ID" dataDxfId="211"/>
    <tableColumn id="14" xr3:uid="{CFFCC828-6B35-442B-A9B9-717D157E2D59}" name="Mois" dataDxfId="210">
      <calculatedColumnFormula>$K$5</calculatedColumnFormula>
    </tableColumn>
    <tableColumn id="3" xr3:uid="{52368978-DBD7-4B60-B8C0-7017AF9EC403}" name="Nom"/>
    <tableColumn id="4" xr3:uid="{64F91831-3AC0-4402-8CBD-6249ED4709C4}" name="Present " dataDxfId="209">
      <calculatedColumnFormula>COUNTIF($L9:$AP9,"p")</calculatedColumnFormula>
    </tableColumn>
    <tableColumn id="5" xr3:uid="{AB8BDBEA-63A2-4C4D-AC87-14CAAC9603C8}" name="Absent " dataDxfId="208">
      <calculatedColumnFormula>COUNTIF($L9:$AP9,"A")</calculatedColumnFormula>
    </tableColumn>
    <tableColumn id="6" xr3:uid="{53E7CB2F-F4AA-4A20-91F2-86F48827D371}" name="Congé" dataDxfId="207">
      <calculatedColumnFormula>COUNTIF($L9:$AP9,"C")</calculatedColumnFormula>
    </tableColumn>
    <tableColumn id="7" xr3:uid="{553C164E-5FF0-43DB-BCCC-82EA67366444}" name="Weekoff" dataDxfId="206">
      <calculatedColumnFormula>$K$9</calculatedColumnFormula>
    </tableColumn>
    <tableColumn id="8" xr3:uid="{F7D9F8D3-75FC-4D3E-89CE-EAFEC425049B}" name="Jours" dataDxfId="205">
      <calculatedColumnFormula>$J$5</calculatedColumnFormula>
    </tableColumn>
    <tableColumn id="9" xr3:uid="{AB0566C1-3741-4711-949C-E2A0A4F2A5B8}" name="Jours payées " dataDxfId="204">
      <calculatedColumnFormula>rapportjanv7[[#This Row],[Jours]]-rapportjanv7[[#This Row],[Absent ]]</calculatedColumnFormula>
    </tableColumn>
    <tableColumn id="10" xr3:uid="{31789E21-6780-4A46-A19B-4EC8DA0531FC}" name="Salaire" dataDxfId="203" dataCellStyle="Monétaire"/>
    <tableColumn id="11" xr3:uid="{0355A047-494F-4848-AA99-ED133356A591}" name="Salaire par jours" dataDxfId="202">
      <calculatedColumnFormula>rapportjanv7[[#This Row],[Salaire]]/rapportjanv7[[#This Row],[Jours]]</calculatedColumnFormula>
    </tableColumn>
    <tableColumn id="12" xr3:uid="{1B9D6AAA-ADA2-425C-8731-7AFC1DFF02FD}" name="Déduction" dataDxfId="201">
      <calculatedColumnFormula>rapportjanv7[[#This Row],[Salaire par jours]]*rapportjanv7[[#This Row],[Absent ]]</calculatedColumnFormula>
    </tableColumn>
    <tableColumn id="13" xr3:uid="{1B5A77CA-3B60-439D-AC35-F80B2ACA3236}" name="Total Salaire" dataDxfId="200">
      <calculatedColumnFormula>rapportjanv7[[#This Row],[Salaire]]-rapportjanv7[[#This Row],[Déduction]]</calculatedColumnFormula>
    </tableColumn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50646A-A1D1-473D-8E75-7103EF76228A}" name="rapportjanv8" displayName="rapportjanv8" ref="AS8:BF28" totalsRowShown="0" headerRowDxfId="175" headerRowBorderDxfId="174" tableBorderDxfId="173">
  <autoFilter ref="AS8:BF28" xr:uid="{A950646A-A1D1-473D-8E75-7103EF76228A}"/>
  <tableColumns count="14">
    <tableColumn id="1" xr3:uid="{8171C708-2805-4644-86C5-98C47C9B2A81}" name="S No" dataDxfId="172"/>
    <tableColumn id="2" xr3:uid="{FFFAE7EE-9A02-40BE-AB1D-4CC3EACB1699}" name="Employee ID" dataDxfId="171"/>
    <tableColumn id="14" xr3:uid="{CB3B6981-725C-4A73-B28A-BFDE82D98144}" name="Mois" dataDxfId="170">
      <calculatedColumnFormula>$K$5</calculatedColumnFormula>
    </tableColumn>
    <tableColumn id="3" xr3:uid="{9D933066-26C3-4C45-B6F1-DEBC8012069A}" name="Nom"/>
    <tableColumn id="4" xr3:uid="{CC98C218-E06D-4D76-9A14-0332D914396E}" name="Present " dataDxfId="169">
      <calculatedColumnFormula>COUNTIF($L9:$AP9,"p")</calculatedColumnFormula>
    </tableColumn>
    <tableColumn id="5" xr3:uid="{88ACF8B4-0C91-432D-92D0-3BE9A96C62A8}" name="Absent " dataDxfId="168">
      <calculatedColumnFormula>COUNTIF($L9:$AP9,"A")</calculatedColumnFormula>
    </tableColumn>
    <tableColumn id="6" xr3:uid="{22DCDF07-1FD1-4D73-8699-509AB16A0F10}" name="Congé" dataDxfId="167">
      <calculatedColumnFormula>COUNTIF($L9:$AP9,"C")</calculatedColumnFormula>
    </tableColumn>
    <tableColumn id="7" xr3:uid="{B134526A-26E4-46BC-8A5F-79F8F05D0DBC}" name="Weekoff" dataDxfId="166">
      <calculatedColumnFormula>$K$9</calculatedColumnFormula>
    </tableColumn>
    <tableColumn id="8" xr3:uid="{C243409D-518F-4B3B-8BA1-7193989759F4}" name="Jours" dataDxfId="165">
      <calculatedColumnFormula>$J$5</calculatedColumnFormula>
    </tableColumn>
    <tableColumn id="9" xr3:uid="{0A5C2E0F-D557-43EC-936A-01C3F7F04EC2}" name="Jours payées " dataDxfId="164">
      <calculatedColumnFormula>rapportjanv8[[#This Row],[Jours]]-rapportjanv8[[#This Row],[Absent ]]</calculatedColumnFormula>
    </tableColumn>
    <tableColumn id="10" xr3:uid="{E1E8DB84-AE04-4194-8547-39C4B5FCC71F}" name="Salaire" dataDxfId="163" dataCellStyle="Monétaire"/>
    <tableColumn id="11" xr3:uid="{13548589-2EE7-4583-9397-4D6C9740F137}" name="Salaire par jours" dataDxfId="162">
      <calculatedColumnFormula>rapportjanv8[[#This Row],[Salaire]]/rapportjanv8[[#This Row],[Jours]]</calculatedColumnFormula>
    </tableColumn>
    <tableColumn id="12" xr3:uid="{B98F1A42-65CF-4979-8AF7-02A236373BBA}" name="Déduction" dataDxfId="161">
      <calculatedColumnFormula>rapportjanv8[[#This Row],[Salaire par jours]]*rapportjanv8[[#This Row],[Absent ]]</calculatedColumnFormula>
    </tableColumn>
    <tableColumn id="13" xr3:uid="{AAF51C98-281C-454B-A2AC-65403E02B9D5}" name="Total Salaire" dataDxfId="160">
      <calculatedColumnFormula>rapportjanv8[[#This Row],[Salaire]]-rapportjanv8[[#This Row],[Déduction]]</calculatedColumnFormula>
    </tableColumn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E13F9D-71C5-4404-A7D4-5AD663316C93}" name="rapportjanv9" displayName="rapportjanv9" ref="AS8:BF28" totalsRowShown="0" headerRowDxfId="135" headerRowBorderDxfId="134" tableBorderDxfId="133">
  <autoFilter ref="AS8:BF28" xr:uid="{78E13F9D-71C5-4404-A7D4-5AD663316C93}"/>
  <tableColumns count="14">
    <tableColumn id="1" xr3:uid="{B1CA532D-1896-4FAD-9DAC-1B6C3E759D2C}" name="S No" dataDxfId="132"/>
    <tableColumn id="2" xr3:uid="{2C030124-D443-4EA1-8B0D-DEB087DD35AF}" name="Employee ID" dataDxfId="131"/>
    <tableColumn id="14" xr3:uid="{A90B313B-7511-4A4D-BC92-1A2FF6D10D23}" name="Mois" dataDxfId="130">
      <calculatedColumnFormula>$K$5</calculatedColumnFormula>
    </tableColumn>
    <tableColumn id="3" xr3:uid="{FACFA5D1-9734-4F58-8BD1-02B269435992}" name="Nom"/>
    <tableColumn id="4" xr3:uid="{C3670D68-379A-4B4C-9F37-9513E2986EAB}" name="Present " dataDxfId="129">
      <calculatedColumnFormula>COUNTIF($L9:$AP9,"p")</calculatedColumnFormula>
    </tableColumn>
    <tableColumn id="5" xr3:uid="{9F0D65F4-9D82-49B6-AE4D-D28822383E88}" name="Absent " dataDxfId="128">
      <calculatedColumnFormula>COUNTIF($L9:$AP9,"A")</calculatedColumnFormula>
    </tableColumn>
    <tableColumn id="6" xr3:uid="{390028AD-19C3-4398-ACCA-3D7926987C6C}" name="Congé" dataDxfId="127">
      <calculatedColumnFormula>COUNTIF($L9:$AP9,"C")</calculatedColumnFormula>
    </tableColumn>
    <tableColumn id="7" xr3:uid="{C69A72E7-5FB8-4C37-BB17-4E76B0018270}" name="Weekoff" dataDxfId="126">
      <calculatedColumnFormula>$K$9</calculatedColumnFormula>
    </tableColumn>
    <tableColumn id="8" xr3:uid="{03E66768-1102-43B7-A80F-125A9F9948A6}" name="Jours" dataDxfId="125">
      <calculatedColumnFormula>$J$5</calculatedColumnFormula>
    </tableColumn>
    <tableColumn id="9" xr3:uid="{B7B989B6-9193-4317-B57B-02625078DC25}" name="Jours payées " dataDxfId="124">
      <calculatedColumnFormula>rapportjanv9[[#This Row],[Jours]]-rapportjanv9[[#This Row],[Absent ]]</calculatedColumnFormula>
    </tableColumn>
    <tableColumn id="10" xr3:uid="{ACA56665-A8DF-419D-AFA5-607B8155CC30}" name="Salaire" dataDxfId="123" dataCellStyle="Monétaire"/>
    <tableColumn id="11" xr3:uid="{B8325173-4949-482A-AE2F-BD313FFAEEC9}" name="Salaire par jours" dataDxfId="122">
      <calculatedColumnFormula>rapportjanv9[[#This Row],[Salaire]]/rapportjanv9[[#This Row],[Jours]]</calculatedColumnFormula>
    </tableColumn>
    <tableColumn id="12" xr3:uid="{1B323EF9-F531-4A0C-A5A2-E83666918A2F}" name="Déduction" dataDxfId="121">
      <calculatedColumnFormula>rapportjanv9[[#This Row],[Salaire par jours]]*rapportjanv9[[#This Row],[Absent ]]</calculatedColumnFormula>
    </tableColumn>
    <tableColumn id="13" xr3:uid="{C6715166-288A-4096-A550-7F61A923C127}" name="Total Salaire" dataDxfId="120">
      <calculatedColumnFormula>rapportjanv9[[#This Row],[Salaire]]-rapportjanv9[[#This Row],[Déduction]]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F3D8-8259-4D03-A20B-9C3252811550}">
  <dimension ref="A1:C21"/>
  <sheetViews>
    <sheetView workbookViewId="0">
      <selection activeCell="G10" sqref="G10"/>
    </sheetView>
  </sheetViews>
  <sheetFormatPr baseColWidth="10" defaultRowHeight="14.4" x14ac:dyDescent="0.3"/>
  <cols>
    <col min="2" max="2" width="15.21875" bestFit="1" customWidth="1"/>
    <col min="3" max="3" width="12.6640625" bestFit="1" customWidth="1"/>
  </cols>
  <sheetData>
    <row r="1" spans="1:3" ht="24" customHeight="1" x14ac:dyDescent="0.3">
      <c r="A1" s="2" t="s">
        <v>2</v>
      </c>
      <c r="B1" s="2" t="s">
        <v>0</v>
      </c>
      <c r="C1" s="2" t="s">
        <v>1</v>
      </c>
    </row>
    <row r="2" spans="1:3" x14ac:dyDescent="0.3">
      <c r="A2" s="1">
        <v>1</v>
      </c>
      <c r="B2" s="1" t="s">
        <v>4</v>
      </c>
      <c r="C2" s="1">
        <v>1001</v>
      </c>
    </row>
    <row r="3" spans="1:3" x14ac:dyDescent="0.3">
      <c r="A3" s="1">
        <v>2</v>
      </c>
      <c r="B3" s="1" t="s">
        <v>5</v>
      </c>
      <c r="C3" s="1">
        <v>1002</v>
      </c>
    </row>
    <row r="4" spans="1:3" x14ac:dyDescent="0.3">
      <c r="A4" s="1">
        <v>3</v>
      </c>
      <c r="B4" s="1" t="s">
        <v>6</v>
      </c>
      <c r="C4" s="1">
        <v>1003</v>
      </c>
    </row>
    <row r="5" spans="1:3" x14ac:dyDescent="0.3">
      <c r="A5" s="1">
        <v>4</v>
      </c>
      <c r="B5" s="1" t="s">
        <v>7</v>
      </c>
      <c r="C5" s="1">
        <v>1004</v>
      </c>
    </row>
    <row r="6" spans="1:3" x14ac:dyDescent="0.3">
      <c r="A6" s="1">
        <v>5</v>
      </c>
      <c r="B6" s="1" t="s">
        <v>8</v>
      </c>
      <c r="C6" s="1">
        <v>1005</v>
      </c>
    </row>
    <row r="7" spans="1:3" x14ac:dyDescent="0.3">
      <c r="A7" s="1">
        <v>6</v>
      </c>
      <c r="B7" s="1" t="s">
        <v>9</v>
      </c>
      <c r="C7" s="1">
        <v>1006</v>
      </c>
    </row>
    <row r="8" spans="1:3" x14ac:dyDescent="0.3">
      <c r="A8" s="1">
        <v>7</v>
      </c>
      <c r="B8" s="1" t="s">
        <v>10</v>
      </c>
      <c r="C8" s="1">
        <v>1007</v>
      </c>
    </row>
    <row r="9" spans="1:3" x14ac:dyDescent="0.3">
      <c r="A9" s="1">
        <v>8</v>
      </c>
      <c r="B9" s="1" t="s">
        <v>11</v>
      </c>
      <c r="C9" s="1">
        <v>1008</v>
      </c>
    </row>
    <row r="10" spans="1:3" x14ac:dyDescent="0.3">
      <c r="A10" s="1">
        <v>9</v>
      </c>
      <c r="B10" s="1" t="s">
        <v>12</v>
      </c>
      <c r="C10" s="1">
        <v>1009</v>
      </c>
    </row>
    <row r="11" spans="1:3" x14ac:dyDescent="0.3">
      <c r="A11" s="1">
        <v>10</v>
      </c>
      <c r="B11" s="1" t="s">
        <v>13</v>
      </c>
      <c r="C11" s="1">
        <v>1010</v>
      </c>
    </row>
    <row r="12" spans="1:3" x14ac:dyDescent="0.3">
      <c r="A12" s="1">
        <v>11</v>
      </c>
      <c r="B12" s="1" t="s">
        <v>14</v>
      </c>
      <c r="C12" s="1">
        <v>1011</v>
      </c>
    </row>
    <row r="13" spans="1:3" x14ac:dyDescent="0.3">
      <c r="A13" s="1">
        <v>12</v>
      </c>
      <c r="B13" s="1" t="s">
        <v>15</v>
      </c>
      <c r="C13" s="1">
        <v>1012</v>
      </c>
    </row>
    <row r="14" spans="1:3" x14ac:dyDescent="0.3">
      <c r="A14" s="1">
        <v>13</v>
      </c>
      <c r="B14" s="1" t="s">
        <v>16</v>
      </c>
      <c r="C14" s="1">
        <v>1013</v>
      </c>
    </row>
    <row r="15" spans="1:3" x14ac:dyDescent="0.3">
      <c r="A15" s="1">
        <v>14</v>
      </c>
      <c r="B15" s="1" t="s">
        <v>17</v>
      </c>
      <c r="C15" s="1">
        <v>1014</v>
      </c>
    </row>
    <row r="16" spans="1:3" x14ac:dyDescent="0.3">
      <c r="A16" s="1">
        <v>15</v>
      </c>
      <c r="B16" s="1" t="s">
        <v>18</v>
      </c>
      <c r="C16" s="1">
        <v>1015</v>
      </c>
    </row>
    <row r="17" spans="1:3" x14ac:dyDescent="0.3">
      <c r="A17" s="1">
        <v>16</v>
      </c>
      <c r="B17" s="1" t="s">
        <v>19</v>
      </c>
      <c r="C17" s="1">
        <v>1016</v>
      </c>
    </row>
    <row r="18" spans="1:3" x14ac:dyDescent="0.3">
      <c r="A18" s="1">
        <v>17</v>
      </c>
      <c r="B18" s="1" t="s">
        <v>20</v>
      </c>
      <c r="C18" s="1">
        <v>1017</v>
      </c>
    </row>
    <row r="19" spans="1:3" x14ac:dyDescent="0.3">
      <c r="A19" s="1">
        <v>18</v>
      </c>
      <c r="B19" s="1" t="s">
        <v>21</v>
      </c>
      <c r="C19" s="1">
        <v>1018</v>
      </c>
    </row>
    <row r="20" spans="1:3" x14ac:dyDescent="0.3">
      <c r="A20" s="1">
        <v>19</v>
      </c>
      <c r="B20" s="1" t="s">
        <v>22</v>
      </c>
      <c r="C20" s="1">
        <v>1019</v>
      </c>
    </row>
    <row r="21" spans="1:3" x14ac:dyDescent="0.3">
      <c r="A21" s="1">
        <v>20</v>
      </c>
      <c r="B21" s="1" t="s">
        <v>23</v>
      </c>
      <c r="C21" s="1">
        <v>1020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8F5F-C106-4B39-9491-4C5441E3CB99}">
  <dimension ref="A1:BI43"/>
  <sheetViews>
    <sheetView topLeftCell="U1" zoomScale="80" zoomScaleNormal="80" workbookViewId="0">
      <selection activeCell="AZ25" sqref="AZ25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45870</v>
      </c>
      <c r="I5" s="34"/>
      <c r="J5" s="35">
        <f>(_xlfn.DAYS($M$5,$H$5))+1</f>
        <v>31</v>
      </c>
      <c r="K5" s="33" t="str">
        <f>TEXT(H5,"mmmm")</f>
        <v>août</v>
      </c>
      <c r="L5" s="33" t="s">
        <v>27</v>
      </c>
      <c r="M5" s="34">
        <f>EOMONTH(H5,0)</f>
        <v>45900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ven</v>
      </c>
      <c r="M7" s="6" t="str">
        <f t="shared" ref="M7:AP7" si="0">TEXT(M8,"jjj")</f>
        <v>sam</v>
      </c>
      <c r="N7" s="6" t="str">
        <f t="shared" si="0"/>
        <v>dim</v>
      </c>
      <c r="O7" s="6" t="str">
        <f t="shared" si="0"/>
        <v>lun</v>
      </c>
      <c r="P7" s="6" t="str">
        <f t="shared" si="0"/>
        <v>mar</v>
      </c>
      <c r="Q7" s="6" t="str">
        <f t="shared" si="0"/>
        <v>mer</v>
      </c>
      <c r="R7" s="6" t="str">
        <f t="shared" si="0"/>
        <v>jeu</v>
      </c>
      <c r="S7" s="6" t="str">
        <f t="shared" si="0"/>
        <v>ven</v>
      </c>
      <c r="T7" s="6" t="str">
        <f t="shared" si="0"/>
        <v>sam</v>
      </c>
      <c r="U7" s="6" t="str">
        <f t="shared" si="0"/>
        <v>dim</v>
      </c>
      <c r="V7" s="6" t="str">
        <f t="shared" si="0"/>
        <v>lun</v>
      </c>
      <c r="W7" s="6" t="str">
        <f t="shared" si="0"/>
        <v>mar</v>
      </c>
      <c r="X7" s="6" t="str">
        <f t="shared" si="0"/>
        <v>mer</v>
      </c>
      <c r="Y7" s="6" t="str">
        <f t="shared" si="0"/>
        <v>jeu</v>
      </c>
      <c r="Z7" s="6" t="str">
        <f t="shared" si="0"/>
        <v>ven</v>
      </c>
      <c r="AA7" s="6" t="str">
        <f t="shared" si="0"/>
        <v>sam</v>
      </c>
      <c r="AB7" s="6" t="str">
        <f t="shared" si="0"/>
        <v>dim</v>
      </c>
      <c r="AC7" s="6" t="str">
        <f t="shared" si="0"/>
        <v>lun</v>
      </c>
      <c r="AD7" s="6" t="str">
        <f t="shared" si="0"/>
        <v>mar</v>
      </c>
      <c r="AE7" s="6" t="str">
        <f t="shared" si="0"/>
        <v>mer</v>
      </c>
      <c r="AF7" s="6" t="str">
        <f t="shared" si="0"/>
        <v>jeu</v>
      </c>
      <c r="AG7" s="6" t="str">
        <f t="shared" si="0"/>
        <v>ven</v>
      </c>
      <c r="AH7" s="6" t="str">
        <f t="shared" si="0"/>
        <v>sam</v>
      </c>
      <c r="AI7" s="6" t="str">
        <f t="shared" si="0"/>
        <v>dim</v>
      </c>
      <c r="AJ7" s="6" t="str">
        <f t="shared" si="0"/>
        <v>lun</v>
      </c>
      <c r="AK7" s="6" t="str">
        <f t="shared" si="0"/>
        <v>mar</v>
      </c>
      <c r="AL7" s="6" t="str">
        <f t="shared" si="0"/>
        <v>mer</v>
      </c>
      <c r="AM7" s="6" t="str">
        <f t="shared" si="0"/>
        <v>jeu</v>
      </c>
      <c r="AN7" s="6" t="str">
        <f t="shared" si="0"/>
        <v>ven</v>
      </c>
      <c r="AO7" s="6" t="str">
        <f t="shared" si="0"/>
        <v>sam</v>
      </c>
      <c r="AP7" s="7" t="str">
        <f t="shared" si="0"/>
        <v>dim</v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45870</v>
      </c>
      <c r="M8" s="17">
        <f>IF(L8&lt;$M$5,L8+1,"")</f>
        <v>45871</v>
      </c>
      <c r="N8" s="17">
        <f t="shared" ref="N8:AQ8" si="1">IF(M8&lt;$M$5,M8+1,"")</f>
        <v>45872</v>
      </c>
      <c r="O8" s="17">
        <f t="shared" si="1"/>
        <v>45873</v>
      </c>
      <c r="P8" s="17">
        <f t="shared" si="1"/>
        <v>45874</v>
      </c>
      <c r="Q8" s="17">
        <f t="shared" si="1"/>
        <v>45875</v>
      </c>
      <c r="R8" s="17">
        <f t="shared" si="1"/>
        <v>45876</v>
      </c>
      <c r="S8" s="17">
        <f t="shared" si="1"/>
        <v>45877</v>
      </c>
      <c r="T8" s="17">
        <f t="shared" si="1"/>
        <v>45878</v>
      </c>
      <c r="U8" s="17">
        <f t="shared" si="1"/>
        <v>45879</v>
      </c>
      <c r="V8" s="17">
        <f t="shared" si="1"/>
        <v>45880</v>
      </c>
      <c r="W8" s="17">
        <f t="shared" si="1"/>
        <v>45881</v>
      </c>
      <c r="X8" s="17">
        <f t="shared" si="1"/>
        <v>45882</v>
      </c>
      <c r="Y8" s="17">
        <f t="shared" si="1"/>
        <v>45883</v>
      </c>
      <c r="Z8" s="17">
        <f t="shared" si="1"/>
        <v>45884</v>
      </c>
      <c r="AA8" s="17">
        <f t="shared" si="1"/>
        <v>45885</v>
      </c>
      <c r="AB8" s="17">
        <f t="shared" si="1"/>
        <v>45886</v>
      </c>
      <c r="AC8" s="17">
        <f t="shared" si="1"/>
        <v>45887</v>
      </c>
      <c r="AD8" s="17">
        <f t="shared" si="1"/>
        <v>45888</v>
      </c>
      <c r="AE8" s="17">
        <f t="shared" si="1"/>
        <v>45889</v>
      </c>
      <c r="AF8" s="17">
        <f t="shared" si="1"/>
        <v>45890</v>
      </c>
      <c r="AG8" s="17">
        <f t="shared" si="1"/>
        <v>45891</v>
      </c>
      <c r="AH8" s="17">
        <f t="shared" si="1"/>
        <v>45892</v>
      </c>
      <c r="AI8" s="17">
        <f t="shared" si="1"/>
        <v>45893</v>
      </c>
      <c r="AJ8" s="17">
        <f t="shared" si="1"/>
        <v>45894</v>
      </c>
      <c r="AK8" s="17">
        <f t="shared" si="1"/>
        <v>45895</v>
      </c>
      <c r="AL8" s="17">
        <f t="shared" si="1"/>
        <v>45896</v>
      </c>
      <c r="AM8" s="17">
        <f t="shared" si="1"/>
        <v>45897</v>
      </c>
      <c r="AN8" s="17">
        <f t="shared" si="1"/>
        <v>45898</v>
      </c>
      <c r="AO8" s="17">
        <f t="shared" si="1"/>
        <v>45899</v>
      </c>
      <c r="AP8" s="18">
        <f t="shared" si="1"/>
        <v>45900</v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5</v>
      </c>
      <c r="L9" s="10" t="s">
        <v>40</v>
      </c>
      <c r="M9" s="10" t="s">
        <v>40</v>
      </c>
      <c r="N9" s="10" t="str">
        <f t="shared" ref="N9" si="2">IF(N$7="dim","WO","")</f>
        <v>WO</v>
      </c>
      <c r="O9" s="10" t="s">
        <v>40</v>
      </c>
      <c r="P9" s="10" t="s">
        <v>40</v>
      </c>
      <c r="Q9" s="10" t="s">
        <v>28</v>
      </c>
      <c r="R9" s="10" t="s">
        <v>40</v>
      </c>
      <c r="S9" s="10" t="s">
        <v>40</v>
      </c>
      <c r="T9" s="10" t="s">
        <v>40</v>
      </c>
      <c r="U9" s="10" t="str">
        <f t="shared" ref="U9:AP17" si="3">IF(U$7="dim","WO","")</f>
        <v>WO</v>
      </c>
      <c r="V9" s="10" t="s">
        <v>40</v>
      </c>
      <c r="W9" s="10" t="s">
        <v>40</v>
      </c>
      <c r="X9" s="10" t="s">
        <v>40</v>
      </c>
      <c r="Y9" s="10" t="s">
        <v>40</v>
      </c>
      <c r="Z9" s="10" t="s">
        <v>41</v>
      </c>
      <c r="AA9" s="10" t="s">
        <v>40</v>
      </c>
      <c r="AB9" s="10" t="str">
        <f t="shared" si="3"/>
        <v>WO</v>
      </c>
      <c r="AC9" s="10" t="s">
        <v>40</v>
      </c>
      <c r="AD9" s="10" t="s">
        <v>40</v>
      </c>
      <c r="AE9" s="10" t="s">
        <v>40</v>
      </c>
      <c r="AF9" s="10" t="s">
        <v>40</v>
      </c>
      <c r="AG9" s="10" t="s">
        <v>40</v>
      </c>
      <c r="AH9" s="10" t="s">
        <v>40</v>
      </c>
      <c r="AI9" s="10" t="str">
        <f t="shared" si="3"/>
        <v>WO</v>
      </c>
      <c r="AJ9" s="10" t="s">
        <v>40</v>
      </c>
      <c r="AK9" s="10" t="s">
        <v>40</v>
      </c>
      <c r="AL9" s="10" t="s">
        <v>40</v>
      </c>
      <c r="AM9" s="10" t="s">
        <v>40</v>
      </c>
      <c r="AN9" s="10" t="s">
        <v>40</v>
      </c>
      <c r="AO9" s="10" t="s">
        <v>40</v>
      </c>
      <c r="AP9" s="11" t="str">
        <f t="shared" si="3"/>
        <v>WO</v>
      </c>
      <c r="AQ9" s="29"/>
      <c r="AR9" s="32"/>
      <c r="AS9" s="10">
        <v>1</v>
      </c>
      <c r="AT9" s="10">
        <v>1001</v>
      </c>
      <c r="AU9" s="10" t="str">
        <f t="shared" ref="AU9:AU28" si="4">$K$5</f>
        <v>août</v>
      </c>
      <c r="AV9" s="19" t="s">
        <v>4</v>
      </c>
      <c r="AW9" s="10">
        <f t="shared" ref="AW9:AW28" si="5">COUNTIF($L9:$AP9,"p")</f>
        <v>24</v>
      </c>
      <c r="AX9" s="10">
        <f t="shared" ref="AX9:AX28" si="6">COUNTIF($L9:$AP9,"A")</f>
        <v>1</v>
      </c>
      <c r="AY9" s="10">
        <f t="shared" ref="AY9:AY28" si="7">COUNTIF($L9:$AP9,"C")</f>
        <v>1</v>
      </c>
      <c r="AZ9" s="10">
        <f t="shared" ref="AZ9:AZ28" si="8">$K$9</f>
        <v>5</v>
      </c>
      <c r="BA9" s="10">
        <f t="shared" ref="BA9:BA28" si="9">$J$5</f>
        <v>31</v>
      </c>
      <c r="BB9" s="10">
        <f>rapportjanv8[[#This Row],[Jours]]-rapportjanv8[[#This Row],[Absent ]]</f>
        <v>30</v>
      </c>
      <c r="BC9" s="24">
        <v>10000</v>
      </c>
      <c r="BD9" s="25">
        <f>rapportjanv8[[#This Row],[Salaire]]/rapportjanv8[[#This Row],[Jours]]</f>
        <v>322.58064516129031</v>
      </c>
      <c r="BE9" s="25">
        <f>rapportjanv8[[#This Row],[Salaire par jours]]*rapportjanv8[[#This Row],[Absent ]]</f>
        <v>322.58064516129031</v>
      </c>
      <c r="BF9" s="25">
        <f>rapportjanv8[[#This Row],[Salaire]]-rapportjanv8[[#This Row],[Déduction]]</f>
        <v>9677.4193548387102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10">COUNTIF($L$7:$AP$7,"dim")</f>
        <v>5</v>
      </c>
      <c r="L10" s="10" t="s">
        <v>40</v>
      </c>
      <c r="M10" s="10" t="s">
        <v>40</v>
      </c>
      <c r="N10" s="10" t="str">
        <f t="shared" ref="N10:AB28" si="11">IF(N$7="dim","WO","")</f>
        <v>WO</v>
      </c>
      <c r="O10" s="10" t="s">
        <v>40</v>
      </c>
      <c r="P10" s="10" t="s">
        <v>40</v>
      </c>
      <c r="Q10" s="10" t="s">
        <v>40</v>
      </c>
      <c r="R10" s="10" t="s">
        <v>40</v>
      </c>
      <c r="S10" s="10" t="s">
        <v>40</v>
      </c>
      <c r="T10" s="10" t="s">
        <v>40</v>
      </c>
      <c r="U10" s="10" t="str">
        <f t="shared" si="3"/>
        <v>WO</v>
      </c>
      <c r="V10" s="10" t="s">
        <v>40</v>
      </c>
      <c r="W10" s="10" t="s">
        <v>40</v>
      </c>
      <c r="X10" s="10" t="s">
        <v>40</v>
      </c>
      <c r="Y10" s="10" t="s">
        <v>40</v>
      </c>
      <c r="Z10" s="10" t="s">
        <v>41</v>
      </c>
      <c r="AA10" s="10" t="s">
        <v>40</v>
      </c>
      <c r="AB10" s="10" t="str">
        <f t="shared" si="3"/>
        <v>WO</v>
      </c>
      <c r="AC10" s="10" t="s">
        <v>40</v>
      </c>
      <c r="AD10" s="10" t="s">
        <v>40</v>
      </c>
      <c r="AE10" s="10" t="s">
        <v>40</v>
      </c>
      <c r="AF10" s="10" t="s">
        <v>40</v>
      </c>
      <c r="AG10" s="10" t="s">
        <v>40</v>
      </c>
      <c r="AH10" s="10" t="s">
        <v>40</v>
      </c>
      <c r="AI10" s="10" t="str">
        <f t="shared" si="3"/>
        <v>WO</v>
      </c>
      <c r="AJ10" s="10" t="s">
        <v>40</v>
      </c>
      <c r="AK10" s="10" t="s">
        <v>40</v>
      </c>
      <c r="AL10" s="10" t="s">
        <v>40</v>
      </c>
      <c r="AM10" s="10" t="s">
        <v>40</v>
      </c>
      <c r="AN10" s="10" t="s">
        <v>40</v>
      </c>
      <c r="AO10" s="10" t="s">
        <v>40</v>
      </c>
      <c r="AP10" s="11" t="str">
        <f t="shared" si="3"/>
        <v>WO</v>
      </c>
      <c r="AQ10" s="29"/>
      <c r="AR10" s="32"/>
      <c r="AS10" s="10">
        <v>2</v>
      </c>
      <c r="AT10" s="10">
        <v>1002</v>
      </c>
      <c r="AU10" s="10" t="str">
        <f t="shared" si="4"/>
        <v>août</v>
      </c>
      <c r="AV10" s="19" t="s">
        <v>5</v>
      </c>
      <c r="AW10" s="26">
        <f t="shared" si="5"/>
        <v>25</v>
      </c>
      <c r="AX10" s="10">
        <f t="shared" si="6"/>
        <v>0</v>
      </c>
      <c r="AY10" s="10">
        <f t="shared" si="7"/>
        <v>1</v>
      </c>
      <c r="AZ10" s="10">
        <f t="shared" si="8"/>
        <v>5</v>
      </c>
      <c r="BA10" s="10">
        <f t="shared" si="9"/>
        <v>31</v>
      </c>
      <c r="BB10" s="10">
        <f>rapportjanv8[[#This Row],[Jours]]-rapportjanv8[[#This Row],[Absent ]]</f>
        <v>31</v>
      </c>
      <c r="BC10" s="24">
        <v>20000</v>
      </c>
      <c r="BD10" s="25">
        <f>rapportjanv8[[#This Row],[Salaire]]/rapportjanv8[[#This Row],[Jours]]</f>
        <v>645.16129032258061</v>
      </c>
      <c r="BE10" s="25">
        <f>rapportjanv8[[#This Row],[Salaire par jours]]*rapportjanv8[[#This Row],[Absent ]]</f>
        <v>0</v>
      </c>
      <c r="BF10" s="25">
        <f>rapportjanv8[[#This Row],[Salaire]]-rapportjanv8[[#This Row],[Déduction]]</f>
        <v>20000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10"/>
        <v>5</v>
      </c>
      <c r="L11" s="10" t="s">
        <v>40</v>
      </c>
      <c r="M11" s="10" t="s">
        <v>40</v>
      </c>
      <c r="N11" s="10" t="str">
        <f t="shared" si="11"/>
        <v>WO</v>
      </c>
      <c r="O11" s="10" t="s">
        <v>40</v>
      </c>
      <c r="P11" s="10" t="s">
        <v>28</v>
      </c>
      <c r="Q11" s="10" t="s">
        <v>40</v>
      </c>
      <c r="R11" s="10" t="s">
        <v>40</v>
      </c>
      <c r="S11" s="10" t="s">
        <v>40</v>
      </c>
      <c r="T11" s="10" t="s">
        <v>40</v>
      </c>
      <c r="U11" s="10" t="str">
        <f t="shared" si="3"/>
        <v>WO</v>
      </c>
      <c r="V11" s="10" t="s">
        <v>40</v>
      </c>
      <c r="W11" s="10" t="s">
        <v>40</v>
      </c>
      <c r="X11" s="10" t="s">
        <v>28</v>
      </c>
      <c r="Y11" s="10" t="s">
        <v>40</v>
      </c>
      <c r="Z11" s="10" t="s">
        <v>41</v>
      </c>
      <c r="AA11" s="10" t="s">
        <v>40</v>
      </c>
      <c r="AB11" s="10" t="str">
        <f t="shared" si="3"/>
        <v>WO</v>
      </c>
      <c r="AC11" s="10" t="s">
        <v>40</v>
      </c>
      <c r="AD11" s="10" t="s">
        <v>40</v>
      </c>
      <c r="AE11" s="10" t="s">
        <v>40</v>
      </c>
      <c r="AF11" s="10" t="s">
        <v>40</v>
      </c>
      <c r="AG11" s="10" t="s">
        <v>40</v>
      </c>
      <c r="AH11" s="10" t="s">
        <v>40</v>
      </c>
      <c r="AI11" s="10" t="str">
        <f t="shared" si="3"/>
        <v>WO</v>
      </c>
      <c r="AJ11" s="10" t="s">
        <v>40</v>
      </c>
      <c r="AK11" s="10" t="s">
        <v>40</v>
      </c>
      <c r="AL11" s="10" t="s">
        <v>40</v>
      </c>
      <c r="AM11" s="10" t="s">
        <v>40</v>
      </c>
      <c r="AN11" s="10" t="s">
        <v>40</v>
      </c>
      <c r="AO11" s="10" t="s">
        <v>40</v>
      </c>
      <c r="AP11" s="11" t="str">
        <f t="shared" si="3"/>
        <v>WO</v>
      </c>
      <c r="AQ11" s="29"/>
      <c r="AR11" s="32"/>
      <c r="AS11" s="10">
        <v>3</v>
      </c>
      <c r="AT11" s="10">
        <v>1003</v>
      </c>
      <c r="AU11" s="10" t="str">
        <f t="shared" si="4"/>
        <v>août</v>
      </c>
      <c r="AV11" s="19" t="s">
        <v>6</v>
      </c>
      <c r="AW11" s="10">
        <f t="shared" si="5"/>
        <v>23</v>
      </c>
      <c r="AX11" s="10">
        <f t="shared" si="6"/>
        <v>2</v>
      </c>
      <c r="AY11" s="10">
        <f t="shared" si="7"/>
        <v>1</v>
      </c>
      <c r="AZ11" s="10">
        <f t="shared" si="8"/>
        <v>5</v>
      </c>
      <c r="BA11" s="10">
        <f t="shared" si="9"/>
        <v>31</v>
      </c>
      <c r="BB11" s="10">
        <f>rapportjanv8[[#This Row],[Jours]]-rapportjanv8[[#This Row],[Absent ]]</f>
        <v>29</v>
      </c>
      <c r="BC11" s="24">
        <v>25000</v>
      </c>
      <c r="BD11" s="25">
        <f>rapportjanv8[[#This Row],[Salaire]]/rapportjanv8[[#This Row],[Jours]]</f>
        <v>806.45161290322585</v>
      </c>
      <c r="BE11" s="25">
        <f>rapportjanv8[[#This Row],[Salaire par jours]]*rapportjanv8[[#This Row],[Absent ]]</f>
        <v>1612.9032258064517</v>
      </c>
      <c r="BF11" s="25">
        <f>rapportjanv8[[#This Row],[Salaire]]-rapportjanv8[[#This Row],[Déduction]]</f>
        <v>23387.096774193549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10"/>
        <v>5</v>
      </c>
      <c r="L12" s="10" t="s">
        <v>40</v>
      </c>
      <c r="M12" s="10" t="s">
        <v>40</v>
      </c>
      <c r="N12" s="10" t="str">
        <f t="shared" si="11"/>
        <v>WO</v>
      </c>
      <c r="O12" s="10" t="s">
        <v>40</v>
      </c>
      <c r="P12" s="10" t="s">
        <v>40</v>
      </c>
      <c r="Q12" s="10" t="s">
        <v>40</v>
      </c>
      <c r="R12" s="10" t="s">
        <v>40</v>
      </c>
      <c r="S12" s="10" t="s">
        <v>40</v>
      </c>
      <c r="T12" s="10" t="s">
        <v>40</v>
      </c>
      <c r="U12" s="10" t="str">
        <f t="shared" si="3"/>
        <v>WO</v>
      </c>
      <c r="V12" s="10" t="s">
        <v>40</v>
      </c>
      <c r="W12" s="10" t="s">
        <v>40</v>
      </c>
      <c r="X12" s="10" t="s">
        <v>40</v>
      </c>
      <c r="Y12" s="10" t="s">
        <v>40</v>
      </c>
      <c r="Z12" s="10" t="s">
        <v>41</v>
      </c>
      <c r="AA12" s="10" t="s">
        <v>40</v>
      </c>
      <c r="AB12" s="10" t="str">
        <f t="shared" si="3"/>
        <v>WO</v>
      </c>
      <c r="AC12" s="10" t="s">
        <v>40</v>
      </c>
      <c r="AD12" s="10" t="s">
        <v>40</v>
      </c>
      <c r="AE12" s="10" t="s">
        <v>40</v>
      </c>
      <c r="AF12" s="10" t="s">
        <v>40</v>
      </c>
      <c r="AG12" s="10" t="s">
        <v>40</v>
      </c>
      <c r="AH12" s="10" t="s">
        <v>40</v>
      </c>
      <c r="AI12" s="10" t="str">
        <f t="shared" si="3"/>
        <v>WO</v>
      </c>
      <c r="AJ12" s="10" t="s">
        <v>40</v>
      </c>
      <c r="AK12" s="10" t="s">
        <v>40</v>
      </c>
      <c r="AL12" s="10" t="s">
        <v>40</v>
      </c>
      <c r="AM12" s="10" t="s">
        <v>40</v>
      </c>
      <c r="AN12" s="10" t="s">
        <v>40</v>
      </c>
      <c r="AO12" s="10" t="s">
        <v>40</v>
      </c>
      <c r="AP12" s="11" t="str">
        <f t="shared" si="3"/>
        <v>WO</v>
      </c>
      <c r="AQ12" s="29"/>
      <c r="AR12" s="32"/>
      <c r="AS12" s="10">
        <v>4</v>
      </c>
      <c r="AT12" s="10">
        <v>1004</v>
      </c>
      <c r="AU12" s="10" t="str">
        <f t="shared" si="4"/>
        <v>août</v>
      </c>
      <c r="AV12" s="19" t="s">
        <v>7</v>
      </c>
      <c r="AW12" s="10">
        <f t="shared" si="5"/>
        <v>25</v>
      </c>
      <c r="AX12" s="10">
        <f t="shared" si="6"/>
        <v>0</v>
      </c>
      <c r="AY12" s="10">
        <f t="shared" si="7"/>
        <v>1</v>
      </c>
      <c r="AZ12" s="10">
        <f t="shared" si="8"/>
        <v>5</v>
      </c>
      <c r="BA12" s="10">
        <f t="shared" si="9"/>
        <v>31</v>
      </c>
      <c r="BB12" s="10">
        <f>rapportjanv8[[#This Row],[Jours]]-rapportjanv8[[#This Row],[Absent ]]</f>
        <v>31</v>
      </c>
      <c r="BC12" s="24">
        <v>30000</v>
      </c>
      <c r="BD12" s="25">
        <f>rapportjanv8[[#This Row],[Salaire]]/rapportjanv8[[#This Row],[Jours]]</f>
        <v>967.74193548387098</v>
      </c>
      <c r="BE12" s="25">
        <f>rapportjanv8[[#This Row],[Salaire par jours]]*rapportjanv8[[#This Row],[Absent ]]</f>
        <v>0</v>
      </c>
      <c r="BF12" s="25">
        <f>rapportjanv8[[#This Row],[Salaire]]-rapportjanv8[[#This Row],[Déduction]]</f>
        <v>30000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10"/>
        <v>5</v>
      </c>
      <c r="L13" s="10" t="s">
        <v>40</v>
      </c>
      <c r="M13" s="10" t="s">
        <v>40</v>
      </c>
      <c r="N13" s="10" t="str">
        <f t="shared" si="11"/>
        <v>WO</v>
      </c>
      <c r="O13" s="10" t="s">
        <v>40</v>
      </c>
      <c r="P13" s="10" t="s">
        <v>40</v>
      </c>
      <c r="Q13" s="10" t="s">
        <v>40</v>
      </c>
      <c r="R13" s="10" t="s">
        <v>40</v>
      </c>
      <c r="S13" s="10" t="s">
        <v>40</v>
      </c>
      <c r="T13" s="10" t="s">
        <v>40</v>
      </c>
      <c r="U13" s="10" t="str">
        <f t="shared" si="3"/>
        <v>WO</v>
      </c>
      <c r="V13" s="10" t="s">
        <v>40</v>
      </c>
      <c r="W13" s="10" t="s">
        <v>40</v>
      </c>
      <c r="X13" s="10" t="s">
        <v>40</v>
      </c>
      <c r="Y13" s="10" t="s">
        <v>40</v>
      </c>
      <c r="Z13" s="10" t="s">
        <v>41</v>
      </c>
      <c r="AA13" s="10" t="s">
        <v>40</v>
      </c>
      <c r="AB13" s="10" t="str">
        <f t="shared" si="3"/>
        <v>WO</v>
      </c>
      <c r="AC13" s="10" t="s">
        <v>40</v>
      </c>
      <c r="AD13" s="10" t="s">
        <v>40</v>
      </c>
      <c r="AE13" s="10" t="s">
        <v>40</v>
      </c>
      <c r="AF13" s="10" t="s">
        <v>40</v>
      </c>
      <c r="AG13" s="10" t="s">
        <v>40</v>
      </c>
      <c r="AH13" s="10" t="s">
        <v>40</v>
      </c>
      <c r="AI13" s="10" t="str">
        <f t="shared" si="3"/>
        <v>WO</v>
      </c>
      <c r="AJ13" s="10" t="s">
        <v>40</v>
      </c>
      <c r="AK13" s="10" t="s">
        <v>40</v>
      </c>
      <c r="AL13" s="10" t="s">
        <v>40</v>
      </c>
      <c r="AM13" s="10" t="s">
        <v>40</v>
      </c>
      <c r="AN13" s="10" t="s">
        <v>40</v>
      </c>
      <c r="AO13" s="10" t="s">
        <v>40</v>
      </c>
      <c r="AP13" s="11" t="str">
        <f t="shared" si="3"/>
        <v>WO</v>
      </c>
      <c r="AQ13" s="29"/>
      <c r="AR13" s="32"/>
      <c r="AS13" s="10">
        <v>5</v>
      </c>
      <c r="AT13" s="10">
        <v>1005</v>
      </c>
      <c r="AU13" s="10" t="str">
        <f t="shared" si="4"/>
        <v>août</v>
      </c>
      <c r="AV13" s="19" t="s">
        <v>8</v>
      </c>
      <c r="AW13" s="10">
        <f t="shared" si="5"/>
        <v>25</v>
      </c>
      <c r="AX13" s="10">
        <f t="shared" si="6"/>
        <v>0</v>
      </c>
      <c r="AY13" s="10">
        <f t="shared" si="7"/>
        <v>1</v>
      </c>
      <c r="AZ13" s="10">
        <f t="shared" si="8"/>
        <v>5</v>
      </c>
      <c r="BA13" s="10">
        <f t="shared" si="9"/>
        <v>31</v>
      </c>
      <c r="BB13" s="10">
        <f>rapportjanv8[[#This Row],[Jours]]-rapportjanv8[[#This Row],[Absent ]]</f>
        <v>31</v>
      </c>
      <c r="BC13" s="24">
        <v>45000</v>
      </c>
      <c r="BD13" s="25">
        <f>rapportjanv8[[#This Row],[Salaire]]/rapportjanv8[[#This Row],[Jours]]</f>
        <v>1451.6129032258063</v>
      </c>
      <c r="BE13" s="25">
        <f>rapportjanv8[[#This Row],[Salaire par jours]]*rapportjanv8[[#This Row],[Absent ]]</f>
        <v>0</v>
      </c>
      <c r="BF13" s="25">
        <f>rapportjanv8[[#This Row],[Salaire]]-rapportjanv8[[#This Row],[Déduction]]</f>
        <v>45000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10"/>
        <v>5</v>
      </c>
      <c r="L14" s="10" t="s">
        <v>40</v>
      </c>
      <c r="M14" s="10" t="s">
        <v>40</v>
      </c>
      <c r="N14" s="10" t="str">
        <f t="shared" si="11"/>
        <v>WO</v>
      </c>
      <c r="O14" s="10" t="s">
        <v>40</v>
      </c>
      <c r="P14" s="10" t="s">
        <v>40</v>
      </c>
      <c r="Q14" s="10" t="s">
        <v>40</v>
      </c>
      <c r="R14" s="10" t="s">
        <v>40</v>
      </c>
      <c r="S14" s="10" t="s">
        <v>40</v>
      </c>
      <c r="T14" s="10" t="s">
        <v>40</v>
      </c>
      <c r="U14" s="10" t="str">
        <f t="shared" si="3"/>
        <v>WO</v>
      </c>
      <c r="V14" s="10" t="s">
        <v>40</v>
      </c>
      <c r="W14" s="10" t="s">
        <v>40</v>
      </c>
      <c r="X14" s="10" t="s">
        <v>40</v>
      </c>
      <c r="Y14" s="10" t="s">
        <v>40</v>
      </c>
      <c r="Z14" s="10" t="s">
        <v>41</v>
      </c>
      <c r="AA14" s="10" t="s">
        <v>40</v>
      </c>
      <c r="AB14" s="10" t="str">
        <f t="shared" si="3"/>
        <v>WO</v>
      </c>
      <c r="AC14" s="10" t="s">
        <v>40</v>
      </c>
      <c r="AD14" s="10" t="s">
        <v>40</v>
      </c>
      <c r="AE14" s="10" t="s">
        <v>40</v>
      </c>
      <c r="AF14" s="10" t="s">
        <v>40</v>
      </c>
      <c r="AG14" s="10" t="s">
        <v>40</v>
      </c>
      <c r="AH14" s="10" t="s">
        <v>40</v>
      </c>
      <c r="AI14" s="10" t="str">
        <f t="shared" si="3"/>
        <v>WO</v>
      </c>
      <c r="AJ14" s="10" t="s">
        <v>40</v>
      </c>
      <c r="AK14" s="10" t="s">
        <v>40</v>
      </c>
      <c r="AL14" s="10" t="s">
        <v>40</v>
      </c>
      <c r="AM14" s="10" t="s">
        <v>28</v>
      </c>
      <c r="AN14" s="10" t="s">
        <v>40</v>
      </c>
      <c r="AO14" s="10" t="s">
        <v>40</v>
      </c>
      <c r="AP14" s="11" t="str">
        <f t="shared" si="3"/>
        <v>WO</v>
      </c>
      <c r="AQ14" s="29"/>
      <c r="AR14" s="32"/>
      <c r="AS14" s="10">
        <v>6</v>
      </c>
      <c r="AT14" s="10">
        <v>1006</v>
      </c>
      <c r="AU14" s="10" t="str">
        <f t="shared" si="4"/>
        <v>août</v>
      </c>
      <c r="AV14" s="19" t="s">
        <v>9</v>
      </c>
      <c r="AW14" s="10">
        <f t="shared" si="5"/>
        <v>24</v>
      </c>
      <c r="AX14" s="10">
        <f t="shared" si="6"/>
        <v>1</v>
      </c>
      <c r="AY14" s="10">
        <f t="shared" si="7"/>
        <v>1</v>
      </c>
      <c r="AZ14" s="10">
        <f t="shared" si="8"/>
        <v>5</v>
      </c>
      <c r="BA14" s="10">
        <f t="shared" si="9"/>
        <v>31</v>
      </c>
      <c r="BB14" s="10">
        <f>rapportjanv8[[#This Row],[Jours]]-rapportjanv8[[#This Row],[Absent ]]</f>
        <v>30</v>
      </c>
      <c r="BC14" s="24">
        <v>15000</v>
      </c>
      <c r="BD14" s="25">
        <f>rapportjanv8[[#This Row],[Salaire]]/rapportjanv8[[#This Row],[Jours]]</f>
        <v>483.87096774193549</v>
      </c>
      <c r="BE14" s="25">
        <f>rapportjanv8[[#This Row],[Salaire par jours]]*rapportjanv8[[#This Row],[Absent ]]</f>
        <v>483.87096774193549</v>
      </c>
      <c r="BF14" s="25">
        <f>rapportjanv8[[#This Row],[Salaire]]-rapportjanv8[[#This Row],[Déduction]]</f>
        <v>14516.129032258064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10"/>
        <v>5</v>
      </c>
      <c r="L15" s="10" t="s">
        <v>40</v>
      </c>
      <c r="M15" s="10" t="s">
        <v>40</v>
      </c>
      <c r="N15" s="10" t="str">
        <f t="shared" si="11"/>
        <v>WO</v>
      </c>
      <c r="O15" s="10" t="s">
        <v>40</v>
      </c>
      <c r="P15" s="10" t="s">
        <v>40</v>
      </c>
      <c r="Q15" s="10" t="s">
        <v>40</v>
      </c>
      <c r="R15" s="10" t="s">
        <v>40</v>
      </c>
      <c r="S15" s="10" t="s">
        <v>40</v>
      </c>
      <c r="T15" s="10" t="s">
        <v>40</v>
      </c>
      <c r="U15" s="10" t="str">
        <f t="shared" si="3"/>
        <v>WO</v>
      </c>
      <c r="V15" s="10" t="s">
        <v>40</v>
      </c>
      <c r="W15" s="10" t="s">
        <v>40</v>
      </c>
      <c r="X15" s="10" t="s">
        <v>40</v>
      </c>
      <c r="Y15" s="10" t="s">
        <v>40</v>
      </c>
      <c r="Z15" s="10" t="s">
        <v>41</v>
      </c>
      <c r="AA15" s="10" t="s">
        <v>40</v>
      </c>
      <c r="AB15" s="10" t="str">
        <f t="shared" si="3"/>
        <v>WO</v>
      </c>
      <c r="AC15" s="10" t="s">
        <v>40</v>
      </c>
      <c r="AD15" s="10" t="s">
        <v>40</v>
      </c>
      <c r="AE15" s="10" t="s">
        <v>40</v>
      </c>
      <c r="AF15" s="10" t="s">
        <v>40</v>
      </c>
      <c r="AG15" s="10" t="s">
        <v>40</v>
      </c>
      <c r="AH15" s="10" t="s">
        <v>40</v>
      </c>
      <c r="AI15" s="10" t="str">
        <f t="shared" si="3"/>
        <v>WO</v>
      </c>
      <c r="AJ15" s="10" t="s">
        <v>40</v>
      </c>
      <c r="AK15" s="10" t="s">
        <v>40</v>
      </c>
      <c r="AL15" s="10" t="s">
        <v>40</v>
      </c>
      <c r="AM15" s="10" t="s">
        <v>40</v>
      </c>
      <c r="AN15" s="10" t="s">
        <v>40</v>
      </c>
      <c r="AO15" s="10" t="s">
        <v>40</v>
      </c>
      <c r="AP15" s="11" t="str">
        <f t="shared" si="3"/>
        <v>WO</v>
      </c>
      <c r="AQ15" s="29"/>
      <c r="AR15" s="32"/>
      <c r="AS15" s="10">
        <v>7</v>
      </c>
      <c r="AT15" s="10">
        <v>1007</v>
      </c>
      <c r="AU15" s="10" t="str">
        <f t="shared" si="4"/>
        <v>août</v>
      </c>
      <c r="AV15" s="19" t="s">
        <v>10</v>
      </c>
      <c r="AW15" s="10">
        <f t="shared" si="5"/>
        <v>25</v>
      </c>
      <c r="AX15" s="10">
        <f t="shared" si="6"/>
        <v>0</v>
      </c>
      <c r="AY15" s="10">
        <f t="shared" si="7"/>
        <v>1</v>
      </c>
      <c r="AZ15" s="10">
        <f t="shared" si="8"/>
        <v>5</v>
      </c>
      <c r="BA15" s="10">
        <f t="shared" si="9"/>
        <v>31</v>
      </c>
      <c r="BB15" s="10">
        <f>rapportjanv8[[#This Row],[Jours]]-rapportjanv8[[#This Row],[Absent ]]</f>
        <v>31</v>
      </c>
      <c r="BC15" s="24">
        <v>62000</v>
      </c>
      <c r="BD15" s="25">
        <f>rapportjanv8[[#This Row],[Salaire]]/rapportjanv8[[#This Row],[Jours]]</f>
        <v>2000</v>
      </c>
      <c r="BE15" s="25">
        <f>rapportjanv8[[#This Row],[Salaire par jours]]*rapportjanv8[[#This Row],[Absent ]]</f>
        <v>0</v>
      </c>
      <c r="BF15" s="25">
        <f>rapportjanv8[[#This Row],[Salaire]]-rapportjanv8[[#This Row],[Déduction]]</f>
        <v>62000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10"/>
        <v>5</v>
      </c>
      <c r="L16" s="10" t="s">
        <v>40</v>
      </c>
      <c r="M16" s="10" t="s">
        <v>40</v>
      </c>
      <c r="N16" s="10" t="str">
        <f t="shared" si="11"/>
        <v>WO</v>
      </c>
      <c r="O16" s="10" t="s">
        <v>40</v>
      </c>
      <c r="P16" s="10" t="s">
        <v>40</v>
      </c>
      <c r="Q16" s="10" t="s">
        <v>40</v>
      </c>
      <c r="R16" s="10" t="s">
        <v>28</v>
      </c>
      <c r="S16" s="10" t="s">
        <v>40</v>
      </c>
      <c r="T16" s="10" t="s">
        <v>40</v>
      </c>
      <c r="U16" s="10" t="str">
        <f t="shared" si="3"/>
        <v>WO</v>
      </c>
      <c r="V16" s="10" t="s">
        <v>40</v>
      </c>
      <c r="W16" s="10" t="s">
        <v>40</v>
      </c>
      <c r="X16" s="10" t="s">
        <v>40</v>
      </c>
      <c r="Y16" s="10" t="s">
        <v>40</v>
      </c>
      <c r="Z16" s="10" t="s">
        <v>41</v>
      </c>
      <c r="AA16" s="10" t="s">
        <v>40</v>
      </c>
      <c r="AB16" s="10" t="str">
        <f t="shared" si="3"/>
        <v>WO</v>
      </c>
      <c r="AC16" s="10" t="s">
        <v>40</v>
      </c>
      <c r="AD16" s="10" t="s">
        <v>40</v>
      </c>
      <c r="AE16" s="10" t="s">
        <v>40</v>
      </c>
      <c r="AF16" s="10" t="s">
        <v>40</v>
      </c>
      <c r="AG16" s="10" t="s">
        <v>40</v>
      </c>
      <c r="AH16" s="10" t="s">
        <v>40</v>
      </c>
      <c r="AI16" s="10" t="str">
        <f t="shared" si="3"/>
        <v>WO</v>
      </c>
      <c r="AJ16" s="10" t="s">
        <v>40</v>
      </c>
      <c r="AK16" s="10" t="s">
        <v>40</v>
      </c>
      <c r="AL16" s="10" t="s">
        <v>40</v>
      </c>
      <c r="AM16" s="10" t="s">
        <v>40</v>
      </c>
      <c r="AN16" s="10" t="s">
        <v>40</v>
      </c>
      <c r="AO16" s="10" t="s">
        <v>40</v>
      </c>
      <c r="AP16" s="11" t="str">
        <f t="shared" si="3"/>
        <v>WO</v>
      </c>
      <c r="AQ16" s="29"/>
      <c r="AR16" s="32"/>
      <c r="AS16" s="10">
        <v>8</v>
      </c>
      <c r="AT16" s="10">
        <v>1008</v>
      </c>
      <c r="AU16" s="10" t="str">
        <f t="shared" si="4"/>
        <v>août</v>
      </c>
      <c r="AV16" s="19" t="s">
        <v>11</v>
      </c>
      <c r="AW16" s="10">
        <f t="shared" si="5"/>
        <v>24</v>
      </c>
      <c r="AX16" s="10">
        <f t="shared" si="6"/>
        <v>1</v>
      </c>
      <c r="AY16" s="10">
        <f t="shared" si="7"/>
        <v>1</v>
      </c>
      <c r="AZ16" s="26">
        <f t="shared" si="8"/>
        <v>5</v>
      </c>
      <c r="BA16" s="10">
        <f t="shared" si="9"/>
        <v>31</v>
      </c>
      <c r="BB16" s="10">
        <f>rapportjanv8[[#This Row],[Jours]]-rapportjanv8[[#This Row],[Absent ]]</f>
        <v>30</v>
      </c>
      <c r="BC16" s="24">
        <v>50000</v>
      </c>
      <c r="BD16" s="25">
        <f>rapportjanv8[[#This Row],[Salaire]]/rapportjanv8[[#This Row],[Jours]]</f>
        <v>1612.9032258064517</v>
      </c>
      <c r="BE16" s="25">
        <f>rapportjanv8[[#This Row],[Salaire par jours]]*rapportjanv8[[#This Row],[Absent ]]</f>
        <v>1612.9032258064517</v>
      </c>
      <c r="BF16" s="25">
        <f>rapportjanv8[[#This Row],[Salaire]]-rapportjanv8[[#This Row],[Déduction]]</f>
        <v>48387.096774193546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10"/>
        <v>5</v>
      </c>
      <c r="L17" s="10" t="s">
        <v>40</v>
      </c>
      <c r="M17" s="10" t="s">
        <v>40</v>
      </c>
      <c r="N17" s="10" t="str">
        <f t="shared" si="11"/>
        <v>WO</v>
      </c>
      <c r="O17" s="10" t="s">
        <v>40</v>
      </c>
      <c r="P17" s="10" t="s">
        <v>40</v>
      </c>
      <c r="Q17" s="10" t="s">
        <v>40</v>
      </c>
      <c r="R17" s="10" t="s">
        <v>40</v>
      </c>
      <c r="S17" s="10" t="s">
        <v>40</v>
      </c>
      <c r="T17" s="10" t="s">
        <v>40</v>
      </c>
      <c r="U17" s="10" t="str">
        <f t="shared" si="3"/>
        <v>WO</v>
      </c>
      <c r="V17" s="10" t="s">
        <v>40</v>
      </c>
      <c r="W17" s="10" t="s">
        <v>40</v>
      </c>
      <c r="X17" s="10" t="s">
        <v>40</v>
      </c>
      <c r="Y17" s="10" t="s">
        <v>40</v>
      </c>
      <c r="Z17" s="10" t="s">
        <v>41</v>
      </c>
      <c r="AA17" s="10" t="s">
        <v>40</v>
      </c>
      <c r="AB17" s="10" t="str">
        <f t="shared" si="3"/>
        <v>WO</v>
      </c>
      <c r="AC17" s="10" t="s">
        <v>40</v>
      </c>
      <c r="AD17" s="10" t="s">
        <v>40</v>
      </c>
      <c r="AE17" s="10" t="s">
        <v>40</v>
      </c>
      <c r="AF17" s="10" t="s">
        <v>40</v>
      </c>
      <c r="AG17" s="10" t="s">
        <v>40</v>
      </c>
      <c r="AH17" s="10" t="s">
        <v>40</v>
      </c>
      <c r="AI17" s="10" t="str">
        <f t="shared" si="3"/>
        <v>WO</v>
      </c>
      <c r="AJ17" s="10" t="s">
        <v>40</v>
      </c>
      <c r="AK17" s="10" t="s">
        <v>40</v>
      </c>
      <c r="AL17" s="10" t="s">
        <v>40</v>
      </c>
      <c r="AM17" s="10" t="s">
        <v>40</v>
      </c>
      <c r="AN17" s="10" t="s">
        <v>28</v>
      </c>
      <c r="AO17" s="10" t="s">
        <v>40</v>
      </c>
      <c r="AP17" s="11" t="str">
        <f t="shared" si="3"/>
        <v>WO</v>
      </c>
      <c r="AQ17" s="29"/>
      <c r="AR17" s="32"/>
      <c r="AS17" s="10">
        <v>9</v>
      </c>
      <c r="AT17" s="10">
        <v>1009</v>
      </c>
      <c r="AU17" s="10" t="str">
        <f t="shared" si="4"/>
        <v>août</v>
      </c>
      <c r="AV17" s="19" t="s">
        <v>12</v>
      </c>
      <c r="AW17" s="10">
        <f t="shared" si="5"/>
        <v>24</v>
      </c>
      <c r="AX17" s="10">
        <f t="shared" si="6"/>
        <v>1</v>
      </c>
      <c r="AY17" s="10">
        <f t="shared" si="7"/>
        <v>1</v>
      </c>
      <c r="AZ17" s="27">
        <f t="shared" si="8"/>
        <v>5</v>
      </c>
      <c r="BA17" s="10">
        <f t="shared" si="9"/>
        <v>31</v>
      </c>
      <c r="BB17" s="10">
        <f>rapportjanv8[[#This Row],[Jours]]-rapportjanv8[[#This Row],[Absent ]]</f>
        <v>30</v>
      </c>
      <c r="BC17" s="24">
        <v>25000</v>
      </c>
      <c r="BD17" s="25">
        <f>rapportjanv8[[#This Row],[Salaire]]/rapportjanv8[[#This Row],[Jours]]</f>
        <v>806.45161290322585</v>
      </c>
      <c r="BE17" s="25">
        <f>rapportjanv8[[#This Row],[Salaire par jours]]*rapportjanv8[[#This Row],[Absent ]]</f>
        <v>806.45161290322585</v>
      </c>
      <c r="BF17" s="25">
        <f>rapportjanv8[[#This Row],[Salaire]]-rapportjanv8[[#This Row],[Déduction]]</f>
        <v>24193.548387096773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10"/>
        <v>5</v>
      </c>
      <c r="L18" s="10" t="s">
        <v>40</v>
      </c>
      <c r="M18" s="10" t="s">
        <v>40</v>
      </c>
      <c r="N18" s="10" t="str">
        <f t="shared" si="11"/>
        <v>WO</v>
      </c>
      <c r="O18" s="10" t="s">
        <v>40</v>
      </c>
      <c r="P18" s="10" t="s">
        <v>40</v>
      </c>
      <c r="Q18" s="10" t="s">
        <v>40</v>
      </c>
      <c r="R18" s="10" t="s">
        <v>40</v>
      </c>
      <c r="S18" s="10" t="s">
        <v>40</v>
      </c>
      <c r="T18" s="10" t="s">
        <v>40</v>
      </c>
      <c r="U18" s="10" t="str">
        <f t="shared" ref="U18:AB18" si="12">IF(U$7="dim","WO","")</f>
        <v>WO</v>
      </c>
      <c r="V18" s="10" t="s">
        <v>40</v>
      </c>
      <c r="W18" s="10" t="s">
        <v>40</v>
      </c>
      <c r="X18" s="10" t="s">
        <v>40</v>
      </c>
      <c r="Y18" s="10" t="s">
        <v>40</v>
      </c>
      <c r="Z18" s="10" t="s">
        <v>41</v>
      </c>
      <c r="AA18" s="10" t="s">
        <v>40</v>
      </c>
      <c r="AB18" s="10" t="str">
        <f t="shared" si="12"/>
        <v>WO</v>
      </c>
      <c r="AC18" s="10" t="s">
        <v>40</v>
      </c>
      <c r="AD18" s="10" t="s">
        <v>40</v>
      </c>
      <c r="AE18" s="10" t="s">
        <v>40</v>
      </c>
      <c r="AF18" s="10" t="s">
        <v>28</v>
      </c>
      <c r="AG18" s="10" t="s">
        <v>40</v>
      </c>
      <c r="AH18" s="10" t="s">
        <v>40</v>
      </c>
      <c r="AI18" s="10" t="str">
        <f t="shared" ref="AI18:AP28" si="13">IF(AI$7="dim","WO","")</f>
        <v>WO</v>
      </c>
      <c r="AJ18" s="10" t="s">
        <v>40</v>
      </c>
      <c r="AK18" s="10" t="s">
        <v>40</v>
      </c>
      <c r="AL18" s="10" t="s">
        <v>40</v>
      </c>
      <c r="AM18" s="10" t="s">
        <v>40</v>
      </c>
      <c r="AN18" s="10" t="s">
        <v>40</v>
      </c>
      <c r="AO18" s="10" t="s">
        <v>40</v>
      </c>
      <c r="AP18" s="11" t="str">
        <f t="shared" si="13"/>
        <v>WO</v>
      </c>
      <c r="AQ18" s="29"/>
      <c r="AR18" s="32"/>
      <c r="AS18" s="10">
        <v>10</v>
      </c>
      <c r="AT18" s="10">
        <v>1010</v>
      </c>
      <c r="AU18" s="10" t="str">
        <f t="shared" si="4"/>
        <v>août</v>
      </c>
      <c r="AV18" s="19" t="s">
        <v>13</v>
      </c>
      <c r="AW18" s="10">
        <f t="shared" si="5"/>
        <v>24</v>
      </c>
      <c r="AX18" s="10">
        <f t="shared" si="6"/>
        <v>1</v>
      </c>
      <c r="AY18" s="10">
        <f t="shared" si="7"/>
        <v>1</v>
      </c>
      <c r="AZ18" s="10">
        <f t="shared" si="8"/>
        <v>5</v>
      </c>
      <c r="BA18" s="10">
        <f t="shared" si="9"/>
        <v>31</v>
      </c>
      <c r="BB18" s="10">
        <f>rapportjanv8[[#This Row],[Jours]]-rapportjanv8[[#This Row],[Absent ]]</f>
        <v>30</v>
      </c>
      <c r="BC18" s="24">
        <v>45000</v>
      </c>
      <c r="BD18" s="25">
        <f>rapportjanv8[[#This Row],[Salaire]]/rapportjanv8[[#This Row],[Jours]]</f>
        <v>1451.6129032258063</v>
      </c>
      <c r="BE18" s="25">
        <f>rapportjanv8[[#This Row],[Salaire par jours]]*rapportjanv8[[#This Row],[Absent ]]</f>
        <v>1451.6129032258063</v>
      </c>
      <c r="BF18" s="25">
        <f>rapportjanv8[[#This Row],[Salaire]]-rapportjanv8[[#This Row],[Déduction]]</f>
        <v>43548.387096774197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10"/>
        <v>5</v>
      </c>
      <c r="L19" s="10" t="s">
        <v>40</v>
      </c>
      <c r="M19" s="10" t="s">
        <v>40</v>
      </c>
      <c r="N19" s="10" t="str">
        <f t="shared" si="11"/>
        <v>WO</v>
      </c>
      <c r="O19" s="10" t="s">
        <v>40</v>
      </c>
      <c r="P19" s="10" t="s">
        <v>40</v>
      </c>
      <c r="Q19" s="10" t="s">
        <v>40</v>
      </c>
      <c r="R19" s="10" t="s">
        <v>40</v>
      </c>
      <c r="S19" s="10" t="s">
        <v>40</v>
      </c>
      <c r="T19" s="10" t="s">
        <v>40</v>
      </c>
      <c r="U19" s="10" t="str">
        <f t="shared" si="11"/>
        <v>WO</v>
      </c>
      <c r="V19" s="10" t="s">
        <v>40</v>
      </c>
      <c r="W19" s="10" t="s">
        <v>40</v>
      </c>
      <c r="X19" s="10" t="s">
        <v>40</v>
      </c>
      <c r="Y19" s="10" t="s">
        <v>40</v>
      </c>
      <c r="Z19" s="10" t="s">
        <v>41</v>
      </c>
      <c r="AA19" s="10" t="s">
        <v>40</v>
      </c>
      <c r="AB19" s="10" t="str">
        <f t="shared" si="11"/>
        <v>WO</v>
      </c>
      <c r="AC19" s="10" t="s">
        <v>40</v>
      </c>
      <c r="AD19" s="10" t="s">
        <v>40</v>
      </c>
      <c r="AE19" s="10" t="s">
        <v>40</v>
      </c>
      <c r="AF19" s="10" t="s">
        <v>40</v>
      </c>
      <c r="AG19" s="10" t="s">
        <v>40</v>
      </c>
      <c r="AH19" s="10" t="s">
        <v>40</v>
      </c>
      <c r="AI19" s="10" t="str">
        <f t="shared" si="13"/>
        <v>WO</v>
      </c>
      <c r="AJ19" s="10" t="s">
        <v>40</v>
      </c>
      <c r="AK19" s="10" t="s">
        <v>40</v>
      </c>
      <c r="AL19" s="10" t="s">
        <v>40</v>
      </c>
      <c r="AM19" s="10" t="s">
        <v>40</v>
      </c>
      <c r="AN19" s="10" t="s">
        <v>40</v>
      </c>
      <c r="AO19" s="10" t="s">
        <v>40</v>
      </c>
      <c r="AP19" s="11" t="str">
        <f t="shared" si="13"/>
        <v>WO</v>
      </c>
      <c r="AQ19" s="29"/>
      <c r="AR19" s="32"/>
      <c r="AS19" s="10">
        <v>11</v>
      </c>
      <c r="AT19" s="10">
        <v>1011</v>
      </c>
      <c r="AU19" s="10" t="str">
        <f t="shared" si="4"/>
        <v>août</v>
      </c>
      <c r="AV19" s="19" t="s">
        <v>14</v>
      </c>
      <c r="AW19" s="10">
        <f t="shared" si="5"/>
        <v>25</v>
      </c>
      <c r="AX19" s="10">
        <f t="shared" si="6"/>
        <v>0</v>
      </c>
      <c r="AY19" s="10">
        <f t="shared" si="7"/>
        <v>1</v>
      </c>
      <c r="AZ19" s="10">
        <f t="shared" si="8"/>
        <v>5</v>
      </c>
      <c r="BA19" s="10">
        <f t="shared" si="9"/>
        <v>31</v>
      </c>
      <c r="BB19" s="10">
        <f>rapportjanv8[[#This Row],[Jours]]-rapportjanv8[[#This Row],[Absent ]]</f>
        <v>31</v>
      </c>
      <c r="BC19" s="24">
        <v>48000</v>
      </c>
      <c r="BD19" s="25">
        <f>rapportjanv8[[#This Row],[Salaire]]/rapportjanv8[[#This Row],[Jours]]</f>
        <v>1548.3870967741937</v>
      </c>
      <c r="BE19" s="25">
        <f>rapportjanv8[[#This Row],[Salaire par jours]]*rapportjanv8[[#This Row],[Absent ]]</f>
        <v>0</v>
      </c>
      <c r="BF19" s="25">
        <f>rapportjanv8[[#This Row],[Salaire]]-rapportjanv8[[#This Row],[Déduction]]</f>
        <v>48000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10"/>
        <v>5</v>
      </c>
      <c r="L20" s="10" t="s">
        <v>40</v>
      </c>
      <c r="M20" s="10" t="s">
        <v>40</v>
      </c>
      <c r="N20" s="10" t="str">
        <f t="shared" si="11"/>
        <v>WO</v>
      </c>
      <c r="O20" s="10" t="s">
        <v>40</v>
      </c>
      <c r="P20" s="10" t="s">
        <v>40</v>
      </c>
      <c r="Q20" s="10" t="s">
        <v>40</v>
      </c>
      <c r="R20" s="10" t="s">
        <v>40</v>
      </c>
      <c r="S20" s="10" t="s">
        <v>40</v>
      </c>
      <c r="T20" s="10" t="s">
        <v>40</v>
      </c>
      <c r="U20" s="10" t="str">
        <f t="shared" si="11"/>
        <v>WO</v>
      </c>
      <c r="V20" s="10" t="s">
        <v>40</v>
      </c>
      <c r="W20" s="10" t="s">
        <v>40</v>
      </c>
      <c r="X20" s="10" t="s">
        <v>40</v>
      </c>
      <c r="Y20" s="10" t="s">
        <v>40</v>
      </c>
      <c r="Z20" s="10" t="s">
        <v>41</v>
      </c>
      <c r="AA20" s="10" t="s">
        <v>40</v>
      </c>
      <c r="AB20" s="10" t="str">
        <f t="shared" si="11"/>
        <v>WO</v>
      </c>
      <c r="AC20" s="10" t="s">
        <v>40</v>
      </c>
      <c r="AD20" s="10" t="s">
        <v>28</v>
      </c>
      <c r="AE20" s="10" t="s">
        <v>40</v>
      </c>
      <c r="AF20" s="10" t="s">
        <v>40</v>
      </c>
      <c r="AG20" s="10" t="s">
        <v>40</v>
      </c>
      <c r="AH20" s="10" t="s">
        <v>40</v>
      </c>
      <c r="AI20" s="10" t="str">
        <f t="shared" si="13"/>
        <v>WO</v>
      </c>
      <c r="AJ20" s="10" t="s">
        <v>40</v>
      </c>
      <c r="AK20" s="10" t="s">
        <v>40</v>
      </c>
      <c r="AL20" s="10" t="s">
        <v>40</v>
      </c>
      <c r="AM20" s="10" t="s">
        <v>40</v>
      </c>
      <c r="AN20" s="10" t="s">
        <v>40</v>
      </c>
      <c r="AO20" s="10" t="s">
        <v>40</v>
      </c>
      <c r="AP20" s="11" t="str">
        <f t="shared" si="13"/>
        <v>WO</v>
      </c>
      <c r="AQ20" s="29"/>
      <c r="AR20" s="32"/>
      <c r="AS20" s="10">
        <v>12</v>
      </c>
      <c r="AT20" s="10">
        <v>1012</v>
      </c>
      <c r="AU20" s="10" t="str">
        <f t="shared" si="4"/>
        <v>août</v>
      </c>
      <c r="AV20" s="19" t="s">
        <v>15</v>
      </c>
      <c r="AW20" s="10">
        <f t="shared" si="5"/>
        <v>24</v>
      </c>
      <c r="AX20" s="10">
        <f t="shared" si="6"/>
        <v>1</v>
      </c>
      <c r="AY20" s="10">
        <f t="shared" si="7"/>
        <v>1</v>
      </c>
      <c r="AZ20" s="10">
        <f t="shared" si="8"/>
        <v>5</v>
      </c>
      <c r="BA20" s="10">
        <f t="shared" si="9"/>
        <v>31</v>
      </c>
      <c r="BB20" s="10">
        <f>rapportjanv8[[#This Row],[Jours]]-rapportjanv8[[#This Row],[Absent ]]</f>
        <v>30</v>
      </c>
      <c r="BC20" s="24">
        <v>52000</v>
      </c>
      <c r="BD20" s="25">
        <f>rapportjanv8[[#This Row],[Salaire]]/rapportjanv8[[#This Row],[Jours]]</f>
        <v>1677.4193548387098</v>
      </c>
      <c r="BE20" s="25">
        <f>rapportjanv8[[#This Row],[Salaire par jours]]*rapportjanv8[[#This Row],[Absent ]]</f>
        <v>1677.4193548387098</v>
      </c>
      <c r="BF20" s="25">
        <f>rapportjanv8[[#This Row],[Salaire]]-rapportjanv8[[#This Row],[Déduction]]</f>
        <v>50322.580645161288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10"/>
        <v>5</v>
      </c>
      <c r="L21" s="10" t="s">
        <v>40</v>
      </c>
      <c r="M21" s="10" t="s">
        <v>40</v>
      </c>
      <c r="N21" s="10" t="str">
        <f t="shared" si="11"/>
        <v>WO</v>
      </c>
      <c r="O21" s="10" t="s">
        <v>40</v>
      </c>
      <c r="P21" s="10" t="s">
        <v>40</v>
      </c>
      <c r="Q21" s="10" t="s">
        <v>40</v>
      </c>
      <c r="R21" s="10" t="s">
        <v>40</v>
      </c>
      <c r="S21" s="10" t="s">
        <v>40</v>
      </c>
      <c r="T21" s="10" t="s">
        <v>40</v>
      </c>
      <c r="U21" s="10" t="str">
        <f t="shared" si="11"/>
        <v>WO</v>
      </c>
      <c r="V21" s="10" t="s">
        <v>40</v>
      </c>
      <c r="W21" s="10" t="s">
        <v>40</v>
      </c>
      <c r="X21" s="10" t="s">
        <v>40</v>
      </c>
      <c r="Y21" s="10" t="s">
        <v>40</v>
      </c>
      <c r="Z21" s="10" t="s">
        <v>41</v>
      </c>
      <c r="AA21" s="10" t="s">
        <v>40</v>
      </c>
      <c r="AB21" s="10" t="str">
        <f t="shared" si="11"/>
        <v>WO</v>
      </c>
      <c r="AC21" s="10" t="s">
        <v>40</v>
      </c>
      <c r="AD21" s="10" t="s">
        <v>40</v>
      </c>
      <c r="AE21" s="10" t="s">
        <v>40</v>
      </c>
      <c r="AF21" s="10" t="s">
        <v>40</v>
      </c>
      <c r="AG21" s="10" t="s">
        <v>40</v>
      </c>
      <c r="AH21" s="10" t="s">
        <v>40</v>
      </c>
      <c r="AI21" s="10" t="str">
        <f t="shared" si="13"/>
        <v>WO</v>
      </c>
      <c r="AJ21" s="10" t="s">
        <v>40</v>
      </c>
      <c r="AK21" s="10" t="s">
        <v>40</v>
      </c>
      <c r="AL21" s="10" t="s">
        <v>40</v>
      </c>
      <c r="AM21" s="10" t="s">
        <v>40</v>
      </c>
      <c r="AN21" s="10" t="s">
        <v>40</v>
      </c>
      <c r="AO21" s="10" t="s">
        <v>40</v>
      </c>
      <c r="AP21" s="11" t="str">
        <f t="shared" si="13"/>
        <v>WO</v>
      </c>
      <c r="AQ21" s="29"/>
      <c r="AR21" s="32"/>
      <c r="AS21" s="10">
        <v>13</v>
      </c>
      <c r="AT21" s="10">
        <v>1013</v>
      </c>
      <c r="AU21" s="10" t="str">
        <f t="shared" si="4"/>
        <v>août</v>
      </c>
      <c r="AV21" s="19" t="s">
        <v>16</v>
      </c>
      <c r="AW21" s="10">
        <f t="shared" si="5"/>
        <v>25</v>
      </c>
      <c r="AX21" s="10">
        <f t="shared" si="6"/>
        <v>0</v>
      </c>
      <c r="AY21" s="10">
        <f t="shared" si="7"/>
        <v>1</v>
      </c>
      <c r="AZ21" s="10">
        <f t="shared" si="8"/>
        <v>5</v>
      </c>
      <c r="BA21" s="10">
        <f t="shared" si="9"/>
        <v>31</v>
      </c>
      <c r="BB21" s="10">
        <f>rapportjanv8[[#This Row],[Jours]]-rapportjanv8[[#This Row],[Absent ]]</f>
        <v>31</v>
      </c>
      <c r="BC21" s="24">
        <v>42000</v>
      </c>
      <c r="BD21" s="25">
        <f>rapportjanv8[[#This Row],[Salaire]]/rapportjanv8[[#This Row],[Jours]]</f>
        <v>1354.8387096774193</v>
      </c>
      <c r="BE21" s="25">
        <f>rapportjanv8[[#This Row],[Salaire par jours]]*rapportjanv8[[#This Row],[Absent ]]</f>
        <v>0</v>
      </c>
      <c r="BF21" s="25">
        <f>rapportjanv8[[#This Row],[Salaire]]-rapportjanv8[[#This Row],[Déduction]]</f>
        <v>42000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10"/>
        <v>5</v>
      </c>
      <c r="L22" s="10" t="s">
        <v>40</v>
      </c>
      <c r="M22" s="10" t="s">
        <v>40</v>
      </c>
      <c r="N22" s="10" t="str">
        <f t="shared" si="11"/>
        <v>WO</v>
      </c>
      <c r="O22" s="10" t="s">
        <v>40</v>
      </c>
      <c r="P22" s="10" t="s">
        <v>40</v>
      </c>
      <c r="Q22" s="10" t="s">
        <v>40</v>
      </c>
      <c r="R22" s="10" t="s">
        <v>40</v>
      </c>
      <c r="S22" s="10" t="s">
        <v>40</v>
      </c>
      <c r="T22" s="10" t="s">
        <v>40</v>
      </c>
      <c r="U22" s="10" t="str">
        <f t="shared" si="11"/>
        <v>WO</v>
      </c>
      <c r="V22" s="10" t="s">
        <v>40</v>
      </c>
      <c r="W22" s="10" t="s">
        <v>40</v>
      </c>
      <c r="X22" s="10" t="s">
        <v>40</v>
      </c>
      <c r="Y22" s="10" t="s">
        <v>40</v>
      </c>
      <c r="Z22" s="10" t="s">
        <v>41</v>
      </c>
      <c r="AA22" s="10" t="s">
        <v>40</v>
      </c>
      <c r="AB22" s="10" t="str">
        <f t="shared" si="11"/>
        <v>WO</v>
      </c>
      <c r="AC22" s="10" t="s">
        <v>40</v>
      </c>
      <c r="AD22" s="10" t="s">
        <v>40</v>
      </c>
      <c r="AE22" s="10" t="s">
        <v>40</v>
      </c>
      <c r="AF22" s="10" t="s">
        <v>40</v>
      </c>
      <c r="AG22" s="10" t="s">
        <v>40</v>
      </c>
      <c r="AH22" s="10" t="s">
        <v>40</v>
      </c>
      <c r="AI22" s="10" t="str">
        <f t="shared" si="13"/>
        <v>WO</v>
      </c>
      <c r="AJ22" s="10" t="s">
        <v>40</v>
      </c>
      <c r="AK22" s="10" t="s">
        <v>40</v>
      </c>
      <c r="AL22" s="10" t="s">
        <v>40</v>
      </c>
      <c r="AM22" s="10" t="s">
        <v>40</v>
      </c>
      <c r="AN22" s="10" t="s">
        <v>40</v>
      </c>
      <c r="AO22" s="10" t="s">
        <v>40</v>
      </c>
      <c r="AP22" s="11" t="str">
        <f t="shared" si="13"/>
        <v>WO</v>
      </c>
      <c r="AQ22" s="29"/>
      <c r="AR22" s="32"/>
      <c r="AS22" s="10">
        <v>14</v>
      </c>
      <c r="AT22" s="10">
        <v>1014</v>
      </c>
      <c r="AU22" s="10" t="str">
        <f t="shared" si="4"/>
        <v>août</v>
      </c>
      <c r="AV22" s="19" t="s">
        <v>17</v>
      </c>
      <c r="AW22" s="10">
        <f t="shared" si="5"/>
        <v>25</v>
      </c>
      <c r="AX22" s="10">
        <f t="shared" si="6"/>
        <v>0</v>
      </c>
      <c r="AY22" s="10">
        <f t="shared" si="7"/>
        <v>1</v>
      </c>
      <c r="AZ22" s="10">
        <f t="shared" si="8"/>
        <v>5</v>
      </c>
      <c r="BA22" s="10">
        <f t="shared" si="9"/>
        <v>31</v>
      </c>
      <c r="BB22" s="10">
        <f>rapportjanv8[[#This Row],[Jours]]-rapportjanv8[[#This Row],[Absent ]]</f>
        <v>31</v>
      </c>
      <c r="BC22" s="24">
        <v>15000</v>
      </c>
      <c r="BD22" s="25">
        <f>rapportjanv8[[#This Row],[Salaire]]/rapportjanv8[[#This Row],[Jours]]</f>
        <v>483.87096774193549</v>
      </c>
      <c r="BE22" s="25">
        <f>rapportjanv8[[#This Row],[Salaire par jours]]*rapportjanv8[[#This Row],[Absent ]]</f>
        <v>0</v>
      </c>
      <c r="BF22" s="25">
        <f>rapportjanv8[[#This Row],[Salaire]]-rapportjanv8[[#This Row],[Déduction]]</f>
        <v>15000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10"/>
        <v>5</v>
      </c>
      <c r="L23" s="10" t="s">
        <v>40</v>
      </c>
      <c r="M23" s="10" t="s">
        <v>40</v>
      </c>
      <c r="N23" s="10" t="str">
        <f t="shared" si="11"/>
        <v>WO</v>
      </c>
      <c r="O23" s="10" t="s">
        <v>40</v>
      </c>
      <c r="P23" s="10" t="s">
        <v>40</v>
      </c>
      <c r="Q23" s="10" t="s">
        <v>40</v>
      </c>
      <c r="R23" s="10" t="s">
        <v>40</v>
      </c>
      <c r="S23" s="10" t="s">
        <v>40</v>
      </c>
      <c r="T23" s="10" t="s">
        <v>40</v>
      </c>
      <c r="U23" s="10" t="str">
        <f t="shared" si="11"/>
        <v>WO</v>
      </c>
      <c r="V23" s="10" t="s">
        <v>40</v>
      </c>
      <c r="W23" s="10" t="s">
        <v>40</v>
      </c>
      <c r="X23" s="10" t="s">
        <v>40</v>
      </c>
      <c r="Y23" s="10" t="s">
        <v>40</v>
      </c>
      <c r="Z23" s="10" t="s">
        <v>41</v>
      </c>
      <c r="AA23" s="10" t="s">
        <v>40</v>
      </c>
      <c r="AB23" s="10" t="str">
        <f t="shared" si="11"/>
        <v>WO</v>
      </c>
      <c r="AC23" s="10" t="s">
        <v>40</v>
      </c>
      <c r="AD23" s="10" t="s">
        <v>40</v>
      </c>
      <c r="AE23" s="10" t="s">
        <v>40</v>
      </c>
      <c r="AF23" s="10" t="s">
        <v>40</v>
      </c>
      <c r="AG23" s="10" t="s">
        <v>40</v>
      </c>
      <c r="AH23" s="10" t="s">
        <v>40</v>
      </c>
      <c r="AI23" s="10" t="str">
        <f t="shared" si="13"/>
        <v>WO</v>
      </c>
      <c r="AJ23" s="10" t="s">
        <v>40</v>
      </c>
      <c r="AK23" s="10" t="s">
        <v>40</v>
      </c>
      <c r="AL23" s="10" t="s">
        <v>40</v>
      </c>
      <c r="AM23" s="10" t="s">
        <v>40</v>
      </c>
      <c r="AN23" s="10" t="s">
        <v>28</v>
      </c>
      <c r="AO23" s="10" t="s">
        <v>40</v>
      </c>
      <c r="AP23" s="11" t="str">
        <f t="shared" si="13"/>
        <v>WO</v>
      </c>
      <c r="AQ23" s="29"/>
      <c r="AR23" s="32"/>
      <c r="AS23" s="10">
        <v>15</v>
      </c>
      <c r="AT23" s="10">
        <v>1015</v>
      </c>
      <c r="AU23" s="10" t="str">
        <f t="shared" si="4"/>
        <v>août</v>
      </c>
      <c r="AV23" s="19" t="s">
        <v>18</v>
      </c>
      <c r="AW23" s="10">
        <f t="shared" si="5"/>
        <v>24</v>
      </c>
      <c r="AX23" s="10">
        <f t="shared" si="6"/>
        <v>1</v>
      </c>
      <c r="AY23" s="10">
        <f t="shared" si="7"/>
        <v>1</v>
      </c>
      <c r="AZ23" s="10">
        <f t="shared" si="8"/>
        <v>5</v>
      </c>
      <c r="BA23" s="10">
        <f t="shared" si="9"/>
        <v>31</v>
      </c>
      <c r="BB23" s="10">
        <f>rapportjanv8[[#This Row],[Jours]]-rapportjanv8[[#This Row],[Absent ]]</f>
        <v>30</v>
      </c>
      <c r="BC23" s="24">
        <v>46000</v>
      </c>
      <c r="BD23" s="25">
        <f>rapportjanv8[[#This Row],[Salaire]]/rapportjanv8[[#This Row],[Jours]]</f>
        <v>1483.8709677419354</v>
      </c>
      <c r="BE23" s="25">
        <f>rapportjanv8[[#This Row],[Salaire par jours]]*rapportjanv8[[#This Row],[Absent ]]</f>
        <v>1483.8709677419354</v>
      </c>
      <c r="BF23" s="25">
        <f>rapportjanv8[[#This Row],[Salaire]]-rapportjanv8[[#This Row],[Déduction]]</f>
        <v>44516.129032258068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10"/>
        <v>5</v>
      </c>
      <c r="L24" s="10" t="s">
        <v>40</v>
      </c>
      <c r="M24" s="10" t="s">
        <v>40</v>
      </c>
      <c r="N24" s="10" t="str">
        <f t="shared" si="11"/>
        <v>WO</v>
      </c>
      <c r="O24" s="10" t="s">
        <v>40</v>
      </c>
      <c r="P24" s="10" t="s">
        <v>40</v>
      </c>
      <c r="Q24" s="10" t="s">
        <v>40</v>
      </c>
      <c r="R24" s="10" t="s">
        <v>40</v>
      </c>
      <c r="S24" s="10" t="s">
        <v>40</v>
      </c>
      <c r="T24" s="10" t="s">
        <v>40</v>
      </c>
      <c r="U24" s="10" t="str">
        <f t="shared" si="11"/>
        <v>WO</v>
      </c>
      <c r="V24" s="10" t="s">
        <v>40</v>
      </c>
      <c r="W24" s="10" t="s">
        <v>40</v>
      </c>
      <c r="X24" s="10" t="s">
        <v>40</v>
      </c>
      <c r="Y24" s="10" t="s">
        <v>40</v>
      </c>
      <c r="Z24" s="10" t="s">
        <v>41</v>
      </c>
      <c r="AA24" s="10" t="s">
        <v>40</v>
      </c>
      <c r="AB24" s="10" t="str">
        <f t="shared" si="11"/>
        <v>WO</v>
      </c>
      <c r="AC24" s="10" t="s">
        <v>40</v>
      </c>
      <c r="AD24" s="10" t="s">
        <v>40</v>
      </c>
      <c r="AE24" s="10" t="s">
        <v>40</v>
      </c>
      <c r="AF24" s="10" t="s">
        <v>40</v>
      </c>
      <c r="AG24" s="10" t="s">
        <v>40</v>
      </c>
      <c r="AH24" s="10" t="s">
        <v>40</v>
      </c>
      <c r="AI24" s="10" t="str">
        <f t="shared" si="13"/>
        <v>WO</v>
      </c>
      <c r="AJ24" s="10" t="s">
        <v>40</v>
      </c>
      <c r="AK24" s="10" t="s">
        <v>40</v>
      </c>
      <c r="AL24" s="10" t="s">
        <v>40</v>
      </c>
      <c r="AM24" s="10" t="s">
        <v>40</v>
      </c>
      <c r="AN24" s="10" t="s">
        <v>40</v>
      </c>
      <c r="AO24" s="10" t="s">
        <v>40</v>
      </c>
      <c r="AP24" s="11" t="str">
        <f t="shared" si="13"/>
        <v>WO</v>
      </c>
      <c r="AQ24" s="29"/>
      <c r="AR24" s="32"/>
      <c r="AS24" s="10">
        <v>16</v>
      </c>
      <c r="AT24" s="10">
        <v>1016</v>
      </c>
      <c r="AU24" s="10" t="str">
        <f t="shared" si="4"/>
        <v>août</v>
      </c>
      <c r="AV24" s="19" t="s">
        <v>19</v>
      </c>
      <c r="AW24" s="10">
        <f t="shared" si="5"/>
        <v>25</v>
      </c>
      <c r="AX24" s="10">
        <f t="shared" si="6"/>
        <v>0</v>
      </c>
      <c r="AY24" s="10">
        <f t="shared" si="7"/>
        <v>1</v>
      </c>
      <c r="AZ24" s="10">
        <f t="shared" si="8"/>
        <v>5</v>
      </c>
      <c r="BA24" s="10">
        <f t="shared" si="9"/>
        <v>31</v>
      </c>
      <c r="BB24" s="10">
        <f>rapportjanv8[[#This Row],[Jours]]-rapportjanv8[[#This Row],[Absent ]]</f>
        <v>31</v>
      </c>
      <c r="BC24" s="24">
        <v>52000</v>
      </c>
      <c r="BD24" s="25">
        <f>rapportjanv8[[#This Row],[Salaire]]/rapportjanv8[[#This Row],[Jours]]</f>
        <v>1677.4193548387098</v>
      </c>
      <c r="BE24" s="25">
        <f>rapportjanv8[[#This Row],[Salaire par jours]]*rapportjanv8[[#This Row],[Absent ]]</f>
        <v>0</v>
      </c>
      <c r="BF24" s="25">
        <f>rapportjanv8[[#This Row],[Salaire]]-rapportjanv8[[#This Row],[Déduction]]</f>
        <v>52000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10"/>
        <v>5</v>
      </c>
      <c r="L25" s="10" t="s">
        <v>40</v>
      </c>
      <c r="M25" s="10" t="s">
        <v>40</v>
      </c>
      <c r="N25" s="10" t="str">
        <f t="shared" si="11"/>
        <v>WO</v>
      </c>
      <c r="O25" s="10" t="s">
        <v>40</v>
      </c>
      <c r="P25" s="10" t="s">
        <v>40</v>
      </c>
      <c r="Q25" s="10" t="s">
        <v>40</v>
      </c>
      <c r="R25" s="10" t="s">
        <v>40</v>
      </c>
      <c r="S25" s="10" t="s">
        <v>40</v>
      </c>
      <c r="T25" s="10" t="s">
        <v>40</v>
      </c>
      <c r="U25" s="10" t="str">
        <f t="shared" si="11"/>
        <v>WO</v>
      </c>
      <c r="V25" s="10" t="s">
        <v>40</v>
      </c>
      <c r="W25" s="10" t="s">
        <v>40</v>
      </c>
      <c r="X25" s="10" t="s">
        <v>40</v>
      </c>
      <c r="Y25" s="10" t="s">
        <v>40</v>
      </c>
      <c r="Z25" s="10" t="s">
        <v>41</v>
      </c>
      <c r="AA25" s="10" t="s">
        <v>40</v>
      </c>
      <c r="AB25" s="10" t="str">
        <f t="shared" si="11"/>
        <v>WO</v>
      </c>
      <c r="AC25" s="10" t="s">
        <v>40</v>
      </c>
      <c r="AD25" s="10" t="s">
        <v>40</v>
      </c>
      <c r="AE25" s="10" t="s">
        <v>40</v>
      </c>
      <c r="AF25" s="10" t="s">
        <v>40</v>
      </c>
      <c r="AG25" s="10" t="s">
        <v>40</v>
      </c>
      <c r="AH25" s="10" t="s">
        <v>40</v>
      </c>
      <c r="AI25" s="10" t="str">
        <f t="shared" si="13"/>
        <v>WO</v>
      </c>
      <c r="AJ25" s="10" t="s">
        <v>40</v>
      </c>
      <c r="AK25" s="10" t="s">
        <v>40</v>
      </c>
      <c r="AL25" s="10" t="s">
        <v>40</v>
      </c>
      <c r="AM25" s="10" t="s">
        <v>40</v>
      </c>
      <c r="AN25" s="10" t="s">
        <v>40</v>
      </c>
      <c r="AO25" s="10" t="s">
        <v>40</v>
      </c>
      <c r="AP25" s="11" t="str">
        <f t="shared" si="13"/>
        <v>WO</v>
      </c>
      <c r="AQ25" s="29"/>
      <c r="AR25" s="32"/>
      <c r="AS25" s="10">
        <v>17</v>
      </c>
      <c r="AT25" s="10">
        <v>1017</v>
      </c>
      <c r="AU25" s="10" t="str">
        <f t="shared" si="4"/>
        <v>août</v>
      </c>
      <c r="AV25" s="19" t="s">
        <v>20</v>
      </c>
      <c r="AW25" s="10">
        <f t="shared" si="5"/>
        <v>25</v>
      </c>
      <c r="AX25" s="10">
        <f t="shared" si="6"/>
        <v>0</v>
      </c>
      <c r="AY25" s="10">
        <f t="shared" si="7"/>
        <v>1</v>
      </c>
      <c r="AZ25" s="10">
        <f t="shared" si="8"/>
        <v>5</v>
      </c>
      <c r="BA25" s="10">
        <f t="shared" si="9"/>
        <v>31</v>
      </c>
      <c r="BB25" s="10">
        <f>rapportjanv8[[#This Row],[Jours]]-rapportjanv8[[#This Row],[Absent ]]</f>
        <v>31</v>
      </c>
      <c r="BC25" s="24">
        <v>42000</v>
      </c>
      <c r="BD25" s="25">
        <f>rapportjanv8[[#This Row],[Salaire]]/rapportjanv8[[#This Row],[Jours]]</f>
        <v>1354.8387096774193</v>
      </c>
      <c r="BE25" s="25">
        <f>rapportjanv8[[#This Row],[Salaire par jours]]*rapportjanv8[[#This Row],[Absent ]]</f>
        <v>0</v>
      </c>
      <c r="BF25" s="25">
        <f>rapportjanv8[[#This Row],[Salaire]]-rapportjanv8[[#This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10"/>
        <v>5</v>
      </c>
      <c r="L26" s="10" t="s">
        <v>40</v>
      </c>
      <c r="M26" s="10" t="s">
        <v>40</v>
      </c>
      <c r="N26" s="10" t="str">
        <f t="shared" si="11"/>
        <v>WO</v>
      </c>
      <c r="O26" s="10" t="s">
        <v>40</v>
      </c>
      <c r="P26" s="10" t="s">
        <v>40</v>
      </c>
      <c r="Q26" s="10" t="s">
        <v>40</v>
      </c>
      <c r="R26" s="10" t="s">
        <v>40</v>
      </c>
      <c r="S26" s="10" t="s">
        <v>40</v>
      </c>
      <c r="T26" s="10" t="s">
        <v>40</v>
      </c>
      <c r="U26" s="10" t="str">
        <f t="shared" si="11"/>
        <v>WO</v>
      </c>
      <c r="V26" s="10" t="s">
        <v>40</v>
      </c>
      <c r="W26" s="10" t="s">
        <v>40</v>
      </c>
      <c r="X26" s="10" t="s">
        <v>40</v>
      </c>
      <c r="Y26" s="10" t="s">
        <v>40</v>
      </c>
      <c r="Z26" s="10" t="s">
        <v>41</v>
      </c>
      <c r="AA26" s="10" t="s">
        <v>40</v>
      </c>
      <c r="AB26" s="10" t="str">
        <f t="shared" si="11"/>
        <v>WO</v>
      </c>
      <c r="AC26" s="10" t="s">
        <v>40</v>
      </c>
      <c r="AD26" s="10" t="s">
        <v>40</v>
      </c>
      <c r="AE26" s="10" t="s">
        <v>40</v>
      </c>
      <c r="AF26" s="10" t="s">
        <v>40</v>
      </c>
      <c r="AG26" s="10" t="s">
        <v>28</v>
      </c>
      <c r="AH26" s="10" t="s">
        <v>40</v>
      </c>
      <c r="AI26" s="10" t="str">
        <f t="shared" si="13"/>
        <v>WO</v>
      </c>
      <c r="AJ26" s="10" t="s">
        <v>40</v>
      </c>
      <c r="AK26" s="10" t="s">
        <v>40</v>
      </c>
      <c r="AL26" s="10" t="s">
        <v>40</v>
      </c>
      <c r="AM26" s="10" t="s">
        <v>40</v>
      </c>
      <c r="AN26" s="10" t="s">
        <v>40</v>
      </c>
      <c r="AO26" s="10" t="s">
        <v>40</v>
      </c>
      <c r="AP26" s="11" t="str">
        <f t="shared" si="13"/>
        <v>WO</v>
      </c>
      <c r="AQ26" s="29"/>
      <c r="AR26" s="32"/>
      <c r="AS26" s="10">
        <v>18</v>
      </c>
      <c r="AT26" s="10">
        <v>1018</v>
      </c>
      <c r="AU26" s="10" t="str">
        <f t="shared" si="4"/>
        <v>août</v>
      </c>
      <c r="AV26" s="19" t="s">
        <v>21</v>
      </c>
      <c r="AW26" s="10">
        <f t="shared" si="5"/>
        <v>24</v>
      </c>
      <c r="AX26" s="10">
        <f t="shared" si="6"/>
        <v>1</v>
      </c>
      <c r="AY26" s="10">
        <f t="shared" si="7"/>
        <v>1</v>
      </c>
      <c r="AZ26" s="10">
        <f t="shared" si="8"/>
        <v>5</v>
      </c>
      <c r="BA26" s="10">
        <f t="shared" si="9"/>
        <v>31</v>
      </c>
      <c r="BB26" s="10">
        <f>rapportjanv8[[#This Row],[Jours]]-rapportjanv8[[#This Row],[Absent ]]</f>
        <v>30</v>
      </c>
      <c r="BC26" s="24">
        <v>62000</v>
      </c>
      <c r="BD26" s="25">
        <f>rapportjanv8[[#This Row],[Salaire]]/rapportjanv8[[#This Row],[Jours]]</f>
        <v>2000</v>
      </c>
      <c r="BE26" s="25">
        <f>rapportjanv8[[#This Row],[Salaire par jours]]*rapportjanv8[[#This Row],[Absent ]]</f>
        <v>2000</v>
      </c>
      <c r="BF26" s="25">
        <f>rapportjanv8[[#This Row],[Salaire]]-rapportjanv8[[#This Row],[Déduction]]</f>
        <v>60000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10"/>
        <v>5</v>
      </c>
      <c r="L27" s="10" t="s">
        <v>40</v>
      </c>
      <c r="M27" s="10" t="s">
        <v>40</v>
      </c>
      <c r="N27" s="10" t="str">
        <f t="shared" si="11"/>
        <v>WO</v>
      </c>
      <c r="O27" s="10" t="s">
        <v>40</v>
      </c>
      <c r="P27" s="10" t="s">
        <v>40</v>
      </c>
      <c r="Q27" s="10" t="s">
        <v>40</v>
      </c>
      <c r="R27" s="10" t="s">
        <v>40</v>
      </c>
      <c r="S27" s="10" t="s">
        <v>40</v>
      </c>
      <c r="T27" s="10" t="s">
        <v>40</v>
      </c>
      <c r="U27" s="10" t="str">
        <f t="shared" si="11"/>
        <v>WO</v>
      </c>
      <c r="V27" s="10" t="s">
        <v>40</v>
      </c>
      <c r="W27" s="10" t="s">
        <v>40</v>
      </c>
      <c r="X27" s="10" t="s">
        <v>40</v>
      </c>
      <c r="Y27" s="10" t="s">
        <v>40</v>
      </c>
      <c r="Z27" s="10" t="s">
        <v>41</v>
      </c>
      <c r="AA27" s="10" t="s">
        <v>40</v>
      </c>
      <c r="AB27" s="10" t="str">
        <f t="shared" si="11"/>
        <v>WO</v>
      </c>
      <c r="AC27" s="10" t="s">
        <v>40</v>
      </c>
      <c r="AD27" s="10" t="s">
        <v>40</v>
      </c>
      <c r="AE27" s="10" t="s">
        <v>40</v>
      </c>
      <c r="AF27" s="10" t="s">
        <v>40</v>
      </c>
      <c r="AG27" s="10" t="s">
        <v>40</v>
      </c>
      <c r="AH27" s="10" t="s">
        <v>40</v>
      </c>
      <c r="AI27" s="10" t="str">
        <f t="shared" si="13"/>
        <v>WO</v>
      </c>
      <c r="AJ27" s="10" t="s">
        <v>40</v>
      </c>
      <c r="AK27" s="10" t="s">
        <v>40</v>
      </c>
      <c r="AL27" s="10" t="s">
        <v>40</v>
      </c>
      <c r="AM27" s="10" t="s">
        <v>40</v>
      </c>
      <c r="AN27" s="10" t="s">
        <v>40</v>
      </c>
      <c r="AO27" s="10" t="s">
        <v>40</v>
      </c>
      <c r="AP27" s="11" t="str">
        <f t="shared" si="13"/>
        <v>WO</v>
      </c>
      <c r="AQ27" s="29"/>
      <c r="AR27" s="32"/>
      <c r="AS27" s="10">
        <v>19</v>
      </c>
      <c r="AT27" s="10">
        <v>1019</v>
      </c>
      <c r="AU27" s="10" t="str">
        <f t="shared" si="4"/>
        <v>août</v>
      </c>
      <c r="AV27" s="19" t="s">
        <v>22</v>
      </c>
      <c r="AW27" s="10">
        <f t="shared" si="5"/>
        <v>25</v>
      </c>
      <c r="AX27" s="10">
        <f t="shared" si="6"/>
        <v>0</v>
      </c>
      <c r="AY27" s="10">
        <f t="shared" si="7"/>
        <v>1</v>
      </c>
      <c r="AZ27" s="10">
        <f t="shared" si="8"/>
        <v>5</v>
      </c>
      <c r="BA27" s="10">
        <f t="shared" si="9"/>
        <v>31</v>
      </c>
      <c r="BB27" s="10">
        <f>rapportjanv8[[#This Row],[Jours]]-rapportjanv8[[#This Row],[Absent ]]</f>
        <v>31</v>
      </c>
      <c r="BC27" s="24">
        <v>41000</v>
      </c>
      <c r="BD27" s="25">
        <f>rapportjanv8[[#This Row],[Salaire]]/rapportjanv8[[#This Row],[Jours]]</f>
        <v>1322.5806451612902</v>
      </c>
      <c r="BE27" s="25">
        <f>rapportjanv8[[#This Row],[Salaire par jours]]*rapportjanv8[[#This Row],[Absent ]]</f>
        <v>0</v>
      </c>
      <c r="BF27" s="25">
        <f>rapportjanv8[[#This Row],[Salaire]]-rapportjanv8[[#This Row],[Déduction]]</f>
        <v>41000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10"/>
        <v>5</v>
      </c>
      <c r="L28" s="13" t="s">
        <v>40</v>
      </c>
      <c r="M28" s="13" t="s">
        <v>40</v>
      </c>
      <c r="N28" s="13" t="str">
        <f t="shared" si="11"/>
        <v>WO</v>
      </c>
      <c r="O28" s="13" t="s">
        <v>40</v>
      </c>
      <c r="P28" s="13" t="s">
        <v>40</v>
      </c>
      <c r="Q28" s="13" t="s">
        <v>40</v>
      </c>
      <c r="R28" s="13" t="s">
        <v>40</v>
      </c>
      <c r="S28" s="13" t="s">
        <v>40</v>
      </c>
      <c r="T28" s="13" t="s">
        <v>40</v>
      </c>
      <c r="U28" s="13" t="str">
        <f t="shared" si="11"/>
        <v>WO</v>
      </c>
      <c r="V28" s="13" t="s">
        <v>40</v>
      </c>
      <c r="W28" s="13" t="s">
        <v>40</v>
      </c>
      <c r="X28" s="13" t="s">
        <v>40</v>
      </c>
      <c r="Y28" s="13" t="s">
        <v>40</v>
      </c>
      <c r="Z28" s="13" t="s">
        <v>41</v>
      </c>
      <c r="AA28" s="13" t="s">
        <v>40</v>
      </c>
      <c r="AB28" s="13" t="str">
        <f t="shared" si="11"/>
        <v>WO</v>
      </c>
      <c r="AC28" s="13" t="s">
        <v>40</v>
      </c>
      <c r="AD28" s="13" t="s">
        <v>40</v>
      </c>
      <c r="AE28" s="13" t="s">
        <v>40</v>
      </c>
      <c r="AF28" s="13" t="s">
        <v>40</v>
      </c>
      <c r="AG28" s="13" t="s">
        <v>40</v>
      </c>
      <c r="AH28" s="13" t="s">
        <v>40</v>
      </c>
      <c r="AI28" s="13" t="str">
        <f t="shared" si="13"/>
        <v>WO</v>
      </c>
      <c r="AJ28" s="13" t="s">
        <v>40</v>
      </c>
      <c r="AK28" s="13" t="s">
        <v>40</v>
      </c>
      <c r="AL28" s="13" t="s">
        <v>28</v>
      </c>
      <c r="AM28" s="13" t="s">
        <v>40</v>
      </c>
      <c r="AN28" s="13" t="s">
        <v>40</v>
      </c>
      <c r="AO28" s="13" t="s">
        <v>40</v>
      </c>
      <c r="AP28" s="14" t="str">
        <f t="shared" si="13"/>
        <v>WO</v>
      </c>
      <c r="AQ28" s="29"/>
      <c r="AR28" s="32"/>
      <c r="AS28" s="10">
        <v>20</v>
      </c>
      <c r="AT28" s="10">
        <v>1020</v>
      </c>
      <c r="AU28" s="10" t="str">
        <f t="shared" si="4"/>
        <v>août</v>
      </c>
      <c r="AV28" s="19" t="s">
        <v>23</v>
      </c>
      <c r="AW28" s="10">
        <f t="shared" si="5"/>
        <v>24</v>
      </c>
      <c r="AX28" s="10">
        <f t="shared" si="6"/>
        <v>1</v>
      </c>
      <c r="AY28" s="10">
        <f t="shared" si="7"/>
        <v>1</v>
      </c>
      <c r="AZ28" s="10">
        <f t="shared" si="8"/>
        <v>5</v>
      </c>
      <c r="BA28" s="10">
        <f t="shared" si="9"/>
        <v>31</v>
      </c>
      <c r="BB28" s="10">
        <f>rapportjanv8[[#This Row],[Jours]]-rapportjanv8[[#This Row],[Absent ]]</f>
        <v>30</v>
      </c>
      <c r="BC28" s="24">
        <v>30000</v>
      </c>
      <c r="BD28" s="25">
        <f>rapportjanv8[[#This Row],[Salaire]]/rapportjanv8[[#This Row],[Jours]]</f>
        <v>967.74193548387098</v>
      </c>
      <c r="BE28" s="25">
        <f>rapportjanv8[[#This Row],[Salaire par jours]]*rapportjanv8[[#This Row],[Absent ]]</f>
        <v>967.74193548387098</v>
      </c>
      <c r="BF28" s="25">
        <f>rapportjanv8[[#This Row],[Salaire]]-rapportjanv8[[#This Row],[Déduction]]</f>
        <v>29032.258064516129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N9:N28 U9:U28 AB9:AB28 AI9:AI28 AP9:AP28">
    <cfRule type="containsText" dxfId="199" priority="24" operator="containsText" text="WO">
      <formula>NOT(ISERROR(SEARCH("WO",L8)))</formula>
    </cfRule>
  </conditionalFormatting>
  <conditionalFormatting sqref="N9:N28 U9:U28 AB9:AB28 AI9:AI28 AP9:AP28">
    <cfRule type="containsText" dxfId="198" priority="21" operator="containsText" text="C">
      <formula>NOT(ISERROR(SEARCH("C",N9)))</formula>
    </cfRule>
    <cfRule type="containsText" dxfId="197" priority="22" operator="containsText" text="A">
      <formula>NOT(ISERROR(SEARCH("A",N9)))</formula>
    </cfRule>
    <cfRule type="containsText" dxfId="196" priority="23" operator="containsText" text="P">
      <formula>NOT(ISERROR(SEARCH("P",N9)))</formula>
    </cfRule>
  </conditionalFormatting>
  <conditionalFormatting sqref="L9:M28">
    <cfRule type="containsText" dxfId="195" priority="20" operator="containsText" text="WO">
      <formula>NOT(ISERROR(SEARCH("WO",L9)))</formula>
    </cfRule>
  </conditionalFormatting>
  <conditionalFormatting sqref="L9:M28">
    <cfRule type="containsText" dxfId="194" priority="17" operator="containsText" text="C">
      <formula>NOT(ISERROR(SEARCH("C",L9)))</formula>
    </cfRule>
    <cfRule type="containsText" dxfId="193" priority="18" operator="containsText" text="A">
      <formula>NOT(ISERROR(SEARCH("A",L9)))</formula>
    </cfRule>
    <cfRule type="containsText" dxfId="192" priority="19" operator="containsText" text="P">
      <formula>NOT(ISERROR(SEARCH("P",L9)))</formula>
    </cfRule>
  </conditionalFormatting>
  <conditionalFormatting sqref="O9:T28">
    <cfRule type="containsText" dxfId="191" priority="16" operator="containsText" text="WO">
      <formula>NOT(ISERROR(SEARCH("WO",O9)))</formula>
    </cfRule>
  </conditionalFormatting>
  <conditionalFormatting sqref="O9:T28">
    <cfRule type="containsText" dxfId="190" priority="13" operator="containsText" text="C">
      <formula>NOT(ISERROR(SEARCH("C",O9)))</formula>
    </cfRule>
    <cfRule type="containsText" dxfId="189" priority="14" operator="containsText" text="A">
      <formula>NOT(ISERROR(SEARCH("A",O9)))</formula>
    </cfRule>
    <cfRule type="containsText" dxfId="188" priority="15" operator="containsText" text="P">
      <formula>NOT(ISERROR(SEARCH("P",O9)))</formula>
    </cfRule>
  </conditionalFormatting>
  <conditionalFormatting sqref="V9:AA28">
    <cfRule type="containsText" dxfId="187" priority="12" operator="containsText" text="WO">
      <formula>NOT(ISERROR(SEARCH("WO",V9)))</formula>
    </cfRule>
  </conditionalFormatting>
  <conditionalFormatting sqref="V9:AA28">
    <cfRule type="containsText" dxfId="186" priority="9" operator="containsText" text="C">
      <formula>NOT(ISERROR(SEARCH("C",V9)))</formula>
    </cfRule>
    <cfRule type="containsText" dxfId="185" priority="10" operator="containsText" text="A">
      <formula>NOT(ISERROR(SEARCH("A",V9)))</formula>
    </cfRule>
    <cfRule type="containsText" dxfId="184" priority="11" operator="containsText" text="P">
      <formula>NOT(ISERROR(SEARCH("P",V9)))</formula>
    </cfRule>
  </conditionalFormatting>
  <conditionalFormatting sqref="AC9:AH28">
    <cfRule type="containsText" dxfId="183" priority="8" operator="containsText" text="WO">
      <formula>NOT(ISERROR(SEARCH("WO",AC9)))</formula>
    </cfRule>
  </conditionalFormatting>
  <conditionalFormatting sqref="AC9:AH28">
    <cfRule type="containsText" dxfId="182" priority="5" operator="containsText" text="C">
      <formula>NOT(ISERROR(SEARCH("C",AC9)))</formula>
    </cfRule>
    <cfRule type="containsText" dxfId="181" priority="6" operator="containsText" text="A">
      <formula>NOT(ISERROR(SEARCH("A",AC9)))</formula>
    </cfRule>
    <cfRule type="containsText" dxfId="180" priority="7" operator="containsText" text="P">
      <formula>NOT(ISERROR(SEARCH("P",AC9)))</formula>
    </cfRule>
  </conditionalFormatting>
  <conditionalFormatting sqref="AJ9:AO28">
    <cfRule type="containsText" dxfId="179" priority="4" operator="containsText" text="WO">
      <formula>NOT(ISERROR(SEARCH("WO",AJ9)))</formula>
    </cfRule>
  </conditionalFormatting>
  <conditionalFormatting sqref="AJ9:AO28">
    <cfRule type="containsText" dxfId="178" priority="1" operator="containsText" text="C">
      <formula>NOT(ISERROR(SEARCH("C",AJ9)))</formula>
    </cfRule>
    <cfRule type="containsText" dxfId="177" priority="2" operator="containsText" text="A">
      <formula>NOT(ISERROR(SEARCH("A",AJ9)))</formula>
    </cfRule>
    <cfRule type="containsText" dxfId="176" priority="3" operator="containsText" text="P">
      <formula>NOT(ISERROR(SEARCH("P",AJ9)))</formula>
    </cfRule>
  </conditionalFormatting>
  <dataValidations count="1">
    <dataValidation type="list" allowBlank="1" showInputMessage="1" showErrorMessage="1" sqref="L9:M28 O9:T28 AJ9:AO28 AC9:AH28 V9:AA28" xr:uid="{FC95E5A2-F275-45C4-A0C2-75D8E72BC21A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1E0036-635E-4808-90D9-F27F08350B07}">
          <x14:formula1>
            <xm:f>rough!$A$1:$A$12</xm:f>
          </x14:formula1>
          <xm:sqref>H5:I5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CABC-A4E4-45C9-8318-CFC99DF383AA}">
  <dimension ref="A1:BI43"/>
  <sheetViews>
    <sheetView topLeftCell="R1" zoomScale="80" zoomScaleNormal="80" workbookViewId="0">
      <selection activeCell="AW24" sqref="AW24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33"/>
      <c r="G5" s="33" t="s">
        <v>28</v>
      </c>
      <c r="H5" s="34">
        <v>45901</v>
      </c>
      <c r="I5" s="34"/>
      <c r="J5" s="35">
        <f>(_xlfn.DAYS($M$5,$H$5))+1</f>
        <v>30</v>
      </c>
      <c r="K5" s="33" t="str">
        <f>TEXT(H5,"mmmm")</f>
        <v>septembre</v>
      </c>
      <c r="L5" s="33" t="s">
        <v>27</v>
      </c>
      <c r="M5" s="34">
        <f>EOMONTH(H5,0)</f>
        <v>45930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lun</v>
      </c>
      <c r="M7" s="6" t="str">
        <f t="shared" ref="M7:AP7" si="0">TEXT(M8,"jjj")</f>
        <v>mar</v>
      </c>
      <c r="N7" s="6" t="str">
        <f t="shared" si="0"/>
        <v>mer</v>
      </c>
      <c r="O7" s="6" t="str">
        <f t="shared" si="0"/>
        <v>jeu</v>
      </c>
      <c r="P7" s="6" t="str">
        <f t="shared" si="0"/>
        <v>ven</v>
      </c>
      <c r="Q7" s="6" t="str">
        <f t="shared" si="0"/>
        <v>sam</v>
      </c>
      <c r="R7" s="6" t="str">
        <f t="shared" si="0"/>
        <v>dim</v>
      </c>
      <c r="S7" s="6" t="str">
        <f t="shared" si="0"/>
        <v>lun</v>
      </c>
      <c r="T7" s="6" t="str">
        <f t="shared" si="0"/>
        <v>mar</v>
      </c>
      <c r="U7" s="6" t="str">
        <f t="shared" si="0"/>
        <v>mer</v>
      </c>
      <c r="V7" s="6" t="str">
        <f t="shared" si="0"/>
        <v>jeu</v>
      </c>
      <c r="W7" s="6" t="str">
        <f t="shared" si="0"/>
        <v>ven</v>
      </c>
      <c r="X7" s="6" t="str">
        <f t="shared" si="0"/>
        <v>sam</v>
      </c>
      <c r="Y7" s="6" t="str">
        <f t="shared" si="0"/>
        <v>dim</v>
      </c>
      <c r="Z7" s="6" t="str">
        <f t="shared" si="0"/>
        <v>lun</v>
      </c>
      <c r="AA7" s="6" t="str">
        <f t="shared" si="0"/>
        <v>mar</v>
      </c>
      <c r="AB7" s="6" t="str">
        <f t="shared" si="0"/>
        <v>mer</v>
      </c>
      <c r="AC7" s="6" t="str">
        <f t="shared" si="0"/>
        <v>jeu</v>
      </c>
      <c r="AD7" s="6" t="str">
        <f t="shared" si="0"/>
        <v>ven</v>
      </c>
      <c r="AE7" s="6" t="str">
        <f t="shared" si="0"/>
        <v>sam</v>
      </c>
      <c r="AF7" s="6" t="str">
        <f t="shared" si="0"/>
        <v>dim</v>
      </c>
      <c r="AG7" s="6" t="str">
        <f t="shared" si="0"/>
        <v>lun</v>
      </c>
      <c r="AH7" s="6" t="str">
        <f t="shared" si="0"/>
        <v>mar</v>
      </c>
      <c r="AI7" s="6" t="str">
        <f t="shared" si="0"/>
        <v>mer</v>
      </c>
      <c r="AJ7" s="6" t="str">
        <f t="shared" si="0"/>
        <v>jeu</v>
      </c>
      <c r="AK7" s="6" t="str">
        <f t="shared" si="0"/>
        <v>ven</v>
      </c>
      <c r="AL7" s="6" t="str">
        <f t="shared" si="0"/>
        <v>sam</v>
      </c>
      <c r="AM7" s="6" t="str">
        <f t="shared" si="0"/>
        <v>dim</v>
      </c>
      <c r="AN7" s="6" t="str">
        <f t="shared" si="0"/>
        <v>lun</v>
      </c>
      <c r="AO7" s="6" t="str">
        <f t="shared" si="0"/>
        <v>mar</v>
      </c>
      <c r="AP7" s="7" t="str">
        <f t="shared" si="0"/>
        <v/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45901</v>
      </c>
      <c r="M8" s="17">
        <f>IF(L8&lt;$M$5,L8+1,"")</f>
        <v>45902</v>
      </c>
      <c r="N8" s="17">
        <f t="shared" ref="N8:AQ8" si="1">IF(M8&lt;$M$5,M8+1,"")</f>
        <v>45903</v>
      </c>
      <c r="O8" s="17">
        <f t="shared" si="1"/>
        <v>45904</v>
      </c>
      <c r="P8" s="17">
        <f t="shared" si="1"/>
        <v>45905</v>
      </c>
      <c r="Q8" s="17">
        <f t="shared" si="1"/>
        <v>45906</v>
      </c>
      <c r="R8" s="17">
        <f t="shared" si="1"/>
        <v>45907</v>
      </c>
      <c r="S8" s="17">
        <f t="shared" si="1"/>
        <v>45908</v>
      </c>
      <c r="T8" s="17">
        <f t="shared" si="1"/>
        <v>45909</v>
      </c>
      <c r="U8" s="17">
        <f t="shared" si="1"/>
        <v>45910</v>
      </c>
      <c r="V8" s="17">
        <f t="shared" si="1"/>
        <v>45911</v>
      </c>
      <c r="W8" s="17">
        <f t="shared" si="1"/>
        <v>45912</v>
      </c>
      <c r="X8" s="17">
        <f t="shared" si="1"/>
        <v>45913</v>
      </c>
      <c r="Y8" s="17">
        <f t="shared" si="1"/>
        <v>45914</v>
      </c>
      <c r="Z8" s="17">
        <f t="shared" si="1"/>
        <v>45915</v>
      </c>
      <c r="AA8" s="17">
        <f t="shared" si="1"/>
        <v>45916</v>
      </c>
      <c r="AB8" s="17">
        <f t="shared" si="1"/>
        <v>45917</v>
      </c>
      <c r="AC8" s="17">
        <f t="shared" si="1"/>
        <v>45918</v>
      </c>
      <c r="AD8" s="17">
        <f t="shared" si="1"/>
        <v>45919</v>
      </c>
      <c r="AE8" s="17">
        <f t="shared" si="1"/>
        <v>45920</v>
      </c>
      <c r="AF8" s="17">
        <f t="shared" si="1"/>
        <v>45921</v>
      </c>
      <c r="AG8" s="17">
        <f t="shared" si="1"/>
        <v>45922</v>
      </c>
      <c r="AH8" s="17">
        <f t="shared" si="1"/>
        <v>45923</v>
      </c>
      <c r="AI8" s="17">
        <f t="shared" si="1"/>
        <v>45924</v>
      </c>
      <c r="AJ8" s="17">
        <f t="shared" si="1"/>
        <v>45925</v>
      </c>
      <c r="AK8" s="17">
        <f t="shared" si="1"/>
        <v>45926</v>
      </c>
      <c r="AL8" s="17">
        <f t="shared" si="1"/>
        <v>45927</v>
      </c>
      <c r="AM8" s="17">
        <f t="shared" si="1"/>
        <v>45928</v>
      </c>
      <c r="AN8" s="17">
        <f t="shared" si="1"/>
        <v>45929</v>
      </c>
      <c r="AO8" s="17">
        <f t="shared" si="1"/>
        <v>45930</v>
      </c>
      <c r="AP8" s="18" t="str">
        <f t="shared" si="1"/>
        <v/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40</v>
      </c>
      <c r="M9" s="10" t="s">
        <v>40</v>
      </c>
      <c r="N9" s="10" t="s">
        <v>40</v>
      </c>
      <c r="O9" s="10" t="s">
        <v>40</v>
      </c>
      <c r="P9" s="10" t="s">
        <v>40</v>
      </c>
      <c r="Q9" s="10" t="s">
        <v>28</v>
      </c>
      <c r="R9" s="10" t="str">
        <f t="shared" ref="R9:AM17" si="2">IF(R$7="dim","WO","")</f>
        <v>WO</v>
      </c>
      <c r="S9" s="10" t="s">
        <v>40</v>
      </c>
      <c r="T9" s="10" t="s">
        <v>40</v>
      </c>
      <c r="U9" s="10" t="s">
        <v>40</v>
      </c>
      <c r="V9" s="10" t="s">
        <v>40</v>
      </c>
      <c r="W9" s="10" t="s">
        <v>40</v>
      </c>
      <c r="X9" s="10" t="s">
        <v>40</v>
      </c>
      <c r="Y9" s="10" t="str">
        <f t="shared" si="2"/>
        <v>WO</v>
      </c>
      <c r="Z9" s="10" t="s">
        <v>40</v>
      </c>
      <c r="AA9" s="10" t="s">
        <v>40</v>
      </c>
      <c r="AB9" s="10" t="s">
        <v>40</v>
      </c>
      <c r="AC9" s="10" t="s">
        <v>40</v>
      </c>
      <c r="AD9" s="10" t="s">
        <v>40</v>
      </c>
      <c r="AE9" s="10" t="s">
        <v>40</v>
      </c>
      <c r="AF9" s="10" t="str">
        <f t="shared" si="2"/>
        <v>WO</v>
      </c>
      <c r="AG9" s="10" t="s">
        <v>40</v>
      </c>
      <c r="AH9" s="10" t="s">
        <v>40</v>
      </c>
      <c r="AI9" s="10" t="s">
        <v>40</v>
      </c>
      <c r="AJ9" s="10" t="s">
        <v>40</v>
      </c>
      <c r="AK9" s="10" t="s">
        <v>40</v>
      </c>
      <c r="AL9" s="10" t="s">
        <v>40</v>
      </c>
      <c r="AM9" s="10" t="str">
        <f>IF(AM$7="dim","WO","")</f>
        <v>WO</v>
      </c>
      <c r="AN9" s="10" t="s">
        <v>40</v>
      </c>
      <c r="AO9" s="10" t="s">
        <v>40</v>
      </c>
      <c r="AP9" s="11"/>
      <c r="AQ9" s="29"/>
      <c r="AR9" s="32"/>
      <c r="AS9" s="10">
        <v>1</v>
      </c>
      <c r="AT9" s="10">
        <v>1001</v>
      </c>
      <c r="AU9" s="10" t="str">
        <f t="shared" ref="AU9:AU28" si="3">$K$5</f>
        <v>septembre</v>
      </c>
      <c r="AV9" s="19" t="s">
        <v>4</v>
      </c>
      <c r="AW9" s="10">
        <f t="shared" ref="AW9:AW28" si="4">COUNTIF($L9:$AP9,"p")</f>
        <v>25</v>
      </c>
      <c r="AX9" s="10">
        <f t="shared" ref="AX9:AX28" si="5">COUNTIF($L9:$AP9,"A")</f>
        <v>1</v>
      </c>
      <c r="AY9" s="10">
        <f t="shared" ref="AY9:AY28" si="6">COUNTIF($L9:$AP9,"C")</f>
        <v>0</v>
      </c>
      <c r="AZ9" s="10">
        <f t="shared" ref="AZ9:AZ28" si="7">$K$9</f>
        <v>4</v>
      </c>
      <c r="BA9" s="10">
        <f t="shared" ref="BA9:BA28" si="8">$J$5</f>
        <v>30</v>
      </c>
      <c r="BB9" s="10">
        <f>rapportjanv9[[#This Row],[Jours]]-rapportjanv9[[#This Row],[Absent ]]</f>
        <v>29</v>
      </c>
      <c r="BC9" s="24">
        <v>10000</v>
      </c>
      <c r="BD9" s="25">
        <f>rapportjanv9[[#This Row],[Salaire]]/rapportjanv9[[#This Row],[Jours]]</f>
        <v>333.33333333333331</v>
      </c>
      <c r="BE9" s="25">
        <f>rapportjanv9[[#This Row],[Salaire par jours]]*rapportjanv9[[#This Row],[Absent ]]</f>
        <v>333.33333333333331</v>
      </c>
      <c r="BF9" s="25">
        <f>rapportjanv9[[#This Row],[Salaire]]-rapportjanv9[[#This Row],[Déduction]]</f>
        <v>9666.6666666666661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9">COUNTIF($L$7:$AP$7,"dim")</f>
        <v>4</v>
      </c>
      <c r="L10" s="10" t="s">
        <v>40</v>
      </c>
      <c r="M10" s="10" t="s">
        <v>40</v>
      </c>
      <c r="N10" s="10" t="s">
        <v>40</v>
      </c>
      <c r="O10" s="10" t="s">
        <v>40</v>
      </c>
      <c r="P10" s="10" t="s">
        <v>40</v>
      </c>
      <c r="Q10" s="10" t="s">
        <v>40</v>
      </c>
      <c r="R10" s="10" t="str">
        <f t="shared" si="2"/>
        <v>WO</v>
      </c>
      <c r="S10" s="10" t="s">
        <v>40</v>
      </c>
      <c r="T10" s="10" t="s">
        <v>40</v>
      </c>
      <c r="U10" s="10" t="s">
        <v>40</v>
      </c>
      <c r="V10" s="10" t="s">
        <v>40</v>
      </c>
      <c r="W10" s="10" t="s">
        <v>40</v>
      </c>
      <c r="X10" s="10" t="s">
        <v>40</v>
      </c>
      <c r="Y10" s="10" t="str">
        <f t="shared" si="2"/>
        <v>WO</v>
      </c>
      <c r="Z10" s="10" t="s">
        <v>40</v>
      </c>
      <c r="AA10" s="10" t="s">
        <v>40</v>
      </c>
      <c r="AB10" s="10" t="s">
        <v>40</v>
      </c>
      <c r="AC10" s="10" t="s">
        <v>40</v>
      </c>
      <c r="AD10" s="10" t="s">
        <v>40</v>
      </c>
      <c r="AE10" s="10" t="s">
        <v>40</v>
      </c>
      <c r="AF10" s="10" t="str">
        <f t="shared" si="2"/>
        <v>WO</v>
      </c>
      <c r="AG10" s="10" t="s">
        <v>40</v>
      </c>
      <c r="AH10" s="10" t="s">
        <v>40</v>
      </c>
      <c r="AI10" s="10" t="s">
        <v>40</v>
      </c>
      <c r="AJ10" s="10" t="s">
        <v>40</v>
      </c>
      <c r="AK10" s="10" t="s">
        <v>40</v>
      </c>
      <c r="AL10" s="10" t="s">
        <v>40</v>
      </c>
      <c r="AM10" s="10" t="str">
        <f t="shared" si="2"/>
        <v>WO</v>
      </c>
      <c r="AN10" s="10" t="s">
        <v>40</v>
      </c>
      <c r="AO10" s="10" t="s">
        <v>40</v>
      </c>
      <c r="AP10" s="11"/>
      <c r="AQ10" s="29"/>
      <c r="AR10" s="32"/>
      <c r="AS10" s="10">
        <v>2</v>
      </c>
      <c r="AT10" s="10">
        <v>1002</v>
      </c>
      <c r="AU10" s="10" t="str">
        <f t="shared" si="3"/>
        <v>septembre</v>
      </c>
      <c r="AV10" s="19" t="s">
        <v>5</v>
      </c>
      <c r="AW10" s="26">
        <f t="shared" si="4"/>
        <v>26</v>
      </c>
      <c r="AX10" s="10">
        <f t="shared" si="5"/>
        <v>0</v>
      </c>
      <c r="AY10" s="10">
        <f t="shared" si="6"/>
        <v>0</v>
      </c>
      <c r="AZ10" s="10">
        <f t="shared" si="7"/>
        <v>4</v>
      </c>
      <c r="BA10" s="10">
        <f t="shared" si="8"/>
        <v>30</v>
      </c>
      <c r="BB10" s="10">
        <f>rapportjanv9[[#This Row],[Jours]]-rapportjanv9[[#This Row],[Absent ]]</f>
        <v>30</v>
      </c>
      <c r="BC10" s="24">
        <v>20000</v>
      </c>
      <c r="BD10" s="25">
        <f>rapportjanv9[[#This Row],[Salaire]]/rapportjanv9[[#This Row],[Jours]]</f>
        <v>666.66666666666663</v>
      </c>
      <c r="BE10" s="25">
        <f>rapportjanv9[[#This Row],[Salaire par jours]]*rapportjanv9[[#This Row],[Absent ]]</f>
        <v>0</v>
      </c>
      <c r="BF10" s="25">
        <f>rapportjanv9[[#This Row],[Salaire]]-rapportjanv9[[#This Row],[Déduction]]</f>
        <v>20000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9"/>
        <v>4</v>
      </c>
      <c r="L11" s="10" t="s">
        <v>40</v>
      </c>
      <c r="M11" s="10" t="s">
        <v>28</v>
      </c>
      <c r="N11" s="10" t="s">
        <v>40</v>
      </c>
      <c r="O11" s="10" t="s">
        <v>40</v>
      </c>
      <c r="P11" s="10" t="s">
        <v>40</v>
      </c>
      <c r="Q11" s="10" t="s">
        <v>40</v>
      </c>
      <c r="R11" s="10" t="str">
        <f t="shared" si="2"/>
        <v>WO</v>
      </c>
      <c r="S11" s="10" t="s">
        <v>40</v>
      </c>
      <c r="T11" s="10" t="s">
        <v>40</v>
      </c>
      <c r="U11" s="10" t="s">
        <v>40</v>
      </c>
      <c r="V11" s="10" t="s">
        <v>40</v>
      </c>
      <c r="W11" s="10" t="s">
        <v>40</v>
      </c>
      <c r="X11" s="10" t="s">
        <v>40</v>
      </c>
      <c r="Y11" s="10" t="str">
        <f t="shared" si="2"/>
        <v>WO</v>
      </c>
      <c r="Z11" s="10" t="s">
        <v>40</v>
      </c>
      <c r="AA11" s="10" t="s">
        <v>40</v>
      </c>
      <c r="AB11" s="10" t="s">
        <v>40</v>
      </c>
      <c r="AC11" s="10" t="s">
        <v>40</v>
      </c>
      <c r="AD11" s="10" t="s">
        <v>40</v>
      </c>
      <c r="AE11" s="10" t="s">
        <v>40</v>
      </c>
      <c r="AF11" s="10" t="str">
        <f t="shared" si="2"/>
        <v>WO</v>
      </c>
      <c r="AG11" s="10" t="s">
        <v>40</v>
      </c>
      <c r="AH11" s="10" t="s">
        <v>40</v>
      </c>
      <c r="AI11" s="10" t="s">
        <v>40</v>
      </c>
      <c r="AJ11" s="10" t="s">
        <v>40</v>
      </c>
      <c r="AK11" s="10" t="s">
        <v>40</v>
      </c>
      <c r="AL11" s="10" t="s">
        <v>40</v>
      </c>
      <c r="AM11" s="10" t="str">
        <f t="shared" si="2"/>
        <v>WO</v>
      </c>
      <c r="AN11" s="10" t="s">
        <v>40</v>
      </c>
      <c r="AO11" s="10" t="s">
        <v>40</v>
      </c>
      <c r="AP11" s="11"/>
      <c r="AQ11" s="29"/>
      <c r="AR11" s="32"/>
      <c r="AS11" s="10">
        <v>3</v>
      </c>
      <c r="AT11" s="10">
        <v>1003</v>
      </c>
      <c r="AU11" s="10" t="str">
        <f t="shared" si="3"/>
        <v>septembre</v>
      </c>
      <c r="AV11" s="19" t="s">
        <v>6</v>
      </c>
      <c r="AW11" s="10">
        <f t="shared" si="4"/>
        <v>25</v>
      </c>
      <c r="AX11" s="10">
        <f t="shared" si="5"/>
        <v>1</v>
      </c>
      <c r="AY11" s="10">
        <f t="shared" si="6"/>
        <v>0</v>
      </c>
      <c r="AZ11" s="10">
        <f t="shared" si="7"/>
        <v>4</v>
      </c>
      <c r="BA11" s="10">
        <f t="shared" si="8"/>
        <v>30</v>
      </c>
      <c r="BB11" s="10">
        <f>rapportjanv9[[#This Row],[Jours]]-rapportjanv9[[#This Row],[Absent ]]</f>
        <v>29</v>
      </c>
      <c r="BC11" s="24">
        <v>25000</v>
      </c>
      <c r="BD11" s="25">
        <f>rapportjanv9[[#This Row],[Salaire]]/rapportjanv9[[#This Row],[Jours]]</f>
        <v>833.33333333333337</v>
      </c>
      <c r="BE11" s="25">
        <f>rapportjanv9[[#This Row],[Salaire par jours]]*rapportjanv9[[#This Row],[Absent ]]</f>
        <v>833.33333333333337</v>
      </c>
      <c r="BF11" s="25">
        <f>rapportjanv9[[#This Row],[Salaire]]-rapportjanv9[[#This Row],[Déduction]]</f>
        <v>24166.666666666668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9"/>
        <v>4</v>
      </c>
      <c r="L12" s="10" t="s">
        <v>40</v>
      </c>
      <c r="M12" s="10" t="s">
        <v>40</v>
      </c>
      <c r="N12" s="10" t="s">
        <v>40</v>
      </c>
      <c r="O12" s="10" t="s">
        <v>40</v>
      </c>
      <c r="P12" s="10" t="s">
        <v>40</v>
      </c>
      <c r="Q12" s="10" t="s">
        <v>40</v>
      </c>
      <c r="R12" s="10" t="str">
        <f t="shared" si="2"/>
        <v>WO</v>
      </c>
      <c r="S12" s="10" t="s">
        <v>40</v>
      </c>
      <c r="T12" s="10" t="s">
        <v>40</v>
      </c>
      <c r="U12" s="10" t="s">
        <v>40</v>
      </c>
      <c r="V12" s="10" t="s">
        <v>40</v>
      </c>
      <c r="W12" s="10" t="s">
        <v>40</v>
      </c>
      <c r="X12" s="10" t="s">
        <v>40</v>
      </c>
      <c r="Y12" s="10" t="str">
        <f t="shared" si="2"/>
        <v>WO</v>
      </c>
      <c r="Z12" s="10" t="s">
        <v>40</v>
      </c>
      <c r="AA12" s="10" t="s">
        <v>40</v>
      </c>
      <c r="AB12" s="10" t="s">
        <v>40</v>
      </c>
      <c r="AC12" s="10" t="s">
        <v>40</v>
      </c>
      <c r="AD12" s="10" t="s">
        <v>40</v>
      </c>
      <c r="AE12" s="10" t="s">
        <v>40</v>
      </c>
      <c r="AF12" s="10" t="str">
        <f t="shared" si="2"/>
        <v>WO</v>
      </c>
      <c r="AG12" s="10" t="s">
        <v>40</v>
      </c>
      <c r="AH12" s="10" t="s">
        <v>40</v>
      </c>
      <c r="AI12" s="10" t="s">
        <v>40</v>
      </c>
      <c r="AJ12" s="10" t="s">
        <v>40</v>
      </c>
      <c r="AK12" s="10" t="s">
        <v>40</v>
      </c>
      <c r="AL12" s="10" t="s">
        <v>40</v>
      </c>
      <c r="AM12" s="10" t="str">
        <f t="shared" si="2"/>
        <v>WO</v>
      </c>
      <c r="AN12" s="10" t="s">
        <v>40</v>
      </c>
      <c r="AO12" s="10" t="s">
        <v>40</v>
      </c>
      <c r="AP12" s="11"/>
      <c r="AQ12" s="29"/>
      <c r="AR12" s="32"/>
      <c r="AS12" s="10">
        <v>4</v>
      </c>
      <c r="AT12" s="10">
        <v>1004</v>
      </c>
      <c r="AU12" s="10" t="str">
        <f t="shared" si="3"/>
        <v>septembre</v>
      </c>
      <c r="AV12" s="19" t="s">
        <v>7</v>
      </c>
      <c r="AW12" s="10">
        <f t="shared" si="4"/>
        <v>26</v>
      </c>
      <c r="AX12" s="10">
        <f t="shared" si="5"/>
        <v>0</v>
      </c>
      <c r="AY12" s="10">
        <f t="shared" si="6"/>
        <v>0</v>
      </c>
      <c r="AZ12" s="10">
        <f t="shared" si="7"/>
        <v>4</v>
      </c>
      <c r="BA12" s="10">
        <f t="shared" si="8"/>
        <v>30</v>
      </c>
      <c r="BB12" s="10">
        <f>rapportjanv9[[#This Row],[Jours]]-rapportjanv9[[#This Row],[Absent ]]</f>
        <v>30</v>
      </c>
      <c r="BC12" s="24">
        <v>30000</v>
      </c>
      <c r="BD12" s="25">
        <f>rapportjanv9[[#This Row],[Salaire]]/rapportjanv9[[#This Row],[Jours]]</f>
        <v>1000</v>
      </c>
      <c r="BE12" s="25">
        <f>rapportjanv9[[#This Row],[Salaire par jours]]*rapportjanv9[[#This Row],[Absent ]]</f>
        <v>0</v>
      </c>
      <c r="BF12" s="25">
        <f>rapportjanv9[[#This Row],[Salaire]]-rapportjanv9[[#This Row],[Déduction]]</f>
        <v>30000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9"/>
        <v>4</v>
      </c>
      <c r="L13" s="10" t="s">
        <v>40</v>
      </c>
      <c r="M13" s="10" t="s">
        <v>40</v>
      </c>
      <c r="N13" s="10" t="s">
        <v>40</v>
      </c>
      <c r="O13" s="10" t="s">
        <v>40</v>
      </c>
      <c r="P13" s="10" t="s">
        <v>40</v>
      </c>
      <c r="Q13" s="10" t="s">
        <v>40</v>
      </c>
      <c r="R13" s="10" t="str">
        <f t="shared" si="2"/>
        <v>WO</v>
      </c>
      <c r="S13" s="10" t="s">
        <v>40</v>
      </c>
      <c r="T13" s="10" t="s">
        <v>40</v>
      </c>
      <c r="U13" s="10" t="s">
        <v>28</v>
      </c>
      <c r="V13" s="10" t="s">
        <v>40</v>
      </c>
      <c r="W13" s="10" t="s">
        <v>40</v>
      </c>
      <c r="X13" s="10" t="s">
        <v>40</v>
      </c>
      <c r="Y13" s="10" t="str">
        <f t="shared" si="2"/>
        <v>WO</v>
      </c>
      <c r="Z13" s="10" t="s">
        <v>40</v>
      </c>
      <c r="AA13" s="10" t="s">
        <v>40</v>
      </c>
      <c r="AB13" s="10" t="s">
        <v>40</v>
      </c>
      <c r="AC13" s="10" t="s">
        <v>40</v>
      </c>
      <c r="AD13" s="10" t="s">
        <v>40</v>
      </c>
      <c r="AE13" s="10" t="s">
        <v>40</v>
      </c>
      <c r="AF13" s="10" t="str">
        <f t="shared" si="2"/>
        <v>WO</v>
      </c>
      <c r="AG13" s="10" t="s">
        <v>40</v>
      </c>
      <c r="AH13" s="10" t="s">
        <v>40</v>
      </c>
      <c r="AI13" s="10" t="s">
        <v>40</v>
      </c>
      <c r="AJ13" s="10" t="s">
        <v>40</v>
      </c>
      <c r="AK13" s="10" t="s">
        <v>40</v>
      </c>
      <c r="AL13" s="10" t="s">
        <v>28</v>
      </c>
      <c r="AM13" s="10" t="str">
        <f t="shared" si="2"/>
        <v>WO</v>
      </c>
      <c r="AN13" s="10" t="s">
        <v>40</v>
      </c>
      <c r="AO13" s="10" t="s">
        <v>40</v>
      </c>
      <c r="AP13" s="11"/>
      <c r="AQ13" s="29"/>
      <c r="AR13" s="32"/>
      <c r="AS13" s="10">
        <v>5</v>
      </c>
      <c r="AT13" s="10">
        <v>1005</v>
      </c>
      <c r="AU13" s="10" t="str">
        <f t="shared" si="3"/>
        <v>septembre</v>
      </c>
      <c r="AV13" s="19" t="s">
        <v>8</v>
      </c>
      <c r="AW13" s="10">
        <f t="shared" si="4"/>
        <v>24</v>
      </c>
      <c r="AX13" s="10">
        <f t="shared" si="5"/>
        <v>2</v>
      </c>
      <c r="AY13" s="10">
        <f t="shared" si="6"/>
        <v>0</v>
      </c>
      <c r="AZ13" s="10">
        <f t="shared" si="7"/>
        <v>4</v>
      </c>
      <c r="BA13" s="10">
        <f t="shared" si="8"/>
        <v>30</v>
      </c>
      <c r="BB13" s="10">
        <f>rapportjanv9[[#This Row],[Jours]]-rapportjanv9[[#This Row],[Absent ]]</f>
        <v>28</v>
      </c>
      <c r="BC13" s="24">
        <v>45000</v>
      </c>
      <c r="BD13" s="25">
        <f>rapportjanv9[[#This Row],[Salaire]]/rapportjanv9[[#This Row],[Jours]]</f>
        <v>1500</v>
      </c>
      <c r="BE13" s="25">
        <f>rapportjanv9[[#This Row],[Salaire par jours]]*rapportjanv9[[#This Row],[Absent ]]</f>
        <v>3000</v>
      </c>
      <c r="BF13" s="25">
        <f>rapportjanv9[[#This Row],[Salaire]]-rapportjanv9[[#This Row],[Déduction]]</f>
        <v>42000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9"/>
        <v>4</v>
      </c>
      <c r="L14" s="10" t="s">
        <v>40</v>
      </c>
      <c r="M14" s="10" t="s">
        <v>40</v>
      </c>
      <c r="N14" s="10" t="s">
        <v>40</v>
      </c>
      <c r="O14" s="10" t="s">
        <v>40</v>
      </c>
      <c r="P14" s="10" t="s">
        <v>40</v>
      </c>
      <c r="Q14" s="10" t="s">
        <v>40</v>
      </c>
      <c r="R14" s="10" t="str">
        <f t="shared" si="2"/>
        <v>WO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tr">
        <f t="shared" si="2"/>
        <v>WO</v>
      </c>
      <c r="Z14" s="10" t="s">
        <v>40</v>
      </c>
      <c r="AA14" s="10" t="s">
        <v>40</v>
      </c>
      <c r="AB14" s="10" t="s">
        <v>40</v>
      </c>
      <c r="AC14" s="10" t="s">
        <v>40</v>
      </c>
      <c r="AD14" s="10" t="s">
        <v>40</v>
      </c>
      <c r="AE14" s="10" t="s">
        <v>40</v>
      </c>
      <c r="AF14" s="10" t="str">
        <f t="shared" si="2"/>
        <v>WO</v>
      </c>
      <c r="AG14" s="10" t="s">
        <v>40</v>
      </c>
      <c r="AH14" s="10" t="s">
        <v>40</v>
      </c>
      <c r="AI14" s="10" t="s">
        <v>40</v>
      </c>
      <c r="AJ14" s="10" t="s">
        <v>40</v>
      </c>
      <c r="AK14" s="10" t="s">
        <v>40</v>
      </c>
      <c r="AL14" s="10" t="s">
        <v>40</v>
      </c>
      <c r="AM14" s="10" t="str">
        <f t="shared" si="2"/>
        <v>WO</v>
      </c>
      <c r="AN14" s="10" t="s">
        <v>40</v>
      </c>
      <c r="AO14" s="10" t="s">
        <v>40</v>
      </c>
      <c r="AP14" s="11"/>
      <c r="AQ14" s="29"/>
      <c r="AR14" s="32"/>
      <c r="AS14" s="10">
        <v>6</v>
      </c>
      <c r="AT14" s="10">
        <v>1006</v>
      </c>
      <c r="AU14" s="10" t="str">
        <f t="shared" si="3"/>
        <v>septembre</v>
      </c>
      <c r="AV14" s="19" t="s">
        <v>9</v>
      </c>
      <c r="AW14" s="10">
        <f t="shared" si="4"/>
        <v>26</v>
      </c>
      <c r="AX14" s="10">
        <f t="shared" si="5"/>
        <v>0</v>
      </c>
      <c r="AY14" s="10">
        <f t="shared" si="6"/>
        <v>0</v>
      </c>
      <c r="AZ14" s="10">
        <f t="shared" si="7"/>
        <v>4</v>
      </c>
      <c r="BA14" s="10">
        <f t="shared" si="8"/>
        <v>30</v>
      </c>
      <c r="BB14" s="10">
        <f>rapportjanv9[[#This Row],[Jours]]-rapportjanv9[[#This Row],[Absent ]]</f>
        <v>30</v>
      </c>
      <c r="BC14" s="24">
        <v>15000</v>
      </c>
      <c r="BD14" s="25">
        <f>rapportjanv9[[#This Row],[Salaire]]/rapportjanv9[[#This Row],[Jours]]</f>
        <v>500</v>
      </c>
      <c r="BE14" s="25">
        <f>rapportjanv9[[#This Row],[Salaire par jours]]*rapportjanv9[[#This Row],[Absent ]]</f>
        <v>0</v>
      </c>
      <c r="BF14" s="25">
        <f>rapportjanv9[[#This Row],[Salaire]]-rapportjanv9[[#This Row],[Déduction]]</f>
        <v>15000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9"/>
        <v>4</v>
      </c>
      <c r="L15" s="10" t="s">
        <v>40</v>
      </c>
      <c r="M15" s="10" t="s">
        <v>40</v>
      </c>
      <c r="N15" s="10" t="s">
        <v>40</v>
      </c>
      <c r="O15" s="10" t="s">
        <v>40</v>
      </c>
      <c r="P15" s="10" t="s">
        <v>40</v>
      </c>
      <c r="Q15" s="10" t="s">
        <v>28</v>
      </c>
      <c r="R15" s="10" t="str">
        <f t="shared" si="2"/>
        <v>WO</v>
      </c>
      <c r="S15" s="10" t="s">
        <v>40</v>
      </c>
      <c r="T15" s="10" t="s">
        <v>40</v>
      </c>
      <c r="U15" s="10" t="s">
        <v>40</v>
      </c>
      <c r="V15" s="10" t="s">
        <v>40</v>
      </c>
      <c r="W15" s="10" t="s">
        <v>40</v>
      </c>
      <c r="X15" s="10" t="s">
        <v>40</v>
      </c>
      <c r="Y15" s="10" t="str">
        <f t="shared" si="2"/>
        <v>WO</v>
      </c>
      <c r="Z15" s="10" t="s">
        <v>40</v>
      </c>
      <c r="AA15" s="10" t="s">
        <v>40</v>
      </c>
      <c r="AB15" s="10" t="s">
        <v>40</v>
      </c>
      <c r="AC15" s="10" t="s">
        <v>40</v>
      </c>
      <c r="AD15" s="10" t="s">
        <v>40</v>
      </c>
      <c r="AE15" s="10" t="s">
        <v>40</v>
      </c>
      <c r="AF15" s="10" t="str">
        <f t="shared" si="2"/>
        <v>WO</v>
      </c>
      <c r="AG15" s="10" t="s">
        <v>40</v>
      </c>
      <c r="AH15" s="10" t="s">
        <v>40</v>
      </c>
      <c r="AI15" s="10" t="s">
        <v>40</v>
      </c>
      <c r="AJ15" s="10" t="s">
        <v>40</v>
      </c>
      <c r="AK15" s="10" t="s">
        <v>40</v>
      </c>
      <c r="AL15" s="10" t="s">
        <v>40</v>
      </c>
      <c r="AM15" s="10" t="str">
        <f t="shared" si="2"/>
        <v>WO</v>
      </c>
      <c r="AN15" s="10" t="s">
        <v>40</v>
      </c>
      <c r="AO15" s="10" t="s">
        <v>28</v>
      </c>
      <c r="AP15" s="11"/>
      <c r="AQ15" s="29"/>
      <c r="AR15" s="32"/>
      <c r="AS15" s="10">
        <v>7</v>
      </c>
      <c r="AT15" s="10">
        <v>1007</v>
      </c>
      <c r="AU15" s="10" t="str">
        <f t="shared" si="3"/>
        <v>septembre</v>
      </c>
      <c r="AV15" s="19" t="s">
        <v>10</v>
      </c>
      <c r="AW15" s="10">
        <f t="shared" si="4"/>
        <v>24</v>
      </c>
      <c r="AX15" s="10">
        <f t="shared" si="5"/>
        <v>2</v>
      </c>
      <c r="AY15" s="10">
        <f t="shared" si="6"/>
        <v>0</v>
      </c>
      <c r="AZ15" s="10">
        <f t="shared" si="7"/>
        <v>4</v>
      </c>
      <c r="BA15" s="10">
        <f t="shared" si="8"/>
        <v>30</v>
      </c>
      <c r="BB15" s="10">
        <f>rapportjanv9[[#This Row],[Jours]]-rapportjanv9[[#This Row],[Absent ]]</f>
        <v>28</v>
      </c>
      <c r="BC15" s="24">
        <v>62000</v>
      </c>
      <c r="BD15" s="25">
        <f>rapportjanv9[[#This Row],[Salaire]]/rapportjanv9[[#This Row],[Jours]]</f>
        <v>2066.6666666666665</v>
      </c>
      <c r="BE15" s="25">
        <f>rapportjanv9[[#This Row],[Salaire par jours]]*rapportjanv9[[#This Row],[Absent ]]</f>
        <v>4133.333333333333</v>
      </c>
      <c r="BF15" s="25">
        <f>rapportjanv9[[#This Row],[Salaire]]-rapportjanv9[[#This Row],[Déduction]]</f>
        <v>57866.666666666664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9"/>
        <v>4</v>
      </c>
      <c r="L16" s="10" t="s">
        <v>40</v>
      </c>
      <c r="M16" s="10" t="s">
        <v>40</v>
      </c>
      <c r="N16" s="10" t="s">
        <v>40</v>
      </c>
      <c r="O16" s="10" t="s">
        <v>40</v>
      </c>
      <c r="P16" s="10" t="s">
        <v>40</v>
      </c>
      <c r="Q16" s="10" t="s">
        <v>40</v>
      </c>
      <c r="R16" s="10" t="str">
        <f t="shared" si="2"/>
        <v>WO</v>
      </c>
      <c r="S16" s="10" t="s">
        <v>40</v>
      </c>
      <c r="T16" s="10" t="s">
        <v>40</v>
      </c>
      <c r="U16" s="10" t="s">
        <v>40</v>
      </c>
      <c r="V16" s="10" t="s">
        <v>40</v>
      </c>
      <c r="W16" s="10" t="s">
        <v>40</v>
      </c>
      <c r="X16" s="10" t="s">
        <v>40</v>
      </c>
      <c r="Y16" s="10" t="str">
        <f t="shared" si="2"/>
        <v>WO</v>
      </c>
      <c r="Z16" s="10" t="s">
        <v>40</v>
      </c>
      <c r="AA16" s="10" t="s">
        <v>28</v>
      </c>
      <c r="AB16" s="10" t="s">
        <v>40</v>
      </c>
      <c r="AC16" s="10" t="s">
        <v>40</v>
      </c>
      <c r="AD16" s="10" t="s">
        <v>40</v>
      </c>
      <c r="AE16" s="10" t="s">
        <v>40</v>
      </c>
      <c r="AF16" s="10" t="str">
        <f t="shared" si="2"/>
        <v>WO</v>
      </c>
      <c r="AG16" s="10" t="s">
        <v>40</v>
      </c>
      <c r="AH16" s="10" t="s">
        <v>40</v>
      </c>
      <c r="AI16" s="10" t="s">
        <v>40</v>
      </c>
      <c r="AJ16" s="10" t="s">
        <v>40</v>
      </c>
      <c r="AK16" s="10" t="s">
        <v>40</v>
      </c>
      <c r="AL16" s="10" t="s">
        <v>40</v>
      </c>
      <c r="AM16" s="10" t="str">
        <f t="shared" si="2"/>
        <v>WO</v>
      </c>
      <c r="AN16" s="10" t="s">
        <v>40</v>
      </c>
      <c r="AO16" s="10" t="s">
        <v>40</v>
      </c>
      <c r="AP16" s="11"/>
      <c r="AQ16" s="29"/>
      <c r="AR16" s="32"/>
      <c r="AS16" s="10">
        <v>8</v>
      </c>
      <c r="AT16" s="10">
        <v>1008</v>
      </c>
      <c r="AU16" s="10" t="str">
        <f t="shared" si="3"/>
        <v>septembre</v>
      </c>
      <c r="AV16" s="19" t="s">
        <v>11</v>
      </c>
      <c r="AW16" s="10">
        <f t="shared" si="4"/>
        <v>25</v>
      </c>
      <c r="AX16" s="10">
        <f t="shared" si="5"/>
        <v>1</v>
      </c>
      <c r="AY16" s="10">
        <f t="shared" si="6"/>
        <v>0</v>
      </c>
      <c r="AZ16" s="26">
        <f t="shared" si="7"/>
        <v>4</v>
      </c>
      <c r="BA16" s="10">
        <f t="shared" si="8"/>
        <v>30</v>
      </c>
      <c r="BB16" s="10">
        <f>rapportjanv9[[#This Row],[Jours]]-rapportjanv9[[#This Row],[Absent ]]</f>
        <v>29</v>
      </c>
      <c r="BC16" s="24">
        <v>50000</v>
      </c>
      <c r="BD16" s="25">
        <f>rapportjanv9[[#This Row],[Salaire]]/rapportjanv9[[#This Row],[Jours]]</f>
        <v>1666.6666666666667</v>
      </c>
      <c r="BE16" s="25">
        <f>rapportjanv9[[#This Row],[Salaire par jours]]*rapportjanv9[[#This Row],[Absent ]]</f>
        <v>1666.6666666666667</v>
      </c>
      <c r="BF16" s="25">
        <f>rapportjanv9[[#This Row],[Salaire]]-rapportjanv9[[#This Row],[Déduction]]</f>
        <v>48333.333333333336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9"/>
        <v>4</v>
      </c>
      <c r="L17" s="10" t="s">
        <v>40</v>
      </c>
      <c r="M17" s="10" t="s">
        <v>40</v>
      </c>
      <c r="N17" s="10" t="s">
        <v>40</v>
      </c>
      <c r="O17" s="10" t="s">
        <v>40</v>
      </c>
      <c r="P17" s="10" t="s">
        <v>40</v>
      </c>
      <c r="Q17" s="10" t="s">
        <v>40</v>
      </c>
      <c r="R17" s="10" t="str">
        <f t="shared" si="2"/>
        <v>WO</v>
      </c>
      <c r="S17" s="10" t="s">
        <v>40</v>
      </c>
      <c r="T17" s="10" t="s">
        <v>40</v>
      </c>
      <c r="U17" s="10" t="s">
        <v>40</v>
      </c>
      <c r="V17" s="10" t="s">
        <v>40</v>
      </c>
      <c r="W17" s="10" t="s">
        <v>40</v>
      </c>
      <c r="X17" s="10" t="s">
        <v>40</v>
      </c>
      <c r="Y17" s="10" t="str">
        <f t="shared" si="2"/>
        <v>WO</v>
      </c>
      <c r="Z17" s="10" t="s">
        <v>40</v>
      </c>
      <c r="AA17" s="10" t="s">
        <v>40</v>
      </c>
      <c r="AB17" s="10" t="s">
        <v>40</v>
      </c>
      <c r="AC17" s="10" t="s">
        <v>40</v>
      </c>
      <c r="AD17" s="10" t="s">
        <v>40</v>
      </c>
      <c r="AE17" s="10" t="s">
        <v>40</v>
      </c>
      <c r="AF17" s="10" t="str">
        <f t="shared" si="2"/>
        <v>WO</v>
      </c>
      <c r="AG17" s="10" t="s">
        <v>40</v>
      </c>
      <c r="AH17" s="10" t="s">
        <v>40</v>
      </c>
      <c r="AI17" s="10" t="s">
        <v>40</v>
      </c>
      <c r="AJ17" s="10" t="s">
        <v>40</v>
      </c>
      <c r="AK17" s="10" t="s">
        <v>40</v>
      </c>
      <c r="AL17" s="10" t="s">
        <v>40</v>
      </c>
      <c r="AM17" s="10" t="str">
        <f t="shared" si="2"/>
        <v>WO</v>
      </c>
      <c r="AN17" s="10" t="s">
        <v>40</v>
      </c>
      <c r="AO17" s="10" t="s">
        <v>40</v>
      </c>
      <c r="AP17" s="11"/>
      <c r="AQ17" s="29"/>
      <c r="AR17" s="32"/>
      <c r="AS17" s="10">
        <v>9</v>
      </c>
      <c r="AT17" s="10">
        <v>1009</v>
      </c>
      <c r="AU17" s="10" t="str">
        <f t="shared" si="3"/>
        <v>septembre</v>
      </c>
      <c r="AV17" s="19" t="s">
        <v>12</v>
      </c>
      <c r="AW17" s="10">
        <f t="shared" si="4"/>
        <v>26</v>
      </c>
      <c r="AX17" s="10">
        <f t="shared" si="5"/>
        <v>0</v>
      </c>
      <c r="AY17" s="10">
        <f t="shared" si="6"/>
        <v>0</v>
      </c>
      <c r="AZ17" s="27">
        <f t="shared" si="7"/>
        <v>4</v>
      </c>
      <c r="BA17" s="10">
        <f t="shared" si="8"/>
        <v>30</v>
      </c>
      <c r="BB17" s="10">
        <f>rapportjanv9[[#This Row],[Jours]]-rapportjanv9[[#This Row],[Absent ]]</f>
        <v>30</v>
      </c>
      <c r="BC17" s="24">
        <v>25000</v>
      </c>
      <c r="BD17" s="25">
        <f>rapportjanv9[[#This Row],[Salaire]]/rapportjanv9[[#This Row],[Jours]]</f>
        <v>833.33333333333337</v>
      </c>
      <c r="BE17" s="25">
        <f>rapportjanv9[[#This Row],[Salaire par jours]]*rapportjanv9[[#This Row],[Absent ]]</f>
        <v>0</v>
      </c>
      <c r="BF17" s="25">
        <f>rapportjanv9[[#This Row],[Salaire]]-rapportjanv9[[#This Row],[Déduction]]</f>
        <v>25000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9"/>
        <v>4</v>
      </c>
      <c r="L18" s="10" t="s">
        <v>40</v>
      </c>
      <c r="M18" s="10" t="s">
        <v>40</v>
      </c>
      <c r="N18" s="10" t="s">
        <v>40</v>
      </c>
      <c r="O18" s="10" t="s">
        <v>40</v>
      </c>
      <c r="P18" s="10" t="s">
        <v>40</v>
      </c>
      <c r="Q18" s="10" t="s">
        <v>40</v>
      </c>
      <c r="R18" s="10" t="str">
        <f t="shared" ref="R18:Y28" si="10">IF(R$7="dim","WO","")</f>
        <v>WO</v>
      </c>
      <c r="S18" s="10" t="s">
        <v>40</v>
      </c>
      <c r="T18" s="10" t="s">
        <v>40</v>
      </c>
      <c r="U18" s="10" t="s">
        <v>40</v>
      </c>
      <c r="V18" s="10" t="s">
        <v>40</v>
      </c>
      <c r="W18" s="10" t="s">
        <v>40</v>
      </c>
      <c r="X18" s="10" t="s">
        <v>40</v>
      </c>
      <c r="Y18" s="10" t="str">
        <f t="shared" si="10"/>
        <v>WO</v>
      </c>
      <c r="Z18" s="10" t="s">
        <v>40</v>
      </c>
      <c r="AA18" s="10" t="s">
        <v>40</v>
      </c>
      <c r="AB18" s="10" t="s">
        <v>40</v>
      </c>
      <c r="AC18" s="10" t="s">
        <v>40</v>
      </c>
      <c r="AD18" s="10" t="s">
        <v>40</v>
      </c>
      <c r="AE18" s="10" t="s">
        <v>40</v>
      </c>
      <c r="AF18" s="10" t="str">
        <f t="shared" ref="AF18:AM28" si="11">IF(AF$7="dim","WO","")</f>
        <v>WO</v>
      </c>
      <c r="AG18" s="10" t="s">
        <v>40</v>
      </c>
      <c r="AH18" s="10" t="s">
        <v>40</v>
      </c>
      <c r="AI18" s="10" t="s">
        <v>40</v>
      </c>
      <c r="AJ18" s="10" t="s">
        <v>40</v>
      </c>
      <c r="AK18" s="10" t="s">
        <v>40</v>
      </c>
      <c r="AL18" s="10" t="s">
        <v>40</v>
      </c>
      <c r="AM18" s="10" t="str">
        <f t="shared" si="11"/>
        <v>WO</v>
      </c>
      <c r="AN18" s="10" t="s">
        <v>40</v>
      </c>
      <c r="AO18" s="10" t="s">
        <v>40</v>
      </c>
      <c r="AP18" s="11"/>
      <c r="AQ18" s="29"/>
      <c r="AR18" s="32"/>
      <c r="AS18" s="10">
        <v>10</v>
      </c>
      <c r="AT18" s="10">
        <v>1010</v>
      </c>
      <c r="AU18" s="10" t="str">
        <f t="shared" si="3"/>
        <v>septembre</v>
      </c>
      <c r="AV18" s="19" t="s">
        <v>13</v>
      </c>
      <c r="AW18" s="10">
        <f t="shared" si="4"/>
        <v>26</v>
      </c>
      <c r="AX18" s="10">
        <f t="shared" si="5"/>
        <v>0</v>
      </c>
      <c r="AY18" s="10">
        <f t="shared" si="6"/>
        <v>0</v>
      </c>
      <c r="AZ18" s="10">
        <f t="shared" si="7"/>
        <v>4</v>
      </c>
      <c r="BA18" s="10">
        <f t="shared" si="8"/>
        <v>30</v>
      </c>
      <c r="BB18" s="10">
        <f>rapportjanv9[[#This Row],[Jours]]-rapportjanv9[[#This Row],[Absent ]]</f>
        <v>30</v>
      </c>
      <c r="BC18" s="24">
        <v>45000</v>
      </c>
      <c r="BD18" s="25">
        <f>rapportjanv9[[#This Row],[Salaire]]/rapportjanv9[[#This Row],[Jours]]</f>
        <v>1500</v>
      </c>
      <c r="BE18" s="25">
        <f>rapportjanv9[[#This Row],[Salaire par jours]]*rapportjanv9[[#This Row],[Absent ]]</f>
        <v>0</v>
      </c>
      <c r="BF18" s="25">
        <f>rapportjanv9[[#This Row],[Salaire]]-rapportjanv9[[#This Row],[Déduction]]</f>
        <v>45000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9"/>
        <v>4</v>
      </c>
      <c r="L19" s="10" t="s">
        <v>40</v>
      </c>
      <c r="M19" s="10" t="s">
        <v>40</v>
      </c>
      <c r="N19" s="10" t="s">
        <v>40</v>
      </c>
      <c r="O19" s="10" t="s">
        <v>40</v>
      </c>
      <c r="P19" s="10" t="s">
        <v>40</v>
      </c>
      <c r="Q19" s="10" t="s">
        <v>40</v>
      </c>
      <c r="R19" s="10" t="str">
        <f t="shared" si="10"/>
        <v>WO</v>
      </c>
      <c r="S19" s="10" t="s">
        <v>40</v>
      </c>
      <c r="T19" s="10" t="s">
        <v>40</v>
      </c>
      <c r="U19" s="10" t="s">
        <v>40</v>
      </c>
      <c r="V19" s="10" t="s">
        <v>40</v>
      </c>
      <c r="W19" s="10" t="s">
        <v>40</v>
      </c>
      <c r="X19" s="10" t="s">
        <v>40</v>
      </c>
      <c r="Y19" s="10" t="str">
        <f t="shared" si="10"/>
        <v>WO</v>
      </c>
      <c r="Z19" s="10" t="s">
        <v>40</v>
      </c>
      <c r="AA19" s="10" t="s">
        <v>40</v>
      </c>
      <c r="AB19" s="10" t="s">
        <v>28</v>
      </c>
      <c r="AC19" s="10" t="s">
        <v>40</v>
      </c>
      <c r="AD19" s="10" t="s">
        <v>40</v>
      </c>
      <c r="AE19" s="10" t="s">
        <v>40</v>
      </c>
      <c r="AF19" s="10" t="str">
        <f t="shared" si="11"/>
        <v>WO</v>
      </c>
      <c r="AG19" s="10" t="s">
        <v>40</v>
      </c>
      <c r="AH19" s="10" t="s">
        <v>40</v>
      </c>
      <c r="AI19" s="10" t="s">
        <v>40</v>
      </c>
      <c r="AJ19" s="10" t="s">
        <v>40</v>
      </c>
      <c r="AK19" s="10" t="s">
        <v>40</v>
      </c>
      <c r="AL19" s="10" t="s">
        <v>40</v>
      </c>
      <c r="AM19" s="10" t="str">
        <f t="shared" si="11"/>
        <v>WO</v>
      </c>
      <c r="AN19" s="10" t="s">
        <v>40</v>
      </c>
      <c r="AO19" s="10" t="s">
        <v>40</v>
      </c>
      <c r="AP19" s="11"/>
      <c r="AQ19" s="29"/>
      <c r="AR19" s="32"/>
      <c r="AS19" s="10">
        <v>11</v>
      </c>
      <c r="AT19" s="10">
        <v>1011</v>
      </c>
      <c r="AU19" s="10" t="str">
        <f t="shared" si="3"/>
        <v>septembre</v>
      </c>
      <c r="AV19" s="19" t="s">
        <v>14</v>
      </c>
      <c r="AW19" s="10">
        <f t="shared" si="4"/>
        <v>25</v>
      </c>
      <c r="AX19" s="10">
        <f t="shared" si="5"/>
        <v>1</v>
      </c>
      <c r="AY19" s="10">
        <f t="shared" si="6"/>
        <v>0</v>
      </c>
      <c r="AZ19" s="10">
        <f t="shared" si="7"/>
        <v>4</v>
      </c>
      <c r="BA19" s="10">
        <f t="shared" si="8"/>
        <v>30</v>
      </c>
      <c r="BB19" s="10">
        <f>rapportjanv9[[#This Row],[Jours]]-rapportjanv9[[#This Row],[Absent ]]</f>
        <v>29</v>
      </c>
      <c r="BC19" s="24">
        <v>48000</v>
      </c>
      <c r="BD19" s="25">
        <f>rapportjanv9[[#This Row],[Salaire]]/rapportjanv9[[#This Row],[Jours]]</f>
        <v>1600</v>
      </c>
      <c r="BE19" s="25">
        <f>rapportjanv9[[#This Row],[Salaire par jours]]*rapportjanv9[[#This Row],[Absent ]]</f>
        <v>1600</v>
      </c>
      <c r="BF19" s="25">
        <f>rapportjanv9[[#This Row],[Salaire]]-rapportjanv9[[#This Row],[Déduction]]</f>
        <v>46400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9"/>
        <v>4</v>
      </c>
      <c r="L20" s="10" t="s">
        <v>40</v>
      </c>
      <c r="M20" s="10" t="s">
        <v>40</v>
      </c>
      <c r="N20" s="10" t="s">
        <v>40</v>
      </c>
      <c r="O20" s="10" t="s">
        <v>40</v>
      </c>
      <c r="P20" s="10" t="s">
        <v>40</v>
      </c>
      <c r="Q20" s="10" t="s">
        <v>40</v>
      </c>
      <c r="R20" s="10" t="str">
        <f t="shared" si="10"/>
        <v>WO</v>
      </c>
      <c r="S20" s="10" t="s">
        <v>40</v>
      </c>
      <c r="T20" s="10" t="s">
        <v>40</v>
      </c>
      <c r="U20" s="10" t="s">
        <v>40</v>
      </c>
      <c r="V20" s="10" t="s">
        <v>40</v>
      </c>
      <c r="W20" s="10" t="s">
        <v>40</v>
      </c>
      <c r="X20" s="10" t="s">
        <v>40</v>
      </c>
      <c r="Y20" s="10" t="str">
        <f t="shared" si="10"/>
        <v>WO</v>
      </c>
      <c r="Z20" s="10" t="s">
        <v>40</v>
      </c>
      <c r="AA20" s="10" t="s">
        <v>40</v>
      </c>
      <c r="AB20" s="10" t="s">
        <v>40</v>
      </c>
      <c r="AC20" s="10" t="s">
        <v>40</v>
      </c>
      <c r="AD20" s="10" t="s">
        <v>40</v>
      </c>
      <c r="AE20" s="10" t="s">
        <v>40</v>
      </c>
      <c r="AF20" s="10" t="str">
        <f t="shared" si="11"/>
        <v>WO</v>
      </c>
      <c r="AG20" s="10" t="s">
        <v>40</v>
      </c>
      <c r="AH20" s="10" t="s">
        <v>40</v>
      </c>
      <c r="AI20" s="10" t="s">
        <v>40</v>
      </c>
      <c r="AJ20" s="10" t="s">
        <v>40</v>
      </c>
      <c r="AK20" s="10" t="s">
        <v>40</v>
      </c>
      <c r="AL20" s="10" t="s">
        <v>40</v>
      </c>
      <c r="AM20" s="10" t="str">
        <f t="shared" si="11"/>
        <v>WO</v>
      </c>
      <c r="AN20" s="10" t="s">
        <v>40</v>
      </c>
      <c r="AO20" s="10" t="s">
        <v>40</v>
      </c>
      <c r="AP20" s="11"/>
      <c r="AQ20" s="29"/>
      <c r="AR20" s="32"/>
      <c r="AS20" s="10">
        <v>12</v>
      </c>
      <c r="AT20" s="10">
        <v>1012</v>
      </c>
      <c r="AU20" s="10" t="str">
        <f t="shared" si="3"/>
        <v>septembre</v>
      </c>
      <c r="AV20" s="19" t="s">
        <v>15</v>
      </c>
      <c r="AW20" s="10">
        <f t="shared" si="4"/>
        <v>26</v>
      </c>
      <c r="AX20" s="10">
        <f t="shared" si="5"/>
        <v>0</v>
      </c>
      <c r="AY20" s="10">
        <f t="shared" si="6"/>
        <v>0</v>
      </c>
      <c r="AZ20" s="10">
        <f t="shared" si="7"/>
        <v>4</v>
      </c>
      <c r="BA20" s="10">
        <f t="shared" si="8"/>
        <v>30</v>
      </c>
      <c r="BB20" s="10">
        <f>rapportjanv9[[#This Row],[Jours]]-rapportjanv9[[#This Row],[Absent ]]</f>
        <v>30</v>
      </c>
      <c r="BC20" s="24">
        <v>52000</v>
      </c>
      <c r="BD20" s="25">
        <f>rapportjanv9[[#This Row],[Salaire]]/rapportjanv9[[#This Row],[Jours]]</f>
        <v>1733.3333333333333</v>
      </c>
      <c r="BE20" s="25">
        <f>rapportjanv9[[#This Row],[Salaire par jours]]*rapportjanv9[[#This Row],[Absent ]]</f>
        <v>0</v>
      </c>
      <c r="BF20" s="25">
        <f>rapportjanv9[[#This Row],[Salaire]]-rapportjanv9[[#This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9"/>
        <v>4</v>
      </c>
      <c r="L21" s="10" t="s">
        <v>40</v>
      </c>
      <c r="M21" s="10" t="s">
        <v>40</v>
      </c>
      <c r="N21" s="10" t="s">
        <v>40</v>
      </c>
      <c r="O21" s="10" t="s">
        <v>40</v>
      </c>
      <c r="P21" s="10" t="s">
        <v>40</v>
      </c>
      <c r="Q21" s="10" t="s">
        <v>40</v>
      </c>
      <c r="R21" s="10" t="str">
        <f t="shared" si="10"/>
        <v>WO</v>
      </c>
      <c r="S21" s="10" t="s">
        <v>40</v>
      </c>
      <c r="T21" s="10" t="s">
        <v>40</v>
      </c>
      <c r="U21" s="10" t="s">
        <v>40</v>
      </c>
      <c r="V21" s="10" t="s">
        <v>40</v>
      </c>
      <c r="W21" s="10" t="s">
        <v>40</v>
      </c>
      <c r="X21" s="10" t="s">
        <v>40</v>
      </c>
      <c r="Y21" s="10" t="str">
        <f t="shared" si="10"/>
        <v>WO</v>
      </c>
      <c r="Z21" s="10" t="s">
        <v>40</v>
      </c>
      <c r="AA21" s="10" t="s">
        <v>40</v>
      </c>
      <c r="AB21" s="10" t="s">
        <v>40</v>
      </c>
      <c r="AC21" s="10" t="s">
        <v>40</v>
      </c>
      <c r="AD21" s="10" t="s">
        <v>40</v>
      </c>
      <c r="AE21" s="10" t="s">
        <v>40</v>
      </c>
      <c r="AF21" s="10" t="str">
        <f t="shared" si="11"/>
        <v>WO</v>
      </c>
      <c r="AG21" s="10" t="s">
        <v>40</v>
      </c>
      <c r="AH21" s="10" t="s">
        <v>28</v>
      </c>
      <c r="AI21" s="10" t="s">
        <v>40</v>
      </c>
      <c r="AJ21" s="10" t="s">
        <v>40</v>
      </c>
      <c r="AK21" s="10" t="s">
        <v>40</v>
      </c>
      <c r="AL21" s="10" t="s">
        <v>40</v>
      </c>
      <c r="AM21" s="10" t="str">
        <f t="shared" si="11"/>
        <v>WO</v>
      </c>
      <c r="AN21" s="10" t="s">
        <v>40</v>
      </c>
      <c r="AO21" s="10" t="s">
        <v>40</v>
      </c>
      <c r="AP21" s="11"/>
      <c r="AQ21" s="29"/>
      <c r="AR21" s="32"/>
      <c r="AS21" s="10">
        <v>13</v>
      </c>
      <c r="AT21" s="10">
        <v>1013</v>
      </c>
      <c r="AU21" s="10" t="str">
        <f t="shared" si="3"/>
        <v>septembre</v>
      </c>
      <c r="AV21" s="19" t="s">
        <v>16</v>
      </c>
      <c r="AW21" s="10">
        <f t="shared" si="4"/>
        <v>25</v>
      </c>
      <c r="AX21" s="10">
        <f t="shared" si="5"/>
        <v>1</v>
      </c>
      <c r="AY21" s="10">
        <f t="shared" si="6"/>
        <v>0</v>
      </c>
      <c r="AZ21" s="10">
        <f t="shared" si="7"/>
        <v>4</v>
      </c>
      <c r="BA21" s="10">
        <f t="shared" si="8"/>
        <v>30</v>
      </c>
      <c r="BB21" s="10">
        <f>rapportjanv9[[#This Row],[Jours]]-rapportjanv9[[#This Row],[Absent ]]</f>
        <v>29</v>
      </c>
      <c r="BC21" s="24">
        <v>42000</v>
      </c>
      <c r="BD21" s="25">
        <f>rapportjanv9[[#This Row],[Salaire]]/rapportjanv9[[#This Row],[Jours]]</f>
        <v>1400</v>
      </c>
      <c r="BE21" s="25">
        <f>rapportjanv9[[#This Row],[Salaire par jours]]*rapportjanv9[[#This Row],[Absent ]]</f>
        <v>1400</v>
      </c>
      <c r="BF21" s="25">
        <f>rapportjanv9[[#This Row],[Salaire]]-rapportjanv9[[#This Row],[Déduction]]</f>
        <v>40600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9"/>
        <v>4</v>
      </c>
      <c r="L22" s="10" t="s">
        <v>40</v>
      </c>
      <c r="M22" s="10" t="s">
        <v>40</v>
      </c>
      <c r="N22" s="10" t="s">
        <v>40</v>
      </c>
      <c r="O22" s="10" t="s">
        <v>40</v>
      </c>
      <c r="P22" s="10" t="s">
        <v>40</v>
      </c>
      <c r="Q22" s="10" t="s">
        <v>40</v>
      </c>
      <c r="R22" s="10" t="str">
        <f t="shared" si="10"/>
        <v>WO</v>
      </c>
      <c r="S22" s="10" t="s">
        <v>40</v>
      </c>
      <c r="T22" s="10" t="s">
        <v>40</v>
      </c>
      <c r="U22" s="10" t="s">
        <v>40</v>
      </c>
      <c r="V22" s="10" t="s">
        <v>40</v>
      </c>
      <c r="W22" s="10" t="s">
        <v>40</v>
      </c>
      <c r="X22" s="10" t="s">
        <v>40</v>
      </c>
      <c r="Y22" s="10" t="str">
        <f t="shared" si="10"/>
        <v>WO</v>
      </c>
      <c r="Z22" s="10" t="s">
        <v>40</v>
      </c>
      <c r="AA22" s="10" t="s">
        <v>40</v>
      </c>
      <c r="AB22" s="10" t="s">
        <v>40</v>
      </c>
      <c r="AC22" s="10" t="s">
        <v>40</v>
      </c>
      <c r="AD22" s="10" t="s">
        <v>28</v>
      </c>
      <c r="AE22" s="10" t="s">
        <v>40</v>
      </c>
      <c r="AF22" s="10" t="str">
        <f t="shared" si="11"/>
        <v>WO</v>
      </c>
      <c r="AG22" s="10" t="s">
        <v>40</v>
      </c>
      <c r="AH22" s="10" t="s">
        <v>40</v>
      </c>
      <c r="AI22" s="10" t="s">
        <v>40</v>
      </c>
      <c r="AJ22" s="10" t="s">
        <v>40</v>
      </c>
      <c r="AK22" s="10" t="s">
        <v>40</v>
      </c>
      <c r="AL22" s="10" t="s">
        <v>40</v>
      </c>
      <c r="AM22" s="10" t="str">
        <f t="shared" si="11"/>
        <v>WO</v>
      </c>
      <c r="AN22" s="10" t="s">
        <v>40</v>
      </c>
      <c r="AO22" s="10" t="s">
        <v>40</v>
      </c>
      <c r="AP22" s="11"/>
      <c r="AQ22" s="29"/>
      <c r="AR22" s="32"/>
      <c r="AS22" s="10">
        <v>14</v>
      </c>
      <c r="AT22" s="10">
        <v>1014</v>
      </c>
      <c r="AU22" s="10" t="str">
        <f t="shared" si="3"/>
        <v>septembre</v>
      </c>
      <c r="AV22" s="19" t="s">
        <v>17</v>
      </c>
      <c r="AW22" s="10">
        <f t="shared" si="4"/>
        <v>25</v>
      </c>
      <c r="AX22" s="10">
        <f t="shared" si="5"/>
        <v>1</v>
      </c>
      <c r="AY22" s="10">
        <f t="shared" si="6"/>
        <v>0</v>
      </c>
      <c r="AZ22" s="10">
        <f t="shared" si="7"/>
        <v>4</v>
      </c>
      <c r="BA22" s="10">
        <f t="shared" si="8"/>
        <v>30</v>
      </c>
      <c r="BB22" s="10">
        <f>rapportjanv9[[#This Row],[Jours]]-rapportjanv9[[#This Row],[Absent ]]</f>
        <v>29</v>
      </c>
      <c r="BC22" s="24">
        <v>15000</v>
      </c>
      <c r="BD22" s="25">
        <f>rapportjanv9[[#This Row],[Salaire]]/rapportjanv9[[#This Row],[Jours]]</f>
        <v>500</v>
      </c>
      <c r="BE22" s="25">
        <f>rapportjanv9[[#This Row],[Salaire par jours]]*rapportjanv9[[#This Row],[Absent ]]</f>
        <v>500</v>
      </c>
      <c r="BF22" s="25">
        <f>rapportjanv9[[#This Row],[Salaire]]-rapportjanv9[[#This Row],[Déduction]]</f>
        <v>14500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9"/>
        <v>4</v>
      </c>
      <c r="L23" s="10" t="s">
        <v>40</v>
      </c>
      <c r="M23" s="10" t="s">
        <v>40</v>
      </c>
      <c r="N23" s="10" t="s">
        <v>40</v>
      </c>
      <c r="O23" s="10" t="s">
        <v>40</v>
      </c>
      <c r="P23" s="10" t="s">
        <v>40</v>
      </c>
      <c r="Q23" s="10" t="s">
        <v>40</v>
      </c>
      <c r="R23" s="10" t="str">
        <f t="shared" si="10"/>
        <v>WO</v>
      </c>
      <c r="S23" s="10" t="s">
        <v>40</v>
      </c>
      <c r="T23" s="10" t="s">
        <v>40</v>
      </c>
      <c r="U23" s="10" t="s">
        <v>40</v>
      </c>
      <c r="V23" s="10" t="s">
        <v>40</v>
      </c>
      <c r="W23" s="10" t="s">
        <v>40</v>
      </c>
      <c r="X23" s="10" t="s">
        <v>40</v>
      </c>
      <c r="Y23" s="10" t="str">
        <f t="shared" si="10"/>
        <v>WO</v>
      </c>
      <c r="Z23" s="10" t="s">
        <v>40</v>
      </c>
      <c r="AA23" s="10" t="s">
        <v>40</v>
      </c>
      <c r="AB23" s="10" t="s">
        <v>40</v>
      </c>
      <c r="AC23" s="10" t="s">
        <v>40</v>
      </c>
      <c r="AD23" s="10" t="s">
        <v>40</v>
      </c>
      <c r="AE23" s="10" t="s">
        <v>40</v>
      </c>
      <c r="AF23" s="10" t="str">
        <f t="shared" si="11"/>
        <v>WO</v>
      </c>
      <c r="AG23" s="10" t="s">
        <v>40</v>
      </c>
      <c r="AH23" s="10" t="s">
        <v>40</v>
      </c>
      <c r="AI23" s="10" t="s">
        <v>40</v>
      </c>
      <c r="AJ23" s="10" t="s">
        <v>40</v>
      </c>
      <c r="AK23" s="10" t="s">
        <v>40</v>
      </c>
      <c r="AL23" s="10" t="s">
        <v>40</v>
      </c>
      <c r="AM23" s="10" t="str">
        <f t="shared" si="11"/>
        <v>WO</v>
      </c>
      <c r="AN23" s="10" t="s">
        <v>40</v>
      </c>
      <c r="AO23" s="10" t="s">
        <v>40</v>
      </c>
      <c r="AP23" s="11"/>
      <c r="AQ23" s="29"/>
      <c r="AR23" s="32"/>
      <c r="AS23" s="10">
        <v>15</v>
      </c>
      <c r="AT23" s="10">
        <v>1015</v>
      </c>
      <c r="AU23" s="10" t="str">
        <f t="shared" si="3"/>
        <v>septembre</v>
      </c>
      <c r="AV23" s="19" t="s">
        <v>18</v>
      </c>
      <c r="AW23" s="10">
        <f t="shared" si="4"/>
        <v>26</v>
      </c>
      <c r="AX23" s="10">
        <f t="shared" si="5"/>
        <v>0</v>
      </c>
      <c r="AY23" s="10">
        <f t="shared" si="6"/>
        <v>0</v>
      </c>
      <c r="AZ23" s="10">
        <f t="shared" si="7"/>
        <v>4</v>
      </c>
      <c r="BA23" s="10">
        <f t="shared" si="8"/>
        <v>30</v>
      </c>
      <c r="BB23" s="10">
        <f>rapportjanv9[[#This Row],[Jours]]-rapportjanv9[[#This Row],[Absent ]]</f>
        <v>30</v>
      </c>
      <c r="BC23" s="24">
        <v>46000</v>
      </c>
      <c r="BD23" s="25">
        <f>rapportjanv9[[#This Row],[Salaire]]/rapportjanv9[[#This Row],[Jours]]</f>
        <v>1533.3333333333333</v>
      </c>
      <c r="BE23" s="25">
        <f>rapportjanv9[[#This Row],[Salaire par jours]]*rapportjanv9[[#This Row],[Absent ]]</f>
        <v>0</v>
      </c>
      <c r="BF23" s="25">
        <f>rapportjanv9[[#This Row],[Salaire]]-rapportjanv9[[#This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9"/>
        <v>4</v>
      </c>
      <c r="L24" s="10" t="s">
        <v>40</v>
      </c>
      <c r="M24" s="10" t="s">
        <v>40</v>
      </c>
      <c r="N24" s="10" t="s">
        <v>40</v>
      </c>
      <c r="O24" s="10" t="s">
        <v>40</v>
      </c>
      <c r="P24" s="10" t="s">
        <v>40</v>
      </c>
      <c r="Q24" s="10" t="s">
        <v>40</v>
      </c>
      <c r="R24" s="10" t="str">
        <f t="shared" si="10"/>
        <v>WO</v>
      </c>
      <c r="S24" s="10" t="s">
        <v>40</v>
      </c>
      <c r="T24" s="10" t="s">
        <v>40</v>
      </c>
      <c r="U24" s="10" t="s">
        <v>40</v>
      </c>
      <c r="V24" s="10" t="s">
        <v>40</v>
      </c>
      <c r="W24" s="10" t="s">
        <v>40</v>
      </c>
      <c r="X24" s="10" t="s">
        <v>40</v>
      </c>
      <c r="Y24" s="10" t="str">
        <f t="shared" si="10"/>
        <v>WO</v>
      </c>
      <c r="Z24" s="10" t="s">
        <v>40</v>
      </c>
      <c r="AA24" s="10" t="s">
        <v>40</v>
      </c>
      <c r="AB24" s="10" t="s">
        <v>40</v>
      </c>
      <c r="AC24" s="10" t="s">
        <v>40</v>
      </c>
      <c r="AD24" s="10" t="s">
        <v>40</v>
      </c>
      <c r="AE24" s="10" t="s">
        <v>28</v>
      </c>
      <c r="AF24" s="10" t="str">
        <f t="shared" si="11"/>
        <v>WO</v>
      </c>
      <c r="AG24" s="10" t="s">
        <v>40</v>
      </c>
      <c r="AH24" s="10" t="s">
        <v>40</v>
      </c>
      <c r="AI24" s="10" t="s">
        <v>40</v>
      </c>
      <c r="AJ24" s="10" t="s">
        <v>40</v>
      </c>
      <c r="AK24" s="10" t="s">
        <v>40</v>
      </c>
      <c r="AL24" s="10" t="s">
        <v>40</v>
      </c>
      <c r="AM24" s="10" t="str">
        <f t="shared" si="11"/>
        <v>WO</v>
      </c>
      <c r="AN24" s="10" t="s">
        <v>40</v>
      </c>
      <c r="AO24" s="10" t="s">
        <v>40</v>
      </c>
      <c r="AP24" s="11"/>
      <c r="AQ24" s="29"/>
      <c r="AR24" s="32"/>
      <c r="AS24" s="10">
        <v>16</v>
      </c>
      <c r="AT24" s="10">
        <v>1016</v>
      </c>
      <c r="AU24" s="10" t="str">
        <f t="shared" si="3"/>
        <v>septembre</v>
      </c>
      <c r="AV24" s="19" t="s">
        <v>19</v>
      </c>
      <c r="AW24" s="10">
        <f t="shared" si="4"/>
        <v>25</v>
      </c>
      <c r="AX24" s="10">
        <f t="shared" si="5"/>
        <v>1</v>
      </c>
      <c r="AY24" s="10">
        <f t="shared" si="6"/>
        <v>0</v>
      </c>
      <c r="AZ24" s="10">
        <f t="shared" si="7"/>
        <v>4</v>
      </c>
      <c r="BA24" s="10">
        <f t="shared" si="8"/>
        <v>30</v>
      </c>
      <c r="BB24" s="10">
        <f>rapportjanv9[[#This Row],[Jours]]-rapportjanv9[[#This Row],[Absent ]]</f>
        <v>29</v>
      </c>
      <c r="BC24" s="24">
        <v>52000</v>
      </c>
      <c r="BD24" s="25">
        <f>rapportjanv9[[#This Row],[Salaire]]/rapportjanv9[[#This Row],[Jours]]</f>
        <v>1733.3333333333333</v>
      </c>
      <c r="BE24" s="25">
        <f>rapportjanv9[[#This Row],[Salaire par jours]]*rapportjanv9[[#This Row],[Absent ]]</f>
        <v>1733.3333333333333</v>
      </c>
      <c r="BF24" s="25">
        <f>rapportjanv9[[#This Row],[Salaire]]-rapportjanv9[[#This Row],[Déduction]]</f>
        <v>50266.666666666664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9"/>
        <v>4</v>
      </c>
      <c r="L25" s="10" t="s">
        <v>40</v>
      </c>
      <c r="M25" s="10" t="s">
        <v>40</v>
      </c>
      <c r="N25" s="10" t="s">
        <v>40</v>
      </c>
      <c r="O25" s="10" t="s">
        <v>40</v>
      </c>
      <c r="P25" s="10" t="s">
        <v>40</v>
      </c>
      <c r="Q25" s="10" t="s">
        <v>40</v>
      </c>
      <c r="R25" s="10" t="str">
        <f t="shared" si="10"/>
        <v>WO</v>
      </c>
      <c r="S25" s="10" t="s">
        <v>40</v>
      </c>
      <c r="T25" s="10" t="s">
        <v>40</v>
      </c>
      <c r="U25" s="10" t="s">
        <v>40</v>
      </c>
      <c r="V25" s="10" t="s">
        <v>40</v>
      </c>
      <c r="W25" s="10" t="s">
        <v>40</v>
      </c>
      <c r="X25" s="10" t="s">
        <v>40</v>
      </c>
      <c r="Y25" s="10" t="str">
        <f t="shared" si="10"/>
        <v>WO</v>
      </c>
      <c r="Z25" s="10" t="s">
        <v>40</v>
      </c>
      <c r="AA25" s="10" t="s">
        <v>40</v>
      </c>
      <c r="AB25" s="10" t="s">
        <v>40</v>
      </c>
      <c r="AC25" s="10" t="s">
        <v>40</v>
      </c>
      <c r="AD25" s="10" t="s">
        <v>40</v>
      </c>
      <c r="AE25" s="10" t="s">
        <v>40</v>
      </c>
      <c r="AF25" s="10" t="str">
        <f t="shared" si="11"/>
        <v>WO</v>
      </c>
      <c r="AG25" s="10" t="s">
        <v>40</v>
      </c>
      <c r="AH25" s="10" t="s">
        <v>40</v>
      </c>
      <c r="AI25" s="10" t="s">
        <v>40</v>
      </c>
      <c r="AJ25" s="10" t="s">
        <v>40</v>
      </c>
      <c r="AK25" s="10" t="s">
        <v>40</v>
      </c>
      <c r="AL25" s="10" t="s">
        <v>40</v>
      </c>
      <c r="AM25" s="10" t="str">
        <f t="shared" si="11"/>
        <v>WO</v>
      </c>
      <c r="AN25" s="10" t="s">
        <v>40</v>
      </c>
      <c r="AO25" s="10" t="s">
        <v>40</v>
      </c>
      <c r="AP25" s="11"/>
      <c r="AQ25" s="29"/>
      <c r="AR25" s="32"/>
      <c r="AS25" s="10">
        <v>17</v>
      </c>
      <c r="AT25" s="10">
        <v>1017</v>
      </c>
      <c r="AU25" s="10" t="str">
        <f t="shared" si="3"/>
        <v>septembre</v>
      </c>
      <c r="AV25" s="19" t="s">
        <v>20</v>
      </c>
      <c r="AW25" s="10">
        <f t="shared" si="4"/>
        <v>26</v>
      </c>
      <c r="AX25" s="10">
        <f t="shared" si="5"/>
        <v>0</v>
      </c>
      <c r="AY25" s="10">
        <f t="shared" si="6"/>
        <v>0</v>
      </c>
      <c r="AZ25" s="10">
        <f t="shared" si="7"/>
        <v>4</v>
      </c>
      <c r="BA25" s="10">
        <f t="shared" si="8"/>
        <v>30</v>
      </c>
      <c r="BB25" s="10">
        <f>rapportjanv9[[#This Row],[Jours]]-rapportjanv9[[#This Row],[Absent ]]</f>
        <v>30</v>
      </c>
      <c r="BC25" s="24">
        <v>42000</v>
      </c>
      <c r="BD25" s="25">
        <f>rapportjanv9[[#This Row],[Salaire]]/rapportjanv9[[#This Row],[Jours]]</f>
        <v>1400</v>
      </c>
      <c r="BE25" s="25">
        <f>rapportjanv9[[#This Row],[Salaire par jours]]*rapportjanv9[[#This Row],[Absent ]]</f>
        <v>0</v>
      </c>
      <c r="BF25" s="25">
        <f>rapportjanv9[[#This Row],[Salaire]]-rapportjanv9[[#This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9"/>
        <v>4</v>
      </c>
      <c r="L26" s="10" t="s">
        <v>40</v>
      </c>
      <c r="M26" s="10" t="s">
        <v>40</v>
      </c>
      <c r="N26" s="10" t="s">
        <v>40</v>
      </c>
      <c r="O26" s="10" t="s">
        <v>40</v>
      </c>
      <c r="P26" s="10" t="s">
        <v>40</v>
      </c>
      <c r="Q26" s="10" t="s">
        <v>40</v>
      </c>
      <c r="R26" s="10" t="str">
        <f t="shared" si="10"/>
        <v>WO</v>
      </c>
      <c r="S26" s="10" t="s">
        <v>40</v>
      </c>
      <c r="T26" s="10" t="s">
        <v>40</v>
      </c>
      <c r="U26" s="10" t="s">
        <v>40</v>
      </c>
      <c r="V26" s="10" t="s">
        <v>40</v>
      </c>
      <c r="W26" s="10" t="s">
        <v>40</v>
      </c>
      <c r="X26" s="10" t="s">
        <v>40</v>
      </c>
      <c r="Y26" s="10" t="str">
        <f t="shared" si="10"/>
        <v>WO</v>
      </c>
      <c r="Z26" s="10" t="s">
        <v>40</v>
      </c>
      <c r="AA26" s="10" t="s">
        <v>40</v>
      </c>
      <c r="AB26" s="10" t="s">
        <v>40</v>
      </c>
      <c r="AC26" s="10" t="s">
        <v>40</v>
      </c>
      <c r="AD26" s="10" t="s">
        <v>40</v>
      </c>
      <c r="AE26" s="10" t="s">
        <v>40</v>
      </c>
      <c r="AF26" s="10" t="str">
        <f t="shared" si="11"/>
        <v>WO</v>
      </c>
      <c r="AG26" s="10" t="s">
        <v>28</v>
      </c>
      <c r="AH26" s="10" t="s">
        <v>40</v>
      </c>
      <c r="AI26" s="10" t="s">
        <v>40</v>
      </c>
      <c r="AJ26" s="10" t="s">
        <v>40</v>
      </c>
      <c r="AK26" s="10" t="s">
        <v>40</v>
      </c>
      <c r="AL26" s="10" t="s">
        <v>40</v>
      </c>
      <c r="AM26" s="10" t="str">
        <f t="shared" si="11"/>
        <v>WO</v>
      </c>
      <c r="AN26" s="10" t="s">
        <v>40</v>
      </c>
      <c r="AO26" s="10" t="s">
        <v>40</v>
      </c>
      <c r="AP26" s="11"/>
      <c r="AQ26" s="29"/>
      <c r="AR26" s="32"/>
      <c r="AS26" s="10">
        <v>18</v>
      </c>
      <c r="AT26" s="10">
        <v>1018</v>
      </c>
      <c r="AU26" s="10" t="str">
        <f t="shared" si="3"/>
        <v>septembre</v>
      </c>
      <c r="AV26" s="19" t="s">
        <v>21</v>
      </c>
      <c r="AW26" s="10">
        <f t="shared" si="4"/>
        <v>25</v>
      </c>
      <c r="AX26" s="10">
        <f t="shared" si="5"/>
        <v>1</v>
      </c>
      <c r="AY26" s="10">
        <f t="shared" si="6"/>
        <v>0</v>
      </c>
      <c r="AZ26" s="10">
        <f t="shared" si="7"/>
        <v>4</v>
      </c>
      <c r="BA26" s="10">
        <f t="shared" si="8"/>
        <v>30</v>
      </c>
      <c r="BB26" s="10">
        <f>rapportjanv9[[#This Row],[Jours]]-rapportjanv9[[#This Row],[Absent ]]</f>
        <v>29</v>
      </c>
      <c r="BC26" s="24">
        <v>62000</v>
      </c>
      <c r="BD26" s="25">
        <f>rapportjanv9[[#This Row],[Salaire]]/rapportjanv9[[#This Row],[Jours]]</f>
        <v>2066.6666666666665</v>
      </c>
      <c r="BE26" s="25">
        <f>rapportjanv9[[#This Row],[Salaire par jours]]*rapportjanv9[[#This Row],[Absent ]]</f>
        <v>2066.6666666666665</v>
      </c>
      <c r="BF26" s="25">
        <f>rapportjanv9[[#This Row],[Salaire]]-rapportjanv9[[#This Row],[Déduction]]</f>
        <v>59933.333333333336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9"/>
        <v>4</v>
      </c>
      <c r="L27" s="10" t="s">
        <v>40</v>
      </c>
      <c r="M27" s="10" t="s">
        <v>40</v>
      </c>
      <c r="N27" s="10" t="s">
        <v>40</v>
      </c>
      <c r="O27" s="10" t="s">
        <v>40</v>
      </c>
      <c r="P27" s="10" t="s">
        <v>40</v>
      </c>
      <c r="Q27" s="10" t="s">
        <v>40</v>
      </c>
      <c r="R27" s="10" t="str">
        <f t="shared" si="10"/>
        <v>WO</v>
      </c>
      <c r="S27" s="10" t="s">
        <v>40</v>
      </c>
      <c r="T27" s="10" t="s">
        <v>40</v>
      </c>
      <c r="U27" s="10" t="s">
        <v>40</v>
      </c>
      <c r="V27" s="10" t="s">
        <v>40</v>
      </c>
      <c r="W27" s="10" t="s">
        <v>28</v>
      </c>
      <c r="X27" s="10" t="s">
        <v>40</v>
      </c>
      <c r="Y27" s="10" t="str">
        <f t="shared" si="10"/>
        <v>WO</v>
      </c>
      <c r="Z27" s="10" t="s">
        <v>40</v>
      </c>
      <c r="AA27" s="10" t="s">
        <v>40</v>
      </c>
      <c r="AB27" s="10" t="s">
        <v>40</v>
      </c>
      <c r="AC27" s="10" t="s">
        <v>40</v>
      </c>
      <c r="AD27" s="10" t="s">
        <v>40</v>
      </c>
      <c r="AE27" s="10" t="s">
        <v>40</v>
      </c>
      <c r="AF27" s="10" t="str">
        <f t="shared" si="11"/>
        <v>WO</v>
      </c>
      <c r="AG27" s="10" t="s">
        <v>40</v>
      </c>
      <c r="AH27" s="10" t="s">
        <v>40</v>
      </c>
      <c r="AI27" s="10" t="s">
        <v>40</v>
      </c>
      <c r="AJ27" s="10" t="s">
        <v>40</v>
      </c>
      <c r="AK27" s="10" t="s">
        <v>40</v>
      </c>
      <c r="AL27" s="10" t="s">
        <v>40</v>
      </c>
      <c r="AM27" s="10" t="str">
        <f t="shared" si="11"/>
        <v>WO</v>
      </c>
      <c r="AN27" s="10" t="s">
        <v>40</v>
      </c>
      <c r="AO27" s="10" t="s">
        <v>40</v>
      </c>
      <c r="AP27" s="11"/>
      <c r="AQ27" s="29"/>
      <c r="AR27" s="32"/>
      <c r="AS27" s="10">
        <v>19</v>
      </c>
      <c r="AT27" s="10">
        <v>1019</v>
      </c>
      <c r="AU27" s="10" t="str">
        <f t="shared" si="3"/>
        <v>septembre</v>
      </c>
      <c r="AV27" s="19" t="s">
        <v>22</v>
      </c>
      <c r="AW27" s="10">
        <f t="shared" si="4"/>
        <v>25</v>
      </c>
      <c r="AX27" s="10">
        <f t="shared" si="5"/>
        <v>1</v>
      </c>
      <c r="AY27" s="10">
        <f t="shared" si="6"/>
        <v>0</v>
      </c>
      <c r="AZ27" s="10">
        <f t="shared" si="7"/>
        <v>4</v>
      </c>
      <c r="BA27" s="10">
        <f t="shared" si="8"/>
        <v>30</v>
      </c>
      <c r="BB27" s="10">
        <f>rapportjanv9[[#This Row],[Jours]]-rapportjanv9[[#This Row],[Absent ]]</f>
        <v>29</v>
      </c>
      <c r="BC27" s="24">
        <v>41000</v>
      </c>
      <c r="BD27" s="25">
        <f>rapportjanv9[[#This Row],[Salaire]]/rapportjanv9[[#This Row],[Jours]]</f>
        <v>1366.6666666666667</v>
      </c>
      <c r="BE27" s="25">
        <f>rapportjanv9[[#This Row],[Salaire par jours]]*rapportjanv9[[#This Row],[Absent ]]</f>
        <v>1366.6666666666667</v>
      </c>
      <c r="BF27" s="25">
        <f>rapportjanv9[[#This Row],[Salaire]]-rapportjanv9[[#This Row],[Déduction]]</f>
        <v>39633.333333333336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9"/>
        <v>4</v>
      </c>
      <c r="L28" s="13" t="s">
        <v>40</v>
      </c>
      <c r="M28" s="13" t="s">
        <v>40</v>
      </c>
      <c r="N28" s="13" t="s">
        <v>40</v>
      </c>
      <c r="O28" s="13" t="s">
        <v>40</v>
      </c>
      <c r="P28" s="13" t="s">
        <v>40</v>
      </c>
      <c r="Q28" s="13" t="s">
        <v>40</v>
      </c>
      <c r="R28" s="13" t="str">
        <f t="shared" si="10"/>
        <v>WO</v>
      </c>
      <c r="S28" s="13" t="s">
        <v>40</v>
      </c>
      <c r="T28" s="13" t="s">
        <v>40</v>
      </c>
      <c r="U28" s="13" t="s">
        <v>40</v>
      </c>
      <c r="V28" s="13" t="s">
        <v>40</v>
      </c>
      <c r="W28" s="13" t="s">
        <v>40</v>
      </c>
      <c r="X28" s="13" t="s">
        <v>40</v>
      </c>
      <c r="Y28" s="13" t="str">
        <f t="shared" si="10"/>
        <v>WO</v>
      </c>
      <c r="Z28" s="13" t="s">
        <v>40</v>
      </c>
      <c r="AA28" s="13" t="s">
        <v>40</v>
      </c>
      <c r="AB28" s="13" t="s">
        <v>40</v>
      </c>
      <c r="AC28" s="13" t="s">
        <v>40</v>
      </c>
      <c r="AD28" s="13" t="s">
        <v>40</v>
      </c>
      <c r="AE28" s="13" t="s">
        <v>40</v>
      </c>
      <c r="AF28" s="13" t="str">
        <f t="shared" si="11"/>
        <v>WO</v>
      </c>
      <c r="AG28" s="13" t="s">
        <v>40</v>
      </c>
      <c r="AH28" s="13" t="s">
        <v>40</v>
      </c>
      <c r="AI28" s="13" t="s">
        <v>40</v>
      </c>
      <c r="AJ28" s="13" t="s">
        <v>40</v>
      </c>
      <c r="AK28" s="13" t="s">
        <v>40</v>
      </c>
      <c r="AL28" s="13" t="s">
        <v>28</v>
      </c>
      <c r="AM28" s="13" t="str">
        <f t="shared" si="11"/>
        <v>WO</v>
      </c>
      <c r="AN28" s="13" t="s">
        <v>40</v>
      </c>
      <c r="AO28" s="13" t="s">
        <v>40</v>
      </c>
      <c r="AP28" s="14"/>
      <c r="AQ28" s="29"/>
      <c r="AR28" s="32"/>
      <c r="AS28" s="10">
        <v>20</v>
      </c>
      <c r="AT28" s="10">
        <v>1020</v>
      </c>
      <c r="AU28" s="10" t="str">
        <f t="shared" si="3"/>
        <v>septembre</v>
      </c>
      <c r="AV28" s="19" t="s">
        <v>23</v>
      </c>
      <c r="AW28" s="10">
        <f t="shared" si="4"/>
        <v>25</v>
      </c>
      <c r="AX28" s="10">
        <f t="shared" si="5"/>
        <v>1</v>
      </c>
      <c r="AY28" s="10">
        <f t="shared" si="6"/>
        <v>0</v>
      </c>
      <c r="AZ28" s="10">
        <f t="shared" si="7"/>
        <v>4</v>
      </c>
      <c r="BA28" s="10">
        <f t="shared" si="8"/>
        <v>30</v>
      </c>
      <c r="BB28" s="10">
        <f>rapportjanv9[[#This Row],[Jours]]-rapportjanv9[[#This Row],[Absent ]]</f>
        <v>29</v>
      </c>
      <c r="BC28" s="24">
        <v>30000</v>
      </c>
      <c r="BD28" s="25">
        <f>rapportjanv9[[#This Row],[Salaire]]/rapportjanv9[[#This Row],[Jours]]</f>
        <v>1000</v>
      </c>
      <c r="BE28" s="25">
        <f>rapportjanv9[[#This Row],[Salaire par jours]]*rapportjanv9[[#This Row],[Absent ]]</f>
        <v>1000</v>
      </c>
      <c r="BF28" s="25">
        <f>rapportjanv9[[#This Row],[Salaire]]-rapportjanv9[[#This Row],[Déduction]]</f>
        <v>29000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R9:R28 Y9:Y28 AF9:AF28 AM9:AM28 AP9:AP28">
    <cfRule type="containsText" dxfId="159" priority="24" operator="containsText" text="WO">
      <formula>NOT(ISERROR(SEARCH("WO",L8)))</formula>
    </cfRule>
  </conditionalFormatting>
  <conditionalFormatting sqref="R9:R28 Y9:Y28 AF9:AF28 AM9:AM28 AP9:AP28">
    <cfRule type="containsText" dxfId="158" priority="21" operator="containsText" text="C">
      <formula>NOT(ISERROR(SEARCH("C",R9)))</formula>
    </cfRule>
    <cfRule type="containsText" dxfId="157" priority="22" operator="containsText" text="A">
      <formula>NOT(ISERROR(SEARCH("A",R9)))</formula>
    </cfRule>
    <cfRule type="containsText" dxfId="156" priority="23" operator="containsText" text="P">
      <formula>NOT(ISERROR(SEARCH("P",R9)))</formula>
    </cfRule>
  </conditionalFormatting>
  <conditionalFormatting sqref="S9:X28">
    <cfRule type="containsText" dxfId="155" priority="20" operator="containsText" text="WO">
      <formula>NOT(ISERROR(SEARCH("WO",S9)))</formula>
    </cfRule>
  </conditionalFormatting>
  <conditionalFormatting sqref="S9:X28">
    <cfRule type="containsText" dxfId="154" priority="17" operator="containsText" text="C">
      <formula>NOT(ISERROR(SEARCH("C",S9)))</formula>
    </cfRule>
    <cfRule type="containsText" dxfId="153" priority="18" operator="containsText" text="A">
      <formula>NOT(ISERROR(SEARCH("A",S9)))</formula>
    </cfRule>
    <cfRule type="containsText" dxfId="152" priority="19" operator="containsText" text="P">
      <formula>NOT(ISERROR(SEARCH("P",S9)))</formula>
    </cfRule>
  </conditionalFormatting>
  <conditionalFormatting sqref="Z9:AE28">
    <cfRule type="containsText" dxfId="151" priority="16" operator="containsText" text="WO">
      <formula>NOT(ISERROR(SEARCH("WO",Z9)))</formula>
    </cfRule>
  </conditionalFormatting>
  <conditionalFormatting sqref="Z9:AE28">
    <cfRule type="containsText" dxfId="150" priority="13" operator="containsText" text="C">
      <formula>NOT(ISERROR(SEARCH("C",Z9)))</formula>
    </cfRule>
    <cfRule type="containsText" dxfId="149" priority="14" operator="containsText" text="A">
      <formula>NOT(ISERROR(SEARCH("A",Z9)))</formula>
    </cfRule>
    <cfRule type="containsText" dxfId="148" priority="15" operator="containsText" text="P">
      <formula>NOT(ISERROR(SEARCH("P",Z9)))</formula>
    </cfRule>
  </conditionalFormatting>
  <conditionalFormatting sqref="AG9:AL28">
    <cfRule type="containsText" dxfId="147" priority="12" operator="containsText" text="WO">
      <formula>NOT(ISERROR(SEARCH("WO",AG9)))</formula>
    </cfRule>
  </conditionalFormatting>
  <conditionalFormatting sqref="AG9:AL28">
    <cfRule type="containsText" dxfId="146" priority="9" operator="containsText" text="C">
      <formula>NOT(ISERROR(SEARCH("C",AG9)))</formula>
    </cfRule>
    <cfRule type="containsText" dxfId="145" priority="10" operator="containsText" text="A">
      <formula>NOT(ISERROR(SEARCH("A",AG9)))</formula>
    </cfRule>
    <cfRule type="containsText" dxfId="144" priority="11" operator="containsText" text="P">
      <formula>NOT(ISERROR(SEARCH("P",AG9)))</formula>
    </cfRule>
  </conditionalFormatting>
  <conditionalFormatting sqref="L9:Q28">
    <cfRule type="containsText" dxfId="143" priority="8" operator="containsText" text="WO">
      <formula>NOT(ISERROR(SEARCH("WO",L9)))</formula>
    </cfRule>
  </conditionalFormatting>
  <conditionalFormatting sqref="L9:Q28">
    <cfRule type="containsText" dxfId="142" priority="5" operator="containsText" text="C">
      <formula>NOT(ISERROR(SEARCH("C",L9)))</formula>
    </cfRule>
    <cfRule type="containsText" dxfId="141" priority="6" operator="containsText" text="A">
      <formula>NOT(ISERROR(SEARCH("A",L9)))</formula>
    </cfRule>
    <cfRule type="containsText" dxfId="140" priority="7" operator="containsText" text="P">
      <formula>NOT(ISERROR(SEARCH("P",L9)))</formula>
    </cfRule>
  </conditionalFormatting>
  <conditionalFormatting sqref="AN9:AO28">
    <cfRule type="containsText" dxfId="139" priority="4" operator="containsText" text="WO">
      <formula>NOT(ISERROR(SEARCH("WO",AN9)))</formula>
    </cfRule>
  </conditionalFormatting>
  <conditionalFormatting sqref="AN9:AO28">
    <cfRule type="containsText" dxfId="138" priority="1" operator="containsText" text="C">
      <formula>NOT(ISERROR(SEARCH("C",AN9)))</formula>
    </cfRule>
    <cfRule type="containsText" dxfId="137" priority="2" operator="containsText" text="A">
      <formula>NOT(ISERROR(SEARCH("A",AN9)))</formula>
    </cfRule>
    <cfRule type="containsText" dxfId="136" priority="3" operator="containsText" text="P">
      <formula>NOT(ISERROR(SEARCH("P",AN9)))</formula>
    </cfRule>
  </conditionalFormatting>
  <dataValidations count="1">
    <dataValidation type="list" allowBlank="1" showInputMessage="1" showErrorMessage="1" sqref="S9:X28 Z9:AE28 AG9:AL28 L9:Q28 AN9:AO28" xr:uid="{0DFE591D-5CF3-4805-A168-0A371EC02EAA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E2190-2A60-4BBA-8E85-996C345EEF9B}">
          <x14:formula1>
            <xm:f>rough!$A$1:$A$12</xm:f>
          </x14:formula1>
          <xm:sqref>H5:I5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EF31-5A76-4C63-8FF0-AD420B420CE4}">
  <dimension ref="A1:BI43"/>
  <sheetViews>
    <sheetView topLeftCell="AN1" zoomScale="85" zoomScaleNormal="85" workbookViewId="0">
      <selection activeCell="BE20" sqref="BE20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45931</v>
      </c>
      <c r="I5" s="34"/>
      <c r="J5" s="35">
        <f>(_xlfn.DAYS($M$5,$H$5))+1</f>
        <v>31</v>
      </c>
      <c r="K5" s="33" t="str">
        <f>TEXT(H5,"mmmm")</f>
        <v>octobre</v>
      </c>
      <c r="L5" s="33" t="s">
        <v>27</v>
      </c>
      <c r="M5" s="34">
        <f>EOMONTH(H5,0)</f>
        <v>45961</v>
      </c>
      <c r="N5" s="33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mer</v>
      </c>
      <c r="M7" s="6" t="str">
        <f t="shared" ref="M7:AP7" si="0">TEXT(M8,"jjj")</f>
        <v>jeu</v>
      </c>
      <c r="N7" s="6" t="str">
        <f t="shared" si="0"/>
        <v>ven</v>
      </c>
      <c r="O7" s="6" t="str">
        <f t="shared" si="0"/>
        <v>sam</v>
      </c>
      <c r="P7" s="6" t="str">
        <f t="shared" si="0"/>
        <v>dim</v>
      </c>
      <c r="Q7" s="6" t="str">
        <f t="shared" si="0"/>
        <v>lun</v>
      </c>
      <c r="R7" s="6" t="str">
        <f t="shared" si="0"/>
        <v>mar</v>
      </c>
      <c r="S7" s="6" t="str">
        <f t="shared" si="0"/>
        <v>mer</v>
      </c>
      <c r="T7" s="6" t="str">
        <f t="shared" si="0"/>
        <v>jeu</v>
      </c>
      <c r="U7" s="6" t="str">
        <f t="shared" si="0"/>
        <v>ven</v>
      </c>
      <c r="V7" s="6" t="str">
        <f t="shared" si="0"/>
        <v>sam</v>
      </c>
      <c r="W7" s="6" t="str">
        <f t="shared" si="0"/>
        <v>dim</v>
      </c>
      <c r="X7" s="6" t="str">
        <f t="shared" si="0"/>
        <v>lun</v>
      </c>
      <c r="Y7" s="6" t="str">
        <f t="shared" si="0"/>
        <v>mar</v>
      </c>
      <c r="Z7" s="6" t="str">
        <f t="shared" si="0"/>
        <v>mer</v>
      </c>
      <c r="AA7" s="6" t="str">
        <f t="shared" si="0"/>
        <v>jeu</v>
      </c>
      <c r="AB7" s="6" t="str">
        <f t="shared" si="0"/>
        <v>ven</v>
      </c>
      <c r="AC7" s="6" t="str">
        <f t="shared" si="0"/>
        <v>sam</v>
      </c>
      <c r="AD7" s="6" t="str">
        <f t="shared" si="0"/>
        <v>dim</v>
      </c>
      <c r="AE7" s="6" t="str">
        <f t="shared" si="0"/>
        <v>lun</v>
      </c>
      <c r="AF7" s="6" t="str">
        <f t="shared" si="0"/>
        <v>mar</v>
      </c>
      <c r="AG7" s="6" t="str">
        <f t="shared" si="0"/>
        <v>mer</v>
      </c>
      <c r="AH7" s="6" t="str">
        <f t="shared" si="0"/>
        <v>jeu</v>
      </c>
      <c r="AI7" s="6" t="str">
        <f t="shared" si="0"/>
        <v>ven</v>
      </c>
      <c r="AJ7" s="6" t="str">
        <f t="shared" si="0"/>
        <v>sam</v>
      </c>
      <c r="AK7" s="6" t="str">
        <f t="shared" si="0"/>
        <v>dim</v>
      </c>
      <c r="AL7" s="6" t="str">
        <f t="shared" si="0"/>
        <v>lun</v>
      </c>
      <c r="AM7" s="6" t="str">
        <f t="shared" si="0"/>
        <v>mar</v>
      </c>
      <c r="AN7" s="6" t="str">
        <f t="shared" si="0"/>
        <v>mer</v>
      </c>
      <c r="AO7" s="6" t="str">
        <f t="shared" si="0"/>
        <v>jeu</v>
      </c>
      <c r="AP7" s="7" t="str">
        <f t="shared" si="0"/>
        <v>ven</v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45931</v>
      </c>
      <c r="M8" s="17">
        <f>IF(L8&lt;$M$5,L8+1,"")</f>
        <v>45932</v>
      </c>
      <c r="N8" s="17">
        <f t="shared" ref="N8:AQ8" si="1">IF(M8&lt;$M$5,M8+1,"")</f>
        <v>45933</v>
      </c>
      <c r="O8" s="17">
        <f t="shared" si="1"/>
        <v>45934</v>
      </c>
      <c r="P8" s="17">
        <f t="shared" si="1"/>
        <v>45935</v>
      </c>
      <c r="Q8" s="17">
        <f t="shared" si="1"/>
        <v>45936</v>
      </c>
      <c r="R8" s="17">
        <f t="shared" si="1"/>
        <v>45937</v>
      </c>
      <c r="S8" s="17">
        <f t="shared" si="1"/>
        <v>45938</v>
      </c>
      <c r="T8" s="17">
        <f t="shared" si="1"/>
        <v>45939</v>
      </c>
      <c r="U8" s="17">
        <f t="shared" si="1"/>
        <v>45940</v>
      </c>
      <c r="V8" s="17">
        <f t="shared" si="1"/>
        <v>45941</v>
      </c>
      <c r="W8" s="17">
        <f t="shared" si="1"/>
        <v>45942</v>
      </c>
      <c r="X8" s="17">
        <f t="shared" si="1"/>
        <v>45943</v>
      </c>
      <c r="Y8" s="17">
        <f t="shared" si="1"/>
        <v>45944</v>
      </c>
      <c r="Z8" s="17">
        <f t="shared" si="1"/>
        <v>45945</v>
      </c>
      <c r="AA8" s="17">
        <f t="shared" si="1"/>
        <v>45946</v>
      </c>
      <c r="AB8" s="17">
        <f t="shared" si="1"/>
        <v>45947</v>
      </c>
      <c r="AC8" s="17">
        <f t="shared" si="1"/>
        <v>45948</v>
      </c>
      <c r="AD8" s="17">
        <f t="shared" si="1"/>
        <v>45949</v>
      </c>
      <c r="AE8" s="17">
        <f t="shared" si="1"/>
        <v>45950</v>
      </c>
      <c r="AF8" s="17">
        <f t="shared" si="1"/>
        <v>45951</v>
      </c>
      <c r="AG8" s="17">
        <f t="shared" si="1"/>
        <v>45952</v>
      </c>
      <c r="AH8" s="17">
        <f t="shared" si="1"/>
        <v>45953</v>
      </c>
      <c r="AI8" s="17">
        <f t="shared" si="1"/>
        <v>45954</v>
      </c>
      <c r="AJ8" s="17">
        <f t="shared" si="1"/>
        <v>45955</v>
      </c>
      <c r="AK8" s="17">
        <f t="shared" si="1"/>
        <v>45956</v>
      </c>
      <c r="AL8" s="17">
        <f t="shared" si="1"/>
        <v>45957</v>
      </c>
      <c r="AM8" s="17">
        <f t="shared" si="1"/>
        <v>45958</v>
      </c>
      <c r="AN8" s="17">
        <f t="shared" si="1"/>
        <v>45959</v>
      </c>
      <c r="AO8" s="17">
        <f t="shared" si="1"/>
        <v>45960</v>
      </c>
      <c r="AP8" s="18">
        <f t="shared" si="1"/>
        <v>45961</v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40</v>
      </c>
      <c r="M9" s="10" t="s">
        <v>28</v>
      </c>
      <c r="N9" s="10" t="s">
        <v>40</v>
      </c>
      <c r="O9" s="10" t="s">
        <v>40</v>
      </c>
      <c r="P9" s="10" t="str">
        <f t="shared" ref="P9:AK17" si="2">IF(P$7="dim","WO","")</f>
        <v>WO</v>
      </c>
      <c r="Q9" s="10" t="s">
        <v>40</v>
      </c>
      <c r="R9" s="10" t="s">
        <v>40</v>
      </c>
      <c r="S9" s="10" t="s">
        <v>40</v>
      </c>
      <c r="T9" s="10" t="s">
        <v>40</v>
      </c>
      <c r="U9" s="10" t="s">
        <v>40</v>
      </c>
      <c r="V9" s="10" t="s">
        <v>40</v>
      </c>
      <c r="W9" s="10" t="str">
        <f t="shared" si="2"/>
        <v>WO</v>
      </c>
      <c r="X9" s="10" t="s">
        <v>40</v>
      </c>
      <c r="Y9" s="10" t="s">
        <v>40</v>
      </c>
      <c r="Z9" s="10" t="s">
        <v>40</v>
      </c>
      <c r="AA9" s="10" t="s">
        <v>40</v>
      </c>
      <c r="AB9" s="10" t="s">
        <v>40</v>
      </c>
      <c r="AC9" s="10" t="s">
        <v>40</v>
      </c>
      <c r="AD9" s="10" t="str">
        <f t="shared" si="2"/>
        <v>WO</v>
      </c>
      <c r="AE9" s="10" t="s">
        <v>40</v>
      </c>
      <c r="AF9" s="10" t="s">
        <v>40</v>
      </c>
      <c r="AG9" s="10" t="s">
        <v>40</v>
      </c>
      <c r="AH9" s="10" t="s">
        <v>40</v>
      </c>
      <c r="AI9" s="10" t="s">
        <v>40</v>
      </c>
      <c r="AJ9" s="10" t="s">
        <v>40</v>
      </c>
      <c r="AK9" s="10" t="str">
        <f t="shared" si="2"/>
        <v>WO</v>
      </c>
      <c r="AL9" s="10" t="s">
        <v>40</v>
      </c>
      <c r="AM9" s="10" t="s">
        <v>40</v>
      </c>
      <c r="AN9" s="10" t="s">
        <v>40</v>
      </c>
      <c r="AO9" s="10" t="s">
        <v>40</v>
      </c>
      <c r="AP9" s="11" t="s">
        <v>41</v>
      </c>
      <c r="AQ9" s="29"/>
      <c r="AR9" s="32"/>
      <c r="AS9" s="10">
        <v>1</v>
      </c>
      <c r="AT9" s="10">
        <v>1001</v>
      </c>
      <c r="AU9" s="10" t="str">
        <f t="shared" ref="AU9:AU28" si="3">$K$5</f>
        <v>octobre</v>
      </c>
      <c r="AV9" s="19" t="s">
        <v>4</v>
      </c>
      <c r="AW9" s="10">
        <f t="shared" ref="AW9:AW28" si="4">COUNTIF($L9:$AP9,"p")</f>
        <v>25</v>
      </c>
      <c r="AX9" s="10">
        <f t="shared" ref="AX9:AX28" si="5">COUNTIF($L9:$AP9,"A")</f>
        <v>1</v>
      </c>
      <c r="AY9" s="10">
        <f t="shared" ref="AY9:AY28" si="6">COUNTIF($L9:$AP9,"C")</f>
        <v>1</v>
      </c>
      <c r="AZ9" s="10">
        <f t="shared" ref="AZ9:AZ28" si="7">$K$9</f>
        <v>4</v>
      </c>
      <c r="BA9" s="10">
        <f t="shared" ref="BA9:BA28" si="8">$J$5</f>
        <v>31</v>
      </c>
      <c r="BB9" s="10">
        <f>rapportjanv10[[#This Row],[Jours]]-rapportjanv10[[#This Row],[Absent ]]</f>
        <v>30</v>
      </c>
      <c r="BC9" s="24">
        <v>10000</v>
      </c>
      <c r="BD9" s="25">
        <f>rapportjanv10[[#This Row],[Salaire]]/rapportjanv10[[#This Row],[Jours]]</f>
        <v>322.58064516129031</v>
      </c>
      <c r="BE9" s="25">
        <f>rapportjanv10[[#This Row],[Salaire par jours]]*rapportjanv10[[#This Row],[Absent ]]</f>
        <v>322.58064516129031</v>
      </c>
      <c r="BF9" s="25">
        <f>rapportjanv10[[#This Row],[Salaire]]-rapportjanv10[[#This Row],[Déduction]]</f>
        <v>9677.4193548387102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9">COUNTIF($L$7:$AP$7,"dim")</f>
        <v>4</v>
      </c>
      <c r="L10" s="10" t="s">
        <v>40</v>
      </c>
      <c r="M10" s="10" t="s">
        <v>40</v>
      </c>
      <c r="N10" s="10" t="s">
        <v>40</v>
      </c>
      <c r="O10" s="10" t="s">
        <v>40</v>
      </c>
      <c r="P10" s="10" t="str">
        <f t="shared" si="2"/>
        <v>WO</v>
      </c>
      <c r="Q10" s="10" t="s">
        <v>40</v>
      </c>
      <c r="R10" s="10" t="s">
        <v>40</v>
      </c>
      <c r="S10" s="10" t="s">
        <v>40</v>
      </c>
      <c r="T10" s="10" t="s">
        <v>40</v>
      </c>
      <c r="U10" s="10" t="s">
        <v>40</v>
      </c>
      <c r="V10" s="10" t="s">
        <v>40</v>
      </c>
      <c r="W10" s="10" t="str">
        <f t="shared" si="2"/>
        <v>WO</v>
      </c>
      <c r="X10" s="10" t="s">
        <v>40</v>
      </c>
      <c r="Y10" s="10" t="s">
        <v>40</v>
      </c>
      <c r="Z10" s="10" t="s">
        <v>40</v>
      </c>
      <c r="AA10" s="10" t="s">
        <v>40</v>
      </c>
      <c r="AB10" s="10" t="s">
        <v>40</v>
      </c>
      <c r="AC10" s="10" t="s">
        <v>40</v>
      </c>
      <c r="AD10" s="10" t="str">
        <f t="shared" si="2"/>
        <v>WO</v>
      </c>
      <c r="AE10" s="10" t="s">
        <v>40</v>
      </c>
      <c r="AF10" s="10" t="s">
        <v>40</v>
      </c>
      <c r="AG10" s="10" t="s">
        <v>40</v>
      </c>
      <c r="AH10" s="10" t="s">
        <v>40</v>
      </c>
      <c r="AI10" s="10" t="s">
        <v>40</v>
      </c>
      <c r="AJ10" s="10" t="s">
        <v>40</v>
      </c>
      <c r="AK10" s="10" t="str">
        <f t="shared" si="2"/>
        <v>WO</v>
      </c>
      <c r="AL10" s="10" t="s">
        <v>40</v>
      </c>
      <c r="AM10" s="10" t="s">
        <v>40</v>
      </c>
      <c r="AN10" s="10" t="s">
        <v>40</v>
      </c>
      <c r="AO10" s="10" t="s">
        <v>40</v>
      </c>
      <c r="AP10" s="11" t="s">
        <v>41</v>
      </c>
      <c r="AQ10" s="29"/>
      <c r="AR10" s="32"/>
      <c r="AS10" s="10">
        <v>2</v>
      </c>
      <c r="AT10" s="10">
        <v>1002</v>
      </c>
      <c r="AU10" s="10" t="str">
        <f t="shared" si="3"/>
        <v>octobre</v>
      </c>
      <c r="AV10" s="19" t="s">
        <v>5</v>
      </c>
      <c r="AW10" s="26">
        <f t="shared" si="4"/>
        <v>26</v>
      </c>
      <c r="AX10" s="10">
        <f t="shared" si="5"/>
        <v>0</v>
      </c>
      <c r="AY10" s="10">
        <f t="shared" si="6"/>
        <v>1</v>
      </c>
      <c r="AZ10" s="10">
        <f t="shared" si="7"/>
        <v>4</v>
      </c>
      <c r="BA10" s="10">
        <f t="shared" si="8"/>
        <v>31</v>
      </c>
      <c r="BB10" s="10">
        <f>rapportjanv10[[#This Row],[Jours]]-rapportjanv10[[#This Row],[Absent ]]</f>
        <v>31</v>
      </c>
      <c r="BC10" s="24">
        <v>20000</v>
      </c>
      <c r="BD10" s="25">
        <f>rapportjanv10[[#This Row],[Salaire]]/rapportjanv10[[#This Row],[Jours]]</f>
        <v>645.16129032258061</v>
      </c>
      <c r="BE10" s="25">
        <f>rapportjanv10[[#This Row],[Salaire par jours]]*rapportjanv10[[#This Row],[Absent ]]</f>
        <v>0</v>
      </c>
      <c r="BF10" s="25">
        <f>rapportjanv10[[#This Row],[Salaire]]-rapportjanv10[[#This Row],[Déduction]]</f>
        <v>20000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9"/>
        <v>4</v>
      </c>
      <c r="L11" s="10" t="s">
        <v>40</v>
      </c>
      <c r="M11" s="10" t="s">
        <v>40</v>
      </c>
      <c r="N11" s="10" t="s">
        <v>40</v>
      </c>
      <c r="O11" s="10" t="s">
        <v>40</v>
      </c>
      <c r="P11" s="10" t="str">
        <f t="shared" si="2"/>
        <v>WO</v>
      </c>
      <c r="Q11" s="10" t="s">
        <v>40</v>
      </c>
      <c r="R11" s="10" t="s">
        <v>40</v>
      </c>
      <c r="S11" s="10" t="s">
        <v>40</v>
      </c>
      <c r="T11" s="10" t="s">
        <v>40</v>
      </c>
      <c r="U11" s="10" t="s">
        <v>40</v>
      </c>
      <c r="V11" s="10" t="s">
        <v>40</v>
      </c>
      <c r="W11" s="10" t="str">
        <f t="shared" si="2"/>
        <v>WO</v>
      </c>
      <c r="X11" s="10" t="s">
        <v>40</v>
      </c>
      <c r="Y11" s="10" t="s">
        <v>40</v>
      </c>
      <c r="Z11" s="10" t="s">
        <v>40</v>
      </c>
      <c r="AA11" s="10" t="s">
        <v>40</v>
      </c>
      <c r="AB11" s="10" t="s">
        <v>40</v>
      </c>
      <c r="AC11" s="10" t="s">
        <v>40</v>
      </c>
      <c r="AD11" s="10" t="str">
        <f t="shared" si="2"/>
        <v>WO</v>
      </c>
      <c r="AE11" s="10" t="s">
        <v>40</v>
      </c>
      <c r="AF11" s="10" t="s">
        <v>40</v>
      </c>
      <c r="AG11" s="10" t="s">
        <v>40</v>
      </c>
      <c r="AH11" s="10" t="s">
        <v>40</v>
      </c>
      <c r="AI11" s="10" t="s">
        <v>40</v>
      </c>
      <c r="AJ11" s="10" t="s">
        <v>40</v>
      </c>
      <c r="AK11" s="10" t="str">
        <f t="shared" si="2"/>
        <v>WO</v>
      </c>
      <c r="AL11" s="10" t="s">
        <v>40</v>
      </c>
      <c r="AM11" s="10" t="s">
        <v>40</v>
      </c>
      <c r="AN11" s="10" t="s">
        <v>40</v>
      </c>
      <c r="AO11" s="10" t="s">
        <v>40</v>
      </c>
      <c r="AP11" s="11" t="s">
        <v>41</v>
      </c>
      <c r="AQ11" s="29"/>
      <c r="AR11" s="32"/>
      <c r="AS11" s="10">
        <v>3</v>
      </c>
      <c r="AT11" s="10">
        <v>1003</v>
      </c>
      <c r="AU11" s="10" t="str">
        <f t="shared" si="3"/>
        <v>octobre</v>
      </c>
      <c r="AV11" s="19" t="s">
        <v>6</v>
      </c>
      <c r="AW11" s="10">
        <f t="shared" si="4"/>
        <v>26</v>
      </c>
      <c r="AX11" s="10">
        <f t="shared" si="5"/>
        <v>0</v>
      </c>
      <c r="AY11" s="10">
        <f t="shared" si="6"/>
        <v>1</v>
      </c>
      <c r="AZ11" s="10">
        <f t="shared" si="7"/>
        <v>4</v>
      </c>
      <c r="BA11" s="10">
        <f t="shared" si="8"/>
        <v>31</v>
      </c>
      <c r="BB11" s="10">
        <f>rapportjanv10[[#This Row],[Jours]]-rapportjanv10[[#This Row],[Absent ]]</f>
        <v>31</v>
      </c>
      <c r="BC11" s="24">
        <v>25000</v>
      </c>
      <c r="BD11" s="25">
        <f>rapportjanv10[[#This Row],[Salaire]]/rapportjanv10[[#This Row],[Jours]]</f>
        <v>806.45161290322585</v>
      </c>
      <c r="BE11" s="25">
        <f>rapportjanv10[[#This Row],[Salaire par jours]]*rapportjanv10[[#This Row],[Absent ]]</f>
        <v>0</v>
      </c>
      <c r="BF11" s="25">
        <f>rapportjanv10[[#This Row],[Salaire]]-rapportjanv10[[#This Row],[Déduction]]</f>
        <v>25000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9"/>
        <v>4</v>
      </c>
      <c r="L12" s="10" t="s">
        <v>28</v>
      </c>
      <c r="M12" s="10" t="s">
        <v>40</v>
      </c>
      <c r="N12" s="10" t="s">
        <v>40</v>
      </c>
      <c r="O12" s="10" t="s">
        <v>40</v>
      </c>
      <c r="P12" s="10" t="str">
        <f t="shared" si="2"/>
        <v>WO</v>
      </c>
      <c r="Q12" s="10" t="s">
        <v>40</v>
      </c>
      <c r="R12" s="10" t="s">
        <v>40</v>
      </c>
      <c r="S12" s="10" t="s">
        <v>40</v>
      </c>
      <c r="T12" s="10" t="s">
        <v>40</v>
      </c>
      <c r="U12" s="10" t="s">
        <v>40</v>
      </c>
      <c r="V12" s="10" t="s">
        <v>40</v>
      </c>
      <c r="W12" s="10" t="str">
        <f t="shared" si="2"/>
        <v>WO</v>
      </c>
      <c r="X12" s="10" t="s">
        <v>40</v>
      </c>
      <c r="Y12" s="10" t="s">
        <v>40</v>
      </c>
      <c r="Z12" s="10" t="s">
        <v>40</v>
      </c>
      <c r="AA12" s="10" t="s">
        <v>40</v>
      </c>
      <c r="AB12" s="10" t="s">
        <v>28</v>
      </c>
      <c r="AC12" s="10" t="s">
        <v>40</v>
      </c>
      <c r="AD12" s="10" t="str">
        <f t="shared" si="2"/>
        <v>WO</v>
      </c>
      <c r="AE12" s="10" t="s">
        <v>40</v>
      </c>
      <c r="AF12" s="10" t="s">
        <v>40</v>
      </c>
      <c r="AG12" s="10" t="s">
        <v>40</v>
      </c>
      <c r="AH12" s="10" t="s">
        <v>40</v>
      </c>
      <c r="AI12" s="10" t="s">
        <v>40</v>
      </c>
      <c r="AJ12" s="10" t="s">
        <v>40</v>
      </c>
      <c r="AK12" s="10" t="str">
        <f t="shared" si="2"/>
        <v>WO</v>
      </c>
      <c r="AL12" s="10" t="s">
        <v>40</v>
      </c>
      <c r="AM12" s="10" t="s">
        <v>40</v>
      </c>
      <c r="AN12" s="10" t="s">
        <v>40</v>
      </c>
      <c r="AO12" s="10" t="s">
        <v>40</v>
      </c>
      <c r="AP12" s="11" t="s">
        <v>41</v>
      </c>
      <c r="AQ12" s="29"/>
      <c r="AR12" s="32"/>
      <c r="AS12" s="10">
        <v>4</v>
      </c>
      <c r="AT12" s="10">
        <v>1004</v>
      </c>
      <c r="AU12" s="10" t="str">
        <f t="shared" si="3"/>
        <v>octobre</v>
      </c>
      <c r="AV12" s="19" t="s">
        <v>7</v>
      </c>
      <c r="AW12" s="10">
        <f t="shared" si="4"/>
        <v>24</v>
      </c>
      <c r="AX12" s="10">
        <f t="shared" si="5"/>
        <v>2</v>
      </c>
      <c r="AY12" s="10">
        <f t="shared" si="6"/>
        <v>1</v>
      </c>
      <c r="AZ12" s="10">
        <f t="shared" si="7"/>
        <v>4</v>
      </c>
      <c r="BA12" s="10">
        <f t="shared" si="8"/>
        <v>31</v>
      </c>
      <c r="BB12" s="10">
        <f>rapportjanv10[[#This Row],[Jours]]-rapportjanv10[[#This Row],[Absent ]]</f>
        <v>29</v>
      </c>
      <c r="BC12" s="24">
        <v>30000</v>
      </c>
      <c r="BD12" s="25">
        <f>rapportjanv10[[#This Row],[Salaire]]/rapportjanv10[[#This Row],[Jours]]</f>
        <v>967.74193548387098</v>
      </c>
      <c r="BE12" s="25">
        <f>rapportjanv10[[#This Row],[Salaire par jours]]*rapportjanv10[[#This Row],[Absent ]]</f>
        <v>1935.483870967742</v>
      </c>
      <c r="BF12" s="25">
        <f>rapportjanv10[[#This Row],[Salaire]]-rapportjanv10[[#This Row],[Déduction]]</f>
        <v>28064.516129032258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9"/>
        <v>4</v>
      </c>
      <c r="L13" s="10" t="s">
        <v>40</v>
      </c>
      <c r="M13" s="10" t="s">
        <v>40</v>
      </c>
      <c r="N13" s="10" t="s">
        <v>40</v>
      </c>
      <c r="O13" s="10" t="s">
        <v>40</v>
      </c>
      <c r="P13" s="10" t="str">
        <f t="shared" si="2"/>
        <v>WO</v>
      </c>
      <c r="Q13" s="10" t="s">
        <v>40</v>
      </c>
      <c r="R13" s="10" t="s">
        <v>40</v>
      </c>
      <c r="S13" s="10" t="s">
        <v>40</v>
      </c>
      <c r="T13" s="10" t="s">
        <v>40</v>
      </c>
      <c r="U13" s="10" t="s">
        <v>40</v>
      </c>
      <c r="V13" s="10" t="s">
        <v>40</v>
      </c>
      <c r="W13" s="10" t="str">
        <f t="shared" si="2"/>
        <v>WO</v>
      </c>
      <c r="X13" s="10" t="s">
        <v>40</v>
      </c>
      <c r="Y13" s="10" t="s">
        <v>40</v>
      </c>
      <c r="Z13" s="10" t="s">
        <v>40</v>
      </c>
      <c r="AA13" s="10" t="s">
        <v>40</v>
      </c>
      <c r="AB13" s="10" t="s">
        <v>40</v>
      </c>
      <c r="AC13" s="10" t="s">
        <v>40</v>
      </c>
      <c r="AD13" s="10" t="str">
        <f t="shared" si="2"/>
        <v>WO</v>
      </c>
      <c r="AE13" s="10" t="s">
        <v>40</v>
      </c>
      <c r="AF13" s="10" t="s">
        <v>40</v>
      </c>
      <c r="AG13" s="10" t="s">
        <v>40</v>
      </c>
      <c r="AH13" s="10" t="s">
        <v>40</v>
      </c>
      <c r="AI13" s="10" t="s">
        <v>40</v>
      </c>
      <c r="AJ13" s="10" t="s">
        <v>40</v>
      </c>
      <c r="AK13" s="10" t="str">
        <f t="shared" si="2"/>
        <v>WO</v>
      </c>
      <c r="AL13" s="10" t="s">
        <v>40</v>
      </c>
      <c r="AM13" s="10" t="s">
        <v>40</v>
      </c>
      <c r="AN13" s="10" t="s">
        <v>40</v>
      </c>
      <c r="AO13" s="10" t="s">
        <v>40</v>
      </c>
      <c r="AP13" s="11" t="s">
        <v>41</v>
      </c>
      <c r="AQ13" s="29"/>
      <c r="AR13" s="32"/>
      <c r="AS13" s="10">
        <v>5</v>
      </c>
      <c r="AT13" s="10">
        <v>1005</v>
      </c>
      <c r="AU13" s="10" t="str">
        <f t="shared" si="3"/>
        <v>octobre</v>
      </c>
      <c r="AV13" s="19" t="s">
        <v>8</v>
      </c>
      <c r="AW13" s="10">
        <f t="shared" si="4"/>
        <v>26</v>
      </c>
      <c r="AX13" s="10">
        <f t="shared" si="5"/>
        <v>0</v>
      </c>
      <c r="AY13" s="10">
        <f t="shared" si="6"/>
        <v>1</v>
      </c>
      <c r="AZ13" s="10">
        <f t="shared" si="7"/>
        <v>4</v>
      </c>
      <c r="BA13" s="10">
        <f t="shared" si="8"/>
        <v>31</v>
      </c>
      <c r="BB13" s="10">
        <f>rapportjanv10[[#This Row],[Jours]]-rapportjanv10[[#This Row],[Absent ]]</f>
        <v>31</v>
      </c>
      <c r="BC13" s="24">
        <v>45000</v>
      </c>
      <c r="BD13" s="25">
        <f>rapportjanv10[[#This Row],[Salaire]]/rapportjanv10[[#This Row],[Jours]]</f>
        <v>1451.6129032258063</v>
      </c>
      <c r="BE13" s="25">
        <f>rapportjanv10[[#This Row],[Salaire par jours]]*rapportjanv10[[#This Row],[Absent ]]</f>
        <v>0</v>
      </c>
      <c r="BF13" s="25">
        <f>rapportjanv10[[#This Row],[Salaire]]-rapportjanv10[[#This Row],[Déduction]]</f>
        <v>45000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9"/>
        <v>4</v>
      </c>
      <c r="L14" s="10" t="s">
        <v>40</v>
      </c>
      <c r="M14" s="10" t="s">
        <v>40</v>
      </c>
      <c r="N14" s="10" t="s">
        <v>40</v>
      </c>
      <c r="O14" s="10" t="s">
        <v>40</v>
      </c>
      <c r="P14" s="10" t="str">
        <f t="shared" si="2"/>
        <v>WO</v>
      </c>
      <c r="Q14" s="10" t="s">
        <v>40</v>
      </c>
      <c r="R14" s="10" t="s">
        <v>40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tr">
        <f t="shared" si="2"/>
        <v>WO</v>
      </c>
      <c r="X14" s="10" t="s">
        <v>40</v>
      </c>
      <c r="Y14" s="10" t="s">
        <v>40</v>
      </c>
      <c r="Z14" s="10" t="s">
        <v>40</v>
      </c>
      <c r="AA14" s="10" t="s">
        <v>40</v>
      </c>
      <c r="AB14" s="10" t="s">
        <v>40</v>
      </c>
      <c r="AC14" s="10" t="s">
        <v>40</v>
      </c>
      <c r="AD14" s="10" t="str">
        <f t="shared" si="2"/>
        <v>WO</v>
      </c>
      <c r="AE14" s="10" t="s">
        <v>40</v>
      </c>
      <c r="AF14" s="10" t="s">
        <v>40</v>
      </c>
      <c r="AG14" s="10" t="s">
        <v>40</v>
      </c>
      <c r="AH14" s="10" t="s">
        <v>40</v>
      </c>
      <c r="AI14" s="10" t="s">
        <v>40</v>
      </c>
      <c r="AJ14" s="10" t="s">
        <v>40</v>
      </c>
      <c r="AK14" s="10" t="str">
        <f t="shared" si="2"/>
        <v>WO</v>
      </c>
      <c r="AL14" s="10" t="s">
        <v>40</v>
      </c>
      <c r="AM14" s="10" t="s">
        <v>40</v>
      </c>
      <c r="AN14" s="10" t="s">
        <v>40</v>
      </c>
      <c r="AO14" s="10" t="s">
        <v>40</v>
      </c>
      <c r="AP14" s="11" t="s">
        <v>41</v>
      </c>
      <c r="AQ14" s="29"/>
      <c r="AR14" s="32"/>
      <c r="AS14" s="10">
        <v>6</v>
      </c>
      <c r="AT14" s="10">
        <v>1006</v>
      </c>
      <c r="AU14" s="10" t="str">
        <f t="shared" si="3"/>
        <v>octobre</v>
      </c>
      <c r="AV14" s="19" t="s">
        <v>9</v>
      </c>
      <c r="AW14" s="10">
        <f t="shared" si="4"/>
        <v>26</v>
      </c>
      <c r="AX14" s="10">
        <f t="shared" si="5"/>
        <v>0</v>
      </c>
      <c r="AY14" s="10">
        <f t="shared" si="6"/>
        <v>1</v>
      </c>
      <c r="AZ14" s="10">
        <f t="shared" si="7"/>
        <v>4</v>
      </c>
      <c r="BA14" s="10">
        <f t="shared" si="8"/>
        <v>31</v>
      </c>
      <c r="BB14" s="10">
        <f>rapportjanv10[[#This Row],[Jours]]-rapportjanv10[[#This Row],[Absent ]]</f>
        <v>31</v>
      </c>
      <c r="BC14" s="24">
        <v>15000</v>
      </c>
      <c r="BD14" s="25">
        <f>rapportjanv10[[#This Row],[Salaire]]/rapportjanv10[[#This Row],[Jours]]</f>
        <v>483.87096774193549</v>
      </c>
      <c r="BE14" s="25">
        <f>rapportjanv10[[#This Row],[Salaire par jours]]*rapportjanv10[[#This Row],[Absent ]]</f>
        <v>0</v>
      </c>
      <c r="BF14" s="25">
        <f>rapportjanv10[[#This Row],[Salaire]]-rapportjanv10[[#This Row],[Déduction]]</f>
        <v>15000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9"/>
        <v>4</v>
      </c>
      <c r="L15" s="10" t="s">
        <v>40</v>
      </c>
      <c r="M15" s="10" t="s">
        <v>28</v>
      </c>
      <c r="N15" s="10" t="s">
        <v>40</v>
      </c>
      <c r="O15" s="10" t="s">
        <v>40</v>
      </c>
      <c r="P15" s="10" t="str">
        <f t="shared" si="2"/>
        <v>WO</v>
      </c>
      <c r="Q15" s="10" t="s">
        <v>40</v>
      </c>
      <c r="R15" s="10" t="s">
        <v>40</v>
      </c>
      <c r="S15" s="10" t="s">
        <v>40</v>
      </c>
      <c r="T15" s="10" t="s">
        <v>40</v>
      </c>
      <c r="U15" s="10" t="s">
        <v>40</v>
      </c>
      <c r="V15" s="10" t="s">
        <v>40</v>
      </c>
      <c r="W15" s="10" t="str">
        <f t="shared" si="2"/>
        <v>WO</v>
      </c>
      <c r="X15" s="10" t="s">
        <v>40</v>
      </c>
      <c r="Y15" s="10" t="s">
        <v>40</v>
      </c>
      <c r="Z15" s="10" t="s">
        <v>40</v>
      </c>
      <c r="AA15" s="10" t="s">
        <v>40</v>
      </c>
      <c r="AB15" s="10" t="s">
        <v>40</v>
      </c>
      <c r="AC15" s="10" t="s">
        <v>40</v>
      </c>
      <c r="AD15" s="10" t="str">
        <f t="shared" si="2"/>
        <v>WO</v>
      </c>
      <c r="AE15" s="10" t="s">
        <v>40</v>
      </c>
      <c r="AF15" s="10" t="s">
        <v>40</v>
      </c>
      <c r="AG15" s="10" t="s">
        <v>40</v>
      </c>
      <c r="AH15" s="10" t="s">
        <v>40</v>
      </c>
      <c r="AI15" s="10" t="s">
        <v>40</v>
      </c>
      <c r="AJ15" s="10" t="s">
        <v>40</v>
      </c>
      <c r="AK15" s="10" t="str">
        <f t="shared" si="2"/>
        <v>WO</v>
      </c>
      <c r="AL15" s="10" t="s">
        <v>40</v>
      </c>
      <c r="AM15" s="10" t="s">
        <v>40</v>
      </c>
      <c r="AN15" s="10" t="s">
        <v>40</v>
      </c>
      <c r="AO15" s="10" t="s">
        <v>40</v>
      </c>
      <c r="AP15" s="11" t="s">
        <v>41</v>
      </c>
      <c r="AQ15" s="29"/>
      <c r="AR15" s="32"/>
      <c r="AS15" s="10">
        <v>7</v>
      </c>
      <c r="AT15" s="10">
        <v>1007</v>
      </c>
      <c r="AU15" s="10" t="str">
        <f t="shared" si="3"/>
        <v>octobre</v>
      </c>
      <c r="AV15" s="19" t="s">
        <v>10</v>
      </c>
      <c r="AW15" s="10">
        <f t="shared" si="4"/>
        <v>25</v>
      </c>
      <c r="AX15" s="10">
        <f t="shared" si="5"/>
        <v>1</v>
      </c>
      <c r="AY15" s="10">
        <f t="shared" si="6"/>
        <v>1</v>
      </c>
      <c r="AZ15" s="10">
        <f t="shared" si="7"/>
        <v>4</v>
      </c>
      <c r="BA15" s="10">
        <f t="shared" si="8"/>
        <v>31</v>
      </c>
      <c r="BB15" s="10">
        <f>rapportjanv10[[#This Row],[Jours]]-rapportjanv10[[#This Row],[Absent ]]</f>
        <v>30</v>
      </c>
      <c r="BC15" s="24">
        <v>62000</v>
      </c>
      <c r="BD15" s="25">
        <f>rapportjanv10[[#This Row],[Salaire]]/rapportjanv10[[#This Row],[Jours]]</f>
        <v>2000</v>
      </c>
      <c r="BE15" s="25">
        <f>rapportjanv10[[#This Row],[Salaire par jours]]*rapportjanv10[[#This Row],[Absent ]]</f>
        <v>2000</v>
      </c>
      <c r="BF15" s="25">
        <f>rapportjanv10[[#This Row],[Salaire]]-rapportjanv10[[#This Row],[Déduction]]</f>
        <v>60000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9"/>
        <v>4</v>
      </c>
      <c r="L16" s="10" t="s">
        <v>40</v>
      </c>
      <c r="M16" s="10" t="s">
        <v>40</v>
      </c>
      <c r="N16" s="10" t="s">
        <v>40</v>
      </c>
      <c r="O16" s="10" t="s">
        <v>40</v>
      </c>
      <c r="P16" s="10" t="str">
        <f t="shared" si="2"/>
        <v>WO</v>
      </c>
      <c r="Q16" s="10" t="s">
        <v>40</v>
      </c>
      <c r="R16" s="10" t="s">
        <v>40</v>
      </c>
      <c r="S16" s="10" t="s">
        <v>40</v>
      </c>
      <c r="T16" s="10" t="s">
        <v>28</v>
      </c>
      <c r="U16" s="10" t="s">
        <v>40</v>
      </c>
      <c r="V16" s="10" t="s">
        <v>40</v>
      </c>
      <c r="W16" s="10" t="str">
        <f t="shared" si="2"/>
        <v>WO</v>
      </c>
      <c r="X16" s="10" t="s">
        <v>40</v>
      </c>
      <c r="Y16" s="10" t="s">
        <v>40</v>
      </c>
      <c r="Z16" s="10" t="s">
        <v>40</v>
      </c>
      <c r="AA16" s="10" t="s">
        <v>40</v>
      </c>
      <c r="AB16" s="10" t="s">
        <v>40</v>
      </c>
      <c r="AC16" s="10" t="s">
        <v>40</v>
      </c>
      <c r="AD16" s="10" t="str">
        <f t="shared" si="2"/>
        <v>WO</v>
      </c>
      <c r="AE16" s="10" t="s">
        <v>40</v>
      </c>
      <c r="AF16" s="10" t="s">
        <v>40</v>
      </c>
      <c r="AG16" s="10" t="s">
        <v>40</v>
      </c>
      <c r="AH16" s="10" t="s">
        <v>40</v>
      </c>
      <c r="AI16" s="10" t="s">
        <v>40</v>
      </c>
      <c r="AJ16" s="10" t="s">
        <v>40</v>
      </c>
      <c r="AK16" s="10" t="str">
        <f t="shared" si="2"/>
        <v>WO</v>
      </c>
      <c r="AL16" s="10" t="s">
        <v>40</v>
      </c>
      <c r="AM16" s="10" t="s">
        <v>40</v>
      </c>
      <c r="AN16" s="10" t="s">
        <v>40</v>
      </c>
      <c r="AO16" s="10" t="s">
        <v>40</v>
      </c>
      <c r="AP16" s="11" t="s">
        <v>41</v>
      </c>
      <c r="AQ16" s="29"/>
      <c r="AR16" s="32"/>
      <c r="AS16" s="10">
        <v>8</v>
      </c>
      <c r="AT16" s="10">
        <v>1008</v>
      </c>
      <c r="AU16" s="10" t="str">
        <f t="shared" si="3"/>
        <v>octobre</v>
      </c>
      <c r="AV16" s="19" t="s">
        <v>11</v>
      </c>
      <c r="AW16" s="10">
        <f t="shared" si="4"/>
        <v>25</v>
      </c>
      <c r="AX16" s="10">
        <f t="shared" si="5"/>
        <v>1</v>
      </c>
      <c r="AY16" s="10">
        <f t="shared" si="6"/>
        <v>1</v>
      </c>
      <c r="AZ16" s="26">
        <f t="shared" si="7"/>
        <v>4</v>
      </c>
      <c r="BA16" s="10">
        <f t="shared" si="8"/>
        <v>31</v>
      </c>
      <c r="BB16" s="10">
        <f>rapportjanv10[[#This Row],[Jours]]-rapportjanv10[[#This Row],[Absent ]]</f>
        <v>30</v>
      </c>
      <c r="BC16" s="24">
        <v>50000</v>
      </c>
      <c r="BD16" s="25">
        <f>rapportjanv10[[#This Row],[Salaire]]/rapportjanv10[[#This Row],[Jours]]</f>
        <v>1612.9032258064517</v>
      </c>
      <c r="BE16" s="25">
        <f>rapportjanv10[[#This Row],[Salaire par jours]]*rapportjanv10[[#This Row],[Absent ]]</f>
        <v>1612.9032258064517</v>
      </c>
      <c r="BF16" s="25">
        <f>rapportjanv10[[#This Row],[Salaire]]-rapportjanv10[[#This Row],[Déduction]]</f>
        <v>48387.096774193546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9"/>
        <v>4</v>
      </c>
      <c r="L17" s="10" t="s">
        <v>40</v>
      </c>
      <c r="M17" s="10" t="s">
        <v>40</v>
      </c>
      <c r="N17" s="10" t="s">
        <v>40</v>
      </c>
      <c r="O17" s="10" t="s">
        <v>40</v>
      </c>
      <c r="P17" s="10" t="str">
        <f t="shared" si="2"/>
        <v>WO</v>
      </c>
      <c r="Q17" s="10" t="s">
        <v>40</v>
      </c>
      <c r="R17" s="10" t="s">
        <v>40</v>
      </c>
      <c r="S17" s="10" t="s">
        <v>40</v>
      </c>
      <c r="T17" s="10" t="s">
        <v>40</v>
      </c>
      <c r="U17" s="10" t="s">
        <v>40</v>
      </c>
      <c r="V17" s="10" t="s">
        <v>40</v>
      </c>
      <c r="W17" s="10" t="str">
        <f t="shared" si="2"/>
        <v>WO</v>
      </c>
      <c r="X17" s="10" t="s">
        <v>40</v>
      </c>
      <c r="Y17" s="10" t="s">
        <v>40</v>
      </c>
      <c r="Z17" s="10" t="s">
        <v>40</v>
      </c>
      <c r="AA17" s="10" t="s">
        <v>40</v>
      </c>
      <c r="AB17" s="10" t="s">
        <v>40</v>
      </c>
      <c r="AC17" s="10" t="s">
        <v>40</v>
      </c>
      <c r="AD17" s="10" t="str">
        <f t="shared" si="2"/>
        <v>WO</v>
      </c>
      <c r="AE17" s="10" t="s">
        <v>40</v>
      </c>
      <c r="AF17" s="10" t="s">
        <v>40</v>
      </c>
      <c r="AG17" s="10" t="s">
        <v>40</v>
      </c>
      <c r="AH17" s="10" t="s">
        <v>40</v>
      </c>
      <c r="AI17" s="10" t="s">
        <v>28</v>
      </c>
      <c r="AJ17" s="10" t="s">
        <v>40</v>
      </c>
      <c r="AK17" s="10" t="str">
        <f t="shared" si="2"/>
        <v>WO</v>
      </c>
      <c r="AL17" s="10" t="s">
        <v>40</v>
      </c>
      <c r="AM17" s="10" t="s">
        <v>40</v>
      </c>
      <c r="AN17" s="10" t="s">
        <v>40</v>
      </c>
      <c r="AO17" s="10" t="s">
        <v>40</v>
      </c>
      <c r="AP17" s="11" t="s">
        <v>41</v>
      </c>
      <c r="AQ17" s="29"/>
      <c r="AR17" s="32"/>
      <c r="AS17" s="10">
        <v>9</v>
      </c>
      <c r="AT17" s="10">
        <v>1009</v>
      </c>
      <c r="AU17" s="10" t="str">
        <f t="shared" si="3"/>
        <v>octobre</v>
      </c>
      <c r="AV17" s="19" t="s">
        <v>12</v>
      </c>
      <c r="AW17" s="10">
        <f t="shared" si="4"/>
        <v>25</v>
      </c>
      <c r="AX17" s="10">
        <f t="shared" si="5"/>
        <v>1</v>
      </c>
      <c r="AY17" s="10">
        <f t="shared" si="6"/>
        <v>1</v>
      </c>
      <c r="AZ17" s="27">
        <f t="shared" si="7"/>
        <v>4</v>
      </c>
      <c r="BA17" s="10">
        <f t="shared" si="8"/>
        <v>31</v>
      </c>
      <c r="BB17" s="10">
        <f>rapportjanv10[[#This Row],[Jours]]-rapportjanv10[[#This Row],[Absent ]]</f>
        <v>30</v>
      </c>
      <c r="BC17" s="24">
        <v>25000</v>
      </c>
      <c r="BD17" s="25">
        <f>rapportjanv10[[#This Row],[Salaire]]/rapportjanv10[[#This Row],[Jours]]</f>
        <v>806.45161290322585</v>
      </c>
      <c r="BE17" s="25">
        <f>rapportjanv10[[#This Row],[Salaire par jours]]*rapportjanv10[[#This Row],[Absent ]]</f>
        <v>806.45161290322585</v>
      </c>
      <c r="BF17" s="25">
        <f>rapportjanv10[[#This Row],[Salaire]]-rapportjanv10[[#This Row],[Déduction]]</f>
        <v>24193.548387096773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9"/>
        <v>4</v>
      </c>
      <c r="L18" s="10" t="s">
        <v>40</v>
      </c>
      <c r="M18" s="10" t="s">
        <v>40</v>
      </c>
      <c r="N18" s="10" t="s">
        <v>40</v>
      </c>
      <c r="O18" s="10" t="s">
        <v>40</v>
      </c>
      <c r="P18" s="10" t="str">
        <f t="shared" ref="P18:W28" si="10">IF(P$7="dim","WO","")</f>
        <v>WO</v>
      </c>
      <c r="Q18" s="10" t="s">
        <v>40</v>
      </c>
      <c r="R18" s="10" t="s">
        <v>40</v>
      </c>
      <c r="S18" s="10" t="s">
        <v>40</v>
      </c>
      <c r="T18" s="10" t="s">
        <v>40</v>
      </c>
      <c r="U18" s="10" t="s">
        <v>40</v>
      </c>
      <c r="V18" s="10" t="s">
        <v>40</v>
      </c>
      <c r="W18" s="10" t="str">
        <f t="shared" si="10"/>
        <v>WO</v>
      </c>
      <c r="X18" s="10" t="s">
        <v>40</v>
      </c>
      <c r="Y18" s="10" t="s">
        <v>40</v>
      </c>
      <c r="Z18" s="10" t="s">
        <v>40</v>
      </c>
      <c r="AA18" s="10" t="s">
        <v>40</v>
      </c>
      <c r="AB18" s="10" t="s">
        <v>40</v>
      </c>
      <c r="AC18" s="10" t="s">
        <v>40</v>
      </c>
      <c r="AD18" s="10" t="str">
        <f t="shared" ref="AD18:AK28" si="11">IF(AD$7="dim","WO","")</f>
        <v>WO</v>
      </c>
      <c r="AE18" s="10" t="s">
        <v>40</v>
      </c>
      <c r="AF18" s="10" t="s">
        <v>40</v>
      </c>
      <c r="AG18" s="10" t="s">
        <v>40</v>
      </c>
      <c r="AH18" s="10" t="s">
        <v>40</v>
      </c>
      <c r="AI18" s="10" t="s">
        <v>40</v>
      </c>
      <c r="AJ18" s="10" t="s">
        <v>40</v>
      </c>
      <c r="AK18" s="10" t="str">
        <f t="shared" si="11"/>
        <v>WO</v>
      </c>
      <c r="AL18" s="10" t="s">
        <v>40</v>
      </c>
      <c r="AM18" s="10" t="s">
        <v>40</v>
      </c>
      <c r="AN18" s="10" t="s">
        <v>40</v>
      </c>
      <c r="AO18" s="10" t="s">
        <v>40</v>
      </c>
      <c r="AP18" s="11" t="s">
        <v>41</v>
      </c>
      <c r="AQ18" s="29"/>
      <c r="AR18" s="32"/>
      <c r="AS18" s="10">
        <v>10</v>
      </c>
      <c r="AT18" s="10">
        <v>1010</v>
      </c>
      <c r="AU18" s="10" t="str">
        <f t="shared" si="3"/>
        <v>octobre</v>
      </c>
      <c r="AV18" s="19" t="s">
        <v>13</v>
      </c>
      <c r="AW18" s="10">
        <f t="shared" si="4"/>
        <v>26</v>
      </c>
      <c r="AX18" s="10">
        <f t="shared" si="5"/>
        <v>0</v>
      </c>
      <c r="AY18" s="10">
        <f t="shared" si="6"/>
        <v>1</v>
      </c>
      <c r="AZ18" s="10">
        <f t="shared" si="7"/>
        <v>4</v>
      </c>
      <c r="BA18" s="10">
        <f t="shared" si="8"/>
        <v>31</v>
      </c>
      <c r="BB18" s="10">
        <f>rapportjanv10[[#This Row],[Jours]]-rapportjanv10[[#This Row],[Absent ]]</f>
        <v>31</v>
      </c>
      <c r="BC18" s="24">
        <v>45000</v>
      </c>
      <c r="BD18" s="25">
        <f>rapportjanv10[[#This Row],[Salaire]]/rapportjanv10[[#This Row],[Jours]]</f>
        <v>1451.6129032258063</v>
      </c>
      <c r="BE18" s="25">
        <f>rapportjanv10[[#This Row],[Salaire par jours]]*rapportjanv10[[#This Row],[Absent ]]</f>
        <v>0</v>
      </c>
      <c r="BF18" s="25">
        <f>rapportjanv10[[#This Row],[Salaire]]-rapportjanv10[[#This Row],[Déduction]]</f>
        <v>45000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9"/>
        <v>4</v>
      </c>
      <c r="L19" s="10" t="s">
        <v>40</v>
      </c>
      <c r="M19" s="10" t="s">
        <v>40</v>
      </c>
      <c r="N19" s="10" t="s">
        <v>40</v>
      </c>
      <c r="O19" s="10" t="s">
        <v>28</v>
      </c>
      <c r="P19" s="10" t="str">
        <f t="shared" si="10"/>
        <v>WO</v>
      </c>
      <c r="Q19" s="10" t="s">
        <v>40</v>
      </c>
      <c r="R19" s="10" t="s">
        <v>40</v>
      </c>
      <c r="S19" s="10" t="s">
        <v>40</v>
      </c>
      <c r="T19" s="10" t="s">
        <v>40</v>
      </c>
      <c r="U19" s="10" t="s">
        <v>40</v>
      </c>
      <c r="V19" s="10" t="s">
        <v>40</v>
      </c>
      <c r="W19" s="10" t="str">
        <f t="shared" si="10"/>
        <v>WO</v>
      </c>
      <c r="X19" s="10" t="s">
        <v>40</v>
      </c>
      <c r="Y19" s="10" t="s">
        <v>40</v>
      </c>
      <c r="Z19" s="10" t="s">
        <v>40</v>
      </c>
      <c r="AA19" s="10" t="s">
        <v>40</v>
      </c>
      <c r="AB19" s="10" t="s">
        <v>40</v>
      </c>
      <c r="AC19" s="10" t="s">
        <v>40</v>
      </c>
      <c r="AD19" s="10" t="str">
        <f t="shared" si="11"/>
        <v>WO</v>
      </c>
      <c r="AE19" s="10" t="s">
        <v>40</v>
      </c>
      <c r="AF19" s="10" t="s">
        <v>40</v>
      </c>
      <c r="AG19" s="10" t="s">
        <v>40</v>
      </c>
      <c r="AH19" s="10" t="s">
        <v>40</v>
      </c>
      <c r="AI19" s="10" t="s">
        <v>40</v>
      </c>
      <c r="AJ19" s="10" t="s">
        <v>40</v>
      </c>
      <c r="AK19" s="10" t="str">
        <f t="shared" si="11"/>
        <v>WO</v>
      </c>
      <c r="AL19" s="10" t="s">
        <v>40</v>
      </c>
      <c r="AM19" s="10" t="s">
        <v>40</v>
      </c>
      <c r="AN19" s="10" t="s">
        <v>40</v>
      </c>
      <c r="AO19" s="10" t="s">
        <v>40</v>
      </c>
      <c r="AP19" s="11" t="s">
        <v>41</v>
      </c>
      <c r="AQ19" s="29"/>
      <c r="AR19" s="32"/>
      <c r="AS19" s="10">
        <v>11</v>
      </c>
      <c r="AT19" s="10">
        <v>1011</v>
      </c>
      <c r="AU19" s="10" t="str">
        <f t="shared" si="3"/>
        <v>octobre</v>
      </c>
      <c r="AV19" s="19" t="s">
        <v>14</v>
      </c>
      <c r="AW19" s="10">
        <f t="shared" si="4"/>
        <v>25</v>
      </c>
      <c r="AX19" s="10">
        <f t="shared" si="5"/>
        <v>1</v>
      </c>
      <c r="AY19" s="10">
        <f t="shared" si="6"/>
        <v>1</v>
      </c>
      <c r="AZ19" s="10">
        <f t="shared" si="7"/>
        <v>4</v>
      </c>
      <c r="BA19" s="10">
        <f t="shared" si="8"/>
        <v>31</v>
      </c>
      <c r="BB19" s="10">
        <f>rapportjanv10[[#This Row],[Jours]]-rapportjanv10[[#This Row],[Absent ]]</f>
        <v>30</v>
      </c>
      <c r="BC19" s="24">
        <v>48000</v>
      </c>
      <c r="BD19" s="25">
        <f>rapportjanv10[[#This Row],[Salaire]]/rapportjanv10[[#This Row],[Jours]]</f>
        <v>1548.3870967741937</v>
      </c>
      <c r="BE19" s="25">
        <f>rapportjanv10[[#This Row],[Salaire par jours]]*rapportjanv10[[#This Row],[Absent ]]</f>
        <v>1548.3870967741937</v>
      </c>
      <c r="BF19" s="25">
        <f>rapportjanv10[[#This Row],[Salaire]]-rapportjanv10[[#This Row],[Déduction]]</f>
        <v>46451.612903225803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9"/>
        <v>4</v>
      </c>
      <c r="L20" s="10" t="s">
        <v>40</v>
      </c>
      <c r="M20" s="10" t="s">
        <v>40</v>
      </c>
      <c r="N20" s="10" t="s">
        <v>40</v>
      </c>
      <c r="O20" s="10" t="s">
        <v>40</v>
      </c>
      <c r="P20" s="10" t="str">
        <f t="shared" si="10"/>
        <v>WO</v>
      </c>
      <c r="Q20" s="10" t="s">
        <v>40</v>
      </c>
      <c r="R20" s="10" t="s">
        <v>40</v>
      </c>
      <c r="S20" s="10" t="s">
        <v>40</v>
      </c>
      <c r="T20" s="10" t="s">
        <v>28</v>
      </c>
      <c r="U20" s="10" t="s">
        <v>40</v>
      </c>
      <c r="V20" s="10" t="s">
        <v>40</v>
      </c>
      <c r="W20" s="10" t="str">
        <f t="shared" si="10"/>
        <v>WO</v>
      </c>
      <c r="X20" s="10" t="s">
        <v>40</v>
      </c>
      <c r="Y20" s="10" t="s">
        <v>40</v>
      </c>
      <c r="Z20" s="10" t="s">
        <v>40</v>
      </c>
      <c r="AA20" s="10" t="s">
        <v>40</v>
      </c>
      <c r="AB20" s="10" t="s">
        <v>40</v>
      </c>
      <c r="AC20" s="10" t="s">
        <v>40</v>
      </c>
      <c r="AD20" s="10" t="str">
        <f t="shared" si="11"/>
        <v>WO</v>
      </c>
      <c r="AE20" s="10" t="s">
        <v>40</v>
      </c>
      <c r="AF20" s="10" t="s">
        <v>40</v>
      </c>
      <c r="AG20" s="10" t="s">
        <v>40</v>
      </c>
      <c r="AH20" s="10" t="s">
        <v>40</v>
      </c>
      <c r="AI20" s="10" t="s">
        <v>40</v>
      </c>
      <c r="AJ20" s="10" t="s">
        <v>40</v>
      </c>
      <c r="AK20" s="10" t="str">
        <f t="shared" si="11"/>
        <v>WO</v>
      </c>
      <c r="AL20" s="10" t="s">
        <v>40</v>
      </c>
      <c r="AM20" s="10" t="s">
        <v>40</v>
      </c>
      <c r="AN20" s="10" t="s">
        <v>40</v>
      </c>
      <c r="AO20" s="10" t="s">
        <v>40</v>
      </c>
      <c r="AP20" s="11" t="s">
        <v>41</v>
      </c>
      <c r="AQ20" s="29"/>
      <c r="AR20" s="32"/>
      <c r="AS20" s="10">
        <v>12</v>
      </c>
      <c r="AT20" s="10">
        <v>1012</v>
      </c>
      <c r="AU20" s="10" t="str">
        <f t="shared" si="3"/>
        <v>octobre</v>
      </c>
      <c r="AV20" s="19" t="s">
        <v>15</v>
      </c>
      <c r="AW20" s="10">
        <f t="shared" si="4"/>
        <v>25</v>
      </c>
      <c r="AX20" s="10">
        <f t="shared" si="5"/>
        <v>1</v>
      </c>
      <c r="AY20" s="10">
        <f t="shared" si="6"/>
        <v>1</v>
      </c>
      <c r="AZ20" s="10">
        <f t="shared" si="7"/>
        <v>4</v>
      </c>
      <c r="BA20" s="10">
        <f t="shared" si="8"/>
        <v>31</v>
      </c>
      <c r="BB20" s="10">
        <f>rapportjanv10[[#This Row],[Jours]]-rapportjanv10[[#This Row],[Absent ]]</f>
        <v>30</v>
      </c>
      <c r="BC20" s="24">
        <v>52000</v>
      </c>
      <c r="BD20" s="25">
        <f>rapportjanv10[[#This Row],[Salaire]]/rapportjanv10[[#This Row],[Jours]]</f>
        <v>1677.4193548387098</v>
      </c>
      <c r="BE20" s="25">
        <f>rapportjanv10[[#This Row],[Salaire par jours]]*rapportjanv10[[#This Row],[Absent ]]</f>
        <v>1677.4193548387098</v>
      </c>
      <c r="BF20" s="25">
        <f>rapportjanv10[[#This Row],[Salaire]]-rapportjanv10[[#This Row],[Déduction]]</f>
        <v>50322.580645161288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9"/>
        <v>4</v>
      </c>
      <c r="L21" s="10" t="s">
        <v>40</v>
      </c>
      <c r="M21" s="10" t="s">
        <v>40</v>
      </c>
      <c r="N21" s="10" t="s">
        <v>40</v>
      </c>
      <c r="O21" s="10" t="s">
        <v>40</v>
      </c>
      <c r="P21" s="10" t="str">
        <f t="shared" si="10"/>
        <v>WO</v>
      </c>
      <c r="Q21" s="10" t="s">
        <v>40</v>
      </c>
      <c r="R21" s="10" t="s">
        <v>40</v>
      </c>
      <c r="S21" s="10" t="s">
        <v>40</v>
      </c>
      <c r="T21" s="10" t="s">
        <v>40</v>
      </c>
      <c r="U21" s="10" t="s">
        <v>40</v>
      </c>
      <c r="V21" s="10" t="s">
        <v>40</v>
      </c>
      <c r="W21" s="10" t="str">
        <f t="shared" si="10"/>
        <v>WO</v>
      </c>
      <c r="X21" s="10" t="s">
        <v>40</v>
      </c>
      <c r="Y21" s="10" t="s">
        <v>40</v>
      </c>
      <c r="Z21" s="10" t="s">
        <v>40</v>
      </c>
      <c r="AA21" s="10" t="s">
        <v>28</v>
      </c>
      <c r="AB21" s="10" t="s">
        <v>40</v>
      </c>
      <c r="AC21" s="10" t="s">
        <v>40</v>
      </c>
      <c r="AD21" s="10" t="str">
        <f t="shared" si="11"/>
        <v>WO</v>
      </c>
      <c r="AE21" s="10" t="s">
        <v>40</v>
      </c>
      <c r="AF21" s="10" t="s">
        <v>40</v>
      </c>
      <c r="AG21" s="10" t="s">
        <v>40</v>
      </c>
      <c r="AH21" s="10" t="s">
        <v>40</v>
      </c>
      <c r="AI21" s="10" t="s">
        <v>40</v>
      </c>
      <c r="AJ21" s="10" t="s">
        <v>40</v>
      </c>
      <c r="AK21" s="10" t="str">
        <f t="shared" si="11"/>
        <v>WO</v>
      </c>
      <c r="AL21" s="10" t="s">
        <v>40</v>
      </c>
      <c r="AM21" s="10" t="s">
        <v>40</v>
      </c>
      <c r="AN21" s="10" t="s">
        <v>40</v>
      </c>
      <c r="AO21" s="10" t="s">
        <v>40</v>
      </c>
      <c r="AP21" s="11" t="s">
        <v>41</v>
      </c>
      <c r="AQ21" s="29"/>
      <c r="AR21" s="32"/>
      <c r="AS21" s="10">
        <v>13</v>
      </c>
      <c r="AT21" s="10">
        <v>1013</v>
      </c>
      <c r="AU21" s="10" t="str">
        <f t="shared" si="3"/>
        <v>octobre</v>
      </c>
      <c r="AV21" s="19" t="s">
        <v>16</v>
      </c>
      <c r="AW21" s="10">
        <f t="shared" si="4"/>
        <v>25</v>
      </c>
      <c r="AX21" s="10">
        <f t="shared" si="5"/>
        <v>1</v>
      </c>
      <c r="AY21" s="10">
        <f t="shared" si="6"/>
        <v>1</v>
      </c>
      <c r="AZ21" s="10">
        <f t="shared" si="7"/>
        <v>4</v>
      </c>
      <c r="BA21" s="10">
        <f t="shared" si="8"/>
        <v>31</v>
      </c>
      <c r="BB21" s="10">
        <f>rapportjanv10[[#This Row],[Jours]]-rapportjanv10[[#This Row],[Absent ]]</f>
        <v>30</v>
      </c>
      <c r="BC21" s="24">
        <v>42000</v>
      </c>
      <c r="BD21" s="25">
        <f>rapportjanv10[[#This Row],[Salaire]]/rapportjanv10[[#This Row],[Jours]]</f>
        <v>1354.8387096774193</v>
      </c>
      <c r="BE21" s="25">
        <f>rapportjanv10[[#This Row],[Salaire par jours]]*rapportjanv10[[#This Row],[Absent ]]</f>
        <v>1354.8387096774193</v>
      </c>
      <c r="BF21" s="25">
        <f>rapportjanv10[[#This Row],[Salaire]]-rapportjanv10[[#This Row],[Déduction]]</f>
        <v>40645.161290322583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9"/>
        <v>4</v>
      </c>
      <c r="L22" s="10" t="s">
        <v>40</v>
      </c>
      <c r="M22" s="10" t="s">
        <v>40</v>
      </c>
      <c r="N22" s="10" t="s">
        <v>40</v>
      </c>
      <c r="O22" s="10" t="s">
        <v>40</v>
      </c>
      <c r="P22" s="10" t="str">
        <f t="shared" si="10"/>
        <v>WO</v>
      </c>
      <c r="Q22" s="10" t="s">
        <v>40</v>
      </c>
      <c r="R22" s="10" t="s">
        <v>40</v>
      </c>
      <c r="S22" s="10" t="s">
        <v>40</v>
      </c>
      <c r="T22" s="10" t="s">
        <v>40</v>
      </c>
      <c r="U22" s="10" t="s">
        <v>40</v>
      </c>
      <c r="V22" s="10" t="s">
        <v>40</v>
      </c>
      <c r="W22" s="10" t="str">
        <f t="shared" si="10"/>
        <v>WO</v>
      </c>
      <c r="X22" s="10" t="s">
        <v>40</v>
      </c>
      <c r="Y22" s="10" t="s">
        <v>40</v>
      </c>
      <c r="Z22" s="10" t="s">
        <v>40</v>
      </c>
      <c r="AA22" s="10" t="s">
        <v>40</v>
      </c>
      <c r="AB22" s="10" t="s">
        <v>40</v>
      </c>
      <c r="AC22" s="10" t="s">
        <v>40</v>
      </c>
      <c r="AD22" s="10" t="str">
        <f t="shared" si="11"/>
        <v>WO</v>
      </c>
      <c r="AE22" s="10" t="s">
        <v>40</v>
      </c>
      <c r="AF22" s="10" t="s">
        <v>40</v>
      </c>
      <c r="AG22" s="10" t="s">
        <v>40</v>
      </c>
      <c r="AH22" s="10" t="s">
        <v>40</v>
      </c>
      <c r="AI22" s="10" t="s">
        <v>40</v>
      </c>
      <c r="AJ22" s="10" t="s">
        <v>40</v>
      </c>
      <c r="AK22" s="10" t="str">
        <f t="shared" si="11"/>
        <v>WO</v>
      </c>
      <c r="AL22" s="10" t="s">
        <v>40</v>
      </c>
      <c r="AM22" s="10" t="s">
        <v>40</v>
      </c>
      <c r="AN22" s="10" t="s">
        <v>40</v>
      </c>
      <c r="AO22" s="10" t="s">
        <v>40</v>
      </c>
      <c r="AP22" s="11" t="s">
        <v>41</v>
      </c>
      <c r="AQ22" s="29"/>
      <c r="AR22" s="32"/>
      <c r="AS22" s="10">
        <v>14</v>
      </c>
      <c r="AT22" s="10">
        <v>1014</v>
      </c>
      <c r="AU22" s="10" t="str">
        <f t="shared" si="3"/>
        <v>octobre</v>
      </c>
      <c r="AV22" s="19" t="s">
        <v>17</v>
      </c>
      <c r="AW22" s="10">
        <f t="shared" si="4"/>
        <v>26</v>
      </c>
      <c r="AX22" s="10">
        <f t="shared" si="5"/>
        <v>0</v>
      </c>
      <c r="AY22" s="10">
        <f t="shared" si="6"/>
        <v>1</v>
      </c>
      <c r="AZ22" s="10">
        <f t="shared" si="7"/>
        <v>4</v>
      </c>
      <c r="BA22" s="10">
        <f t="shared" si="8"/>
        <v>31</v>
      </c>
      <c r="BB22" s="10">
        <f>rapportjanv10[[#This Row],[Jours]]-rapportjanv10[[#This Row],[Absent ]]</f>
        <v>31</v>
      </c>
      <c r="BC22" s="24">
        <v>15000</v>
      </c>
      <c r="BD22" s="25">
        <f>rapportjanv10[[#This Row],[Salaire]]/rapportjanv10[[#This Row],[Jours]]</f>
        <v>483.87096774193549</v>
      </c>
      <c r="BE22" s="25">
        <f>rapportjanv10[[#This Row],[Salaire par jours]]*rapportjanv10[[#This Row],[Absent ]]</f>
        <v>0</v>
      </c>
      <c r="BF22" s="25">
        <f>rapportjanv10[[#This Row],[Salaire]]-rapportjanv10[[#This Row],[Déduction]]</f>
        <v>15000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9"/>
        <v>4</v>
      </c>
      <c r="L23" s="10" t="s">
        <v>40</v>
      </c>
      <c r="M23" s="10" t="s">
        <v>40</v>
      </c>
      <c r="N23" s="10" t="s">
        <v>40</v>
      </c>
      <c r="O23" s="10" t="s">
        <v>40</v>
      </c>
      <c r="P23" s="10" t="str">
        <f t="shared" si="10"/>
        <v>WO</v>
      </c>
      <c r="Q23" s="10" t="s">
        <v>40</v>
      </c>
      <c r="R23" s="10" t="s">
        <v>40</v>
      </c>
      <c r="S23" s="10" t="s">
        <v>40</v>
      </c>
      <c r="T23" s="10" t="s">
        <v>40</v>
      </c>
      <c r="U23" s="10" t="s">
        <v>40</v>
      </c>
      <c r="V23" s="10" t="s">
        <v>40</v>
      </c>
      <c r="W23" s="10" t="str">
        <f t="shared" si="10"/>
        <v>WO</v>
      </c>
      <c r="X23" s="10" t="s">
        <v>40</v>
      </c>
      <c r="Y23" s="10" t="s">
        <v>40</v>
      </c>
      <c r="Z23" s="10" t="s">
        <v>40</v>
      </c>
      <c r="AA23" s="10" t="s">
        <v>40</v>
      </c>
      <c r="AB23" s="10" t="s">
        <v>40</v>
      </c>
      <c r="AC23" s="10" t="s">
        <v>40</v>
      </c>
      <c r="AD23" s="10" t="str">
        <f t="shared" si="11"/>
        <v>WO</v>
      </c>
      <c r="AE23" s="10" t="s">
        <v>40</v>
      </c>
      <c r="AF23" s="10" t="s">
        <v>40</v>
      </c>
      <c r="AG23" s="10" t="s">
        <v>40</v>
      </c>
      <c r="AH23" s="10" t="s">
        <v>40</v>
      </c>
      <c r="AI23" s="10" t="s">
        <v>40</v>
      </c>
      <c r="AJ23" s="10" t="s">
        <v>40</v>
      </c>
      <c r="AK23" s="10" t="str">
        <f t="shared" si="11"/>
        <v>WO</v>
      </c>
      <c r="AL23" s="10" t="s">
        <v>40</v>
      </c>
      <c r="AM23" s="10" t="s">
        <v>40</v>
      </c>
      <c r="AN23" s="10" t="s">
        <v>40</v>
      </c>
      <c r="AO23" s="10" t="s">
        <v>40</v>
      </c>
      <c r="AP23" s="11" t="s">
        <v>41</v>
      </c>
      <c r="AQ23" s="29"/>
      <c r="AR23" s="32"/>
      <c r="AS23" s="10">
        <v>15</v>
      </c>
      <c r="AT23" s="10">
        <v>1015</v>
      </c>
      <c r="AU23" s="10" t="str">
        <f t="shared" si="3"/>
        <v>octobre</v>
      </c>
      <c r="AV23" s="19" t="s">
        <v>18</v>
      </c>
      <c r="AW23" s="10">
        <f t="shared" si="4"/>
        <v>26</v>
      </c>
      <c r="AX23" s="10">
        <f t="shared" si="5"/>
        <v>0</v>
      </c>
      <c r="AY23" s="10">
        <f t="shared" si="6"/>
        <v>1</v>
      </c>
      <c r="AZ23" s="10">
        <f t="shared" si="7"/>
        <v>4</v>
      </c>
      <c r="BA23" s="10">
        <f t="shared" si="8"/>
        <v>31</v>
      </c>
      <c r="BB23" s="10">
        <f>rapportjanv10[[#This Row],[Jours]]-rapportjanv10[[#This Row],[Absent ]]</f>
        <v>31</v>
      </c>
      <c r="BC23" s="24">
        <v>46000</v>
      </c>
      <c r="BD23" s="25">
        <f>rapportjanv10[[#This Row],[Salaire]]/rapportjanv10[[#This Row],[Jours]]</f>
        <v>1483.8709677419354</v>
      </c>
      <c r="BE23" s="25">
        <f>rapportjanv10[[#This Row],[Salaire par jours]]*rapportjanv10[[#This Row],[Absent ]]</f>
        <v>0</v>
      </c>
      <c r="BF23" s="25">
        <f>rapportjanv10[[#This Row],[Salaire]]-rapportjanv10[[#This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9"/>
        <v>4</v>
      </c>
      <c r="L24" s="10" t="s">
        <v>40</v>
      </c>
      <c r="M24" s="10" t="s">
        <v>40</v>
      </c>
      <c r="N24" s="10" t="s">
        <v>40</v>
      </c>
      <c r="O24" s="10" t="s">
        <v>40</v>
      </c>
      <c r="P24" s="10" t="str">
        <f t="shared" si="10"/>
        <v>WO</v>
      </c>
      <c r="Q24" s="10" t="s">
        <v>40</v>
      </c>
      <c r="R24" s="10" t="s">
        <v>40</v>
      </c>
      <c r="S24" s="10" t="s">
        <v>40</v>
      </c>
      <c r="T24" s="10" t="s">
        <v>40</v>
      </c>
      <c r="U24" s="10" t="s">
        <v>40</v>
      </c>
      <c r="V24" s="10" t="s">
        <v>40</v>
      </c>
      <c r="W24" s="10" t="str">
        <f t="shared" si="10"/>
        <v>WO</v>
      </c>
      <c r="X24" s="10" t="s">
        <v>40</v>
      </c>
      <c r="Y24" s="10" t="s">
        <v>40</v>
      </c>
      <c r="Z24" s="10" t="s">
        <v>40</v>
      </c>
      <c r="AA24" s="10" t="s">
        <v>40</v>
      </c>
      <c r="AB24" s="10" t="s">
        <v>40</v>
      </c>
      <c r="AC24" s="10" t="s">
        <v>40</v>
      </c>
      <c r="AD24" s="10" t="str">
        <f t="shared" si="11"/>
        <v>WO</v>
      </c>
      <c r="AE24" s="10" t="s">
        <v>40</v>
      </c>
      <c r="AF24" s="10" t="s">
        <v>40</v>
      </c>
      <c r="AG24" s="10" t="s">
        <v>40</v>
      </c>
      <c r="AH24" s="10" t="s">
        <v>40</v>
      </c>
      <c r="AI24" s="10" t="s">
        <v>40</v>
      </c>
      <c r="AJ24" s="10" t="s">
        <v>40</v>
      </c>
      <c r="AK24" s="10" t="str">
        <f t="shared" si="11"/>
        <v>WO</v>
      </c>
      <c r="AL24" s="10" t="s">
        <v>40</v>
      </c>
      <c r="AM24" s="10" t="s">
        <v>40</v>
      </c>
      <c r="AN24" s="10" t="s">
        <v>40</v>
      </c>
      <c r="AO24" s="10" t="s">
        <v>40</v>
      </c>
      <c r="AP24" s="11" t="s">
        <v>41</v>
      </c>
      <c r="AQ24" s="29"/>
      <c r="AR24" s="32"/>
      <c r="AS24" s="10">
        <v>16</v>
      </c>
      <c r="AT24" s="10">
        <v>1016</v>
      </c>
      <c r="AU24" s="10" t="str">
        <f t="shared" si="3"/>
        <v>octobre</v>
      </c>
      <c r="AV24" s="19" t="s">
        <v>19</v>
      </c>
      <c r="AW24" s="10">
        <f t="shared" si="4"/>
        <v>26</v>
      </c>
      <c r="AX24" s="10">
        <f t="shared" si="5"/>
        <v>0</v>
      </c>
      <c r="AY24" s="10">
        <f t="shared" si="6"/>
        <v>1</v>
      </c>
      <c r="AZ24" s="10">
        <f t="shared" si="7"/>
        <v>4</v>
      </c>
      <c r="BA24" s="10">
        <f t="shared" si="8"/>
        <v>31</v>
      </c>
      <c r="BB24" s="10">
        <f>rapportjanv10[[#This Row],[Jours]]-rapportjanv10[[#This Row],[Absent ]]</f>
        <v>31</v>
      </c>
      <c r="BC24" s="24">
        <v>52000</v>
      </c>
      <c r="BD24" s="25">
        <f>rapportjanv10[[#This Row],[Salaire]]/rapportjanv10[[#This Row],[Jours]]</f>
        <v>1677.4193548387098</v>
      </c>
      <c r="BE24" s="25">
        <f>rapportjanv10[[#This Row],[Salaire par jours]]*rapportjanv10[[#This Row],[Absent ]]</f>
        <v>0</v>
      </c>
      <c r="BF24" s="25">
        <f>rapportjanv10[[#This Row],[Salaire]]-rapportjanv10[[#This Row],[Déduction]]</f>
        <v>52000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9"/>
        <v>4</v>
      </c>
      <c r="L25" s="10" t="s">
        <v>40</v>
      </c>
      <c r="M25" s="10" t="s">
        <v>40</v>
      </c>
      <c r="N25" s="10" t="s">
        <v>40</v>
      </c>
      <c r="O25" s="10" t="s">
        <v>40</v>
      </c>
      <c r="P25" s="10" t="str">
        <f t="shared" si="10"/>
        <v>WO</v>
      </c>
      <c r="Q25" s="10" t="s">
        <v>40</v>
      </c>
      <c r="R25" s="10" t="s">
        <v>40</v>
      </c>
      <c r="S25" s="10" t="s">
        <v>40</v>
      </c>
      <c r="T25" s="10" t="s">
        <v>40</v>
      </c>
      <c r="U25" s="10" t="s">
        <v>40</v>
      </c>
      <c r="V25" s="10" t="s">
        <v>40</v>
      </c>
      <c r="W25" s="10" t="str">
        <f t="shared" si="10"/>
        <v>WO</v>
      </c>
      <c r="X25" s="10" t="s">
        <v>40</v>
      </c>
      <c r="Y25" s="10" t="s">
        <v>40</v>
      </c>
      <c r="Z25" s="10" t="s">
        <v>40</v>
      </c>
      <c r="AA25" s="10" t="s">
        <v>40</v>
      </c>
      <c r="AB25" s="10" t="s">
        <v>40</v>
      </c>
      <c r="AC25" s="10" t="s">
        <v>40</v>
      </c>
      <c r="AD25" s="10" t="str">
        <f t="shared" si="11"/>
        <v>WO</v>
      </c>
      <c r="AE25" s="10" t="s">
        <v>40</v>
      </c>
      <c r="AF25" s="10" t="s">
        <v>40</v>
      </c>
      <c r="AG25" s="10" t="s">
        <v>40</v>
      </c>
      <c r="AH25" s="10" t="s">
        <v>40</v>
      </c>
      <c r="AI25" s="10" t="s">
        <v>40</v>
      </c>
      <c r="AJ25" s="10" t="s">
        <v>40</v>
      </c>
      <c r="AK25" s="10" t="str">
        <f t="shared" si="11"/>
        <v>WO</v>
      </c>
      <c r="AL25" s="10" t="s">
        <v>40</v>
      </c>
      <c r="AM25" s="10" t="s">
        <v>40</v>
      </c>
      <c r="AN25" s="10" t="s">
        <v>40</v>
      </c>
      <c r="AO25" s="10" t="s">
        <v>40</v>
      </c>
      <c r="AP25" s="11" t="s">
        <v>41</v>
      </c>
      <c r="AQ25" s="29"/>
      <c r="AR25" s="32"/>
      <c r="AS25" s="10">
        <v>17</v>
      </c>
      <c r="AT25" s="10">
        <v>1017</v>
      </c>
      <c r="AU25" s="10" t="str">
        <f t="shared" si="3"/>
        <v>octobre</v>
      </c>
      <c r="AV25" s="19" t="s">
        <v>20</v>
      </c>
      <c r="AW25" s="10">
        <f t="shared" si="4"/>
        <v>26</v>
      </c>
      <c r="AX25" s="10">
        <f t="shared" si="5"/>
        <v>0</v>
      </c>
      <c r="AY25" s="10">
        <f t="shared" si="6"/>
        <v>1</v>
      </c>
      <c r="AZ25" s="10">
        <f t="shared" si="7"/>
        <v>4</v>
      </c>
      <c r="BA25" s="10">
        <f t="shared" si="8"/>
        <v>31</v>
      </c>
      <c r="BB25" s="10">
        <f>rapportjanv10[[#This Row],[Jours]]-rapportjanv10[[#This Row],[Absent ]]</f>
        <v>31</v>
      </c>
      <c r="BC25" s="24">
        <v>42000</v>
      </c>
      <c r="BD25" s="25">
        <f>rapportjanv10[[#This Row],[Salaire]]/rapportjanv10[[#This Row],[Jours]]</f>
        <v>1354.8387096774193</v>
      </c>
      <c r="BE25" s="25">
        <f>rapportjanv10[[#This Row],[Salaire par jours]]*rapportjanv10[[#This Row],[Absent ]]</f>
        <v>0</v>
      </c>
      <c r="BF25" s="25">
        <f>rapportjanv10[[#This Row],[Salaire]]-rapportjanv10[[#This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9"/>
        <v>4</v>
      </c>
      <c r="L26" s="10" t="s">
        <v>40</v>
      </c>
      <c r="M26" s="10" t="s">
        <v>40</v>
      </c>
      <c r="N26" s="10" t="s">
        <v>40</v>
      </c>
      <c r="O26" s="10" t="s">
        <v>40</v>
      </c>
      <c r="P26" s="10" t="str">
        <f t="shared" si="10"/>
        <v>WO</v>
      </c>
      <c r="Q26" s="10" t="s">
        <v>40</v>
      </c>
      <c r="R26" s="10" t="s">
        <v>40</v>
      </c>
      <c r="S26" s="10" t="s">
        <v>40</v>
      </c>
      <c r="T26" s="10" t="s">
        <v>40</v>
      </c>
      <c r="U26" s="10" t="s">
        <v>40</v>
      </c>
      <c r="V26" s="10" t="s">
        <v>40</v>
      </c>
      <c r="W26" s="10" t="str">
        <f t="shared" si="10"/>
        <v>WO</v>
      </c>
      <c r="X26" s="10" t="s">
        <v>40</v>
      </c>
      <c r="Y26" s="10" t="s">
        <v>40</v>
      </c>
      <c r="Z26" s="10" t="s">
        <v>40</v>
      </c>
      <c r="AA26" s="10" t="s">
        <v>40</v>
      </c>
      <c r="AB26" s="10" t="s">
        <v>40</v>
      </c>
      <c r="AC26" s="10" t="s">
        <v>40</v>
      </c>
      <c r="AD26" s="10" t="str">
        <f t="shared" si="11"/>
        <v>WO</v>
      </c>
      <c r="AE26" s="10" t="s">
        <v>40</v>
      </c>
      <c r="AF26" s="10" t="s">
        <v>40</v>
      </c>
      <c r="AG26" s="10" t="s">
        <v>40</v>
      </c>
      <c r="AH26" s="10" t="s">
        <v>40</v>
      </c>
      <c r="AI26" s="10" t="s">
        <v>40</v>
      </c>
      <c r="AJ26" s="10" t="s">
        <v>40</v>
      </c>
      <c r="AK26" s="10" t="str">
        <f t="shared" si="11"/>
        <v>WO</v>
      </c>
      <c r="AL26" s="10" t="s">
        <v>40</v>
      </c>
      <c r="AM26" s="10" t="s">
        <v>40</v>
      </c>
      <c r="AN26" s="10" t="s">
        <v>40</v>
      </c>
      <c r="AO26" s="10" t="s">
        <v>40</v>
      </c>
      <c r="AP26" s="11" t="s">
        <v>41</v>
      </c>
      <c r="AQ26" s="29"/>
      <c r="AR26" s="32"/>
      <c r="AS26" s="10">
        <v>18</v>
      </c>
      <c r="AT26" s="10">
        <v>1018</v>
      </c>
      <c r="AU26" s="10" t="str">
        <f t="shared" si="3"/>
        <v>octobre</v>
      </c>
      <c r="AV26" s="19" t="s">
        <v>21</v>
      </c>
      <c r="AW26" s="10">
        <f t="shared" si="4"/>
        <v>26</v>
      </c>
      <c r="AX26" s="10">
        <f t="shared" si="5"/>
        <v>0</v>
      </c>
      <c r="AY26" s="10">
        <f t="shared" si="6"/>
        <v>1</v>
      </c>
      <c r="AZ26" s="10">
        <f t="shared" si="7"/>
        <v>4</v>
      </c>
      <c r="BA26" s="10">
        <f t="shared" si="8"/>
        <v>31</v>
      </c>
      <c r="BB26" s="10">
        <f>rapportjanv10[[#This Row],[Jours]]-rapportjanv10[[#This Row],[Absent ]]</f>
        <v>31</v>
      </c>
      <c r="BC26" s="24">
        <v>62000</v>
      </c>
      <c r="BD26" s="25">
        <f>rapportjanv10[[#This Row],[Salaire]]/rapportjanv10[[#This Row],[Jours]]</f>
        <v>2000</v>
      </c>
      <c r="BE26" s="25">
        <f>rapportjanv10[[#This Row],[Salaire par jours]]*rapportjanv10[[#This Row],[Absent ]]</f>
        <v>0</v>
      </c>
      <c r="BF26" s="25">
        <f>rapportjanv10[[#This Row],[Salaire]]-rapportjanv10[[#This Row],[Déduction]]</f>
        <v>62000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9"/>
        <v>4</v>
      </c>
      <c r="L27" s="10" t="s">
        <v>40</v>
      </c>
      <c r="M27" s="10" t="s">
        <v>40</v>
      </c>
      <c r="N27" s="10" t="s">
        <v>40</v>
      </c>
      <c r="O27" s="10" t="s">
        <v>40</v>
      </c>
      <c r="P27" s="10" t="str">
        <f t="shared" si="10"/>
        <v>WO</v>
      </c>
      <c r="Q27" s="10" t="s">
        <v>40</v>
      </c>
      <c r="R27" s="10" t="s">
        <v>40</v>
      </c>
      <c r="S27" s="10" t="s">
        <v>40</v>
      </c>
      <c r="T27" s="10" t="s">
        <v>40</v>
      </c>
      <c r="U27" s="10" t="s">
        <v>40</v>
      </c>
      <c r="V27" s="10" t="s">
        <v>40</v>
      </c>
      <c r="W27" s="10" t="str">
        <f t="shared" si="10"/>
        <v>WO</v>
      </c>
      <c r="X27" s="10" t="s">
        <v>40</v>
      </c>
      <c r="Y27" s="10" t="s">
        <v>40</v>
      </c>
      <c r="Z27" s="10" t="s">
        <v>40</v>
      </c>
      <c r="AA27" s="10" t="s">
        <v>40</v>
      </c>
      <c r="AB27" s="10" t="s">
        <v>40</v>
      </c>
      <c r="AC27" s="10" t="s">
        <v>40</v>
      </c>
      <c r="AD27" s="10" t="str">
        <f t="shared" si="11"/>
        <v>WO</v>
      </c>
      <c r="AE27" s="10" t="s">
        <v>40</v>
      </c>
      <c r="AF27" s="10" t="s">
        <v>40</v>
      </c>
      <c r="AG27" s="10" t="s">
        <v>40</v>
      </c>
      <c r="AH27" s="10" t="s">
        <v>40</v>
      </c>
      <c r="AI27" s="10" t="s">
        <v>40</v>
      </c>
      <c r="AJ27" s="10" t="s">
        <v>40</v>
      </c>
      <c r="AK27" s="10" t="str">
        <f t="shared" si="11"/>
        <v>WO</v>
      </c>
      <c r="AL27" s="10" t="s">
        <v>40</v>
      </c>
      <c r="AM27" s="10" t="s">
        <v>40</v>
      </c>
      <c r="AN27" s="10" t="s">
        <v>40</v>
      </c>
      <c r="AO27" s="10" t="s">
        <v>40</v>
      </c>
      <c r="AP27" s="11" t="s">
        <v>41</v>
      </c>
      <c r="AQ27" s="29"/>
      <c r="AR27" s="32"/>
      <c r="AS27" s="10">
        <v>19</v>
      </c>
      <c r="AT27" s="10">
        <v>1019</v>
      </c>
      <c r="AU27" s="10" t="str">
        <f t="shared" si="3"/>
        <v>octobre</v>
      </c>
      <c r="AV27" s="19" t="s">
        <v>22</v>
      </c>
      <c r="AW27" s="10">
        <f t="shared" si="4"/>
        <v>26</v>
      </c>
      <c r="AX27" s="10">
        <f t="shared" si="5"/>
        <v>0</v>
      </c>
      <c r="AY27" s="10">
        <f t="shared" si="6"/>
        <v>1</v>
      </c>
      <c r="AZ27" s="10">
        <f t="shared" si="7"/>
        <v>4</v>
      </c>
      <c r="BA27" s="10">
        <f t="shared" si="8"/>
        <v>31</v>
      </c>
      <c r="BB27" s="10">
        <f>rapportjanv10[[#This Row],[Jours]]-rapportjanv10[[#This Row],[Absent ]]</f>
        <v>31</v>
      </c>
      <c r="BC27" s="24">
        <v>41000</v>
      </c>
      <c r="BD27" s="25">
        <f>rapportjanv10[[#This Row],[Salaire]]/rapportjanv10[[#This Row],[Jours]]</f>
        <v>1322.5806451612902</v>
      </c>
      <c r="BE27" s="25">
        <f>rapportjanv10[[#This Row],[Salaire par jours]]*rapportjanv10[[#This Row],[Absent ]]</f>
        <v>0</v>
      </c>
      <c r="BF27" s="25">
        <f>rapportjanv10[[#This Row],[Salaire]]-rapportjanv10[[#This Row],[Déduction]]</f>
        <v>41000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9"/>
        <v>4</v>
      </c>
      <c r="L28" s="13" t="s">
        <v>40</v>
      </c>
      <c r="M28" s="13" t="s">
        <v>40</v>
      </c>
      <c r="N28" s="13" t="s">
        <v>40</v>
      </c>
      <c r="O28" s="13" t="s">
        <v>40</v>
      </c>
      <c r="P28" s="13" t="str">
        <f t="shared" si="10"/>
        <v>WO</v>
      </c>
      <c r="Q28" s="13" t="s">
        <v>40</v>
      </c>
      <c r="R28" s="13" t="s">
        <v>40</v>
      </c>
      <c r="S28" s="13" t="s">
        <v>40</v>
      </c>
      <c r="T28" s="13" t="s">
        <v>40</v>
      </c>
      <c r="U28" s="13" t="s">
        <v>40</v>
      </c>
      <c r="V28" s="13" t="s">
        <v>40</v>
      </c>
      <c r="W28" s="13" t="str">
        <f t="shared" si="10"/>
        <v>WO</v>
      </c>
      <c r="X28" s="13" t="s">
        <v>40</v>
      </c>
      <c r="Y28" s="13" t="s">
        <v>40</v>
      </c>
      <c r="Z28" s="13" t="s">
        <v>40</v>
      </c>
      <c r="AA28" s="13" t="s">
        <v>40</v>
      </c>
      <c r="AB28" s="13" t="s">
        <v>40</v>
      </c>
      <c r="AC28" s="13" t="s">
        <v>40</v>
      </c>
      <c r="AD28" s="13" t="str">
        <f t="shared" si="11"/>
        <v>WO</v>
      </c>
      <c r="AE28" s="13" t="s">
        <v>40</v>
      </c>
      <c r="AF28" s="13" t="s">
        <v>40</v>
      </c>
      <c r="AG28" s="13" t="s">
        <v>40</v>
      </c>
      <c r="AH28" s="13" t="s">
        <v>40</v>
      </c>
      <c r="AI28" s="13" t="s">
        <v>40</v>
      </c>
      <c r="AJ28" s="13" t="s">
        <v>40</v>
      </c>
      <c r="AK28" s="13" t="str">
        <f t="shared" si="11"/>
        <v>WO</v>
      </c>
      <c r="AL28" s="13" t="s">
        <v>40</v>
      </c>
      <c r="AM28" s="13" t="s">
        <v>40</v>
      </c>
      <c r="AN28" s="13" t="s">
        <v>40</v>
      </c>
      <c r="AO28" s="13" t="s">
        <v>40</v>
      </c>
      <c r="AP28" s="14" t="s">
        <v>41</v>
      </c>
      <c r="AQ28" s="29"/>
      <c r="AR28" s="32"/>
      <c r="AS28" s="10">
        <v>20</v>
      </c>
      <c r="AT28" s="10">
        <v>1020</v>
      </c>
      <c r="AU28" s="10" t="str">
        <f t="shared" si="3"/>
        <v>octobre</v>
      </c>
      <c r="AV28" s="19" t="s">
        <v>23</v>
      </c>
      <c r="AW28" s="10">
        <f t="shared" si="4"/>
        <v>26</v>
      </c>
      <c r="AX28" s="10">
        <f t="shared" si="5"/>
        <v>0</v>
      </c>
      <c r="AY28" s="10">
        <f t="shared" si="6"/>
        <v>1</v>
      </c>
      <c r="AZ28" s="10">
        <f t="shared" si="7"/>
        <v>4</v>
      </c>
      <c r="BA28" s="10">
        <f t="shared" si="8"/>
        <v>31</v>
      </c>
      <c r="BB28" s="10">
        <f>rapportjanv10[[#This Row],[Jours]]-rapportjanv10[[#This Row],[Absent ]]</f>
        <v>31</v>
      </c>
      <c r="BC28" s="24">
        <v>30000</v>
      </c>
      <c r="BD28" s="25">
        <f>rapportjanv10[[#This Row],[Salaire]]/rapportjanv10[[#This Row],[Jours]]</f>
        <v>967.74193548387098</v>
      </c>
      <c r="BE28" s="25">
        <f>rapportjanv10[[#This Row],[Salaire par jours]]*rapportjanv10[[#This Row],[Absent ]]</f>
        <v>0</v>
      </c>
      <c r="BF28" s="25">
        <f>rapportjanv10[[#This Row],[Salaire]]-rapportjanv10[[#This Row],[Déduction]]</f>
        <v>30000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P9:P28 W9:W28 AD9:AD28 AK9:AK28">
    <cfRule type="containsText" dxfId="119" priority="24" operator="containsText" text="WO">
      <formula>NOT(ISERROR(SEARCH("WO",L8)))</formula>
    </cfRule>
  </conditionalFormatting>
  <conditionalFormatting sqref="P9:P28 W9:W28 AD9:AD28 AK9:AK28">
    <cfRule type="containsText" dxfId="118" priority="21" operator="containsText" text="C">
      <formula>NOT(ISERROR(SEARCH("C",P9)))</formula>
    </cfRule>
    <cfRule type="containsText" dxfId="117" priority="22" operator="containsText" text="A">
      <formula>NOT(ISERROR(SEARCH("A",P9)))</formula>
    </cfRule>
    <cfRule type="containsText" dxfId="116" priority="23" operator="containsText" text="P">
      <formula>NOT(ISERROR(SEARCH("P",P9)))</formula>
    </cfRule>
  </conditionalFormatting>
  <conditionalFormatting sqref="L9:O28">
    <cfRule type="containsText" dxfId="115" priority="20" operator="containsText" text="WO">
      <formula>NOT(ISERROR(SEARCH("WO",L9)))</formula>
    </cfRule>
  </conditionalFormatting>
  <conditionalFormatting sqref="L9:O28">
    <cfRule type="containsText" dxfId="114" priority="17" operator="containsText" text="C">
      <formula>NOT(ISERROR(SEARCH("C",L9)))</formula>
    </cfRule>
    <cfRule type="containsText" dxfId="113" priority="18" operator="containsText" text="A">
      <formula>NOT(ISERROR(SEARCH("A",L9)))</formula>
    </cfRule>
    <cfRule type="containsText" dxfId="112" priority="19" operator="containsText" text="P">
      <formula>NOT(ISERROR(SEARCH("P",L9)))</formula>
    </cfRule>
  </conditionalFormatting>
  <conditionalFormatting sqref="Q9:V28">
    <cfRule type="containsText" dxfId="111" priority="16" operator="containsText" text="WO">
      <formula>NOT(ISERROR(SEARCH("WO",Q9)))</formula>
    </cfRule>
  </conditionalFormatting>
  <conditionalFormatting sqref="Q9:V28">
    <cfRule type="containsText" dxfId="110" priority="13" operator="containsText" text="C">
      <formula>NOT(ISERROR(SEARCH("C",Q9)))</formula>
    </cfRule>
    <cfRule type="containsText" dxfId="109" priority="14" operator="containsText" text="A">
      <formula>NOT(ISERROR(SEARCH("A",Q9)))</formula>
    </cfRule>
    <cfRule type="containsText" dxfId="108" priority="15" operator="containsText" text="P">
      <formula>NOT(ISERROR(SEARCH("P",Q9)))</formula>
    </cfRule>
  </conditionalFormatting>
  <conditionalFormatting sqref="X9:AC28">
    <cfRule type="containsText" dxfId="107" priority="12" operator="containsText" text="WO">
      <formula>NOT(ISERROR(SEARCH("WO",X9)))</formula>
    </cfRule>
  </conditionalFormatting>
  <conditionalFormatting sqref="X9:AC28">
    <cfRule type="containsText" dxfId="106" priority="9" operator="containsText" text="C">
      <formula>NOT(ISERROR(SEARCH("C",X9)))</formula>
    </cfRule>
    <cfRule type="containsText" dxfId="105" priority="10" operator="containsText" text="A">
      <formula>NOT(ISERROR(SEARCH("A",X9)))</formula>
    </cfRule>
    <cfRule type="containsText" dxfId="104" priority="11" operator="containsText" text="P">
      <formula>NOT(ISERROR(SEARCH("P",X9)))</formula>
    </cfRule>
  </conditionalFormatting>
  <conditionalFormatting sqref="AE9:AJ28">
    <cfRule type="containsText" dxfId="103" priority="8" operator="containsText" text="WO">
      <formula>NOT(ISERROR(SEARCH("WO",AE9)))</formula>
    </cfRule>
  </conditionalFormatting>
  <conditionalFormatting sqref="AE9:AJ28">
    <cfRule type="containsText" dxfId="102" priority="5" operator="containsText" text="C">
      <formula>NOT(ISERROR(SEARCH("C",AE9)))</formula>
    </cfRule>
    <cfRule type="containsText" dxfId="101" priority="6" operator="containsText" text="A">
      <formula>NOT(ISERROR(SEARCH("A",AE9)))</formula>
    </cfRule>
    <cfRule type="containsText" dxfId="100" priority="7" operator="containsText" text="P">
      <formula>NOT(ISERROR(SEARCH("P",AE9)))</formula>
    </cfRule>
  </conditionalFormatting>
  <conditionalFormatting sqref="AL9:AP28">
    <cfRule type="containsText" dxfId="99" priority="4" operator="containsText" text="WO">
      <formula>NOT(ISERROR(SEARCH("WO",AL9)))</formula>
    </cfRule>
  </conditionalFormatting>
  <conditionalFormatting sqref="AL9:AP28">
    <cfRule type="containsText" dxfId="98" priority="1" operator="containsText" text="C">
      <formula>NOT(ISERROR(SEARCH("C",AL9)))</formula>
    </cfRule>
    <cfRule type="containsText" dxfId="97" priority="2" operator="containsText" text="A">
      <formula>NOT(ISERROR(SEARCH("A",AL9)))</formula>
    </cfRule>
    <cfRule type="containsText" dxfId="96" priority="3" operator="containsText" text="P">
      <formula>NOT(ISERROR(SEARCH("P",AL9)))</formula>
    </cfRule>
  </conditionalFormatting>
  <dataValidations count="1">
    <dataValidation type="list" allowBlank="1" showInputMessage="1" showErrorMessage="1" sqref="L9:O28 Q9:V28 X9:AC28 AE9:AJ28 AL9:AP28" xr:uid="{BA77CC35-2210-475F-8FEC-19D99E62F1D5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204965-351F-4EFB-9436-024A18CE03BA}">
          <x14:formula1>
            <xm:f>rough!$A$1:$A$12</xm:f>
          </x14:formula1>
          <xm:sqref>H5:I5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513C-4339-4DE1-95FE-AE8CC72B374A}">
  <dimension ref="A1:BI43"/>
  <sheetViews>
    <sheetView topLeftCell="R1" zoomScale="70" zoomScaleNormal="70" workbookViewId="0">
      <selection activeCell="AX11" sqref="AX11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45962</v>
      </c>
      <c r="I5" s="34"/>
      <c r="J5" s="35">
        <f>(_xlfn.DAYS($M$5,$H$5))+1</f>
        <v>30</v>
      </c>
      <c r="K5" s="33" t="str">
        <f>TEXT(H5,"mmmm")</f>
        <v>novembre</v>
      </c>
      <c r="L5" s="33" t="s">
        <v>27</v>
      </c>
      <c r="M5" s="34">
        <f>EOMONTH(H5,0)</f>
        <v>45991</v>
      </c>
      <c r="N5" s="33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sam</v>
      </c>
      <c r="M7" s="6" t="str">
        <f t="shared" ref="M7:AP7" si="0">TEXT(M8,"jjj")</f>
        <v>dim</v>
      </c>
      <c r="N7" s="6" t="str">
        <f t="shared" si="0"/>
        <v>lun</v>
      </c>
      <c r="O7" s="6" t="str">
        <f t="shared" si="0"/>
        <v>mar</v>
      </c>
      <c r="P7" s="6" t="str">
        <f t="shared" si="0"/>
        <v>mer</v>
      </c>
      <c r="Q7" s="6" t="str">
        <f t="shared" si="0"/>
        <v>jeu</v>
      </c>
      <c r="R7" s="6" t="str">
        <f t="shared" si="0"/>
        <v>ven</v>
      </c>
      <c r="S7" s="6" t="str">
        <f t="shared" si="0"/>
        <v>sam</v>
      </c>
      <c r="T7" s="6" t="str">
        <f t="shared" si="0"/>
        <v>dim</v>
      </c>
      <c r="U7" s="6" t="str">
        <f t="shared" si="0"/>
        <v>lun</v>
      </c>
      <c r="V7" s="6" t="str">
        <f t="shared" si="0"/>
        <v>mar</v>
      </c>
      <c r="W7" s="6" t="str">
        <f t="shared" si="0"/>
        <v>mer</v>
      </c>
      <c r="X7" s="6" t="str">
        <f t="shared" si="0"/>
        <v>jeu</v>
      </c>
      <c r="Y7" s="6" t="str">
        <f t="shared" si="0"/>
        <v>ven</v>
      </c>
      <c r="Z7" s="6" t="str">
        <f t="shared" si="0"/>
        <v>sam</v>
      </c>
      <c r="AA7" s="6" t="str">
        <f t="shared" si="0"/>
        <v>dim</v>
      </c>
      <c r="AB7" s="6" t="str">
        <f t="shared" si="0"/>
        <v>lun</v>
      </c>
      <c r="AC7" s="6" t="str">
        <f t="shared" si="0"/>
        <v>mar</v>
      </c>
      <c r="AD7" s="6" t="str">
        <f t="shared" si="0"/>
        <v>mer</v>
      </c>
      <c r="AE7" s="6" t="str">
        <f t="shared" si="0"/>
        <v>jeu</v>
      </c>
      <c r="AF7" s="6" t="str">
        <f t="shared" si="0"/>
        <v>ven</v>
      </c>
      <c r="AG7" s="6" t="str">
        <f t="shared" si="0"/>
        <v>sam</v>
      </c>
      <c r="AH7" s="6" t="str">
        <f t="shared" si="0"/>
        <v>dim</v>
      </c>
      <c r="AI7" s="6" t="str">
        <f t="shared" si="0"/>
        <v>lun</v>
      </c>
      <c r="AJ7" s="6" t="str">
        <f t="shared" si="0"/>
        <v>mar</v>
      </c>
      <c r="AK7" s="6" t="str">
        <f t="shared" si="0"/>
        <v>mer</v>
      </c>
      <c r="AL7" s="6" t="str">
        <f t="shared" si="0"/>
        <v>jeu</v>
      </c>
      <c r="AM7" s="6" t="str">
        <f t="shared" si="0"/>
        <v>ven</v>
      </c>
      <c r="AN7" s="6" t="str">
        <f t="shared" si="0"/>
        <v>sam</v>
      </c>
      <c r="AO7" s="6" t="str">
        <f t="shared" si="0"/>
        <v>dim</v>
      </c>
      <c r="AP7" s="7" t="str">
        <f t="shared" si="0"/>
        <v/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45962</v>
      </c>
      <c r="M8" s="17">
        <f>IF(L8&lt;$M$5,L8+1,"")</f>
        <v>45963</v>
      </c>
      <c r="N8" s="17">
        <f t="shared" ref="N8:AQ8" si="1">IF(M8&lt;$M$5,M8+1,"")</f>
        <v>45964</v>
      </c>
      <c r="O8" s="17">
        <f t="shared" si="1"/>
        <v>45965</v>
      </c>
      <c r="P8" s="17">
        <f t="shared" si="1"/>
        <v>45966</v>
      </c>
      <c r="Q8" s="17">
        <f t="shared" si="1"/>
        <v>45967</v>
      </c>
      <c r="R8" s="17">
        <f t="shared" si="1"/>
        <v>45968</v>
      </c>
      <c r="S8" s="17">
        <f t="shared" si="1"/>
        <v>45969</v>
      </c>
      <c r="T8" s="17">
        <f t="shared" si="1"/>
        <v>45970</v>
      </c>
      <c r="U8" s="17">
        <f t="shared" si="1"/>
        <v>45971</v>
      </c>
      <c r="V8" s="17">
        <f t="shared" si="1"/>
        <v>45972</v>
      </c>
      <c r="W8" s="17">
        <f t="shared" si="1"/>
        <v>45973</v>
      </c>
      <c r="X8" s="17">
        <f t="shared" si="1"/>
        <v>45974</v>
      </c>
      <c r="Y8" s="17">
        <f t="shared" si="1"/>
        <v>45975</v>
      </c>
      <c r="Z8" s="17">
        <f t="shared" si="1"/>
        <v>45976</v>
      </c>
      <c r="AA8" s="17">
        <f t="shared" si="1"/>
        <v>45977</v>
      </c>
      <c r="AB8" s="17">
        <f t="shared" si="1"/>
        <v>45978</v>
      </c>
      <c r="AC8" s="17">
        <f t="shared" si="1"/>
        <v>45979</v>
      </c>
      <c r="AD8" s="17">
        <f t="shared" si="1"/>
        <v>45980</v>
      </c>
      <c r="AE8" s="17">
        <f t="shared" si="1"/>
        <v>45981</v>
      </c>
      <c r="AF8" s="17">
        <f t="shared" si="1"/>
        <v>45982</v>
      </c>
      <c r="AG8" s="17">
        <f t="shared" si="1"/>
        <v>45983</v>
      </c>
      <c r="AH8" s="17">
        <f t="shared" si="1"/>
        <v>45984</v>
      </c>
      <c r="AI8" s="17">
        <f t="shared" si="1"/>
        <v>45985</v>
      </c>
      <c r="AJ8" s="17">
        <f t="shared" si="1"/>
        <v>45986</v>
      </c>
      <c r="AK8" s="17">
        <f t="shared" si="1"/>
        <v>45987</v>
      </c>
      <c r="AL8" s="17">
        <f t="shared" si="1"/>
        <v>45988</v>
      </c>
      <c r="AM8" s="17">
        <f t="shared" si="1"/>
        <v>45989</v>
      </c>
      <c r="AN8" s="17">
        <f t="shared" si="1"/>
        <v>45990</v>
      </c>
      <c r="AO8" s="17">
        <f t="shared" si="1"/>
        <v>45991</v>
      </c>
      <c r="AP8" s="18" t="str">
        <f t="shared" si="1"/>
        <v/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5</v>
      </c>
      <c r="L9" s="10" t="s">
        <v>40</v>
      </c>
      <c r="M9" s="10" t="str">
        <f t="shared" ref="M9:AO17" si="2">IF(M$7="dim","WO","")</f>
        <v>WO</v>
      </c>
      <c r="N9" s="10" t="s">
        <v>40</v>
      </c>
      <c r="O9" s="10" t="s">
        <v>40</v>
      </c>
      <c r="P9" s="10" t="s">
        <v>40</v>
      </c>
      <c r="Q9" s="10" t="s">
        <v>40</v>
      </c>
      <c r="R9" s="10" t="s">
        <v>40</v>
      </c>
      <c r="S9" s="10" t="s">
        <v>40</v>
      </c>
      <c r="T9" s="10" t="str">
        <f t="shared" ref="T9:AO9" si="3">IF(T$7="dim","WO","")</f>
        <v>WO</v>
      </c>
      <c r="U9" s="10" t="s">
        <v>40</v>
      </c>
      <c r="V9" s="10" t="s">
        <v>40</v>
      </c>
      <c r="W9" s="10" t="s">
        <v>40</v>
      </c>
      <c r="X9" s="10" t="s">
        <v>40</v>
      </c>
      <c r="Y9" s="10" t="s">
        <v>40</v>
      </c>
      <c r="Z9" s="10" t="s">
        <v>40</v>
      </c>
      <c r="AA9" s="10" t="str">
        <f t="shared" si="3"/>
        <v>WO</v>
      </c>
      <c r="AB9" s="10" t="s">
        <v>40</v>
      </c>
      <c r="AC9" s="10" t="s">
        <v>40</v>
      </c>
      <c r="AD9" s="10" t="s">
        <v>40</v>
      </c>
      <c r="AE9" s="10" t="s">
        <v>40</v>
      </c>
      <c r="AF9" s="10" t="s">
        <v>40</v>
      </c>
      <c r="AG9" s="10" t="s">
        <v>40</v>
      </c>
      <c r="AH9" s="10" t="str">
        <f t="shared" si="3"/>
        <v>WO</v>
      </c>
      <c r="AI9" s="10" t="s">
        <v>40</v>
      </c>
      <c r="AJ9" s="10" t="s">
        <v>40</v>
      </c>
      <c r="AK9" s="10" t="s">
        <v>40</v>
      </c>
      <c r="AL9" s="10" t="s">
        <v>40</v>
      </c>
      <c r="AM9" s="10" t="s">
        <v>28</v>
      </c>
      <c r="AN9" s="10" t="s">
        <v>40</v>
      </c>
      <c r="AO9" s="10" t="str">
        <f t="shared" si="3"/>
        <v>WO</v>
      </c>
      <c r="AP9" s="11"/>
      <c r="AQ9" s="29"/>
      <c r="AR9" s="32"/>
      <c r="AS9" s="10">
        <v>1</v>
      </c>
      <c r="AT9" s="10">
        <v>1001</v>
      </c>
      <c r="AU9" s="10" t="str">
        <f t="shared" ref="AU9:AU28" si="4">$K$5</f>
        <v>novembre</v>
      </c>
      <c r="AV9" s="19" t="s">
        <v>4</v>
      </c>
      <c r="AW9" s="10">
        <f t="shared" ref="AW9:AW28" si="5">COUNTIF($L9:$AP9,"p")</f>
        <v>24</v>
      </c>
      <c r="AX9" s="10">
        <f t="shared" ref="AX9:AX28" si="6">COUNTIF($L9:$AP9,"A")</f>
        <v>1</v>
      </c>
      <c r="AY9" s="10">
        <f t="shared" ref="AY9:AY28" si="7">COUNTIF($L9:$AP9,"C")</f>
        <v>0</v>
      </c>
      <c r="AZ9" s="10">
        <f t="shared" ref="AZ9:AZ28" si="8">$K$9</f>
        <v>5</v>
      </c>
      <c r="BA9" s="10">
        <f t="shared" ref="BA9:BA28" si="9">$J$5</f>
        <v>30</v>
      </c>
      <c r="BB9" s="10">
        <f>rapportjanv11[[#This Row],[Jours]]-rapportjanv11[[#This Row],[Absent ]]</f>
        <v>29</v>
      </c>
      <c r="BC9" s="24">
        <v>10000</v>
      </c>
      <c r="BD9" s="25">
        <f>rapportjanv11[[#This Row],[Salaire]]/rapportjanv11[[#This Row],[Jours]]</f>
        <v>333.33333333333331</v>
      </c>
      <c r="BE9" s="25">
        <f>rapportjanv11[[#This Row],[Salaire par jours]]*rapportjanv11[[#This Row],[Absent ]]</f>
        <v>333.33333333333331</v>
      </c>
      <c r="BF9" s="25">
        <f>rapportjanv11[[#This Row],[Salaire]]-rapportjanv11[[#This Row],[Déduction]]</f>
        <v>9666.6666666666661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10">COUNTIF($L$7:$AP$7,"dim")</f>
        <v>5</v>
      </c>
      <c r="L10" s="10" t="s">
        <v>40</v>
      </c>
      <c r="M10" s="10" t="str">
        <f t="shared" si="2"/>
        <v>WO</v>
      </c>
      <c r="N10" s="10" t="s">
        <v>40</v>
      </c>
      <c r="O10" s="10" t="s">
        <v>40</v>
      </c>
      <c r="P10" s="10" t="s">
        <v>40</v>
      </c>
      <c r="Q10" s="10" t="s">
        <v>40</v>
      </c>
      <c r="R10" s="10" t="s">
        <v>40</v>
      </c>
      <c r="S10" s="10" t="s">
        <v>40</v>
      </c>
      <c r="T10" s="10" t="str">
        <f t="shared" si="2"/>
        <v>WO</v>
      </c>
      <c r="U10" s="10" t="s">
        <v>40</v>
      </c>
      <c r="V10" s="10" t="s">
        <v>40</v>
      </c>
      <c r="W10" s="10" t="s">
        <v>40</v>
      </c>
      <c r="X10" s="10" t="s">
        <v>40</v>
      </c>
      <c r="Y10" s="10" t="s">
        <v>40</v>
      </c>
      <c r="Z10" s="10" t="s">
        <v>40</v>
      </c>
      <c r="AA10" s="10" t="str">
        <f t="shared" si="2"/>
        <v>WO</v>
      </c>
      <c r="AB10" s="10" t="s">
        <v>40</v>
      </c>
      <c r="AC10" s="10" t="s">
        <v>40</v>
      </c>
      <c r="AD10" s="10" t="s">
        <v>40</v>
      </c>
      <c r="AE10" s="10" t="s">
        <v>28</v>
      </c>
      <c r="AF10" s="10" t="s">
        <v>40</v>
      </c>
      <c r="AG10" s="10" t="s">
        <v>40</v>
      </c>
      <c r="AH10" s="10" t="str">
        <f t="shared" si="2"/>
        <v>WO</v>
      </c>
      <c r="AI10" s="10" t="s">
        <v>40</v>
      </c>
      <c r="AJ10" s="10" t="s">
        <v>40</v>
      </c>
      <c r="AK10" s="10" t="s">
        <v>40</v>
      </c>
      <c r="AL10" s="10" t="s">
        <v>40</v>
      </c>
      <c r="AM10" s="10" t="s">
        <v>40</v>
      </c>
      <c r="AN10" s="10" t="s">
        <v>40</v>
      </c>
      <c r="AO10" s="10" t="str">
        <f t="shared" si="2"/>
        <v>WO</v>
      </c>
      <c r="AP10" s="11"/>
      <c r="AQ10" s="29"/>
      <c r="AR10" s="32"/>
      <c r="AS10" s="10">
        <v>2</v>
      </c>
      <c r="AT10" s="10">
        <v>1002</v>
      </c>
      <c r="AU10" s="10" t="str">
        <f t="shared" si="4"/>
        <v>novembre</v>
      </c>
      <c r="AV10" s="19" t="s">
        <v>5</v>
      </c>
      <c r="AW10" s="26">
        <f t="shared" si="5"/>
        <v>24</v>
      </c>
      <c r="AX10" s="10">
        <f t="shared" si="6"/>
        <v>1</v>
      </c>
      <c r="AY10" s="10">
        <f t="shared" si="7"/>
        <v>0</v>
      </c>
      <c r="AZ10" s="10">
        <f t="shared" si="8"/>
        <v>5</v>
      </c>
      <c r="BA10" s="10">
        <f t="shared" si="9"/>
        <v>30</v>
      </c>
      <c r="BB10" s="10">
        <f>rapportjanv11[[#This Row],[Jours]]-rapportjanv11[[#This Row],[Absent ]]</f>
        <v>29</v>
      </c>
      <c r="BC10" s="24">
        <v>20000</v>
      </c>
      <c r="BD10" s="25">
        <f>rapportjanv11[[#This Row],[Salaire]]/rapportjanv11[[#This Row],[Jours]]</f>
        <v>666.66666666666663</v>
      </c>
      <c r="BE10" s="25">
        <f>rapportjanv11[[#This Row],[Salaire par jours]]*rapportjanv11[[#This Row],[Absent ]]</f>
        <v>666.66666666666663</v>
      </c>
      <c r="BF10" s="25">
        <f>rapportjanv11[[#This Row],[Salaire]]-rapportjanv11[[#This Row],[Déduction]]</f>
        <v>19333.333333333332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10"/>
        <v>5</v>
      </c>
      <c r="L11" s="10" t="s">
        <v>40</v>
      </c>
      <c r="M11" s="10" t="str">
        <f t="shared" si="2"/>
        <v>WO</v>
      </c>
      <c r="N11" s="10" t="s">
        <v>40</v>
      </c>
      <c r="O11" s="10" t="s">
        <v>40</v>
      </c>
      <c r="P11" s="10" t="s">
        <v>40</v>
      </c>
      <c r="Q11" s="10" t="s">
        <v>40</v>
      </c>
      <c r="R11" s="10" t="s">
        <v>28</v>
      </c>
      <c r="S11" s="10" t="s">
        <v>40</v>
      </c>
      <c r="T11" s="10" t="str">
        <f t="shared" si="2"/>
        <v>WO</v>
      </c>
      <c r="U11" s="10" t="s">
        <v>40</v>
      </c>
      <c r="V11" s="10" t="s">
        <v>40</v>
      </c>
      <c r="W11" s="10" t="s">
        <v>40</v>
      </c>
      <c r="X11" s="10" t="s">
        <v>40</v>
      </c>
      <c r="Y11" s="10" t="s">
        <v>40</v>
      </c>
      <c r="Z11" s="10" t="s">
        <v>40</v>
      </c>
      <c r="AA11" s="10" t="str">
        <f t="shared" si="2"/>
        <v>WO</v>
      </c>
      <c r="AB11" s="10" t="s">
        <v>40</v>
      </c>
      <c r="AC11" s="10" t="s">
        <v>40</v>
      </c>
      <c r="AD11" s="10" t="s">
        <v>40</v>
      </c>
      <c r="AE11" s="10" t="s">
        <v>40</v>
      </c>
      <c r="AF11" s="10" t="s">
        <v>40</v>
      </c>
      <c r="AG11" s="10" t="s">
        <v>40</v>
      </c>
      <c r="AH11" s="10" t="str">
        <f t="shared" si="2"/>
        <v>WO</v>
      </c>
      <c r="AI11" s="10" t="s">
        <v>40</v>
      </c>
      <c r="AJ11" s="10" t="s">
        <v>40</v>
      </c>
      <c r="AK11" s="10" t="s">
        <v>40</v>
      </c>
      <c r="AL11" s="10" t="s">
        <v>40</v>
      </c>
      <c r="AM11" s="10" t="s">
        <v>40</v>
      </c>
      <c r="AN11" s="10" t="s">
        <v>40</v>
      </c>
      <c r="AO11" s="10" t="str">
        <f t="shared" si="2"/>
        <v>WO</v>
      </c>
      <c r="AP11" s="11"/>
      <c r="AQ11" s="29"/>
      <c r="AR11" s="32"/>
      <c r="AS11" s="10">
        <v>3</v>
      </c>
      <c r="AT11" s="10">
        <v>1003</v>
      </c>
      <c r="AU11" s="10" t="str">
        <f t="shared" si="4"/>
        <v>novembre</v>
      </c>
      <c r="AV11" s="19" t="s">
        <v>6</v>
      </c>
      <c r="AW11" s="10">
        <f t="shared" si="5"/>
        <v>24</v>
      </c>
      <c r="AX11" s="10">
        <f t="shared" si="6"/>
        <v>1</v>
      </c>
      <c r="AY11" s="10">
        <f t="shared" si="7"/>
        <v>0</v>
      </c>
      <c r="AZ11" s="10">
        <f t="shared" si="8"/>
        <v>5</v>
      </c>
      <c r="BA11" s="10">
        <f t="shared" si="9"/>
        <v>30</v>
      </c>
      <c r="BB11" s="10">
        <f>rapportjanv11[[#This Row],[Jours]]-rapportjanv11[[#This Row],[Absent ]]</f>
        <v>29</v>
      </c>
      <c r="BC11" s="24">
        <v>25000</v>
      </c>
      <c r="BD11" s="25">
        <f>rapportjanv11[[#This Row],[Salaire]]/rapportjanv11[[#This Row],[Jours]]</f>
        <v>833.33333333333337</v>
      </c>
      <c r="BE11" s="25">
        <f>rapportjanv11[[#This Row],[Salaire par jours]]*rapportjanv11[[#This Row],[Absent ]]</f>
        <v>833.33333333333337</v>
      </c>
      <c r="BF11" s="25">
        <f>rapportjanv11[[#This Row],[Salaire]]-rapportjanv11[[#This Row],[Déduction]]</f>
        <v>24166.666666666668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10"/>
        <v>5</v>
      </c>
      <c r="L12" s="10" t="s">
        <v>40</v>
      </c>
      <c r="M12" s="10" t="str">
        <f t="shared" si="2"/>
        <v>WO</v>
      </c>
      <c r="N12" s="10" t="s">
        <v>40</v>
      </c>
      <c r="O12" s="10" t="s">
        <v>40</v>
      </c>
      <c r="P12" s="10" t="s">
        <v>40</v>
      </c>
      <c r="Q12" s="10" t="s">
        <v>40</v>
      </c>
      <c r="R12" s="10" t="s">
        <v>40</v>
      </c>
      <c r="S12" s="10" t="s">
        <v>40</v>
      </c>
      <c r="T12" s="10" t="str">
        <f t="shared" si="2"/>
        <v>WO</v>
      </c>
      <c r="U12" s="10" t="s">
        <v>40</v>
      </c>
      <c r="V12" s="10" t="s">
        <v>40</v>
      </c>
      <c r="W12" s="10" t="s">
        <v>40</v>
      </c>
      <c r="X12" s="10" t="s">
        <v>40</v>
      </c>
      <c r="Y12" s="10" t="s">
        <v>40</v>
      </c>
      <c r="Z12" s="10" t="s">
        <v>40</v>
      </c>
      <c r="AA12" s="10" t="str">
        <f t="shared" si="2"/>
        <v>WO</v>
      </c>
      <c r="AB12" s="10" t="s">
        <v>40</v>
      </c>
      <c r="AC12" s="10" t="s">
        <v>40</v>
      </c>
      <c r="AD12" s="10" t="s">
        <v>40</v>
      </c>
      <c r="AE12" s="10" t="s">
        <v>40</v>
      </c>
      <c r="AF12" s="10" t="s">
        <v>40</v>
      </c>
      <c r="AG12" s="10" t="s">
        <v>40</v>
      </c>
      <c r="AH12" s="10" t="str">
        <f t="shared" si="2"/>
        <v>WO</v>
      </c>
      <c r="AI12" s="10" t="s">
        <v>40</v>
      </c>
      <c r="AJ12" s="10" t="s">
        <v>40</v>
      </c>
      <c r="AK12" s="10" t="s">
        <v>40</v>
      </c>
      <c r="AL12" s="10" t="s">
        <v>40</v>
      </c>
      <c r="AM12" s="10" t="s">
        <v>40</v>
      </c>
      <c r="AN12" s="10" t="s">
        <v>40</v>
      </c>
      <c r="AO12" s="10" t="str">
        <f t="shared" si="2"/>
        <v>WO</v>
      </c>
      <c r="AP12" s="11"/>
      <c r="AQ12" s="29"/>
      <c r="AR12" s="32"/>
      <c r="AS12" s="10">
        <v>4</v>
      </c>
      <c r="AT12" s="10">
        <v>1004</v>
      </c>
      <c r="AU12" s="10" t="str">
        <f t="shared" si="4"/>
        <v>novembre</v>
      </c>
      <c r="AV12" s="19" t="s">
        <v>7</v>
      </c>
      <c r="AW12" s="10">
        <f t="shared" si="5"/>
        <v>25</v>
      </c>
      <c r="AX12" s="10">
        <f t="shared" si="6"/>
        <v>0</v>
      </c>
      <c r="AY12" s="10">
        <f t="shared" si="7"/>
        <v>0</v>
      </c>
      <c r="AZ12" s="10">
        <f t="shared" si="8"/>
        <v>5</v>
      </c>
      <c r="BA12" s="10">
        <f t="shared" si="9"/>
        <v>30</v>
      </c>
      <c r="BB12" s="10">
        <f>rapportjanv11[[#This Row],[Jours]]-rapportjanv11[[#This Row],[Absent ]]</f>
        <v>30</v>
      </c>
      <c r="BC12" s="24">
        <v>30000</v>
      </c>
      <c r="BD12" s="25">
        <f>rapportjanv11[[#This Row],[Salaire]]/rapportjanv11[[#This Row],[Jours]]</f>
        <v>1000</v>
      </c>
      <c r="BE12" s="25">
        <f>rapportjanv11[[#This Row],[Salaire par jours]]*rapportjanv11[[#This Row],[Absent ]]</f>
        <v>0</v>
      </c>
      <c r="BF12" s="25">
        <f>rapportjanv11[[#This Row],[Salaire]]-rapportjanv11[[#This Row],[Déduction]]</f>
        <v>30000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10"/>
        <v>5</v>
      </c>
      <c r="L13" s="10" t="s">
        <v>40</v>
      </c>
      <c r="M13" s="10" t="str">
        <f t="shared" si="2"/>
        <v>WO</v>
      </c>
      <c r="N13" s="10" t="s">
        <v>40</v>
      </c>
      <c r="O13" s="10" t="s">
        <v>40</v>
      </c>
      <c r="P13" s="10" t="s">
        <v>40</v>
      </c>
      <c r="Q13" s="10" t="s">
        <v>40</v>
      </c>
      <c r="R13" s="10" t="s">
        <v>40</v>
      </c>
      <c r="S13" s="10" t="s">
        <v>40</v>
      </c>
      <c r="T13" s="10" t="str">
        <f t="shared" si="2"/>
        <v>WO</v>
      </c>
      <c r="U13" s="10" t="s">
        <v>40</v>
      </c>
      <c r="V13" s="10" t="s">
        <v>40</v>
      </c>
      <c r="W13" s="10" t="s">
        <v>40</v>
      </c>
      <c r="X13" s="10" t="s">
        <v>40</v>
      </c>
      <c r="Y13" s="10" t="s">
        <v>40</v>
      </c>
      <c r="Z13" s="10" t="s">
        <v>40</v>
      </c>
      <c r="AA13" s="10" t="str">
        <f t="shared" si="2"/>
        <v>WO</v>
      </c>
      <c r="AB13" s="10" t="s">
        <v>40</v>
      </c>
      <c r="AC13" s="10" t="s">
        <v>40</v>
      </c>
      <c r="AD13" s="10" t="s">
        <v>40</v>
      </c>
      <c r="AE13" s="10" t="s">
        <v>40</v>
      </c>
      <c r="AF13" s="10" t="s">
        <v>40</v>
      </c>
      <c r="AG13" s="10" t="s">
        <v>40</v>
      </c>
      <c r="AH13" s="10" t="str">
        <f t="shared" si="2"/>
        <v>WO</v>
      </c>
      <c r="AI13" s="10" t="s">
        <v>40</v>
      </c>
      <c r="AJ13" s="10" t="s">
        <v>40</v>
      </c>
      <c r="AK13" s="10" t="s">
        <v>40</v>
      </c>
      <c r="AL13" s="10" t="s">
        <v>40</v>
      </c>
      <c r="AM13" s="10" t="s">
        <v>40</v>
      </c>
      <c r="AN13" s="10" t="s">
        <v>28</v>
      </c>
      <c r="AO13" s="10" t="str">
        <f t="shared" si="2"/>
        <v>WO</v>
      </c>
      <c r="AP13" s="11"/>
      <c r="AQ13" s="29"/>
      <c r="AR13" s="32"/>
      <c r="AS13" s="10">
        <v>5</v>
      </c>
      <c r="AT13" s="10">
        <v>1005</v>
      </c>
      <c r="AU13" s="10" t="str">
        <f t="shared" si="4"/>
        <v>novembre</v>
      </c>
      <c r="AV13" s="19" t="s">
        <v>8</v>
      </c>
      <c r="AW13" s="10">
        <f t="shared" si="5"/>
        <v>24</v>
      </c>
      <c r="AX13" s="10">
        <f t="shared" si="6"/>
        <v>1</v>
      </c>
      <c r="AY13" s="10">
        <f t="shared" si="7"/>
        <v>0</v>
      </c>
      <c r="AZ13" s="10">
        <f t="shared" si="8"/>
        <v>5</v>
      </c>
      <c r="BA13" s="10">
        <f t="shared" si="9"/>
        <v>30</v>
      </c>
      <c r="BB13" s="10">
        <f>rapportjanv11[[#This Row],[Jours]]-rapportjanv11[[#This Row],[Absent ]]</f>
        <v>29</v>
      </c>
      <c r="BC13" s="24">
        <v>45000</v>
      </c>
      <c r="BD13" s="25">
        <f>rapportjanv11[[#This Row],[Salaire]]/rapportjanv11[[#This Row],[Jours]]</f>
        <v>1500</v>
      </c>
      <c r="BE13" s="25">
        <f>rapportjanv11[[#This Row],[Salaire par jours]]*rapportjanv11[[#This Row],[Absent ]]</f>
        <v>1500</v>
      </c>
      <c r="BF13" s="25">
        <f>rapportjanv11[[#This Row],[Salaire]]-rapportjanv11[[#This Row],[Déduction]]</f>
        <v>43500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10"/>
        <v>5</v>
      </c>
      <c r="L14" s="10" t="s">
        <v>40</v>
      </c>
      <c r="M14" s="10" t="str">
        <f t="shared" si="2"/>
        <v>WO</v>
      </c>
      <c r="N14" s="10" t="s">
        <v>40</v>
      </c>
      <c r="O14" s="10" t="s">
        <v>40</v>
      </c>
      <c r="P14" s="10" t="s">
        <v>40</v>
      </c>
      <c r="Q14" s="10" t="s">
        <v>40</v>
      </c>
      <c r="R14" s="10" t="s">
        <v>40</v>
      </c>
      <c r="S14" s="10" t="s">
        <v>40</v>
      </c>
      <c r="T14" s="10" t="str">
        <f t="shared" si="2"/>
        <v>WO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">
        <v>28</v>
      </c>
      <c r="Z14" s="10" t="s">
        <v>40</v>
      </c>
      <c r="AA14" s="10" t="str">
        <f t="shared" si="2"/>
        <v>WO</v>
      </c>
      <c r="AB14" s="10" t="s">
        <v>40</v>
      </c>
      <c r="AC14" s="10" t="s">
        <v>40</v>
      </c>
      <c r="AD14" s="10" t="s">
        <v>40</v>
      </c>
      <c r="AE14" s="10" t="s">
        <v>40</v>
      </c>
      <c r="AF14" s="10" t="s">
        <v>40</v>
      </c>
      <c r="AG14" s="10" t="s">
        <v>40</v>
      </c>
      <c r="AH14" s="10" t="str">
        <f t="shared" si="2"/>
        <v>WO</v>
      </c>
      <c r="AI14" s="10" t="s">
        <v>40</v>
      </c>
      <c r="AJ14" s="10" t="s">
        <v>40</v>
      </c>
      <c r="AK14" s="10" t="s">
        <v>40</v>
      </c>
      <c r="AL14" s="10" t="s">
        <v>40</v>
      </c>
      <c r="AM14" s="10" t="s">
        <v>40</v>
      </c>
      <c r="AN14" s="10" t="s">
        <v>40</v>
      </c>
      <c r="AO14" s="10" t="str">
        <f t="shared" si="2"/>
        <v>WO</v>
      </c>
      <c r="AP14" s="11"/>
      <c r="AQ14" s="29"/>
      <c r="AR14" s="32"/>
      <c r="AS14" s="10">
        <v>6</v>
      </c>
      <c r="AT14" s="10">
        <v>1006</v>
      </c>
      <c r="AU14" s="10" t="str">
        <f t="shared" si="4"/>
        <v>novembre</v>
      </c>
      <c r="AV14" s="19" t="s">
        <v>9</v>
      </c>
      <c r="AW14" s="10">
        <f t="shared" si="5"/>
        <v>24</v>
      </c>
      <c r="AX14" s="10">
        <f t="shared" si="6"/>
        <v>1</v>
      </c>
      <c r="AY14" s="10">
        <f t="shared" si="7"/>
        <v>0</v>
      </c>
      <c r="AZ14" s="10">
        <f t="shared" si="8"/>
        <v>5</v>
      </c>
      <c r="BA14" s="10">
        <f t="shared" si="9"/>
        <v>30</v>
      </c>
      <c r="BB14" s="10">
        <f>rapportjanv11[[#This Row],[Jours]]-rapportjanv11[[#This Row],[Absent ]]</f>
        <v>29</v>
      </c>
      <c r="BC14" s="24">
        <v>15000</v>
      </c>
      <c r="BD14" s="25">
        <f>rapportjanv11[[#This Row],[Salaire]]/rapportjanv11[[#This Row],[Jours]]</f>
        <v>500</v>
      </c>
      <c r="BE14" s="25">
        <f>rapportjanv11[[#This Row],[Salaire par jours]]*rapportjanv11[[#This Row],[Absent ]]</f>
        <v>500</v>
      </c>
      <c r="BF14" s="25">
        <f>rapportjanv11[[#This Row],[Salaire]]-rapportjanv11[[#This Row],[Déduction]]</f>
        <v>14500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10"/>
        <v>5</v>
      </c>
      <c r="L15" s="10" t="s">
        <v>40</v>
      </c>
      <c r="M15" s="10" t="str">
        <f t="shared" si="2"/>
        <v>WO</v>
      </c>
      <c r="N15" s="10" t="s">
        <v>40</v>
      </c>
      <c r="O15" s="10" t="s">
        <v>40</v>
      </c>
      <c r="P15" s="10" t="s">
        <v>40</v>
      </c>
      <c r="Q15" s="10" t="s">
        <v>40</v>
      </c>
      <c r="R15" s="10" t="s">
        <v>40</v>
      </c>
      <c r="S15" s="10" t="s">
        <v>40</v>
      </c>
      <c r="T15" s="10" t="str">
        <f t="shared" si="2"/>
        <v>WO</v>
      </c>
      <c r="U15" s="10" t="s">
        <v>40</v>
      </c>
      <c r="V15" s="10" t="s">
        <v>40</v>
      </c>
      <c r="W15" s="10" t="s">
        <v>40</v>
      </c>
      <c r="X15" s="10" t="s">
        <v>40</v>
      </c>
      <c r="Y15" s="10" t="s">
        <v>40</v>
      </c>
      <c r="Z15" s="10" t="s">
        <v>40</v>
      </c>
      <c r="AA15" s="10" t="str">
        <f t="shared" si="2"/>
        <v>WO</v>
      </c>
      <c r="AB15" s="10" t="s">
        <v>40</v>
      </c>
      <c r="AC15" s="10" t="s">
        <v>40</v>
      </c>
      <c r="AD15" s="10" t="s">
        <v>40</v>
      </c>
      <c r="AE15" s="10" t="s">
        <v>40</v>
      </c>
      <c r="AF15" s="10" t="s">
        <v>40</v>
      </c>
      <c r="AG15" s="10" t="s">
        <v>40</v>
      </c>
      <c r="AH15" s="10" t="str">
        <f t="shared" si="2"/>
        <v>WO</v>
      </c>
      <c r="AI15" s="10" t="s">
        <v>40</v>
      </c>
      <c r="AJ15" s="10" t="s">
        <v>40</v>
      </c>
      <c r="AK15" s="10" t="s">
        <v>40</v>
      </c>
      <c r="AL15" s="10" t="s">
        <v>40</v>
      </c>
      <c r="AM15" s="10" t="s">
        <v>40</v>
      </c>
      <c r="AN15" s="10" t="s">
        <v>40</v>
      </c>
      <c r="AO15" s="10" t="str">
        <f t="shared" si="2"/>
        <v>WO</v>
      </c>
      <c r="AP15" s="11"/>
      <c r="AQ15" s="29"/>
      <c r="AR15" s="32"/>
      <c r="AS15" s="10">
        <v>7</v>
      </c>
      <c r="AT15" s="10">
        <v>1007</v>
      </c>
      <c r="AU15" s="10" t="str">
        <f t="shared" si="4"/>
        <v>novembre</v>
      </c>
      <c r="AV15" s="19" t="s">
        <v>10</v>
      </c>
      <c r="AW15" s="10">
        <f t="shared" si="5"/>
        <v>25</v>
      </c>
      <c r="AX15" s="10">
        <f t="shared" si="6"/>
        <v>0</v>
      </c>
      <c r="AY15" s="10">
        <f t="shared" si="7"/>
        <v>0</v>
      </c>
      <c r="AZ15" s="10">
        <f t="shared" si="8"/>
        <v>5</v>
      </c>
      <c r="BA15" s="10">
        <f t="shared" si="9"/>
        <v>30</v>
      </c>
      <c r="BB15" s="10">
        <f>rapportjanv11[[#This Row],[Jours]]-rapportjanv11[[#This Row],[Absent ]]</f>
        <v>30</v>
      </c>
      <c r="BC15" s="24">
        <v>62000</v>
      </c>
      <c r="BD15" s="25">
        <f>rapportjanv11[[#This Row],[Salaire]]/rapportjanv11[[#This Row],[Jours]]</f>
        <v>2066.6666666666665</v>
      </c>
      <c r="BE15" s="25">
        <f>rapportjanv11[[#This Row],[Salaire par jours]]*rapportjanv11[[#This Row],[Absent ]]</f>
        <v>0</v>
      </c>
      <c r="BF15" s="25">
        <f>rapportjanv11[[#This Row],[Salaire]]-rapportjanv11[[#This Row],[Déduction]]</f>
        <v>62000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10"/>
        <v>5</v>
      </c>
      <c r="L16" s="10" t="s">
        <v>40</v>
      </c>
      <c r="M16" s="10" t="str">
        <f t="shared" si="2"/>
        <v>WO</v>
      </c>
      <c r="N16" s="10" t="s">
        <v>40</v>
      </c>
      <c r="O16" s="10" t="s">
        <v>40</v>
      </c>
      <c r="P16" s="10" t="s">
        <v>40</v>
      </c>
      <c r="Q16" s="10" t="s">
        <v>40</v>
      </c>
      <c r="R16" s="10" t="s">
        <v>40</v>
      </c>
      <c r="S16" s="10" t="s">
        <v>40</v>
      </c>
      <c r="T16" s="10" t="str">
        <f t="shared" si="2"/>
        <v>WO</v>
      </c>
      <c r="U16" s="10" t="s">
        <v>40</v>
      </c>
      <c r="V16" s="10" t="s">
        <v>40</v>
      </c>
      <c r="W16" s="10" t="s">
        <v>40</v>
      </c>
      <c r="X16" s="10" t="s">
        <v>28</v>
      </c>
      <c r="Y16" s="10" t="s">
        <v>40</v>
      </c>
      <c r="Z16" s="10" t="s">
        <v>40</v>
      </c>
      <c r="AA16" s="10" t="str">
        <f t="shared" si="2"/>
        <v>WO</v>
      </c>
      <c r="AB16" s="10" t="s">
        <v>40</v>
      </c>
      <c r="AC16" s="10" t="s">
        <v>40</v>
      </c>
      <c r="AD16" s="10" t="s">
        <v>40</v>
      </c>
      <c r="AE16" s="10" t="s">
        <v>40</v>
      </c>
      <c r="AF16" s="10" t="s">
        <v>40</v>
      </c>
      <c r="AG16" s="10" t="s">
        <v>40</v>
      </c>
      <c r="AH16" s="10" t="str">
        <f t="shared" si="2"/>
        <v>WO</v>
      </c>
      <c r="AI16" s="10" t="s">
        <v>40</v>
      </c>
      <c r="AJ16" s="10" t="s">
        <v>40</v>
      </c>
      <c r="AK16" s="10" t="s">
        <v>40</v>
      </c>
      <c r="AL16" s="10" t="s">
        <v>40</v>
      </c>
      <c r="AM16" s="10" t="s">
        <v>40</v>
      </c>
      <c r="AN16" s="10" t="s">
        <v>40</v>
      </c>
      <c r="AO16" s="10" t="str">
        <f t="shared" si="2"/>
        <v>WO</v>
      </c>
      <c r="AP16" s="11"/>
      <c r="AQ16" s="29"/>
      <c r="AR16" s="32"/>
      <c r="AS16" s="10">
        <v>8</v>
      </c>
      <c r="AT16" s="10">
        <v>1008</v>
      </c>
      <c r="AU16" s="10" t="str">
        <f t="shared" si="4"/>
        <v>novembre</v>
      </c>
      <c r="AV16" s="19" t="s">
        <v>11</v>
      </c>
      <c r="AW16" s="10">
        <f t="shared" si="5"/>
        <v>24</v>
      </c>
      <c r="AX16" s="10">
        <f t="shared" si="6"/>
        <v>1</v>
      </c>
      <c r="AY16" s="10">
        <f t="shared" si="7"/>
        <v>0</v>
      </c>
      <c r="AZ16" s="26">
        <f t="shared" si="8"/>
        <v>5</v>
      </c>
      <c r="BA16" s="10">
        <f t="shared" si="9"/>
        <v>30</v>
      </c>
      <c r="BB16" s="10">
        <f>rapportjanv11[[#This Row],[Jours]]-rapportjanv11[[#This Row],[Absent ]]</f>
        <v>29</v>
      </c>
      <c r="BC16" s="24">
        <v>50000</v>
      </c>
      <c r="BD16" s="25">
        <f>rapportjanv11[[#This Row],[Salaire]]/rapportjanv11[[#This Row],[Jours]]</f>
        <v>1666.6666666666667</v>
      </c>
      <c r="BE16" s="25">
        <f>rapportjanv11[[#This Row],[Salaire par jours]]*rapportjanv11[[#This Row],[Absent ]]</f>
        <v>1666.6666666666667</v>
      </c>
      <c r="BF16" s="25">
        <f>rapportjanv11[[#This Row],[Salaire]]-rapportjanv11[[#This Row],[Déduction]]</f>
        <v>48333.333333333336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10"/>
        <v>5</v>
      </c>
      <c r="L17" s="10" t="s">
        <v>40</v>
      </c>
      <c r="M17" s="10" t="str">
        <f t="shared" si="2"/>
        <v>WO</v>
      </c>
      <c r="N17" s="10" t="s">
        <v>40</v>
      </c>
      <c r="O17" s="10" t="s">
        <v>40</v>
      </c>
      <c r="P17" s="10" t="s">
        <v>40</v>
      </c>
      <c r="Q17" s="10" t="s">
        <v>40</v>
      </c>
      <c r="R17" s="10" t="s">
        <v>40</v>
      </c>
      <c r="S17" s="10" t="s">
        <v>40</v>
      </c>
      <c r="T17" s="10" t="str">
        <f t="shared" si="2"/>
        <v>WO</v>
      </c>
      <c r="U17" s="10" t="s">
        <v>40</v>
      </c>
      <c r="V17" s="10" t="s">
        <v>40</v>
      </c>
      <c r="W17" s="10" t="s">
        <v>40</v>
      </c>
      <c r="X17" s="10" t="s">
        <v>40</v>
      </c>
      <c r="Y17" s="10" t="s">
        <v>40</v>
      </c>
      <c r="Z17" s="10" t="s">
        <v>40</v>
      </c>
      <c r="AA17" s="10" t="str">
        <f t="shared" si="2"/>
        <v>WO</v>
      </c>
      <c r="AB17" s="10" t="s">
        <v>40</v>
      </c>
      <c r="AC17" s="10" t="s">
        <v>40</v>
      </c>
      <c r="AD17" s="10" t="s">
        <v>40</v>
      </c>
      <c r="AE17" s="10" t="s">
        <v>40</v>
      </c>
      <c r="AF17" s="10" t="s">
        <v>40</v>
      </c>
      <c r="AG17" s="10" t="s">
        <v>40</v>
      </c>
      <c r="AH17" s="10" t="str">
        <f t="shared" si="2"/>
        <v>WO</v>
      </c>
      <c r="AI17" s="10" t="s">
        <v>40</v>
      </c>
      <c r="AJ17" s="10" t="s">
        <v>40</v>
      </c>
      <c r="AK17" s="10" t="s">
        <v>40</v>
      </c>
      <c r="AL17" s="10" t="s">
        <v>40</v>
      </c>
      <c r="AM17" s="10" t="s">
        <v>40</v>
      </c>
      <c r="AN17" s="10" t="s">
        <v>40</v>
      </c>
      <c r="AO17" s="10" t="str">
        <f t="shared" ref="AO17" si="11">IF(AO$7="dim","WO","")</f>
        <v>WO</v>
      </c>
      <c r="AP17" s="11"/>
      <c r="AQ17" s="29"/>
      <c r="AR17" s="32"/>
      <c r="AS17" s="10">
        <v>9</v>
      </c>
      <c r="AT17" s="10">
        <v>1009</v>
      </c>
      <c r="AU17" s="10" t="str">
        <f t="shared" si="4"/>
        <v>novembre</v>
      </c>
      <c r="AV17" s="19" t="s">
        <v>12</v>
      </c>
      <c r="AW17" s="10">
        <f t="shared" si="5"/>
        <v>25</v>
      </c>
      <c r="AX17" s="10">
        <f t="shared" si="6"/>
        <v>0</v>
      </c>
      <c r="AY17" s="10">
        <f t="shared" si="7"/>
        <v>0</v>
      </c>
      <c r="AZ17" s="27">
        <f t="shared" si="8"/>
        <v>5</v>
      </c>
      <c r="BA17" s="10">
        <f t="shared" si="9"/>
        <v>30</v>
      </c>
      <c r="BB17" s="10">
        <f>rapportjanv11[[#This Row],[Jours]]-rapportjanv11[[#This Row],[Absent ]]</f>
        <v>30</v>
      </c>
      <c r="BC17" s="24">
        <v>25000</v>
      </c>
      <c r="BD17" s="25">
        <f>rapportjanv11[[#This Row],[Salaire]]/rapportjanv11[[#This Row],[Jours]]</f>
        <v>833.33333333333337</v>
      </c>
      <c r="BE17" s="25">
        <f>rapportjanv11[[#This Row],[Salaire par jours]]*rapportjanv11[[#This Row],[Absent ]]</f>
        <v>0</v>
      </c>
      <c r="BF17" s="25">
        <f>rapportjanv11[[#This Row],[Salaire]]-rapportjanv11[[#This Row],[Déduction]]</f>
        <v>25000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10"/>
        <v>5</v>
      </c>
      <c r="L18" s="10" t="s">
        <v>40</v>
      </c>
      <c r="M18" s="10" t="str">
        <f t="shared" ref="M18:AA28" si="12">IF(M$7="dim","WO","")</f>
        <v>WO</v>
      </c>
      <c r="N18" s="10" t="s">
        <v>40</v>
      </c>
      <c r="O18" s="10" t="s">
        <v>40</v>
      </c>
      <c r="P18" s="10" t="s">
        <v>28</v>
      </c>
      <c r="Q18" s="10" t="s">
        <v>40</v>
      </c>
      <c r="R18" s="10" t="s">
        <v>40</v>
      </c>
      <c r="S18" s="10" t="s">
        <v>40</v>
      </c>
      <c r="T18" s="10" t="str">
        <f t="shared" si="12"/>
        <v>WO</v>
      </c>
      <c r="U18" s="10" t="s">
        <v>40</v>
      </c>
      <c r="V18" s="10" t="s">
        <v>40</v>
      </c>
      <c r="W18" s="10" t="s">
        <v>40</v>
      </c>
      <c r="X18" s="10" t="s">
        <v>40</v>
      </c>
      <c r="Y18" s="10" t="s">
        <v>40</v>
      </c>
      <c r="Z18" s="10" t="s">
        <v>40</v>
      </c>
      <c r="AA18" s="10" t="str">
        <f t="shared" si="12"/>
        <v>WO</v>
      </c>
      <c r="AB18" s="10" t="s">
        <v>40</v>
      </c>
      <c r="AC18" s="10" t="s">
        <v>40</v>
      </c>
      <c r="AD18" s="10" t="s">
        <v>40</v>
      </c>
      <c r="AE18" s="10" t="s">
        <v>40</v>
      </c>
      <c r="AF18" s="10" t="s">
        <v>40</v>
      </c>
      <c r="AG18" s="10" t="s">
        <v>40</v>
      </c>
      <c r="AH18" s="10" t="str">
        <f t="shared" ref="AH18:AO28" si="13">IF(AH$7="dim","WO","")</f>
        <v>WO</v>
      </c>
      <c r="AI18" s="10" t="s">
        <v>40</v>
      </c>
      <c r="AJ18" s="10" t="s">
        <v>40</v>
      </c>
      <c r="AK18" s="10" t="s">
        <v>40</v>
      </c>
      <c r="AL18" s="10" t="s">
        <v>40</v>
      </c>
      <c r="AM18" s="10" t="s">
        <v>40</v>
      </c>
      <c r="AN18" s="10" t="s">
        <v>40</v>
      </c>
      <c r="AO18" s="10" t="str">
        <f t="shared" si="13"/>
        <v>WO</v>
      </c>
      <c r="AP18" s="11"/>
      <c r="AQ18" s="29"/>
      <c r="AR18" s="32"/>
      <c r="AS18" s="10">
        <v>10</v>
      </c>
      <c r="AT18" s="10">
        <v>1010</v>
      </c>
      <c r="AU18" s="10" t="str">
        <f t="shared" si="4"/>
        <v>novembre</v>
      </c>
      <c r="AV18" s="19" t="s">
        <v>13</v>
      </c>
      <c r="AW18" s="10">
        <f t="shared" si="5"/>
        <v>24</v>
      </c>
      <c r="AX18" s="10">
        <f t="shared" si="6"/>
        <v>1</v>
      </c>
      <c r="AY18" s="10">
        <f t="shared" si="7"/>
        <v>0</v>
      </c>
      <c r="AZ18" s="10">
        <f t="shared" si="8"/>
        <v>5</v>
      </c>
      <c r="BA18" s="10">
        <f t="shared" si="9"/>
        <v>30</v>
      </c>
      <c r="BB18" s="10">
        <f>rapportjanv11[[#This Row],[Jours]]-rapportjanv11[[#This Row],[Absent ]]</f>
        <v>29</v>
      </c>
      <c r="BC18" s="24">
        <v>45000</v>
      </c>
      <c r="BD18" s="25">
        <f>rapportjanv11[[#This Row],[Salaire]]/rapportjanv11[[#This Row],[Jours]]</f>
        <v>1500</v>
      </c>
      <c r="BE18" s="25">
        <f>rapportjanv11[[#This Row],[Salaire par jours]]*rapportjanv11[[#This Row],[Absent ]]</f>
        <v>1500</v>
      </c>
      <c r="BF18" s="25">
        <f>rapportjanv11[[#This Row],[Salaire]]-rapportjanv11[[#This Row],[Déduction]]</f>
        <v>43500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10"/>
        <v>5</v>
      </c>
      <c r="L19" s="10" t="s">
        <v>40</v>
      </c>
      <c r="M19" s="10" t="str">
        <f t="shared" si="12"/>
        <v>WO</v>
      </c>
      <c r="N19" s="10" t="s">
        <v>40</v>
      </c>
      <c r="O19" s="10" t="s">
        <v>40</v>
      </c>
      <c r="P19" s="10" t="s">
        <v>40</v>
      </c>
      <c r="Q19" s="10" t="s">
        <v>40</v>
      </c>
      <c r="R19" s="10" t="s">
        <v>40</v>
      </c>
      <c r="S19" s="10" t="s">
        <v>40</v>
      </c>
      <c r="T19" s="10" t="str">
        <f t="shared" si="12"/>
        <v>WO</v>
      </c>
      <c r="U19" s="10" t="s">
        <v>40</v>
      </c>
      <c r="V19" s="10" t="s">
        <v>40</v>
      </c>
      <c r="W19" s="10" t="s">
        <v>40</v>
      </c>
      <c r="X19" s="10" t="s">
        <v>40</v>
      </c>
      <c r="Y19" s="10" t="s">
        <v>40</v>
      </c>
      <c r="Z19" s="10" t="s">
        <v>40</v>
      </c>
      <c r="AA19" s="10" t="str">
        <f t="shared" si="12"/>
        <v>WO</v>
      </c>
      <c r="AB19" s="10" t="s">
        <v>40</v>
      </c>
      <c r="AC19" s="10" t="s">
        <v>40</v>
      </c>
      <c r="AD19" s="10" t="s">
        <v>28</v>
      </c>
      <c r="AE19" s="10" t="s">
        <v>40</v>
      </c>
      <c r="AF19" s="10" t="s">
        <v>40</v>
      </c>
      <c r="AG19" s="10" t="s">
        <v>40</v>
      </c>
      <c r="AH19" s="10" t="str">
        <f t="shared" si="13"/>
        <v>WO</v>
      </c>
      <c r="AI19" s="10" t="s">
        <v>40</v>
      </c>
      <c r="AJ19" s="10" t="s">
        <v>40</v>
      </c>
      <c r="AK19" s="10" t="s">
        <v>40</v>
      </c>
      <c r="AL19" s="10" t="s">
        <v>40</v>
      </c>
      <c r="AM19" s="10" t="s">
        <v>40</v>
      </c>
      <c r="AN19" s="10" t="s">
        <v>40</v>
      </c>
      <c r="AO19" s="10" t="str">
        <f t="shared" si="13"/>
        <v>WO</v>
      </c>
      <c r="AP19" s="11"/>
      <c r="AQ19" s="29"/>
      <c r="AR19" s="32"/>
      <c r="AS19" s="10">
        <v>11</v>
      </c>
      <c r="AT19" s="10">
        <v>1011</v>
      </c>
      <c r="AU19" s="10" t="str">
        <f t="shared" si="4"/>
        <v>novembre</v>
      </c>
      <c r="AV19" s="19" t="s">
        <v>14</v>
      </c>
      <c r="AW19" s="10">
        <f t="shared" si="5"/>
        <v>24</v>
      </c>
      <c r="AX19" s="10">
        <f t="shared" si="6"/>
        <v>1</v>
      </c>
      <c r="AY19" s="10">
        <f t="shared" si="7"/>
        <v>0</v>
      </c>
      <c r="AZ19" s="10">
        <f t="shared" si="8"/>
        <v>5</v>
      </c>
      <c r="BA19" s="10">
        <f t="shared" si="9"/>
        <v>30</v>
      </c>
      <c r="BB19" s="10">
        <f>rapportjanv11[[#This Row],[Jours]]-rapportjanv11[[#This Row],[Absent ]]</f>
        <v>29</v>
      </c>
      <c r="BC19" s="24">
        <v>48000</v>
      </c>
      <c r="BD19" s="25">
        <f>rapportjanv11[[#This Row],[Salaire]]/rapportjanv11[[#This Row],[Jours]]</f>
        <v>1600</v>
      </c>
      <c r="BE19" s="25">
        <f>rapportjanv11[[#This Row],[Salaire par jours]]*rapportjanv11[[#This Row],[Absent ]]</f>
        <v>1600</v>
      </c>
      <c r="BF19" s="25">
        <f>rapportjanv11[[#This Row],[Salaire]]-rapportjanv11[[#This Row],[Déduction]]</f>
        <v>46400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10"/>
        <v>5</v>
      </c>
      <c r="L20" s="10" t="s">
        <v>40</v>
      </c>
      <c r="M20" s="10" t="str">
        <f t="shared" si="12"/>
        <v>WO</v>
      </c>
      <c r="N20" s="10" t="s">
        <v>40</v>
      </c>
      <c r="O20" s="10" t="s">
        <v>40</v>
      </c>
      <c r="P20" s="10" t="s">
        <v>40</v>
      </c>
      <c r="Q20" s="10" t="s">
        <v>40</v>
      </c>
      <c r="R20" s="10" t="s">
        <v>40</v>
      </c>
      <c r="S20" s="10" t="s">
        <v>40</v>
      </c>
      <c r="T20" s="10" t="str">
        <f t="shared" si="12"/>
        <v>WO</v>
      </c>
      <c r="U20" s="10" t="s">
        <v>40</v>
      </c>
      <c r="V20" s="10" t="s">
        <v>40</v>
      </c>
      <c r="W20" s="10" t="s">
        <v>40</v>
      </c>
      <c r="X20" s="10" t="s">
        <v>40</v>
      </c>
      <c r="Y20" s="10" t="s">
        <v>40</v>
      </c>
      <c r="Z20" s="10" t="s">
        <v>40</v>
      </c>
      <c r="AA20" s="10" t="str">
        <f t="shared" si="12"/>
        <v>WO</v>
      </c>
      <c r="AB20" s="10" t="s">
        <v>40</v>
      </c>
      <c r="AC20" s="10" t="s">
        <v>40</v>
      </c>
      <c r="AD20" s="10" t="s">
        <v>40</v>
      </c>
      <c r="AE20" s="10" t="s">
        <v>40</v>
      </c>
      <c r="AF20" s="10" t="s">
        <v>40</v>
      </c>
      <c r="AG20" s="10" t="s">
        <v>40</v>
      </c>
      <c r="AH20" s="10" t="str">
        <f t="shared" si="13"/>
        <v>WO</v>
      </c>
      <c r="AI20" s="10" t="s">
        <v>40</v>
      </c>
      <c r="AJ20" s="10" t="s">
        <v>40</v>
      </c>
      <c r="AK20" s="10" t="s">
        <v>40</v>
      </c>
      <c r="AL20" s="10" t="s">
        <v>40</v>
      </c>
      <c r="AM20" s="10" t="s">
        <v>40</v>
      </c>
      <c r="AN20" s="10" t="s">
        <v>40</v>
      </c>
      <c r="AO20" s="10" t="str">
        <f t="shared" si="13"/>
        <v>WO</v>
      </c>
      <c r="AP20" s="11"/>
      <c r="AQ20" s="29"/>
      <c r="AR20" s="32"/>
      <c r="AS20" s="10">
        <v>12</v>
      </c>
      <c r="AT20" s="10">
        <v>1012</v>
      </c>
      <c r="AU20" s="10" t="str">
        <f t="shared" si="4"/>
        <v>novembre</v>
      </c>
      <c r="AV20" s="19" t="s">
        <v>15</v>
      </c>
      <c r="AW20" s="10">
        <f t="shared" si="5"/>
        <v>25</v>
      </c>
      <c r="AX20" s="10">
        <f t="shared" si="6"/>
        <v>0</v>
      </c>
      <c r="AY20" s="10">
        <f t="shared" si="7"/>
        <v>0</v>
      </c>
      <c r="AZ20" s="10">
        <f t="shared" si="8"/>
        <v>5</v>
      </c>
      <c r="BA20" s="10">
        <f t="shared" si="9"/>
        <v>30</v>
      </c>
      <c r="BB20" s="10">
        <f>rapportjanv11[[#This Row],[Jours]]-rapportjanv11[[#This Row],[Absent ]]</f>
        <v>30</v>
      </c>
      <c r="BC20" s="24">
        <v>52000</v>
      </c>
      <c r="BD20" s="25">
        <f>rapportjanv11[[#This Row],[Salaire]]/rapportjanv11[[#This Row],[Jours]]</f>
        <v>1733.3333333333333</v>
      </c>
      <c r="BE20" s="25">
        <f>rapportjanv11[[#This Row],[Salaire par jours]]*rapportjanv11[[#This Row],[Absent ]]</f>
        <v>0</v>
      </c>
      <c r="BF20" s="25">
        <f>rapportjanv11[[#This Row],[Salaire]]-rapportjanv11[[#This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10"/>
        <v>5</v>
      </c>
      <c r="L21" s="10" t="s">
        <v>40</v>
      </c>
      <c r="M21" s="10" t="str">
        <f t="shared" si="12"/>
        <v>WO</v>
      </c>
      <c r="N21" s="10" t="s">
        <v>40</v>
      </c>
      <c r="O21" s="10" t="s">
        <v>40</v>
      </c>
      <c r="P21" s="10" t="s">
        <v>40</v>
      </c>
      <c r="Q21" s="10" t="s">
        <v>40</v>
      </c>
      <c r="R21" s="10" t="s">
        <v>40</v>
      </c>
      <c r="S21" s="10" t="s">
        <v>40</v>
      </c>
      <c r="T21" s="10" t="str">
        <f t="shared" si="12"/>
        <v>WO</v>
      </c>
      <c r="U21" s="10" t="s">
        <v>40</v>
      </c>
      <c r="V21" s="10" t="s">
        <v>40</v>
      </c>
      <c r="W21" s="10" t="s">
        <v>40</v>
      </c>
      <c r="X21" s="10" t="s">
        <v>40</v>
      </c>
      <c r="Y21" s="10" t="s">
        <v>40</v>
      </c>
      <c r="Z21" s="10" t="s">
        <v>40</v>
      </c>
      <c r="AA21" s="10" t="str">
        <f t="shared" si="12"/>
        <v>WO</v>
      </c>
      <c r="AB21" s="10" t="s">
        <v>40</v>
      </c>
      <c r="AC21" s="10" t="s">
        <v>40</v>
      </c>
      <c r="AD21" s="10" t="s">
        <v>40</v>
      </c>
      <c r="AE21" s="10" t="s">
        <v>40</v>
      </c>
      <c r="AF21" s="10" t="s">
        <v>40</v>
      </c>
      <c r="AG21" s="10" t="s">
        <v>40</v>
      </c>
      <c r="AH21" s="10" t="str">
        <f t="shared" si="13"/>
        <v>WO</v>
      </c>
      <c r="AI21" s="10" t="s">
        <v>40</v>
      </c>
      <c r="AJ21" s="10" t="s">
        <v>40</v>
      </c>
      <c r="AK21" s="10" t="s">
        <v>40</v>
      </c>
      <c r="AL21" s="10" t="s">
        <v>40</v>
      </c>
      <c r="AM21" s="10" t="s">
        <v>40</v>
      </c>
      <c r="AN21" s="10" t="s">
        <v>40</v>
      </c>
      <c r="AO21" s="10" t="str">
        <f t="shared" si="13"/>
        <v>WO</v>
      </c>
      <c r="AP21" s="11"/>
      <c r="AQ21" s="29"/>
      <c r="AR21" s="32"/>
      <c r="AS21" s="10">
        <v>13</v>
      </c>
      <c r="AT21" s="10">
        <v>1013</v>
      </c>
      <c r="AU21" s="10" t="str">
        <f t="shared" si="4"/>
        <v>novembre</v>
      </c>
      <c r="AV21" s="19" t="s">
        <v>16</v>
      </c>
      <c r="AW21" s="10">
        <f t="shared" si="5"/>
        <v>25</v>
      </c>
      <c r="AX21" s="10">
        <f t="shared" si="6"/>
        <v>0</v>
      </c>
      <c r="AY21" s="10">
        <f t="shared" si="7"/>
        <v>0</v>
      </c>
      <c r="AZ21" s="10">
        <f t="shared" si="8"/>
        <v>5</v>
      </c>
      <c r="BA21" s="10">
        <f t="shared" si="9"/>
        <v>30</v>
      </c>
      <c r="BB21" s="10">
        <f>rapportjanv11[[#This Row],[Jours]]-rapportjanv11[[#This Row],[Absent ]]</f>
        <v>30</v>
      </c>
      <c r="BC21" s="24">
        <v>42000</v>
      </c>
      <c r="BD21" s="25">
        <f>rapportjanv11[[#This Row],[Salaire]]/rapportjanv11[[#This Row],[Jours]]</f>
        <v>1400</v>
      </c>
      <c r="BE21" s="25">
        <f>rapportjanv11[[#This Row],[Salaire par jours]]*rapportjanv11[[#This Row],[Absent ]]</f>
        <v>0</v>
      </c>
      <c r="BF21" s="25">
        <f>rapportjanv11[[#This Row],[Salaire]]-rapportjanv11[[#This Row],[Déduction]]</f>
        <v>42000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10"/>
        <v>5</v>
      </c>
      <c r="L22" s="10" t="s">
        <v>40</v>
      </c>
      <c r="M22" s="10" t="str">
        <f t="shared" si="12"/>
        <v>WO</v>
      </c>
      <c r="N22" s="10" t="s">
        <v>40</v>
      </c>
      <c r="O22" s="10" t="s">
        <v>40</v>
      </c>
      <c r="P22" s="10" t="s">
        <v>40</v>
      </c>
      <c r="Q22" s="10" t="s">
        <v>40</v>
      </c>
      <c r="R22" s="10" t="s">
        <v>40</v>
      </c>
      <c r="S22" s="10" t="s">
        <v>40</v>
      </c>
      <c r="T22" s="10" t="str">
        <f t="shared" si="12"/>
        <v>WO</v>
      </c>
      <c r="U22" s="10" t="s">
        <v>40</v>
      </c>
      <c r="V22" s="10" t="s">
        <v>40</v>
      </c>
      <c r="W22" s="10" t="s">
        <v>40</v>
      </c>
      <c r="X22" s="10" t="s">
        <v>40</v>
      </c>
      <c r="Y22" s="10" t="s">
        <v>40</v>
      </c>
      <c r="Z22" s="10" t="s">
        <v>40</v>
      </c>
      <c r="AA22" s="10" t="str">
        <f t="shared" si="12"/>
        <v>WO</v>
      </c>
      <c r="AB22" s="10" t="s">
        <v>40</v>
      </c>
      <c r="AC22" s="10" t="s">
        <v>40</v>
      </c>
      <c r="AD22" s="10" t="s">
        <v>40</v>
      </c>
      <c r="AE22" s="10" t="s">
        <v>40</v>
      </c>
      <c r="AF22" s="10" t="s">
        <v>40</v>
      </c>
      <c r="AG22" s="10" t="s">
        <v>40</v>
      </c>
      <c r="AH22" s="10" t="str">
        <f t="shared" si="13"/>
        <v>WO</v>
      </c>
      <c r="AI22" s="10" t="s">
        <v>40</v>
      </c>
      <c r="AJ22" s="10" t="s">
        <v>40</v>
      </c>
      <c r="AK22" s="10" t="s">
        <v>40</v>
      </c>
      <c r="AL22" s="10" t="s">
        <v>40</v>
      </c>
      <c r="AM22" s="10" t="s">
        <v>40</v>
      </c>
      <c r="AN22" s="10" t="s">
        <v>40</v>
      </c>
      <c r="AO22" s="10" t="str">
        <f t="shared" si="13"/>
        <v>WO</v>
      </c>
      <c r="AP22" s="11"/>
      <c r="AQ22" s="29"/>
      <c r="AR22" s="32"/>
      <c r="AS22" s="10">
        <v>14</v>
      </c>
      <c r="AT22" s="10">
        <v>1014</v>
      </c>
      <c r="AU22" s="10" t="str">
        <f t="shared" si="4"/>
        <v>novembre</v>
      </c>
      <c r="AV22" s="19" t="s">
        <v>17</v>
      </c>
      <c r="AW22" s="10">
        <f t="shared" si="5"/>
        <v>25</v>
      </c>
      <c r="AX22" s="10">
        <f t="shared" si="6"/>
        <v>0</v>
      </c>
      <c r="AY22" s="10">
        <f t="shared" si="7"/>
        <v>0</v>
      </c>
      <c r="AZ22" s="10">
        <f t="shared" si="8"/>
        <v>5</v>
      </c>
      <c r="BA22" s="10">
        <f t="shared" si="9"/>
        <v>30</v>
      </c>
      <c r="BB22" s="10">
        <f>rapportjanv11[[#This Row],[Jours]]-rapportjanv11[[#This Row],[Absent ]]</f>
        <v>30</v>
      </c>
      <c r="BC22" s="24">
        <v>15000</v>
      </c>
      <c r="BD22" s="25">
        <f>rapportjanv11[[#This Row],[Salaire]]/rapportjanv11[[#This Row],[Jours]]</f>
        <v>500</v>
      </c>
      <c r="BE22" s="25">
        <f>rapportjanv11[[#This Row],[Salaire par jours]]*rapportjanv11[[#This Row],[Absent ]]</f>
        <v>0</v>
      </c>
      <c r="BF22" s="25">
        <f>rapportjanv11[[#This Row],[Salaire]]-rapportjanv11[[#This Row],[Déduction]]</f>
        <v>15000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10"/>
        <v>5</v>
      </c>
      <c r="L23" s="10" t="s">
        <v>40</v>
      </c>
      <c r="M23" s="10" t="str">
        <f t="shared" si="12"/>
        <v>WO</v>
      </c>
      <c r="N23" s="10" t="s">
        <v>40</v>
      </c>
      <c r="O23" s="10" t="s">
        <v>40</v>
      </c>
      <c r="P23" s="10" t="s">
        <v>40</v>
      </c>
      <c r="Q23" s="10" t="s">
        <v>40</v>
      </c>
      <c r="R23" s="10" t="s">
        <v>40</v>
      </c>
      <c r="S23" s="10" t="s">
        <v>40</v>
      </c>
      <c r="T23" s="10" t="str">
        <f t="shared" si="12"/>
        <v>WO</v>
      </c>
      <c r="U23" s="10" t="s">
        <v>40</v>
      </c>
      <c r="V23" s="10" t="s">
        <v>40</v>
      </c>
      <c r="W23" s="10" t="s">
        <v>40</v>
      </c>
      <c r="X23" s="10" t="s">
        <v>40</v>
      </c>
      <c r="Y23" s="10" t="s">
        <v>40</v>
      </c>
      <c r="Z23" s="10" t="s">
        <v>40</v>
      </c>
      <c r="AA23" s="10" t="str">
        <f t="shared" si="12"/>
        <v>WO</v>
      </c>
      <c r="AB23" s="10" t="s">
        <v>40</v>
      </c>
      <c r="AC23" s="10" t="s">
        <v>40</v>
      </c>
      <c r="AD23" s="10" t="s">
        <v>40</v>
      </c>
      <c r="AE23" s="10" t="s">
        <v>40</v>
      </c>
      <c r="AF23" s="10" t="s">
        <v>40</v>
      </c>
      <c r="AG23" s="10" t="s">
        <v>40</v>
      </c>
      <c r="AH23" s="10" t="str">
        <f t="shared" si="13"/>
        <v>WO</v>
      </c>
      <c r="AI23" s="10" t="s">
        <v>40</v>
      </c>
      <c r="AJ23" s="10" t="s">
        <v>40</v>
      </c>
      <c r="AK23" s="10" t="s">
        <v>40</v>
      </c>
      <c r="AL23" s="10" t="s">
        <v>40</v>
      </c>
      <c r="AM23" s="10" t="s">
        <v>40</v>
      </c>
      <c r="AN23" s="10" t="s">
        <v>40</v>
      </c>
      <c r="AO23" s="10" t="str">
        <f t="shared" si="13"/>
        <v>WO</v>
      </c>
      <c r="AP23" s="11"/>
      <c r="AQ23" s="29"/>
      <c r="AR23" s="32"/>
      <c r="AS23" s="10">
        <v>15</v>
      </c>
      <c r="AT23" s="10">
        <v>1015</v>
      </c>
      <c r="AU23" s="10" t="str">
        <f t="shared" si="4"/>
        <v>novembre</v>
      </c>
      <c r="AV23" s="19" t="s">
        <v>18</v>
      </c>
      <c r="AW23" s="10">
        <f t="shared" si="5"/>
        <v>25</v>
      </c>
      <c r="AX23" s="10">
        <f t="shared" si="6"/>
        <v>0</v>
      </c>
      <c r="AY23" s="10">
        <f t="shared" si="7"/>
        <v>0</v>
      </c>
      <c r="AZ23" s="10">
        <f t="shared" si="8"/>
        <v>5</v>
      </c>
      <c r="BA23" s="10">
        <f t="shared" si="9"/>
        <v>30</v>
      </c>
      <c r="BB23" s="10">
        <f>rapportjanv11[[#This Row],[Jours]]-rapportjanv11[[#This Row],[Absent ]]</f>
        <v>30</v>
      </c>
      <c r="BC23" s="24">
        <v>46000</v>
      </c>
      <c r="BD23" s="25">
        <f>rapportjanv11[[#This Row],[Salaire]]/rapportjanv11[[#This Row],[Jours]]</f>
        <v>1533.3333333333333</v>
      </c>
      <c r="BE23" s="25">
        <f>rapportjanv11[[#This Row],[Salaire par jours]]*rapportjanv11[[#This Row],[Absent ]]</f>
        <v>0</v>
      </c>
      <c r="BF23" s="25">
        <f>rapportjanv11[[#This Row],[Salaire]]-rapportjanv11[[#This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10"/>
        <v>5</v>
      </c>
      <c r="L24" s="10" t="s">
        <v>40</v>
      </c>
      <c r="M24" s="10" t="str">
        <f t="shared" si="12"/>
        <v>WO</v>
      </c>
      <c r="N24" s="10" t="s">
        <v>40</v>
      </c>
      <c r="O24" s="10" t="s">
        <v>40</v>
      </c>
      <c r="P24" s="10" t="s">
        <v>40</v>
      </c>
      <c r="Q24" s="10" t="s">
        <v>40</v>
      </c>
      <c r="R24" s="10" t="s">
        <v>40</v>
      </c>
      <c r="S24" s="10" t="s">
        <v>40</v>
      </c>
      <c r="T24" s="10" t="str">
        <f t="shared" si="12"/>
        <v>WO</v>
      </c>
      <c r="U24" s="10" t="s">
        <v>40</v>
      </c>
      <c r="V24" s="10" t="s">
        <v>40</v>
      </c>
      <c r="W24" s="10" t="s">
        <v>40</v>
      </c>
      <c r="X24" s="10" t="s">
        <v>40</v>
      </c>
      <c r="Y24" s="10" t="s">
        <v>40</v>
      </c>
      <c r="Z24" s="10" t="s">
        <v>40</v>
      </c>
      <c r="AA24" s="10" t="str">
        <f t="shared" si="12"/>
        <v>WO</v>
      </c>
      <c r="AB24" s="10" t="s">
        <v>40</v>
      </c>
      <c r="AC24" s="10" t="s">
        <v>40</v>
      </c>
      <c r="AD24" s="10" t="s">
        <v>40</v>
      </c>
      <c r="AE24" s="10" t="s">
        <v>28</v>
      </c>
      <c r="AF24" s="10" t="s">
        <v>40</v>
      </c>
      <c r="AG24" s="10" t="s">
        <v>40</v>
      </c>
      <c r="AH24" s="10" t="str">
        <f t="shared" si="13"/>
        <v>WO</v>
      </c>
      <c r="AI24" s="10" t="s">
        <v>40</v>
      </c>
      <c r="AJ24" s="10" t="s">
        <v>40</v>
      </c>
      <c r="AK24" s="10" t="s">
        <v>40</v>
      </c>
      <c r="AL24" s="10" t="s">
        <v>40</v>
      </c>
      <c r="AM24" s="10" t="s">
        <v>40</v>
      </c>
      <c r="AN24" s="10" t="s">
        <v>40</v>
      </c>
      <c r="AO24" s="10" t="str">
        <f t="shared" si="13"/>
        <v>WO</v>
      </c>
      <c r="AP24" s="11"/>
      <c r="AQ24" s="29"/>
      <c r="AR24" s="32"/>
      <c r="AS24" s="10">
        <v>16</v>
      </c>
      <c r="AT24" s="10">
        <v>1016</v>
      </c>
      <c r="AU24" s="10" t="str">
        <f t="shared" si="4"/>
        <v>novembre</v>
      </c>
      <c r="AV24" s="19" t="s">
        <v>19</v>
      </c>
      <c r="AW24" s="10">
        <f t="shared" si="5"/>
        <v>24</v>
      </c>
      <c r="AX24" s="10">
        <f t="shared" si="6"/>
        <v>1</v>
      </c>
      <c r="AY24" s="10">
        <f t="shared" si="7"/>
        <v>0</v>
      </c>
      <c r="AZ24" s="10">
        <f t="shared" si="8"/>
        <v>5</v>
      </c>
      <c r="BA24" s="10">
        <f t="shared" si="9"/>
        <v>30</v>
      </c>
      <c r="BB24" s="10">
        <f>rapportjanv11[[#This Row],[Jours]]-rapportjanv11[[#This Row],[Absent ]]</f>
        <v>29</v>
      </c>
      <c r="BC24" s="24">
        <v>52000</v>
      </c>
      <c r="BD24" s="25">
        <f>rapportjanv11[[#This Row],[Salaire]]/rapportjanv11[[#This Row],[Jours]]</f>
        <v>1733.3333333333333</v>
      </c>
      <c r="BE24" s="25">
        <f>rapportjanv11[[#This Row],[Salaire par jours]]*rapportjanv11[[#This Row],[Absent ]]</f>
        <v>1733.3333333333333</v>
      </c>
      <c r="BF24" s="25">
        <f>rapportjanv11[[#This Row],[Salaire]]-rapportjanv11[[#This Row],[Déduction]]</f>
        <v>50266.666666666664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10"/>
        <v>5</v>
      </c>
      <c r="L25" s="10" t="s">
        <v>40</v>
      </c>
      <c r="M25" s="10" t="str">
        <f t="shared" si="12"/>
        <v>WO</v>
      </c>
      <c r="N25" s="10" t="s">
        <v>40</v>
      </c>
      <c r="O25" s="10" t="s">
        <v>40</v>
      </c>
      <c r="P25" s="10" t="s">
        <v>40</v>
      </c>
      <c r="Q25" s="10" t="s">
        <v>40</v>
      </c>
      <c r="R25" s="10" t="s">
        <v>40</v>
      </c>
      <c r="S25" s="10" t="s">
        <v>40</v>
      </c>
      <c r="T25" s="10" t="str">
        <f t="shared" si="12"/>
        <v>WO</v>
      </c>
      <c r="U25" s="10" t="s">
        <v>40</v>
      </c>
      <c r="V25" s="10" t="s">
        <v>40</v>
      </c>
      <c r="W25" s="10" t="s">
        <v>40</v>
      </c>
      <c r="X25" s="10" t="s">
        <v>40</v>
      </c>
      <c r="Y25" s="10" t="s">
        <v>40</v>
      </c>
      <c r="Z25" s="10" t="s">
        <v>40</v>
      </c>
      <c r="AA25" s="10" t="str">
        <f t="shared" si="12"/>
        <v>WO</v>
      </c>
      <c r="AB25" s="10" t="s">
        <v>40</v>
      </c>
      <c r="AC25" s="10" t="s">
        <v>40</v>
      </c>
      <c r="AD25" s="10" t="s">
        <v>40</v>
      </c>
      <c r="AE25" s="10" t="s">
        <v>40</v>
      </c>
      <c r="AF25" s="10" t="s">
        <v>40</v>
      </c>
      <c r="AG25" s="10" t="s">
        <v>40</v>
      </c>
      <c r="AH25" s="10" t="str">
        <f t="shared" si="13"/>
        <v>WO</v>
      </c>
      <c r="AI25" s="10" t="s">
        <v>40</v>
      </c>
      <c r="AJ25" s="10" t="s">
        <v>40</v>
      </c>
      <c r="AK25" s="10" t="s">
        <v>40</v>
      </c>
      <c r="AL25" s="10" t="s">
        <v>40</v>
      </c>
      <c r="AM25" s="10" t="s">
        <v>40</v>
      </c>
      <c r="AN25" s="10" t="s">
        <v>40</v>
      </c>
      <c r="AO25" s="10" t="str">
        <f t="shared" si="13"/>
        <v>WO</v>
      </c>
      <c r="AP25" s="11"/>
      <c r="AQ25" s="29"/>
      <c r="AR25" s="32"/>
      <c r="AS25" s="10">
        <v>17</v>
      </c>
      <c r="AT25" s="10">
        <v>1017</v>
      </c>
      <c r="AU25" s="10" t="str">
        <f t="shared" si="4"/>
        <v>novembre</v>
      </c>
      <c r="AV25" s="19" t="s">
        <v>20</v>
      </c>
      <c r="AW25" s="10">
        <f t="shared" si="5"/>
        <v>25</v>
      </c>
      <c r="AX25" s="10">
        <f t="shared" si="6"/>
        <v>0</v>
      </c>
      <c r="AY25" s="10">
        <f t="shared" si="7"/>
        <v>0</v>
      </c>
      <c r="AZ25" s="10">
        <f t="shared" si="8"/>
        <v>5</v>
      </c>
      <c r="BA25" s="10">
        <f t="shared" si="9"/>
        <v>30</v>
      </c>
      <c r="BB25" s="10">
        <f>rapportjanv11[[#This Row],[Jours]]-rapportjanv11[[#This Row],[Absent ]]</f>
        <v>30</v>
      </c>
      <c r="BC25" s="24">
        <v>42000</v>
      </c>
      <c r="BD25" s="25">
        <f>rapportjanv11[[#This Row],[Salaire]]/rapportjanv11[[#This Row],[Jours]]</f>
        <v>1400</v>
      </c>
      <c r="BE25" s="25">
        <f>rapportjanv11[[#This Row],[Salaire par jours]]*rapportjanv11[[#This Row],[Absent ]]</f>
        <v>0</v>
      </c>
      <c r="BF25" s="25">
        <f>rapportjanv11[[#This Row],[Salaire]]-rapportjanv11[[#This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10"/>
        <v>5</v>
      </c>
      <c r="L26" s="10" t="s">
        <v>40</v>
      </c>
      <c r="M26" s="10" t="str">
        <f t="shared" si="12"/>
        <v>WO</v>
      </c>
      <c r="N26" s="10" t="s">
        <v>40</v>
      </c>
      <c r="O26" s="10" t="s">
        <v>40</v>
      </c>
      <c r="P26" s="10" t="s">
        <v>40</v>
      </c>
      <c r="Q26" s="10" t="s">
        <v>28</v>
      </c>
      <c r="R26" s="10" t="s">
        <v>40</v>
      </c>
      <c r="S26" s="10" t="s">
        <v>40</v>
      </c>
      <c r="T26" s="10" t="str">
        <f t="shared" si="12"/>
        <v>WO</v>
      </c>
      <c r="U26" s="10" t="s">
        <v>40</v>
      </c>
      <c r="V26" s="10" t="s">
        <v>40</v>
      </c>
      <c r="W26" s="10" t="s">
        <v>40</v>
      </c>
      <c r="X26" s="10" t="s">
        <v>40</v>
      </c>
      <c r="Y26" s="10" t="s">
        <v>40</v>
      </c>
      <c r="Z26" s="10" t="s">
        <v>40</v>
      </c>
      <c r="AA26" s="10" t="str">
        <f t="shared" si="12"/>
        <v>WO</v>
      </c>
      <c r="AB26" s="10" t="s">
        <v>40</v>
      </c>
      <c r="AC26" s="10" t="s">
        <v>40</v>
      </c>
      <c r="AD26" s="10" t="s">
        <v>40</v>
      </c>
      <c r="AE26" s="10" t="s">
        <v>40</v>
      </c>
      <c r="AF26" s="10" t="s">
        <v>40</v>
      </c>
      <c r="AG26" s="10" t="s">
        <v>40</v>
      </c>
      <c r="AH26" s="10" t="str">
        <f t="shared" si="13"/>
        <v>WO</v>
      </c>
      <c r="AI26" s="10" t="s">
        <v>40</v>
      </c>
      <c r="AJ26" s="10" t="s">
        <v>40</v>
      </c>
      <c r="AK26" s="10" t="s">
        <v>40</v>
      </c>
      <c r="AL26" s="10" t="s">
        <v>40</v>
      </c>
      <c r="AM26" s="10" t="s">
        <v>40</v>
      </c>
      <c r="AN26" s="10" t="s">
        <v>40</v>
      </c>
      <c r="AO26" s="10" t="str">
        <f t="shared" si="13"/>
        <v>WO</v>
      </c>
      <c r="AP26" s="11"/>
      <c r="AQ26" s="29"/>
      <c r="AR26" s="32"/>
      <c r="AS26" s="10">
        <v>18</v>
      </c>
      <c r="AT26" s="10">
        <v>1018</v>
      </c>
      <c r="AU26" s="10" t="str">
        <f t="shared" si="4"/>
        <v>novembre</v>
      </c>
      <c r="AV26" s="19" t="s">
        <v>21</v>
      </c>
      <c r="AW26" s="10">
        <f t="shared" si="5"/>
        <v>24</v>
      </c>
      <c r="AX26" s="10">
        <f t="shared" si="6"/>
        <v>1</v>
      </c>
      <c r="AY26" s="10">
        <f t="shared" si="7"/>
        <v>0</v>
      </c>
      <c r="AZ26" s="10">
        <f t="shared" si="8"/>
        <v>5</v>
      </c>
      <c r="BA26" s="10">
        <f t="shared" si="9"/>
        <v>30</v>
      </c>
      <c r="BB26" s="10">
        <f>rapportjanv11[[#This Row],[Jours]]-rapportjanv11[[#This Row],[Absent ]]</f>
        <v>29</v>
      </c>
      <c r="BC26" s="24">
        <v>62000</v>
      </c>
      <c r="BD26" s="25">
        <f>rapportjanv11[[#This Row],[Salaire]]/rapportjanv11[[#This Row],[Jours]]</f>
        <v>2066.6666666666665</v>
      </c>
      <c r="BE26" s="25">
        <f>rapportjanv11[[#This Row],[Salaire par jours]]*rapportjanv11[[#This Row],[Absent ]]</f>
        <v>2066.6666666666665</v>
      </c>
      <c r="BF26" s="25">
        <f>rapportjanv11[[#This Row],[Salaire]]-rapportjanv11[[#This Row],[Déduction]]</f>
        <v>59933.333333333336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10"/>
        <v>5</v>
      </c>
      <c r="L27" s="10" t="s">
        <v>40</v>
      </c>
      <c r="M27" s="10" t="str">
        <f t="shared" si="12"/>
        <v>WO</v>
      </c>
      <c r="N27" s="10" t="s">
        <v>40</v>
      </c>
      <c r="O27" s="10" t="s">
        <v>40</v>
      </c>
      <c r="P27" s="10" t="s">
        <v>40</v>
      </c>
      <c r="Q27" s="10" t="s">
        <v>40</v>
      </c>
      <c r="R27" s="10" t="s">
        <v>40</v>
      </c>
      <c r="S27" s="10" t="s">
        <v>40</v>
      </c>
      <c r="T27" s="10" t="str">
        <f t="shared" si="12"/>
        <v>WO</v>
      </c>
      <c r="U27" s="10" t="s">
        <v>40</v>
      </c>
      <c r="V27" s="10" t="s">
        <v>40</v>
      </c>
      <c r="W27" s="10" t="s">
        <v>40</v>
      </c>
      <c r="X27" s="10" t="s">
        <v>28</v>
      </c>
      <c r="Y27" s="10" t="s">
        <v>40</v>
      </c>
      <c r="Z27" s="10" t="s">
        <v>40</v>
      </c>
      <c r="AA27" s="10" t="str">
        <f t="shared" si="12"/>
        <v>WO</v>
      </c>
      <c r="AB27" s="10" t="s">
        <v>40</v>
      </c>
      <c r="AC27" s="10" t="s">
        <v>40</v>
      </c>
      <c r="AD27" s="10" t="s">
        <v>40</v>
      </c>
      <c r="AE27" s="10" t="s">
        <v>40</v>
      </c>
      <c r="AF27" s="10" t="s">
        <v>40</v>
      </c>
      <c r="AG27" s="10" t="s">
        <v>40</v>
      </c>
      <c r="AH27" s="10" t="str">
        <f t="shared" si="13"/>
        <v>WO</v>
      </c>
      <c r="AI27" s="10" t="s">
        <v>40</v>
      </c>
      <c r="AJ27" s="10" t="s">
        <v>40</v>
      </c>
      <c r="AK27" s="10" t="s">
        <v>40</v>
      </c>
      <c r="AL27" s="10" t="s">
        <v>40</v>
      </c>
      <c r="AM27" s="10" t="s">
        <v>40</v>
      </c>
      <c r="AN27" s="10" t="s">
        <v>40</v>
      </c>
      <c r="AO27" s="10" t="str">
        <f t="shared" si="13"/>
        <v>WO</v>
      </c>
      <c r="AP27" s="11"/>
      <c r="AQ27" s="29"/>
      <c r="AR27" s="32"/>
      <c r="AS27" s="10">
        <v>19</v>
      </c>
      <c r="AT27" s="10">
        <v>1019</v>
      </c>
      <c r="AU27" s="10" t="str">
        <f t="shared" si="4"/>
        <v>novembre</v>
      </c>
      <c r="AV27" s="19" t="s">
        <v>22</v>
      </c>
      <c r="AW27" s="10">
        <f t="shared" si="5"/>
        <v>24</v>
      </c>
      <c r="AX27" s="10">
        <f t="shared" si="6"/>
        <v>1</v>
      </c>
      <c r="AY27" s="10">
        <f t="shared" si="7"/>
        <v>0</v>
      </c>
      <c r="AZ27" s="10">
        <f t="shared" si="8"/>
        <v>5</v>
      </c>
      <c r="BA27" s="10">
        <f t="shared" si="9"/>
        <v>30</v>
      </c>
      <c r="BB27" s="10">
        <f>rapportjanv11[[#This Row],[Jours]]-rapportjanv11[[#This Row],[Absent ]]</f>
        <v>29</v>
      </c>
      <c r="BC27" s="24">
        <v>41000</v>
      </c>
      <c r="BD27" s="25">
        <f>rapportjanv11[[#This Row],[Salaire]]/rapportjanv11[[#This Row],[Jours]]</f>
        <v>1366.6666666666667</v>
      </c>
      <c r="BE27" s="25">
        <f>rapportjanv11[[#This Row],[Salaire par jours]]*rapportjanv11[[#This Row],[Absent ]]</f>
        <v>1366.6666666666667</v>
      </c>
      <c r="BF27" s="25">
        <f>rapportjanv11[[#This Row],[Salaire]]-rapportjanv11[[#This Row],[Déduction]]</f>
        <v>39633.333333333336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10"/>
        <v>5</v>
      </c>
      <c r="L28" s="13" t="s">
        <v>40</v>
      </c>
      <c r="M28" s="13" t="str">
        <f t="shared" si="12"/>
        <v>WO</v>
      </c>
      <c r="N28" s="13" t="s">
        <v>40</v>
      </c>
      <c r="O28" s="13" t="s">
        <v>40</v>
      </c>
      <c r="P28" s="13" t="s">
        <v>40</v>
      </c>
      <c r="Q28" s="13" t="s">
        <v>40</v>
      </c>
      <c r="R28" s="13" t="s">
        <v>40</v>
      </c>
      <c r="S28" s="13" t="s">
        <v>40</v>
      </c>
      <c r="T28" s="13" t="str">
        <f t="shared" si="12"/>
        <v>WO</v>
      </c>
      <c r="U28" s="13" t="s">
        <v>40</v>
      </c>
      <c r="V28" s="13" t="s">
        <v>40</v>
      </c>
      <c r="W28" s="13" t="s">
        <v>40</v>
      </c>
      <c r="X28" s="13" t="s">
        <v>40</v>
      </c>
      <c r="Y28" s="13" t="s">
        <v>40</v>
      </c>
      <c r="Z28" s="13" t="s">
        <v>40</v>
      </c>
      <c r="AA28" s="13" t="str">
        <f t="shared" si="12"/>
        <v>WO</v>
      </c>
      <c r="AB28" s="13" t="s">
        <v>40</v>
      </c>
      <c r="AC28" s="13" t="s">
        <v>40</v>
      </c>
      <c r="AD28" s="13" t="s">
        <v>40</v>
      </c>
      <c r="AE28" s="13" t="s">
        <v>40</v>
      </c>
      <c r="AF28" s="13" t="s">
        <v>40</v>
      </c>
      <c r="AG28" s="13" t="s">
        <v>40</v>
      </c>
      <c r="AH28" s="13" t="str">
        <f t="shared" si="13"/>
        <v>WO</v>
      </c>
      <c r="AI28" s="13" t="s">
        <v>40</v>
      </c>
      <c r="AJ28" s="13" t="s">
        <v>40</v>
      </c>
      <c r="AK28" s="13" t="s">
        <v>40</v>
      </c>
      <c r="AL28" s="13" t="s">
        <v>28</v>
      </c>
      <c r="AM28" s="13" t="s">
        <v>40</v>
      </c>
      <c r="AN28" s="13" t="s">
        <v>40</v>
      </c>
      <c r="AO28" s="13" t="str">
        <f t="shared" si="13"/>
        <v>WO</v>
      </c>
      <c r="AP28" s="14"/>
      <c r="AQ28" s="29"/>
      <c r="AR28" s="32"/>
      <c r="AS28" s="10">
        <v>20</v>
      </c>
      <c r="AT28" s="10">
        <v>1020</v>
      </c>
      <c r="AU28" s="10" t="str">
        <f t="shared" si="4"/>
        <v>novembre</v>
      </c>
      <c r="AV28" s="19" t="s">
        <v>23</v>
      </c>
      <c r="AW28" s="10">
        <f t="shared" si="5"/>
        <v>24</v>
      </c>
      <c r="AX28" s="10">
        <f t="shared" si="6"/>
        <v>1</v>
      </c>
      <c r="AY28" s="10">
        <f t="shared" si="7"/>
        <v>0</v>
      </c>
      <c r="AZ28" s="10">
        <f t="shared" si="8"/>
        <v>5</v>
      </c>
      <c r="BA28" s="10">
        <f t="shared" si="9"/>
        <v>30</v>
      </c>
      <c r="BB28" s="10">
        <f>rapportjanv11[[#This Row],[Jours]]-rapportjanv11[[#This Row],[Absent ]]</f>
        <v>29</v>
      </c>
      <c r="BC28" s="24">
        <v>30000</v>
      </c>
      <c r="BD28" s="25">
        <f>rapportjanv11[[#This Row],[Salaire]]/rapportjanv11[[#This Row],[Jours]]</f>
        <v>1000</v>
      </c>
      <c r="BE28" s="25">
        <f>rapportjanv11[[#This Row],[Salaire par jours]]*rapportjanv11[[#This Row],[Absent ]]</f>
        <v>1000</v>
      </c>
      <c r="BF28" s="25">
        <f>rapportjanv11[[#This Row],[Salaire]]-rapportjanv11[[#This Row],[Déduction]]</f>
        <v>29000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M9:M28 T9:T28 AA9:AA28 AH9:AH28 AO9:AP28">
    <cfRule type="containsText" dxfId="79" priority="24" operator="containsText" text="WO">
      <formula>NOT(ISERROR(SEARCH("WO",L8)))</formula>
    </cfRule>
  </conditionalFormatting>
  <conditionalFormatting sqref="M9:M28 T9:T28 AA9:AA28 AH9:AH28 AO9:AP28">
    <cfRule type="containsText" dxfId="78" priority="21" operator="containsText" text="C">
      <formula>NOT(ISERROR(SEARCH("C",M9)))</formula>
    </cfRule>
    <cfRule type="containsText" dxfId="77" priority="22" operator="containsText" text="A">
      <formula>NOT(ISERROR(SEARCH("A",M9)))</formula>
    </cfRule>
    <cfRule type="containsText" dxfId="76" priority="23" operator="containsText" text="P">
      <formula>NOT(ISERROR(SEARCH("P",M9)))</formula>
    </cfRule>
  </conditionalFormatting>
  <conditionalFormatting sqref="L9:L28">
    <cfRule type="containsText" dxfId="75" priority="20" operator="containsText" text="WO">
      <formula>NOT(ISERROR(SEARCH("WO",L9)))</formula>
    </cfRule>
  </conditionalFormatting>
  <conditionalFormatting sqref="L9:L28">
    <cfRule type="containsText" dxfId="74" priority="17" operator="containsText" text="C">
      <formula>NOT(ISERROR(SEARCH("C",L9)))</formula>
    </cfRule>
    <cfRule type="containsText" dxfId="73" priority="18" operator="containsText" text="A">
      <formula>NOT(ISERROR(SEARCH("A",L9)))</formula>
    </cfRule>
    <cfRule type="containsText" dxfId="72" priority="19" operator="containsText" text="P">
      <formula>NOT(ISERROR(SEARCH("P",L9)))</formula>
    </cfRule>
  </conditionalFormatting>
  <conditionalFormatting sqref="N9:S28">
    <cfRule type="containsText" dxfId="71" priority="16" operator="containsText" text="WO">
      <formula>NOT(ISERROR(SEARCH("WO",N9)))</formula>
    </cfRule>
  </conditionalFormatting>
  <conditionalFormatting sqref="N9:S28">
    <cfRule type="containsText" dxfId="70" priority="13" operator="containsText" text="C">
      <formula>NOT(ISERROR(SEARCH("C",N9)))</formula>
    </cfRule>
    <cfRule type="containsText" dxfId="69" priority="14" operator="containsText" text="A">
      <formula>NOT(ISERROR(SEARCH("A",N9)))</formula>
    </cfRule>
    <cfRule type="containsText" dxfId="68" priority="15" operator="containsText" text="P">
      <formula>NOT(ISERROR(SEARCH("P",N9)))</formula>
    </cfRule>
  </conditionalFormatting>
  <conditionalFormatting sqref="U9:Z28">
    <cfRule type="containsText" dxfId="67" priority="12" operator="containsText" text="WO">
      <formula>NOT(ISERROR(SEARCH("WO",U9)))</formula>
    </cfRule>
  </conditionalFormatting>
  <conditionalFormatting sqref="U9:Z28">
    <cfRule type="containsText" dxfId="66" priority="9" operator="containsText" text="C">
      <formula>NOT(ISERROR(SEARCH("C",U9)))</formula>
    </cfRule>
    <cfRule type="containsText" dxfId="65" priority="10" operator="containsText" text="A">
      <formula>NOT(ISERROR(SEARCH("A",U9)))</formula>
    </cfRule>
    <cfRule type="containsText" dxfId="64" priority="11" operator="containsText" text="P">
      <formula>NOT(ISERROR(SEARCH("P",U9)))</formula>
    </cfRule>
  </conditionalFormatting>
  <conditionalFormatting sqref="AB9:AG28">
    <cfRule type="containsText" dxfId="63" priority="8" operator="containsText" text="WO">
      <formula>NOT(ISERROR(SEARCH("WO",AB9)))</formula>
    </cfRule>
  </conditionalFormatting>
  <conditionalFormatting sqref="AB9:AG28">
    <cfRule type="containsText" dxfId="62" priority="5" operator="containsText" text="C">
      <formula>NOT(ISERROR(SEARCH("C",AB9)))</formula>
    </cfRule>
    <cfRule type="containsText" dxfId="61" priority="6" operator="containsText" text="A">
      <formula>NOT(ISERROR(SEARCH("A",AB9)))</formula>
    </cfRule>
    <cfRule type="containsText" dxfId="60" priority="7" operator="containsText" text="P">
      <formula>NOT(ISERROR(SEARCH("P",AB9)))</formula>
    </cfRule>
  </conditionalFormatting>
  <conditionalFormatting sqref="AI9:AN28">
    <cfRule type="containsText" dxfId="59" priority="4" operator="containsText" text="WO">
      <formula>NOT(ISERROR(SEARCH("WO",AI9)))</formula>
    </cfRule>
  </conditionalFormatting>
  <conditionalFormatting sqref="AI9:AN28">
    <cfRule type="containsText" dxfId="58" priority="1" operator="containsText" text="C">
      <formula>NOT(ISERROR(SEARCH("C",AI9)))</formula>
    </cfRule>
    <cfRule type="containsText" dxfId="57" priority="2" operator="containsText" text="A">
      <formula>NOT(ISERROR(SEARCH("A",AI9)))</formula>
    </cfRule>
    <cfRule type="containsText" dxfId="56" priority="3" operator="containsText" text="P">
      <formula>NOT(ISERROR(SEARCH("P",AI9)))</formula>
    </cfRule>
  </conditionalFormatting>
  <dataValidations count="1">
    <dataValidation type="list" allowBlank="1" showInputMessage="1" showErrorMessage="1" sqref="L9:L28 N9:S28 U9:Z28 AB9:AG28 AI9:AN28" xr:uid="{9F313062-990F-4248-975B-1BDC6B90CB7E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591542-933E-4464-9BFA-F74B716EA7C2}">
          <x14:formula1>
            <xm:f>rough!$A$1:$A$12</xm:f>
          </x14:formula1>
          <xm:sqref>H5:I5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023-90AF-4004-8A53-0580C0AD1A68}">
  <dimension ref="A1:BI43"/>
  <sheetViews>
    <sheetView tabSelected="1" topLeftCell="AD1" zoomScale="70" zoomScaleNormal="70" workbookViewId="0">
      <selection activeCell="AT22" sqref="AT22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33"/>
      <c r="G5" s="33" t="s">
        <v>28</v>
      </c>
      <c r="H5" s="34">
        <v>45992</v>
      </c>
      <c r="I5" s="34"/>
      <c r="J5" s="35">
        <f>(_xlfn.DAYS($M$5,$H$5))+1</f>
        <v>31</v>
      </c>
      <c r="K5" s="33" t="str">
        <f>TEXT(H5,"mmmm")</f>
        <v>décembre</v>
      </c>
      <c r="L5" s="33" t="s">
        <v>27</v>
      </c>
      <c r="M5" s="34">
        <f>EOMONTH(H5,0)</f>
        <v>46022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lun</v>
      </c>
      <c r="M7" s="6" t="str">
        <f t="shared" ref="M7:AP7" si="0">TEXT(M8,"jjj")</f>
        <v>mar</v>
      </c>
      <c r="N7" s="6" t="str">
        <f t="shared" si="0"/>
        <v>mer</v>
      </c>
      <c r="O7" s="6" t="str">
        <f t="shared" si="0"/>
        <v>jeu</v>
      </c>
      <c r="P7" s="6" t="str">
        <f t="shared" si="0"/>
        <v>ven</v>
      </c>
      <c r="Q7" s="6" t="str">
        <f t="shared" si="0"/>
        <v>sam</v>
      </c>
      <c r="R7" s="6" t="str">
        <f t="shared" si="0"/>
        <v>dim</v>
      </c>
      <c r="S7" s="6" t="str">
        <f t="shared" si="0"/>
        <v>lun</v>
      </c>
      <c r="T7" s="6" t="str">
        <f t="shared" si="0"/>
        <v>mar</v>
      </c>
      <c r="U7" s="6" t="str">
        <f t="shared" si="0"/>
        <v>mer</v>
      </c>
      <c r="V7" s="6" t="str">
        <f t="shared" si="0"/>
        <v>jeu</v>
      </c>
      <c r="W7" s="6" t="str">
        <f t="shared" si="0"/>
        <v>ven</v>
      </c>
      <c r="X7" s="6" t="str">
        <f t="shared" si="0"/>
        <v>sam</v>
      </c>
      <c r="Y7" s="6" t="str">
        <f t="shared" si="0"/>
        <v>dim</v>
      </c>
      <c r="Z7" s="6" t="str">
        <f t="shared" si="0"/>
        <v>lun</v>
      </c>
      <c r="AA7" s="6" t="str">
        <f t="shared" si="0"/>
        <v>mar</v>
      </c>
      <c r="AB7" s="6" t="str">
        <f t="shared" si="0"/>
        <v>mer</v>
      </c>
      <c r="AC7" s="6" t="str">
        <f t="shared" si="0"/>
        <v>jeu</v>
      </c>
      <c r="AD7" s="6" t="str">
        <f t="shared" si="0"/>
        <v>ven</v>
      </c>
      <c r="AE7" s="6" t="str">
        <f t="shared" si="0"/>
        <v>sam</v>
      </c>
      <c r="AF7" s="6" t="str">
        <f t="shared" si="0"/>
        <v>dim</v>
      </c>
      <c r="AG7" s="6" t="str">
        <f t="shared" si="0"/>
        <v>lun</v>
      </c>
      <c r="AH7" s="6" t="str">
        <f t="shared" si="0"/>
        <v>mar</v>
      </c>
      <c r="AI7" s="6" t="str">
        <f t="shared" si="0"/>
        <v>mer</v>
      </c>
      <c r="AJ7" s="6" t="str">
        <f t="shared" si="0"/>
        <v>jeu</v>
      </c>
      <c r="AK7" s="6" t="str">
        <f t="shared" si="0"/>
        <v>ven</v>
      </c>
      <c r="AL7" s="6" t="str">
        <f t="shared" si="0"/>
        <v>sam</v>
      </c>
      <c r="AM7" s="6" t="str">
        <f t="shared" si="0"/>
        <v>dim</v>
      </c>
      <c r="AN7" s="6" t="str">
        <f t="shared" si="0"/>
        <v>lun</v>
      </c>
      <c r="AO7" s="6" t="str">
        <f t="shared" si="0"/>
        <v>mar</v>
      </c>
      <c r="AP7" s="7" t="str">
        <f t="shared" si="0"/>
        <v>mer</v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45992</v>
      </c>
      <c r="M8" s="17">
        <f>IF(L8&lt;$M$5,L8+1,"")</f>
        <v>45993</v>
      </c>
      <c r="N8" s="17">
        <f t="shared" ref="N8:AQ8" si="1">IF(M8&lt;$M$5,M8+1,"")</f>
        <v>45994</v>
      </c>
      <c r="O8" s="17">
        <f t="shared" si="1"/>
        <v>45995</v>
      </c>
      <c r="P8" s="17">
        <f t="shared" si="1"/>
        <v>45996</v>
      </c>
      <c r="Q8" s="17">
        <f t="shared" si="1"/>
        <v>45997</v>
      </c>
      <c r="R8" s="17">
        <f t="shared" si="1"/>
        <v>45998</v>
      </c>
      <c r="S8" s="17">
        <f t="shared" si="1"/>
        <v>45999</v>
      </c>
      <c r="T8" s="17">
        <f t="shared" si="1"/>
        <v>46000</v>
      </c>
      <c r="U8" s="17">
        <f t="shared" si="1"/>
        <v>46001</v>
      </c>
      <c r="V8" s="17">
        <f t="shared" si="1"/>
        <v>46002</v>
      </c>
      <c r="W8" s="17">
        <f t="shared" si="1"/>
        <v>46003</v>
      </c>
      <c r="X8" s="17">
        <f t="shared" si="1"/>
        <v>46004</v>
      </c>
      <c r="Y8" s="17">
        <f t="shared" si="1"/>
        <v>46005</v>
      </c>
      <c r="Z8" s="17">
        <f t="shared" si="1"/>
        <v>46006</v>
      </c>
      <c r="AA8" s="17">
        <f t="shared" si="1"/>
        <v>46007</v>
      </c>
      <c r="AB8" s="17">
        <f t="shared" si="1"/>
        <v>46008</v>
      </c>
      <c r="AC8" s="17">
        <f t="shared" si="1"/>
        <v>46009</v>
      </c>
      <c r="AD8" s="17">
        <f t="shared" si="1"/>
        <v>46010</v>
      </c>
      <c r="AE8" s="17">
        <f t="shared" si="1"/>
        <v>46011</v>
      </c>
      <c r="AF8" s="17">
        <f t="shared" si="1"/>
        <v>46012</v>
      </c>
      <c r="AG8" s="17">
        <f t="shared" si="1"/>
        <v>46013</v>
      </c>
      <c r="AH8" s="17">
        <f t="shared" si="1"/>
        <v>46014</v>
      </c>
      <c r="AI8" s="17">
        <f t="shared" si="1"/>
        <v>46015</v>
      </c>
      <c r="AJ8" s="17">
        <f t="shared" si="1"/>
        <v>46016</v>
      </c>
      <c r="AK8" s="17">
        <f t="shared" si="1"/>
        <v>46017</v>
      </c>
      <c r="AL8" s="17">
        <f t="shared" si="1"/>
        <v>46018</v>
      </c>
      <c r="AM8" s="17">
        <f t="shared" si="1"/>
        <v>46019</v>
      </c>
      <c r="AN8" s="17">
        <f t="shared" si="1"/>
        <v>46020</v>
      </c>
      <c r="AO8" s="17">
        <f t="shared" si="1"/>
        <v>46021</v>
      </c>
      <c r="AP8" s="18">
        <f t="shared" si="1"/>
        <v>46022</v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40</v>
      </c>
      <c r="M9" s="10" t="s">
        <v>40</v>
      </c>
      <c r="N9" s="10" t="s">
        <v>40</v>
      </c>
      <c r="O9" s="10" t="s">
        <v>40</v>
      </c>
      <c r="P9" s="10" t="s">
        <v>40</v>
      </c>
      <c r="Q9" s="10" t="s">
        <v>40</v>
      </c>
      <c r="R9" s="10" t="str">
        <f t="shared" ref="R9:AM17" si="2">IF(R$7="dim","WO","")</f>
        <v>WO</v>
      </c>
      <c r="S9" s="10" t="s">
        <v>40</v>
      </c>
      <c r="T9" s="10" t="s">
        <v>40</v>
      </c>
      <c r="U9" s="10" t="s">
        <v>40</v>
      </c>
      <c r="V9" s="10" t="s">
        <v>40</v>
      </c>
      <c r="W9" s="10" t="s">
        <v>40</v>
      </c>
      <c r="X9" s="10" t="s">
        <v>40</v>
      </c>
      <c r="Y9" s="10" t="str">
        <f t="shared" si="2"/>
        <v>WO</v>
      </c>
      <c r="Z9" s="10" t="s">
        <v>40</v>
      </c>
      <c r="AA9" s="10" t="s">
        <v>40</v>
      </c>
      <c r="AB9" s="10" t="s">
        <v>40</v>
      </c>
      <c r="AC9" s="10" t="s">
        <v>40</v>
      </c>
      <c r="AD9" s="10" t="s">
        <v>40</v>
      </c>
      <c r="AE9" s="10" t="s">
        <v>40</v>
      </c>
      <c r="AF9" s="10" t="str">
        <f t="shared" si="2"/>
        <v>WO</v>
      </c>
      <c r="AG9" s="10" t="s">
        <v>40</v>
      </c>
      <c r="AH9" s="10" t="s">
        <v>40</v>
      </c>
      <c r="AI9" s="10" t="s">
        <v>40</v>
      </c>
      <c r="AJ9" s="10" t="s">
        <v>40</v>
      </c>
      <c r="AK9" s="10" t="s">
        <v>40</v>
      </c>
      <c r="AL9" s="10" t="s">
        <v>40</v>
      </c>
      <c r="AM9" s="10" t="str">
        <f>IF(AM$7="dim","WO","")</f>
        <v>WO</v>
      </c>
      <c r="AN9" s="10" t="s">
        <v>40</v>
      </c>
      <c r="AO9" s="10" t="s">
        <v>40</v>
      </c>
      <c r="AP9" s="11" t="s">
        <v>40</v>
      </c>
      <c r="AQ9" s="29"/>
      <c r="AR9" s="32"/>
      <c r="AS9" s="10">
        <v>1</v>
      </c>
      <c r="AT9" s="10">
        <v>1001</v>
      </c>
      <c r="AU9" s="10" t="str">
        <f t="shared" ref="AU9:AU28" si="3">$K$5</f>
        <v>décembre</v>
      </c>
      <c r="AV9" s="19" t="s">
        <v>4</v>
      </c>
      <c r="AW9" s="10">
        <f t="shared" ref="AW9:AW28" si="4">COUNTIF($L9:$AP9,"p")</f>
        <v>27</v>
      </c>
      <c r="AX9" s="10">
        <f t="shared" ref="AX9:AX28" si="5">COUNTIF($L9:$AP9,"A")</f>
        <v>0</v>
      </c>
      <c r="AY9" s="10">
        <f t="shared" ref="AY9:AY28" si="6">COUNTIF($L9:$AP9,"C")</f>
        <v>0</v>
      </c>
      <c r="AZ9" s="10">
        <f t="shared" ref="AZ9:AZ28" si="7">$K$9</f>
        <v>4</v>
      </c>
      <c r="BA9" s="10">
        <f t="shared" ref="BA9:BA28" si="8">$J$5</f>
        <v>31</v>
      </c>
      <c r="BB9" s="10">
        <f>rapportjanv12[[#This Row],[Jours]]-rapportjanv12[[#This Row],[Absent ]]</f>
        <v>31</v>
      </c>
      <c r="BC9" s="24">
        <v>10000</v>
      </c>
      <c r="BD9" s="25">
        <f>rapportjanv12[[#This Row],[Salaire]]/rapportjanv12[[#This Row],[Jours]]</f>
        <v>322.58064516129031</v>
      </c>
      <c r="BE9" s="25">
        <f>rapportjanv12[[#This Row],[Salaire par jours]]*rapportjanv12[[#This Row],[Absent ]]</f>
        <v>0</v>
      </c>
      <c r="BF9" s="25">
        <f>rapportjanv12[[#This Row],[Salaire]]-rapportjanv12[[#This Row],[Déduction]]</f>
        <v>10000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9">COUNTIF($L$7:$AP$7,"dim")</f>
        <v>4</v>
      </c>
      <c r="L10" s="10" t="s">
        <v>40</v>
      </c>
      <c r="M10" s="10" t="s">
        <v>40</v>
      </c>
      <c r="N10" s="10" t="s">
        <v>40</v>
      </c>
      <c r="O10" s="10" t="s">
        <v>40</v>
      </c>
      <c r="P10" s="10" t="s">
        <v>28</v>
      </c>
      <c r="Q10" s="10" t="s">
        <v>40</v>
      </c>
      <c r="R10" s="10" t="str">
        <f t="shared" si="2"/>
        <v>WO</v>
      </c>
      <c r="S10" s="10" t="s">
        <v>40</v>
      </c>
      <c r="T10" s="10" t="s">
        <v>40</v>
      </c>
      <c r="U10" s="10" t="s">
        <v>40</v>
      </c>
      <c r="V10" s="10" t="s">
        <v>40</v>
      </c>
      <c r="W10" s="10" t="s">
        <v>40</v>
      </c>
      <c r="X10" s="10" t="s">
        <v>40</v>
      </c>
      <c r="Y10" s="10" t="str">
        <f t="shared" si="2"/>
        <v>WO</v>
      </c>
      <c r="Z10" s="10" t="s">
        <v>40</v>
      </c>
      <c r="AA10" s="10" t="s">
        <v>40</v>
      </c>
      <c r="AB10" s="10" t="s">
        <v>40</v>
      </c>
      <c r="AC10" s="10" t="s">
        <v>40</v>
      </c>
      <c r="AD10" s="10" t="s">
        <v>40</v>
      </c>
      <c r="AE10" s="10" t="s">
        <v>40</v>
      </c>
      <c r="AF10" s="10" t="str">
        <f t="shared" si="2"/>
        <v>WO</v>
      </c>
      <c r="AG10" s="10" t="s">
        <v>40</v>
      </c>
      <c r="AH10" s="10" t="s">
        <v>40</v>
      </c>
      <c r="AI10" s="10" t="s">
        <v>40</v>
      </c>
      <c r="AJ10" s="10" t="s">
        <v>40</v>
      </c>
      <c r="AK10" s="10" t="s">
        <v>40</v>
      </c>
      <c r="AL10" s="10" t="s">
        <v>40</v>
      </c>
      <c r="AM10" s="10" t="str">
        <f t="shared" si="2"/>
        <v>WO</v>
      </c>
      <c r="AN10" s="10" t="s">
        <v>40</v>
      </c>
      <c r="AO10" s="10" t="s">
        <v>40</v>
      </c>
      <c r="AP10" s="11" t="s">
        <v>40</v>
      </c>
      <c r="AQ10" s="29"/>
      <c r="AR10" s="32"/>
      <c r="AS10" s="10">
        <v>2</v>
      </c>
      <c r="AT10" s="10">
        <v>1002</v>
      </c>
      <c r="AU10" s="10" t="str">
        <f t="shared" si="3"/>
        <v>décembre</v>
      </c>
      <c r="AV10" s="19" t="s">
        <v>5</v>
      </c>
      <c r="AW10" s="26">
        <f t="shared" si="4"/>
        <v>26</v>
      </c>
      <c r="AX10" s="10">
        <f t="shared" si="5"/>
        <v>1</v>
      </c>
      <c r="AY10" s="10">
        <f t="shared" si="6"/>
        <v>0</v>
      </c>
      <c r="AZ10" s="10">
        <f t="shared" si="7"/>
        <v>4</v>
      </c>
      <c r="BA10" s="10">
        <f t="shared" si="8"/>
        <v>31</v>
      </c>
      <c r="BB10" s="10">
        <f>rapportjanv12[[#This Row],[Jours]]-rapportjanv12[[#This Row],[Absent ]]</f>
        <v>30</v>
      </c>
      <c r="BC10" s="24">
        <v>20000</v>
      </c>
      <c r="BD10" s="25">
        <f>rapportjanv12[[#This Row],[Salaire]]/rapportjanv12[[#This Row],[Jours]]</f>
        <v>645.16129032258061</v>
      </c>
      <c r="BE10" s="25">
        <f>rapportjanv12[[#This Row],[Salaire par jours]]*rapportjanv12[[#This Row],[Absent ]]</f>
        <v>645.16129032258061</v>
      </c>
      <c r="BF10" s="25">
        <f>rapportjanv12[[#This Row],[Salaire]]-rapportjanv12[[#This Row],[Déduction]]</f>
        <v>19354.83870967742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9"/>
        <v>4</v>
      </c>
      <c r="L11" s="10" t="s">
        <v>28</v>
      </c>
      <c r="M11" s="10" t="s">
        <v>28</v>
      </c>
      <c r="N11" s="10" t="s">
        <v>28</v>
      </c>
      <c r="O11" s="10" t="s">
        <v>28</v>
      </c>
      <c r="P11" s="10" t="s">
        <v>28</v>
      </c>
      <c r="Q11" s="10" t="s">
        <v>28</v>
      </c>
      <c r="R11" s="10" t="str">
        <f t="shared" si="2"/>
        <v>WO</v>
      </c>
      <c r="S11" s="10" t="s">
        <v>28</v>
      </c>
      <c r="T11" s="10" t="s">
        <v>28</v>
      </c>
      <c r="U11" s="10" t="s">
        <v>28</v>
      </c>
      <c r="V11" s="10" t="s">
        <v>28</v>
      </c>
      <c r="W11" s="10" t="s">
        <v>28</v>
      </c>
      <c r="X11" s="10" t="s">
        <v>28</v>
      </c>
      <c r="Y11" s="10" t="str">
        <f t="shared" si="2"/>
        <v>WO</v>
      </c>
      <c r="Z11" s="10" t="s">
        <v>40</v>
      </c>
      <c r="AA11" s="10" t="s">
        <v>40</v>
      </c>
      <c r="AB11" s="10" t="s">
        <v>40</v>
      </c>
      <c r="AC11" s="10" t="s">
        <v>40</v>
      </c>
      <c r="AD11" s="10" t="s">
        <v>40</v>
      </c>
      <c r="AE11" s="10" t="s">
        <v>40</v>
      </c>
      <c r="AF11" s="10" t="str">
        <f t="shared" si="2"/>
        <v>WO</v>
      </c>
      <c r="AG11" s="10" t="s">
        <v>40</v>
      </c>
      <c r="AH11" s="10" t="s">
        <v>40</v>
      </c>
      <c r="AI11" s="10" t="s">
        <v>40</v>
      </c>
      <c r="AJ11" s="10" t="s">
        <v>40</v>
      </c>
      <c r="AK11" s="10" t="s">
        <v>40</v>
      </c>
      <c r="AL11" s="10" t="s">
        <v>40</v>
      </c>
      <c r="AM11" s="10" t="str">
        <f t="shared" si="2"/>
        <v>WO</v>
      </c>
      <c r="AN11" s="10" t="s">
        <v>40</v>
      </c>
      <c r="AO11" s="10" t="s">
        <v>28</v>
      </c>
      <c r="AP11" s="11" t="s">
        <v>40</v>
      </c>
      <c r="AQ11" s="29"/>
      <c r="AR11" s="32"/>
      <c r="AS11" s="10">
        <v>3</v>
      </c>
      <c r="AT11" s="10">
        <v>1003</v>
      </c>
      <c r="AU11" s="10" t="str">
        <f t="shared" si="3"/>
        <v>décembre</v>
      </c>
      <c r="AV11" s="19" t="s">
        <v>6</v>
      </c>
      <c r="AW11" s="10">
        <f t="shared" si="4"/>
        <v>14</v>
      </c>
      <c r="AX11" s="10">
        <f t="shared" si="5"/>
        <v>13</v>
      </c>
      <c r="AY11" s="10">
        <f t="shared" si="6"/>
        <v>0</v>
      </c>
      <c r="AZ11" s="10">
        <f t="shared" si="7"/>
        <v>4</v>
      </c>
      <c r="BA11" s="10">
        <f t="shared" si="8"/>
        <v>31</v>
      </c>
      <c r="BB11" s="10">
        <f>rapportjanv12[[#This Row],[Jours]]-rapportjanv12[[#This Row],[Absent ]]</f>
        <v>18</v>
      </c>
      <c r="BC11" s="24">
        <v>25000</v>
      </c>
      <c r="BD11" s="25">
        <f>rapportjanv12[[#This Row],[Salaire]]/rapportjanv12[[#This Row],[Jours]]</f>
        <v>806.45161290322585</v>
      </c>
      <c r="BE11" s="25">
        <f>rapportjanv12[[#This Row],[Salaire par jours]]*rapportjanv12[[#This Row],[Absent ]]</f>
        <v>10483.870967741936</v>
      </c>
      <c r="BF11" s="25">
        <f>rapportjanv12[[#This Row],[Salaire]]-rapportjanv12[[#This Row],[Déduction]]</f>
        <v>14516.129032258064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9"/>
        <v>4</v>
      </c>
      <c r="L12" s="10" t="s">
        <v>40</v>
      </c>
      <c r="M12" s="10" t="s">
        <v>40</v>
      </c>
      <c r="N12" s="10" t="s">
        <v>40</v>
      </c>
      <c r="O12" s="10" t="s">
        <v>40</v>
      </c>
      <c r="P12" s="10" t="s">
        <v>28</v>
      </c>
      <c r="Q12" s="10" t="s">
        <v>40</v>
      </c>
      <c r="R12" s="10" t="str">
        <f t="shared" si="2"/>
        <v>WO</v>
      </c>
      <c r="S12" s="10" t="s">
        <v>40</v>
      </c>
      <c r="T12" s="10" t="s">
        <v>40</v>
      </c>
      <c r="U12" s="10" t="s">
        <v>40</v>
      </c>
      <c r="V12" s="10" t="s">
        <v>40</v>
      </c>
      <c r="W12" s="10" t="s">
        <v>40</v>
      </c>
      <c r="X12" s="10" t="s">
        <v>40</v>
      </c>
      <c r="Y12" s="10" t="str">
        <f t="shared" si="2"/>
        <v>WO</v>
      </c>
      <c r="Z12" s="10" t="s">
        <v>40</v>
      </c>
      <c r="AA12" s="10" t="s">
        <v>40</v>
      </c>
      <c r="AB12" s="10" t="s">
        <v>40</v>
      </c>
      <c r="AC12" s="10" t="s">
        <v>40</v>
      </c>
      <c r="AD12" s="10" t="s">
        <v>40</v>
      </c>
      <c r="AE12" s="10" t="s">
        <v>40</v>
      </c>
      <c r="AF12" s="10" t="str">
        <f t="shared" si="2"/>
        <v>WO</v>
      </c>
      <c r="AG12" s="10" t="s">
        <v>40</v>
      </c>
      <c r="AH12" s="10" t="s">
        <v>40</v>
      </c>
      <c r="AI12" s="10" t="s">
        <v>40</v>
      </c>
      <c r="AJ12" s="10" t="s">
        <v>40</v>
      </c>
      <c r="AK12" s="10" t="s">
        <v>40</v>
      </c>
      <c r="AL12" s="10" t="s">
        <v>40</v>
      </c>
      <c r="AM12" s="10" t="str">
        <f t="shared" si="2"/>
        <v>WO</v>
      </c>
      <c r="AN12" s="10" t="s">
        <v>40</v>
      </c>
      <c r="AO12" s="10" t="s">
        <v>40</v>
      </c>
      <c r="AP12" s="11" t="s">
        <v>40</v>
      </c>
      <c r="AQ12" s="29"/>
      <c r="AR12" s="32"/>
      <c r="AS12" s="10">
        <v>4</v>
      </c>
      <c r="AT12" s="10">
        <v>1004</v>
      </c>
      <c r="AU12" s="10" t="str">
        <f t="shared" si="3"/>
        <v>décembre</v>
      </c>
      <c r="AV12" s="19" t="s">
        <v>7</v>
      </c>
      <c r="AW12" s="10">
        <f t="shared" si="4"/>
        <v>26</v>
      </c>
      <c r="AX12" s="10">
        <f t="shared" si="5"/>
        <v>1</v>
      </c>
      <c r="AY12" s="10">
        <f t="shared" si="6"/>
        <v>0</v>
      </c>
      <c r="AZ12" s="10">
        <f t="shared" si="7"/>
        <v>4</v>
      </c>
      <c r="BA12" s="10">
        <f t="shared" si="8"/>
        <v>31</v>
      </c>
      <c r="BB12" s="10">
        <f>rapportjanv12[[#This Row],[Jours]]-rapportjanv12[[#This Row],[Absent ]]</f>
        <v>30</v>
      </c>
      <c r="BC12" s="24">
        <v>30000</v>
      </c>
      <c r="BD12" s="25">
        <f>rapportjanv12[[#This Row],[Salaire]]/rapportjanv12[[#This Row],[Jours]]</f>
        <v>967.74193548387098</v>
      </c>
      <c r="BE12" s="25">
        <f>rapportjanv12[[#This Row],[Salaire par jours]]*rapportjanv12[[#This Row],[Absent ]]</f>
        <v>967.74193548387098</v>
      </c>
      <c r="BF12" s="25">
        <f>rapportjanv12[[#This Row],[Salaire]]-rapportjanv12[[#This Row],[Déduction]]</f>
        <v>29032.258064516129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9"/>
        <v>4</v>
      </c>
      <c r="L13" s="10" t="s">
        <v>40</v>
      </c>
      <c r="M13" s="10" t="s">
        <v>40</v>
      </c>
      <c r="N13" s="10" t="s">
        <v>40</v>
      </c>
      <c r="O13" s="10" t="s">
        <v>40</v>
      </c>
      <c r="P13" s="10" t="s">
        <v>40</v>
      </c>
      <c r="Q13" s="10" t="s">
        <v>40</v>
      </c>
      <c r="R13" s="10" t="str">
        <f t="shared" si="2"/>
        <v>WO</v>
      </c>
      <c r="S13" s="10" t="s">
        <v>40</v>
      </c>
      <c r="T13" s="10" t="s">
        <v>40</v>
      </c>
      <c r="U13" s="10" t="s">
        <v>40</v>
      </c>
      <c r="V13" s="10" t="s">
        <v>28</v>
      </c>
      <c r="W13" s="10" t="s">
        <v>40</v>
      </c>
      <c r="X13" s="10" t="s">
        <v>40</v>
      </c>
      <c r="Y13" s="10" t="str">
        <f t="shared" si="2"/>
        <v>WO</v>
      </c>
      <c r="Z13" s="10" t="s">
        <v>40</v>
      </c>
      <c r="AA13" s="10" t="s">
        <v>40</v>
      </c>
      <c r="AB13" s="10" t="s">
        <v>40</v>
      </c>
      <c r="AC13" s="10" t="s">
        <v>40</v>
      </c>
      <c r="AD13" s="10" t="s">
        <v>40</v>
      </c>
      <c r="AE13" s="10" t="s">
        <v>40</v>
      </c>
      <c r="AF13" s="10" t="str">
        <f t="shared" si="2"/>
        <v>WO</v>
      </c>
      <c r="AG13" s="10" t="s">
        <v>40</v>
      </c>
      <c r="AH13" s="10" t="s">
        <v>40</v>
      </c>
      <c r="AI13" s="10" t="s">
        <v>40</v>
      </c>
      <c r="AJ13" s="10" t="s">
        <v>40</v>
      </c>
      <c r="AK13" s="10" t="s">
        <v>40</v>
      </c>
      <c r="AL13" s="10" t="s">
        <v>40</v>
      </c>
      <c r="AM13" s="10" t="str">
        <f t="shared" si="2"/>
        <v>WO</v>
      </c>
      <c r="AN13" s="10" t="s">
        <v>40</v>
      </c>
      <c r="AO13" s="10" t="s">
        <v>40</v>
      </c>
      <c r="AP13" s="11" t="s">
        <v>40</v>
      </c>
      <c r="AQ13" s="29"/>
      <c r="AR13" s="32"/>
      <c r="AS13" s="10">
        <v>5</v>
      </c>
      <c r="AT13" s="10">
        <v>1005</v>
      </c>
      <c r="AU13" s="10" t="str">
        <f t="shared" si="3"/>
        <v>décembre</v>
      </c>
      <c r="AV13" s="19" t="s">
        <v>8</v>
      </c>
      <c r="AW13" s="10">
        <f t="shared" si="4"/>
        <v>26</v>
      </c>
      <c r="AX13" s="10">
        <f t="shared" si="5"/>
        <v>1</v>
      </c>
      <c r="AY13" s="10">
        <f t="shared" si="6"/>
        <v>0</v>
      </c>
      <c r="AZ13" s="10">
        <f t="shared" si="7"/>
        <v>4</v>
      </c>
      <c r="BA13" s="10">
        <f t="shared" si="8"/>
        <v>31</v>
      </c>
      <c r="BB13" s="10">
        <f>rapportjanv12[[#This Row],[Jours]]-rapportjanv12[[#This Row],[Absent ]]</f>
        <v>30</v>
      </c>
      <c r="BC13" s="24">
        <v>45000</v>
      </c>
      <c r="BD13" s="25">
        <f>rapportjanv12[[#This Row],[Salaire]]/rapportjanv12[[#This Row],[Jours]]</f>
        <v>1451.6129032258063</v>
      </c>
      <c r="BE13" s="25">
        <f>rapportjanv12[[#This Row],[Salaire par jours]]*rapportjanv12[[#This Row],[Absent ]]</f>
        <v>1451.6129032258063</v>
      </c>
      <c r="BF13" s="25">
        <f>rapportjanv12[[#This Row],[Salaire]]-rapportjanv12[[#This Row],[Déduction]]</f>
        <v>43548.387096774197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9"/>
        <v>4</v>
      </c>
      <c r="L14" s="10" t="s">
        <v>40</v>
      </c>
      <c r="M14" s="10" t="s">
        <v>40</v>
      </c>
      <c r="N14" s="10" t="s">
        <v>40</v>
      </c>
      <c r="O14" s="10" t="s">
        <v>40</v>
      </c>
      <c r="P14" s="10" t="s">
        <v>40</v>
      </c>
      <c r="Q14" s="10" t="s">
        <v>40</v>
      </c>
      <c r="R14" s="10" t="str">
        <f t="shared" si="2"/>
        <v>WO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tr">
        <f t="shared" si="2"/>
        <v>WO</v>
      </c>
      <c r="Z14" s="10" t="s">
        <v>40</v>
      </c>
      <c r="AA14" s="10" t="s">
        <v>40</v>
      </c>
      <c r="AB14" s="10" t="s">
        <v>40</v>
      </c>
      <c r="AC14" s="10" t="s">
        <v>40</v>
      </c>
      <c r="AD14" s="10" t="s">
        <v>40</v>
      </c>
      <c r="AE14" s="10" t="s">
        <v>40</v>
      </c>
      <c r="AF14" s="10" t="str">
        <f t="shared" si="2"/>
        <v>WO</v>
      </c>
      <c r="AG14" s="10" t="s">
        <v>40</v>
      </c>
      <c r="AH14" s="10" t="s">
        <v>40</v>
      </c>
      <c r="AI14" s="10" t="s">
        <v>40</v>
      </c>
      <c r="AJ14" s="10" t="s">
        <v>40</v>
      </c>
      <c r="AK14" s="10" t="s">
        <v>40</v>
      </c>
      <c r="AL14" s="10" t="s">
        <v>40</v>
      </c>
      <c r="AM14" s="10" t="str">
        <f t="shared" si="2"/>
        <v>WO</v>
      </c>
      <c r="AN14" s="10" t="s">
        <v>40</v>
      </c>
      <c r="AO14" s="10" t="s">
        <v>28</v>
      </c>
      <c r="AP14" s="11" t="s">
        <v>40</v>
      </c>
      <c r="AQ14" s="29"/>
      <c r="AR14" s="32"/>
      <c r="AS14" s="10">
        <v>6</v>
      </c>
      <c r="AT14" s="10">
        <v>1006</v>
      </c>
      <c r="AU14" s="10" t="str">
        <f t="shared" si="3"/>
        <v>décembre</v>
      </c>
      <c r="AV14" s="19" t="s">
        <v>9</v>
      </c>
      <c r="AW14" s="10">
        <f t="shared" si="4"/>
        <v>26</v>
      </c>
      <c r="AX14" s="10">
        <f t="shared" si="5"/>
        <v>1</v>
      </c>
      <c r="AY14" s="10">
        <f t="shared" si="6"/>
        <v>0</v>
      </c>
      <c r="AZ14" s="10">
        <f t="shared" si="7"/>
        <v>4</v>
      </c>
      <c r="BA14" s="10">
        <f t="shared" si="8"/>
        <v>31</v>
      </c>
      <c r="BB14" s="10">
        <f>rapportjanv12[[#This Row],[Jours]]-rapportjanv12[[#This Row],[Absent ]]</f>
        <v>30</v>
      </c>
      <c r="BC14" s="24">
        <v>15000</v>
      </c>
      <c r="BD14" s="25">
        <f>rapportjanv12[[#This Row],[Salaire]]/rapportjanv12[[#This Row],[Jours]]</f>
        <v>483.87096774193549</v>
      </c>
      <c r="BE14" s="25">
        <f>rapportjanv12[[#This Row],[Salaire par jours]]*rapportjanv12[[#This Row],[Absent ]]</f>
        <v>483.87096774193549</v>
      </c>
      <c r="BF14" s="25">
        <f>rapportjanv12[[#This Row],[Salaire]]-rapportjanv12[[#This Row],[Déduction]]</f>
        <v>14516.129032258064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9"/>
        <v>4</v>
      </c>
      <c r="L15" s="10" t="s">
        <v>40</v>
      </c>
      <c r="M15" s="10" t="s">
        <v>28</v>
      </c>
      <c r="N15" s="10" t="s">
        <v>40</v>
      </c>
      <c r="O15" s="10" t="s">
        <v>40</v>
      </c>
      <c r="P15" s="10" t="s">
        <v>40</v>
      </c>
      <c r="Q15" s="10" t="s">
        <v>40</v>
      </c>
      <c r="R15" s="10" t="str">
        <f t="shared" si="2"/>
        <v>WO</v>
      </c>
      <c r="S15" s="10" t="s">
        <v>40</v>
      </c>
      <c r="T15" s="10" t="s">
        <v>40</v>
      </c>
      <c r="U15" s="10" t="s">
        <v>40</v>
      </c>
      <c r="V15" s="10" t="s">
        <v>40</v>
      </c>
      <c r="W15" s="10" t="s">
        <v>40</v>
      </c>
      <c r="X15" s="10" t="s">
        <v>40</v>
      </c>
      <c r="Y15" s="10" t="str">
        <f t="shared" si="2"/>
        <v>WO</v>
      </c>
      <c r="Z15" s="10" t="s">
        <v>40</v>
      </c>
      <c r="AA15" s="10" t="s">
        <v>40</v>
      </c>
      <c r="AB15" s="10" t="s">
        <v>40</v>
      </c>
      <c r="AC15" s="10" t="s">
        <v>40</v>
      </c>
      <c r="AD15" s="10" t="s">
        <v>40</v>
      </c>
      <c r="AE15" s="10" t="s">
        <v>40</v>
      </c>
      <c r="AF15" s="10" t="str">
        <f t="shared" si="2"/>
        <v>WO</v>
      </c>
      <c r="AG15" s="10" t="s">
        <v>40</v>
      </c>
      <c r="AH15" s="10" t="s">
        <v>40</v>
      </c>
      <c r="AI15" s="10" t="s">
        <v>40</v>
      </c>
      <c r="AJ15" s="10" t="s">
        <v>40</v>
      </c>
      <c r="AK15" s="10" t="s">
        <v>40</v>
      </c>
      <c r="AL15" s="10" t="s">
        <v>40</v>
      </c>
      <c r="AM15" s="10" t="str">
        <f t="shared" si="2"/>
        <v>WO</v>
      </c>
      <c r="AN15" s="10" t="s">
        <v>40</v>
      </c>
      <c r="AO15" s="10" t="s">
        <v>40</v>
      </c>
      <c r="AP15" s="11" t="s">
        <v>40</v>
      </c>
      <c r="AQ15" s="29"/>
      <c r="AR15" s="32"/>
      <c r="AS15" s="10">
        <v>7</v>
      </c>
      <c r="AT15" s="10">
        <v>1007</v>
      </c>
      <c r="AU15" s="10" t="str">
        <f t="shared" si="3"/>
        <v>décembre</v>
      </c>
      <c r="AV15" s="19" t="s">
        <v>10</v>
      </c>
      <c r="AW15" s="10">
        <f t="shared" si="4"/>
        <v>26</v>
      </c>
      <c r="AX15" s="10">
        <f t="shared" si="5"/>
        <v>1</v>
      </c>
      <c r="AY15" s="10">
        <f t="shared" si="6"/>
        <v>0</v>
      </c>
      <c r="AZ15" s="10">
        <f t="shared" si="7"/>
        <v>4</v>
      </c>
      <c r="BA15" s="10">
        <f t="shared" si="8"/>
        <v>31</v>
      </c>
      <c r="BB15" s="10">
        <f>rapportjanv12[[#This Row],[Jours]]-rapportjanv12[[#This Row],[Absent ]]</f>
        <v>30</v>
      </c>
      <c r="BC15" s="24">
        <v>62000</v>
      </c>
      <c r="BD15" s="25">
        <f>rapportjanv12[[#This Row],[Salaire]]/rapportjanv12[[#This Row],[Jours]]</f>
        <v>2000</v>
      </c>
      <c r="BE15" s="25">
        <f>rapportjanv12[[#This Row],[Salaire par jours]]*rapportjanv12[[#This Row],[Absent ]]</f>
        <v>2000</v>
      </c>
      <c r="BF15" s="25">
        <f>rapportjanv12[[#This Row],[Salaire]]-rapportjanv12[[#This Row],[Déduction]]</f>
        <v>60000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9"/>
        <v>4</v>
      </c>
      <c r="L16" s="10" t="s">
        <v>40</v>
      </c>
      <c r="M16" s="10" t="s">
        <v>40</v>
      </c>
      <c r="N16" s="10" t="s">
        <v>40</v>
      </c>
      <c r="O16" s="10" t="s">
        <v>40</v>
      </c>
      <c r="P16" s="10" t="s">
        <v>40</v>
      </c>
      <c r="Q16" s="10" t="s">
        <v>40</v>
      </c>
      <c r="R16" s="10" t="str">
        <f t="shared" si="2"/>
        <v>WO</v>
      </c>
      <c r="S16" s="10" t="s">
        <v>40</v>
      </c>
      <c r="T16" s="10" t="s">
        <v>40</v>
      </c>
      <c r="U16" s="10" t="s">
        <v>40</v>
      </c>
      <c r="V16" s="10" t="s">
        <v>40</v>
      </c>
      <c r="W16" s="10" t="s">
        <v>40</v>
      </c>
      <c r="X16" s="10" t="s">
        <v>40</v>
      </c>
      <c r="Y16" s="10" t="str">
        <f t="shared" si="2"/>
        <v>WO</v>
      </c>
      <c r="Z16" s="10" t="s">
        <v>40</v>
      </c>
      <c r="AA16" s="10" t="s">
        <v>40</v>
      </c>
      <c r="AB16" s="10" t="s">
        <v>40</v>
      </c>
      <c r="AC16" s="10" t="s">
        <v>40</v>
      </c>
      <c r="AD16" s="10" t="s">
        <v>40</v>
      </c>
      <c r="AE16" s="10" t="s">
        <v>40</v>
      </c>
      <c r="AF16" s="10" t="str">
        <f t="shared" si="2"/>
        <v>WO</v>
      </c>
      <c r="AG16" s="10" t="s">
        <v>40</v>
      </c>
      <c r="AH16" s="10" t="s">
        <v>40</v>
      </c>
      <c r="AI16" s="10" t="s">
        <v>40</v>
      </c>
      <c r="AJ16" s="10" t="s">
        <v>40</v>
      </c>
      <c r="AK16" s="10" t="s">
        <v>40</v>
      </c>
      <c r="AL16" s="10" t="s">
        <v>40</v>
      </c>
      <c r="AM16" s="10" t="str">
        <f t="shared" si="2"/>
        <v>WO</v>
      </c>
      <c r="AN16" s="10" t="s">
        <v>40</v>
      </c>
      <c r="AO16" s="10" t="s">
        <v>40</v>
      </c>
      <c r="AP16" s="11" t="s">
        <v>40</v>
      </c>
      <c r="AQ16" s="29"/>
      <c r="AR16" s="32"/>
      <c r="AS16" s="10">
        <v>8</v>
      </c>
      <c r="AT16" s="10">
        <v>1008</v>
      </c>
      <c r="AU16" s="10" t="str">
        <f t="shared" si="3"/>
        <v>décembre</v>
      </c>
      <c r="AV16" s="19" t="s">
        <v>11</v>
      </c>
      <c r="AW16" s="10">
        <f t="shared" si="4"/>
        <v>27</v>
      </c>
      <c r="AX16" s="10">
        <f t="shared" si="5"/>
        <v>0</v>
      </c>
      <c r="AY16" s="10">
        <f t="shared" si="6"/>
        <v>0</v>
      </c>
      <c r="AZ16" s="26">
        <f t="shared" si="7"/>
        <v>4</v>
      </c>
      <c r="BA16" s="10">
        <f t="shared" si="8"/>
        <v>31</v>
      </c>
      <c r="BB16" s="10">
        <f>rapportjanv12[[#This Row],[Jours]]-rapportjanv12[[#This Row],[Absent ]]</f>
        <v>31</v>
      </c>
      <c r="BC16" s="24">
        <v>50000</v>
      </c>
      <c r="BD16" s="25">
        <f>rapportjanv12[[#This Row],[Salaire]]/rapportjanv12[[#This Row],[Jours]]</f>
        <v>1612.9032258064517</v>
      </c>
      <c r="BE16" s="25">
        <f>rapportjanv12[[#This Row],[Salaire par jours]]*rapportjanv12[[#This Row],[Absent ]]</f>
        <v>0</v>
      </c>
      <c r="BF16" s="25">
        <f>rapportjanv12[[#This Row],[Salaire]]-rapportjanv12[[#This Row],[Déduction]]</f>
        <v>50000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9"/>
        <v>4</v>
      </c>
      <c r="L17" s="10" t="s">
        <v>40</v>
      </c>
      <c r="M17" s="10" t="s">
        <v>40</v>
      </c>
      <c r="N17" s="10" t="s">
        <v>40</v>
      </c>
      <c r="O17" s="10" t="s">
        <v>40</v>
      </c>
      <c r="P17" s="10" t="s">
        <v>40</v>
      </c>
      <c r="Q17" s="10" t="s">
        <v>40</v>
      </c>
      <c r="R17" s="10" t="str">
        <f t="shared" si="2"/>
        <v>WO</v>
      </c>
      <c r="S17" s="10" t="s">
        <v>40</v>
      </c>
      <c r="T17" s="10" t="s">
        <v>40</v>
      </c>
      <c r="U17" s="10" t="s">
        <v>40</v>
      </c>
      <c r="V17" s="10" t="s">
        <v>40</v>
      </c>
      <c r="W17" s="10" t="s">
        <v>40</v>
      </c>
      <c r="X17" s="10" t="s">
        <v>40</v>
      </c>
      <c r="Y17" s="10" t="str">
        <f t="shared" si="2"/>
        <v>WO</v>
      </c>
      <c r="Z17" s="10" t="s">
        <v>40</v>
      </c>
      <c r="AA17" s="10" t="s">
        <v>40</v>
      </c>
      <c r="AB17" s="10" t="s">
        <v>40</v>
      </c>
      <c r="AC17" s="10" t="s">
        <v>40</v>
      </c>
      <c r="AD17" s="10" t="s">
        <v>40</v>
      </c>
      <c r="AE17" s="10" t="s">
        <v>40</v>
      </c>
      <c r="AF17" s="10" t="str">
        <f t="shared" si="2"/>
        <v>WO</v>
      </c>
      <c r="AG17" s="10" t="s">
        <v>40</v>
      </c>
      <c r="AH17" s="10" t="s">
        <v>40</v>
      </c>
      <c r="AI17" s="10" t="s">
        <v>28</v>
      </c>
      <c r="AJ17" s="10" t="s">
        <v>40</v>
      </c>
      <c r="AK17" s="10" t="s">
        <v>40</v>
      </c>
      <c r="AL17" s="10" t="s">
        <v>40</v>
      </c>
      <c r="AM17" s="10" t="str">
        <f t="shared" si="2"/>
        <v>WO</v>
      </c>
      <c r="AN17" s="10" t="s">
        <v>40</v>
      </c>
      <c r="AO17" s="10" t="s">
        <v>40</v>
      </c>
      <c r="AP17" s="11" t="s">
        <v>40</v>
      </c>
      <c r="AQ17" s="29"/>
      <c r="AR17" s="32"/>
      <c r="AS17" s="10">
        <v>9</v>
      </c>
      <c r="AT17" s="10">
        <v>1009</v>
      </c>
      <c r="AU17" s="10" t="str">
        <f t="shared" si="3"/>
        <v>décembre</v>
      </c>
      <c r="AV17" s="19" t="s">
        <v>12</v>
      </c>
      <c r="AW17" s="10">
        <f t="shared" si="4"/>
        <v>26</v>
      </c>
      <c r="AX17" s="10">
        <f t="shared" si="5"/>
        <v>1</v>
      </c>
      <c r="AY17" s="10">
        <f t="shared" si="6"/>
        <v>0</v>
      </c>
      <c r="AZ17" s="27">
        <f t="shared" si="7"/>
        <v>4</v>
      </c>
      <c r="BA17" s="10">
        <f t="shared" si="8"/>
        <v>31</v>
      </c>
      <c r="BB17" s="10">
        <f>rapportjanv12[[#This Row],[Jours]]-rapportjanv12[[#This Row],[Absent ]]</f>
        <v>30</v>
      </c>
      <c r="BC17" s="24">
        <v>25000</v>
      </c>
      <c r="BD17" s="25">
        <f>rapportjanv12[[#This Row],[Salaire]]/rapportjanv12[[#This Row],[Jours]]</f>
        <v>806.45161290322585</v>
      </c>
      <c r="BE17" s="25">
        <f>rapportjanv12[[#This Row],[Salaire par jours]]*rapportjanv12[[#This Row],[Absent ]]</f>
        <v>806.45161290322585</v>
      </c>
      <c r="BF17" s="25">
        <f>rapportjanv12[[#This Row],[Salaire]]-rapportjanv12[[#This Row],[Déduction]]</f>
        <v>24193.548387096773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9"/>
        <v>4</v>
      </c>
      <c r="L18" s="10" t="s">
        <v>40</v>
      </c>
      <c r="M18" s="10" t="s">
        <v>40</v>
      </c>
      <c r="N18" s="10" t="s">
        <v>40</v>
      </c>
      <c r="O18" s="10" t="s">
        <v>40</v>
      </c>
      <c r="P18" s="10" t="s">
        <v>40</v>
      </c>
      <c r="Q18" s="10" t="s">
        <v>40</v>
      </c>
      <c r="R18" s="10" t="str">
        <f t="shared" ref="R18:Y28" si="10">IF(R$7="dim","WO","")</f>
        <v>WO</v>
      </c>
      <c r="S18" s="10" t="s">
        <v>40</v>
      </c>
      <c r="T18" s="10" t="s">
        <v>40</v>
      </c>
      <c r="U18" s="10" t="s">
        <v>40</v>
      </c>
      <c r="V18" s="10" t="s">
        <v>28</v>
      </c>
      <c r="W18" s="10" t="s">
        <v>40</v>
      </c>
      <c r="X18" s="10" t="s">
        <v>40</v>
      </c>
      <c r="Y18" s="10" t="str">
        <f t="shared" si="10"/>
        <v>WO</v>
      </c>
      <c r="Z18" s="10" t="s">
        <v>40</v>
      </c>
      <c r="AA18" s="10" t="s">
        <v>40</v>
      </c>
      <c r="AB18" s="10" t="s">
        <v>40</v>
      </c>
      <c r="AC18" s="10" t="s">
        <v>40</v>
      </c>
      <c r="AD18" s="10" t="s">
        <v>40</v>
      </c>
      <c r="AE18" s="10" t="s">
        <v>40</v>
      </c>
      <c r="AF18" s="10" t="str">
        <f t="shared" ref="AF18:AM28" si="11">IF(AF$7="dim","WO","")</f>
        <v>WO</v>
      </c>
      <c r="AG18" s="10" t="s">
        <v>40</v>
      </c>
      <c r="AH18" s="10" t="s">
        <v>40</v>
      </c>
      <c r="AI18" s="10" t="s">
        <v>40</v>
      </c>
      <c r="AJ18" s="10" t="s">
        <v>40</v>
      </c>
      <c r="AK18" s="10" t="s">
        <v>40</v>
      </c>
      <c r="AL18" s="10" t="s">
        <v>40</v>
      </c>
      <c r="AM18" s="10" t="str">
        <f t="shared" si="11"/>
        <v>WO</v>
      </c>
      <c r="AN18" s="10" t="s">
        <v>40</v>
      </c>
      <c r="AO18" s="10" t="s">
        <v>40</v>
      </c>
      <c r="AP18" s="11" t="s">
        <v>40</v>
      </c>
      <c r="AQ18" s="29"/>
      <c r="AR18" s="32"/>
      <c r="AS18" s="10">
        <v>10</v>
      </c>
      <c r="AT18" s="10">
        <v>1010</v>
      </c>
      <c r="AU18" s="10" t="str">
        <f t="shared" si="3"/>
        <v>décembre</v>
      </c>
      <c r="AV18" s="19" t="s">
        <v>13</v>
      </c>
      <c r="AW18" s="10">
        <f t="shared" si="4"/>
        <v>26</v>
      </c>
      <c r="AX18" s="10">
        <f t="shared" si="5"/>
        <v>1</v>
      </c>
      <c r="AY18" s="10">
        <f t="shared" si="6"/>
        <v>0</v>
      </c>
      <c r="AZ18" s="10">
        <f t="shared" si="7"/>
        <v>4</v>
      </c>
      <c r="BA18" s="10">
        <f t="shared" si="8"/>
        <v>31</v>
      </c>
      <c r="BB18" s="10">
        <f>rapportjanv12[[#This Row],[Jours]]-rapportjanv12[[#This Row],[Absent ]]</f>
        <v>30</v>
      </c>
      <c r="BC18" s="24">
        <v>45000</v>
      </c>
      <c r="BD18" s="25">
        <f>rapportjanv12[[#This Row],[Salaire]]/rapportjanv12[[#This Row],[Jours]]</f>
        <v>1451.6129032258063</v>
      </c>
      <c r="BE18" s="25">
        <f>rapportjanv12[[#This Row],[Salaire par jours]]*rapportjanv12[[#This Row],[Absent ]]</f>
        <v>1451.6129032258063</v>
      </c>
      <c r="BF18" s="25">
        <f>rapportjanv12[[#This Row],[Salaire]]-rapportjanv12[[#This Row],[Déduction]]</f>
        <v>43548.387096774197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9"/>
        <v>4</v>
      </c>
      <c r="L19" s="10" t="s">
        <v>40</v>
      </c>
      <c r="M19" s="10" t="s">
        <v>40</v>
      </c>
      <c r="N19" s="10" t="s">
        <v>40</v>
      </c>
      <c r="O19" s="10" t="s">
        <v>40</v>
      </c>
      <c r="P19" s="10" t="s">
        <v>40</v>
      </c>
      <c r="Q19" s="10" t="s">
        <v>40</v>
      </c>
      <c r="R19" s="10" t="str">
        <f t="shared" si="10"/>
        <v>WO</v>
      </c>
      <c r="S19" s="10" t="s">
        <v>40</v>
      </c>
      <c r="T19" s="10" t="s">
        <v>40</v>
      </c>
      <c r="U19" s="10" t="s">
        <v>40</v>
      </c>
      <c r="V19" s="10" t="s">
        <v>40</v>
      </c>
      <c r="W19" s="10" t="s">
        <v>40</v>
      </c>
      <c r="X19" s="10" t="s">
        <v>40</v>
      </c>
      <c r="Y19" s="10" t="str">
        <f t="shared" si="10"/>
        <v>WO</v>
      </c>
      <c r="Z19" s="10" t="s">
        <v>40</v>
      </c>
      <c r="AA19" s="10" t="s">
        <v>40</v>
      </c>
      <c r="AB19" s="10" t="s">
        <v>40</v>
      </c>
      <c r="AC19" s="10" t="s">
        <v>40</v>
      </c>
      <c r="AD19" s="10" t="s">
        <v>40</v>
      </c>
      <c r="AE19" s="10" t="s">
        <v>40</v>
      </c>
      <c r="AF19" s="10" t="str">
        <f t="shared" si="11"/>
        <v>WO</v>
      </c>
      <c r="AG19" s="10" t="s">
        <v>40</v>
      </c>
      <c r="AH19" s="10" t="s">
        <v>40</v>
      </c>
      <c r="AI19" s="10" t="s">
        <v>40</v>
      </c>
      <c r="AJ19" s="10" t="s">
        <v>40</v>
      </c>
      <c r="AK19" s="10" t="s">
        <v>40</v>
      </c>
      <c r="AL19" s="10" t="s">
        <v>40</v>
      </c>
      <c r="AM19" s="10" t="str">
        <f t="shared" si="11"/>
        <v>WO</v>
      </c>
      <c r="AN19" s="10" t="s">
        <v>40</v>
      </c>
      <c r="AO19" s="10" t="s">
        <v>40</v>
      </c>
      <c r="AP19" s="11" t="s">
        <v>40</v>
      </c>
      <c r="AQ19" s="29"/>
      <c r="AR19" s="32"/>
      <c r="AS19" s="10">
        <v>11</v>
      </c>
      <c r="AT19" s="10">
        <v>1011</v>
      </c>
      <c r="AU19" s="10" t="str">
        <f t="shared" si="3"/>
        <v>décembre</v>
      </c>
      <c r="AV19" s="19" t="s">
        <v>14</v>
      </c>
      <c r="AW19" s="10">
        <f t="shared" si="4"/>
        <v>27</v>
      </c>
      <c r="AX19" s="10">
        <f t="shared" si="5"/>
        <v>0</v>
      </c>
      <c r="AY19" s="10">
        <f t="shared" si="6"/>
        <v>0</v>
      </c>
      <c r="AZ19" s="10">
        <f t="shared" si="7"/>
        <v>4</v>
      </c>
      <c r="BA19" s="10">
        <f t="shared" si="8"/>
        <v>31</v>
      </c>
      <c r="BB19" s="10">
        <f>rapportjanv12[[#This Row],[Jours]]-rapportjanv12[[#This Row],[Absent ]]</f>
        <v>31</v>
      </c>
      <c r="BC19" s="24">
        <v>48000</v>
      </c>
      <c r="BD19" s="25">
        <f>rapportjanv12[[#This Row],[Salaire]]/rapportjanv12[[#This Row],[Jours]]</f>
        <v>1548.3870967741937</v>
      </c>
      <c r="BE19" s="25">
        <f>rapportjanv12[[#This Row],[Salaire par jours]]*rapportjanv12[[#This Row],[Absent ]]</f>
        <v>0</v>
      </c>
      <c r="BF19" s="25">
        <f>rapportjanv12[[#This Row],[Salaire]]-rapportjanv12[[#This Row],[Déduction]]</f>
        <v>48000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9"/>
        <v>4</v>
      </c>
      <c r="L20" s="10" t="s">
        <v>40</v>
      </c>
      <c r="M20" s="10" t="s">
        <v>40</v>
      </c>
      <c r="N20" s="10" t="s">
        <v>40</v>
      </c>
      <c r="O20" s="10" t="s">
        <v>40</v>
      </c>
      <c r="P20" s="10" t="s">
        <v>40</v>
      </c>
      <c r="Q20" s="10" t="s">
        <v>40</v>
      </c>
      <c r="R20" s="10" t="str">
        <f t="shared" si="10"/>
        <v>WO</v>
      </c>
      <c r="S20" s="10" t="s">
        <v>40</v>
      </c>
      <c r="T20" s="10" t="s">
        <v>40</v>
      </c>
      <c r="U20" s="10" t="s">
        <v>40</v>
      </c>
      <c r="V20" s="10" t="s">
        <v>40</v>
      </c>
      <c r="W20" s="10" t="s">
        <v>40</v>
      </c>
      <c r="X20" s="10" t="s">
        <v>40</v>
      </c>
      <c r="Y20" s="10" t="str">
        <f t="shared" si="10"/>
        <v>WO</v>
      </c>
      <c r="Z20" s="10" t="s">
        <v>40</v>
      </c>
      <c r="AA20" s="10" t="s">
        <v>40</v>
      </c>
      <c r="AB20" s="10" t="s">
        <v>40</v>
      </c>
      <c r="AC20" s="10" t="s">
        <v>40</v>
      </c>
      <c r="AD20" s="10" t="s">
        <v>40</v>
      </c>
      <c r="AE20" s="10" t="s">
        <v>40</v>
      </c>
      <c r="AF20" s="10" t="str">
        <f t="shared" si="11"/>
        <v>WO</v>
      </c>
      <c r="AG20" s="10" t="s">
        <v>40</v>
      </c>
      <c r="AH20" s="10" t="s">
        <v>40</v>
      </c>
      <c r="AI20" s="10" t="s">
        <v>40</v>
      </c>
      <c r="AJ20" s="10" t="s">
        <v>40</v>
      </c>
      <c r="AK20" s="10" t="s">
        <v>40</v>
      </c>
      <c r="AL20" s="10" t="s">
        <v>40</v>
      </c>
      <c r="AM20" s="10" t="str">
        <f t="shared" si="11"/>
        <v>WO</v>
      </c>
      <c r="AN20" s="10" t="s">
        <v>40</v>
      </c>
      <c r="AO20" s="10" t="s">
        <v>40</v>
      </c>
      <c r="AP20" s="11" t="s">
        <v>28</v>
      </c>
      <c r="AQ20" s="29"/>
      <c r="AR20" s="32"/>
      <c r="AS20" s="10">
        <v>12</v>
      </c>
      <c r="AT20" s="10">
        <v>1012</v>
      </c>
      <c r="AU20" s="10" t="str">
        <f t="shared" si="3"/>
        <v>décembre</v>
      </c>
      <c r="AV20" s="19" t="s">
        <v>15</v>
      </c>
      <c r="AW20" s="10">
        <f t="shared" si="4"/>
        <v>26</v>
      </c>
      <c r="AX20" s="10">
        <f t="shared" si="5"/>
        <v>1</v>
      </c>
      <c r="AY20" s="10">
        <f t="shared" si="6"/>
        <v>0</v>
      </c>
      <c r="AZ20" s="10">
        <f t="shared" si="7"/>
        <v>4</v>
      </c>
      <c r="BA20" s="10">
        <f t="shared" si="8"/>
        <v>31</v>
      </c>
      <c r="BB20" s="10">
        <f>rapportjanv12[[#This Row],[Jours]]-rapportjanv12[[#This Row],[Absent ]]</f>
        <v>30</v>
      </c>
      <c r="BC20" s="24">
        <v>52000</v>
      </c>
      <c r="BD20" s="25">
        <f>rapportjanv12[[#This Row],[Salaire]]/rapportjanv12[[#This Row],[Jours]]</f>
        <v>1677.4193548387098</v>
      </c>
      <c r="BE20" s="25">
        <f>rapportjanv12[[#This Row],[Salaire par jours]]*rapportjanv12[[#This Row],[Absent ]]</f>
        <v>1677.4193548387098</v>
      </c>
      <c r="BF20" s="25">
        <f>rapportjanv12[[#This Row],[Salaire]]-rapportjanv12[[#This Row],[Déduction]]</f>
        <v>50322.580645161288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9"/>
        <v>4</v>
      </c>
      <c r="L21" s="10" t="s">
        <v>40</v>
      </c>
      <c r="M21" s="10" t="s">
        <v>40</v>
      </c>
      <c r="N21" s="10" t="s">
        <v>40</v>
      </c>
      <c r="O21" s="10" t="s">
        <v>40</v>
      </c>
      <c r="P21" s="10" t="s">
        <v>28</v>
      </c>
      <c r="Q21" s="10" t="s">
        <v>40</v>
      </c>
      <c r="R21" s="10" t="str">
        <f t="shared" si="10"/>
        <v>WO</v>
      </c>
      <c r="S21" s="10" t="s">
        <v>40</v>
      </c>
      <c r="T21" s="10" t="s">
        <v>40</v>
      </c>
      <c r="U21" s="10" t="s">
        <v>40</v>
      </c>
      <c r="V21" s="10" t="s">
        <v>40</v>
      </c>
      <c r="W21" s="10" t="s">
        <v>40</v>
      </c>
      <c r="X21" s="10" t="s">
        <v>40</v>
      </c>
      <c r="Y21" s="10" t="str">
        <f t="shared" si="10"/>
        <v>WO</v>
      </c>
      <c r="Z21" s="10" t="s">
        <v>40</v>
      </c>
      <c r="AA21" s="10" t="s">
        <v>40</v>
      </c>
      <c r="AB21" s="10" t="s">
        <v>40</v>
      </c>
      <c r="AC21" s="10" t="s">
        <v>40</v>
      </c>
      <c r="AD21" s="10" t="s">
        <v>40</v>
      </c>
      <c r="AE21" s="10" t="s">
        <v>40</v>
      </c>
      <c r="AF21" s="10" t="str">
        <f t="shared" si="11"/>
        <v>WO</v>
      </c>
      <c r="AG21" s="10" t="s">
        <v>40</v>
      </c>
      <c r="AH21" s="10" t="s">
        <v>40</v>
      </c>
      <c r="AI21" s="10" t="s">
        <v>40</v>
      </c>
      <c r="AJ21" s="10" t="s">
        <v>40</v>
      </c>
      <c r="AK21" s="10" t="s">
        <v>40</v>
      </c>
      <c r="AL21" s="10" t="s">
        <v>40</v>
      </c>
      <c r="AM21" s="10" t="str">
        <f t="shared" si="11"/>
        <v>WO</v>
      </c>
      <c r="AN21" s="10" t="s">
        <v>40</v>
      </c>
      <c r="AO21" s="10" t="s">
        <v>40</v>
      </c>
      <c r="AP21" s="11" t="s">
        <v>40</v>
      </c>
      <c r="AQ21" s="29"/>
      <c r="AR21" s="32"/>
      <c r="AS21" s="10">
        <v>13</v>
      </c>
      <c r="AT21" s="10">
        <v>1013</v>
      </c>
      <c r="AU21" s="10" t="str">
        <f t="shared" si="3"/>
        <v>décembre</v>
      </c>
      <c r="AV21" s="19" t="s">
        <v>16</v>
      </c>
      <c r="AW21" s="10">
        <f t="shared" si="4"/>
        <v>26</v>
      </c>
      <c r="AX21" s="10">
        <f t="shared" si="5"/>
        <v>1</v>
      </c>
      <c r="AY21" s="10">
        <f t="shared" si="6"/>
        <v>0</v>
      </c>
      <c r="AZ21" s="10">
        <f t="shared" si="7"/>
        <v>4</v>
      </c>
      <c r="BA21" s="10">
        <f t="shared" si="8"/>
        <v>31</v>
      </c>
      <c r="BB21" s="10">
        <f>rapportjanv12[[#This Row],[Jours]]-rapportjanv12[[#This Row],[Absent ]]</f>
        <v>30</v>
      </c>
      <c r="BC21" s="24">
        <v>42000</v>
      </c>
      <c r="BD21" s="25">
        <f>rapportjanv12[[#This Row],[Salaire]]/rapportjanv12[[#This Row],[Jours]]</f>
        <v>1354.8387096774193</v>
      </c>
      <c r="BE21" s="25">
        <f>rapportjanv12[[#This Row],[Salaire par jours]]*rapportjanv12[[#This Row],[Absent ]]</f>
        <v>1354.8387096774193</v>
      </c>
      <c r="BF21" s="25">
        <f>rapportjanv12[[#This Row],[Salaire]]-rapportjanv12[[#This Row],[Déduction]]</f>
        <v>40645.161290322583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9"/>
        <v>4</v>
      </c>
      <c r="L22" s="10" t="s">
        <v>40</v>
      </c>
      <c r="M22" s="10" t="s">
        <v>40</v>
      </c>
      <c r="N22" s="10" t="s">
        <v>40</v>
      </c>
      <c r="O22" s="10" t="s">
        <v>40</v>
      </c>
      <c r="P22" s="10" t="s">
        <v>40</v>
      </c>
      <c r="Q22" s="10" t="s">
        <v>40</v>
      </c>
      <c r="R22" s="10" t="str">
        <f t="shared" si="10"/>
        <v>WO</v>
      </c>
      <c r="S22" s="10" t="s">
        <v>40</v>
      </c>
      <c r="T22" s="10" t="s">
        <v>40</v>
      </c>
      <c r="U22" s="10" t="s">
        <v>40</v>
      </c>
      <c r="V22" s="10" t="s">
        <v>40</v>
      </c>
      <c r="W22" s="10" t="s">
        <v>40</v>
      </c>
      <c r="X22" s="10" t="s">
        <v>40</v>
      </c>
      <c r="Y22" s="10" t="str">
        <f t="shared" si="10"/>
        <v>WO</v>
      </c>
      <c r="Z22" s="10" t="s">
        <v>40</v>
      </c>
      <c r="AA22" s="10" t="s">
        <v>40</v>
      </c>
      <c r="AB22" s="10" t="s">
        <v>40</v>
      </c>
      <c r="AC22" s="10" t="s">
        <v>40</v>
      </c>
      <c r="AD22" s="10" t="s">
        <v>40</v>
      </c>
      <c r="AE22" s="10" t="s">
        <v>40</v>
      </c>
      <c r="AF22" s="10" t="str">
        <f t="shared" si="11"/>
        <v>WO</v>
      </c>
      <c r="AG22" s="10" t="s">
        <v>40</v>
      </c>
      <c r="AH22" s="10" t="s">
        <v>40</v>
      </c>
      <c r="AI22" s="10" t="s">
        <v>40</v>
      </c>
      <c r="AJ22" s="10" t="s">
        <v>40</v>
      </c>
      <c r="AK22" s="10" t="s">
        <v>40</v>
      </c>
      <c r="AL22" s="10" t="s">
        <v>40</v>
      </c>
      <c r="AM22" s="10" t="str">
        <f t="shared" si="11"/>
        <v>WO</v>
      </c>
      <c r="AN22" s="10" t="s">
        <v>40</v>
      </c>
      <c r="AO22" s="10" t="s">
        <v>40</v>
      </c>
      <c r="AP22" s="11" t="s">
        <v>40</v>
      </c>
      <c r="AQ22" s="29"/>
      <c r="AR22" s="32"/>
      <c r="AS22" s="10">
        <v>14</v>
      </c>
      <c r="AT22" s="10">
        <v>1014</v>
      </c>
      <c r="AU22" s="10" t="str">
        <f t="shared" si="3"/>
        <v>décembre</v>
      </c>
      <c r="AV22" s="19" t="s">
        <v>17</v>
      </c>
      <c r="AW22" s="10">
        <f t="shared" si="4"/>
        <v>27</v>
      </c>
      <c r="AX22" s="10">
        <f t="shared" si="5"/>
        <v>0</v>
      </c>
      <c r="AY22" s="10">
        <f t="shared" si="6"/>
        <v>0</v>
      </c>
      <c r="AZ22" s="10">
        <f t="shared" si="7"/>
        <v>4</v>
      </c>
      <c r="BA22" s="10">
        <f t="shared" si="8"/>
        <v>31</v>
      </c>
      <c r="BB22" s="10">
        <f>rapportjanv12[[#This Row],[Jours]]-rapportjanv12[[#This Row],[Absent ]]</f>
        <v>31</v>
      </c>
      <c r="BC22" s="24">
        <v>15000</v>
      </c>
      <c r="BD22" s="25">
        <f>rapportjanv12[[#This Row],[Salaire]]/rapportjanv12[[#This Row],[Jours]]</f>
        <v>483.87096774193549</v>
      </c>
      <c r="BE22" s="25">
        <f>rapportjanv12[[#This Row],[Salaire par jours]]*rapportjanv12[[#This Row],[Absent ]]</f>
        <v>0</v>
      </c>
      <c r="BF22" s="25">
        <f>rapportjanv12[[#This Row],[Salaire]]-rapportjanv12[[#This Row],[Déduction]]</f>
        <v>15000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9"/>
        <v>4</v>
      </c>
      <c r="L23" s="10" t="s">
        <v>40</v>
      </c>
      <c r="M23" s="10" t="s">
        <v>40</v>
      </c>
      <c r="N23" s="10" t="s">
        <v>40</v>
      </c>
      <c r="O23" s="10" t="s">
        <v>40</v>
      </c>
      <c r="P23" s="10" t="s">
        <v>40</v>
      </c>
      <c r="Q23" s="10" t="s">
        <v>40</v>
      </c>
      <c r="R23" s="10" t="str">
        <f t="shared" si="10"/>
        <v>WO</v>
      </c>
      <c r="S23" s="10" t="s">
        <v>40</v>
      </c>
      <c r="T23" s="10" t="s">
        <v>40</v>
      </c>
      <c r="U23" s="10" t="s">
        <v>40</v>
      </c>
      <c r="V23" s="10" t="s">
        <v>40</v>
      </c>
      <c r="W23" s="10" t="s">
        <v>40</v>
      </c>
      <c r="X23" s="10" t="s">
        <v>40</v>
      </c>
      <c r="Y23" s="10" t="str">
        <f t="shared" si="10"/>
        <v>WO</v>
      </c>
      <c r="Z23" s="10" t="s">
        <v>40</v>
      </c>
      <c r="AA23" s="10" t="s">
        <v>40</v>
      </c>
      <c r="AB23" s="10" t="s">
        <v>40</v>
      </c>
      <c r="AC23" s="10" t="s">
        <v>40</v>
      </c>
      <c r="AD23" s="10" t="s">
        <v>40</v>
      </c>
      <c r="AE23" s="10" t="s">
        <v>40</v>
      </c>
      <c r="AF23" s="10" t="str">
        <f t="shared" si="11"/>
        <v>WO</v>
      </c>
      <c r="AG23" s="10" t="s">
        <v>40</v>
      </c>
      <c r="AH23" s="10" t="s">
        <v>40</v>
      </c>
      <c r="AI23" s="10" t="s">
        <v>40</v>
      </c>
      <c r="AJ23" s="10" t="s">
        <v>40</v>
      </c>
      <c r="AK23" s="10" t="s">
        <v>40</v>
      </c>
      <c r="AL23" s="10" t="s">
        <v>40</v>
      </c>
      <c r="AM23" s="10" t="str">
        <f t="shared" si="11"/>
        <v>WO</v>
      </c>
      <c r="AN23" s="10" t="s">
        <v>40</v>
      </c>
      <c r="AO23" s="10" t="s">
        <v>40</v>
      </c>
      <c r="AP23" s="11" t="s">
        <v>40</v>
      </c>
      <c r="AQ23" s="29"/>
      <c r="AR23" s="32"/>
      <c r="AS23" s="10">
        <v>15</v>
      </c>
      <c r="AT23" s="10">
        <v>1015</v>
      </c>
      <c r="AU23" s="10" t="str">
        <f t="shared" si="3"/>
        <v>décembre</v>
      </c>
      <c r="AV23" s="19" t="s">
        <v>18</v>
      </c>
      <c r="AW23" s="10">
        <f t="shared" si="4"/>
        <v>27</v>
      </c>
      <c r="AX23" s="10">
        <f t="shared" si="5"/>
        <v>0</v>
      </c>
      <c r="AY23" s="10">
        <f t="shared" si="6"/>
        <v>0</v>
      </c>
      <c r="AZ23" s="10">
        <f t="shared" si="7"/>
        <v>4</v>
      </c>
      <c r="BA23" s="10">
        <f t="shared" si="8"/>
        <v>31</v>
      </c>
      <c r="BB23" s="10">
        <f>rapportjanv12[[#This Row],[Jours]]-rapportjanv12[[#This Row],[Absent ]]</f>
        <v>31</v>
      </c>
      <c r="BC23" s="24">
        <v>46000</v>
      </c>
      <c r="BD23" s="25">
        <f>rapportjanv12[[#This Row],[Salaire]]/rapportjanv12[[#This Row],[Jours]]</f>
        <v>1483.8709677419354</v>
      </c>
      <c r="BE23" s="25">
        <f>rapportjanv12[[#This Row],[Salaire par jours]]*rapportjanv12[[#This Row],[Absent ]]</f>
        <v>0</v>
      </c>
      <c r="BF23" s="25">
        <f>rapportjanv12[[#This Row],[Salaire]]-rapportjanv12[[#This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9"/>
        <v>4</v>
      </c>
      <c r="L24" s="10" t="s">
        <v>40</v>
      </c>
      <c r="M24" s="10" t="s">
        <v>40</v>
      </c>
      <c r="N24" s="10" t="s">
        <v>40</v>
      </c>
      <c r="O24" s="10" t="s">
        <v>40</v>
      </c>
      <c r="P24" s="10" t="s">
        <v>40</v>
      </c>
      <c r="Q24" s="10" t="s">
        <v>40</v>
      </c>
      <c r="R24" s="10" t="str">
        <f t="shared" si="10"/>
        <v>WO</v>
      </c>
      <c r="S24" s="10" t="s">
        <v>40</v>
      </c>
      <c r="T24" s="10" t="s">
        <v>40</v>
      </c>
      <c r="U24" s="10" t="s">
        <v>40</v>
      </c>
      <c r="V24" s="10" t="s">
        <v>40</v>
      </c>
      <c r="W24" s="10" t="s">
        <v>40</v>
      </c>
      <c r="X24" s="10" t="s">
        <v>40</v>
      </c>
      <c r="Y24" s="10" t="str">
        <f t="shared" si="10"/>
        <v>WO</v>
      </c>
      <c r="Z24" s="10" t="s">
        <v>40</v>
      </c>
      <c r="AA24" s="10" t="s">
        <v>40</v>
      </c>
      <c r="AB24" s="10" t="s">
        <v>40</v>
      </c>
      <c r="AC24" s="10" t="s">
        <v>40</v>
      </c>
      <c r="AD24" s="10" t="s">
        <v>40</v>
      </c>
      <c r="AE24" s="10" t="s">
        <v>40</v>
      </c>
      <c r="AF24" s="10" t="str">
        <f t="shared" si="11"/>
        <v>WO</v>
      </c>
      <c r="AG24" s="10" t="s">
        <v>40</v>
      </c>
      <c r="AH24" s="10" t="s">
        <v>40</v>
      </c>
      <c r="AI24" s="10" t="s">
        <v>40</v>
      </c>
      <c r="AJ24" s="10" t="s">
        <v>40</v>
      </c>
      <c r="AK24" s="10" t="s">
        <v>40</v>
      </c>
      <c r="AL24" s="10" t="s">
        <v>40</v>
      </c>
      <c r="AM24" s="10" t="str">
        <f t="shared" si="11"/>
        <v>WO</v>
      </c>
      <c r="AN24" s="10" t="s">
        <v>40</v>
      </c>
      <c r="AO24" s="10" t="s">
        <v>40</v>
      </c>
      <c r="AP24" s="11" t="s">
        <v>40</v>
      </c>
      <c r="AQ24" s="29"/>
      <c r="AR24" s="32"/>
      <c r="AS24" s="10">
        <v>16</v>
      </c>
      <c r="AT24" s="10">
        <v>1016</v>
      </c>
      <c r="AU24" s="10" t="str">
        <f t="shared" si="3"/>
        <v>décembre</v>
      </c>
      <c r="AV24" s="19" t="s">
        <v>19</v>
      </c>
      <c r="AW24" s="10">
        <f t="shared" si="4"/>
        <v>27</v>
      </c>
      <c r="AX24" s="10">
        <f t="shared" si="5"/>
        <v>0</v>
      </c>
      <c r="AY24" s="10">
        <f t="shared" si="6"/>
        <v>0</v>
      </c>
      <c r="AZ24" s="10">
        <f t="shared" si="7"/>
        <v>4</v>
      </c>
      <c r="BA24" s="10">
        <f t="shared" si="8"/>
        <v>31</v>
      </c>
      <c r="BB24" s="10">
        <f>rapportjanv12[[#This Row],[Jours]]-rapportjanv12[[#This Row],[Absent ]]</f>
        <v>31</v>
      </c>
      <c r="BC24" s="24">
        <v>52000</v>
      </c>
      <c r="BD24" s="25">
        <f>rapportjanv12[[#This Row],[Salaire]]/rapportjanv12[[#This Row],[Jours]]</f>
        <v>1677.4193548387098</v>
      </c>
      <c r="BE24" s="25">
        <f>rapportjanv12[[#This Row],[Salaire par jours]]*rapportjanv12[[#This Row],[Absent ]]</f>
        <v>0</v>
      </c>
      <c r="BF24" s="25">
        <f>rapportjanv12[[#This Row],[Salaire]]-rapportjanv12[[#This Row],[Déduction]]</f>
        <v>52000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9"/>
        <v>4</v>
      </c>
      <c r="L25" s="10" t="s">
        <v>40</v>
      </c>
      <c r="M25" s="10" t="s">
        <v>40</v>
      </c>
      <c r="N25" s="10" t="s">
        <v>40</v>
      </c>
      <c r="O25" s="10" t="s">
        <v>40</v>
      </c>
      <c r="P25" s="10" t="s">
        <v>40</v>
      </c>
      <c r="Q25" s="10" t="s">
        <v>40</v>
      </c>
      <c r="R25" s="10" t="str">
        <f t="shared" si="10"/>
        <v>WO</v>
      </c>
      <c r="S25" s="10" t="s">
        <v>40</v>
      </c>
      <c r="T25" s="10" t="s">
        <v>40</v>
      </c>
      <c r="U25" s="10" t="s">
        <v>40</v>
      </c>
      <c r="V25" s="10" t="s">
        <v>40</v>
      </c>
      <c r="W25" s="10" t="s">
        <v>40</v>
      </c>
      <c r="X25" s="10" t="s">
        <v>40</v>
      </c>
      <c r="Y25" s="10" t="str">
        <f t="shared" si="10"/>
        <v>WO</v>
      </c>
      <c r="Z25" s="10" t="s">
        <v>40</v>
      </c>
      <c r="AA25" s="10" t="s">
        <v>40</v>
      </c>
      <c r="AB25" s="10" t="s">
        <v>40</v>
      </c>
      <c r="AC25" s="10" t="s">
        <v>40</v>
      </c>
      <c r="AD25" s="10" t="s">
        <v>40</v>
      </c>
      <c r="AE25" s="10" t="s">
        <v>40</v>
      </c>
      <c r="AF25" s="10" t="str">
        <f t="shared" si="11"/>
        <v>WO</v>
      </c>
      <c r="AG25" s="10" t="s">
        <v>40</v>
      </c>
      <c r="AH25" s="10" t="s">
        <v>40</v>
      </c>
      <c r="AI25" s="10" t="s">
        <v>40</v>
      </c>
      <c r="AJ25" s="10" t="s">
        <v>40</v>
      </c>
      <c r="AK25" s="10" t="s">
        <v>40</v>
      </c>
      <c r="AL25" s="10" t="s">
        <v>40</v>
      </c>
      <c r="AM25" s="10" t="str">
        <f t="shared" si="11"/>
        <v>WO</v>
      </c>
      <c r="AN25" s="10" t="s">
        <v>40</v>
      </c>
      <c r="AO25" s="10" t="s">
        <v>40</v>
      </c>
      <c r="AP25" s="11" t="s">
        <v>40</v>
      </c>
      <c r="AQ25" s="29"/>
      <c r="AR25" s="32"/>
      <c r="AS25" s="10">
        <v>17</v>
      </c>
      <c r="AT25" s="10">
        <v>1017</v>
      </c>
      <c r="AU25" s="10" t="str">
        <f t="shared" si="3"/>
        <v>décembre</v>
      </c>
      <c r="AV25" s="19" t="s">
        <v>20</v>
      </c>
      <c r="AW25" s="10">
        <f t="shared" si="4"/>
        <v>27</v>
      </c>
      <c r="AX25" s="10">
        <f t="shared" si="5"/>
        <v>0</v>
      </c>
      <c r="AY25" s="10">
        <f t="shared" si="6"/>
        <v>0</v>
      </c>
      <c r="AZ25" s="10">
        <f t="shared" si="7"/>
        <v>4</v>
      </c>
      <c r="BA25" s="10">
        <f t="shared" si="8"/>
        <v>31</v>
      </c>
      <c r="BB25" s="10">
        <f>rapportjanv12[[#This Row],[Jours]]-rapportjanv12[[#This Row],[Absent ]]</f>
        <v>31</v>
      </c>
      <c r="BC25" s="24">
        <v>42000</v>
      </c>
      <c r="BD25" s="25">
        <f>rapportjanv12[[#This Row],[Salaire]]/rapportjanv12[[#This Row],[Jours]]</f>
        <v>1354.8387096774193</v>
      </c>
      <c r="BE25" s="25">
        <f>rapportjanv12[[#This Row],[Salaire par jours]]*rapportjanv12[[#This Row],[Absent ]]</f>
        <v>0</v>
      </c>
      <c r="BF25" s="25">
        <f>rapportjanv12[[#This Row],[Salaire]]-rapportjanv12[[#This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9"/>
        <v>4</v>
      </c>
      <c r="L26" s="10" t="s">
        <v>40</v>
      </c>
      <c r="M26" s="10" t="s">
        <v>40</v>
      </c>
      <c r="N26" s="10" t="s">
        <v>40</v>
      </c>
      <c r="O26" s="10" t="s">
        <v>40</v>
      </c>
      <c r="P26" s="10" t="s">
        <v>40</v>
      </c>
      <c r="Q26" s="10" t="s">
        <v>40</v>
      </c>
      <c r="R26" s="10" t="str">
        <f t="shared" si="10"/>
        <v>WO</v>
      </c>
      <c r="S26" s="10" t="s">
        <v>40</v>
      </c>
      <c r="T26" s="10" t="s">
        <v>40</v>
      </c>
      <c r="U26" s="10" t="s">
        <v>40</v>
      </c>
      <c r="V26" s="10" t="s">
        <v>40</v>
      </c>
      <c r="W26" s="10" t="s">
        <v>40</v>
      </c>
      <c r="X26" s="10" t="s">
        <v>40</v>
      </c>
      <c r="Y26" s="10" t="str">
        <f t="shared" si="10"/>
        <v>WO</v>
      </c>
      <c r="Z26" s="10" t="s">
        <v>40</v>
      </c>
      <c r="AA26" s="10" t="s">
        <v>40</v>
      </c>
      <c r="AB26" s="10" t="s">
        <v>40</v>
      </c>
      <c r="AC26" s="10" t="s">
        <v>40</v>
      </c>
      <c r="AD26" s="10" t="s">
        <v>40</v>
      </c>
      <c r="AE26" s="10" t="s">
        <v>40</v>
      </c>
      <c r="AF26" s="10" t="str">
        <f t="shared" si="11"/>
        <v>WO</v>
      </c>
      <c r="AG26" s="10" t="s">
        <v>40</v>
      </c>
      <c r="AH26" s="10" t="s">
        <v>40</v>
      </c>
      <c r="AI26" s="10" t="s">
        <v>40</v>
      </c>
      <c r="AJ26" s="10" t="s">
        <v>40</v>
      </c>
      <c r="AK26" s="10" t="s">
        <v>40</v>
      </c>
      <c r="AL26" s="10" t="s">
        <v>40</v>
      </c>
      <c r="AM26" s="10" t="str">
        <f t="shared" si="11"/>
        <v>WO</v>
      </c>
      <c r="AN26" s="10" t="s">
        <v>40</v>
      </c>
      <c r="AO26" s="10" t="s">
        <v>28</v>
      </c>
      <c r="AP26" s="11" t="s">
        <v>40</v>
      </c>
      <c r="AQ26" s="29"/>
      <c r="AR26" s="32"/>
      <c r="AS26" s="10">
        <v>18</v>
      </c>
      <c r="AT26" s="10">
        <v>1018</v>
      </c>
      <c r="AU26" s="10" t="str">
        <f t="shared" si="3"/>
        <v>décembre</v>
      </c>
      <c r="AV26" s="19" t="s">
        <v>21</v>
      </c>
      <c r="AW26" s="10">
        <f t="shared" si="4"/>
        <v>26</v>
      </c>
      <c r="AX26" s="10">
        <f t="shared" si="5"/>
        <v>1</v>
      </c>
      <c r="AY26" s="10">
        <f t="shared" si="6"/>
        <v>0</v>
      </c>
      <c r="AZ26" s="10">
        <f t="shared" si="7"/>
        <v>4</v>
      </c>
      <c r="BA26" s="10">
        <f t="shared" si="8"/>
        <v>31</v>
      </c>
      <c r="BB26" s="10">
        <f>rapportjanv12[[#This Row],[Jours]]-rapportjanv12[[#This Row],[Absent ]]</f>
        <v>30</v>
      </c>
      <c r="BC26" s="24">
        <v>62000</v>
      </c>
      <c r="BD26" s="25">
        <f>rapportjanv12[[#This Row],[Salaire]]/rapportjanv12[[#This Row],[Jours]]</f>
        <v>2000</v>
      </c>
      <c r="BE26" s="25">
        <f>rapportjanv12[[#This Row],[Salaire par jours]]*rapportjanv12[[#This Row],[Absent ]]</f>
        <v>2000</v>
      </c>
      <c r="BF26" s="25">
        <f>rapportjanv12[[#This Row],[Salaire]]-rapportjanv12[[#This Row],[Déduction]]</f>
        <v>60000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9"/>
        <v>4</v>
      </c>
      <c r="L27" s="10" t="s">
        <v>40</v>
      </c>
      <c r="M27" s="10" t="s">
        <v>40</v>
      </c>
      <c r="N27" s="10" t="s">
        <v>40</v>
      </c>
      <c r="O27" s="10" t="s">
        <v>40</v>
      </c>
      <c r="P27" s="10" t="s">
        <v>40</v>
      </c>
      <c r="Q27" s="10" t="s">
        <v>40</v>
      </c>
      <c r="R27" s="10" t="str">
        <f t="shared" si="10"/>
        <v>WO</v>
      </c>
      <c r="S27" s="10" t="s">
        <v>40</v>
      </c>
      <c r="T27" s="10" t="s">
        <v>40</v>
      </c>
      <c r="U27" s="10" t="s">
        <v>40</v>
      </c>
      <c r="V27" s="10" t="s">
        <v>40</v>
      </c>
      <c r="W27" s="10" t="s">
        <v>40</v>
      </c>
      <c r="X27" s="10" t="s">
        <v>40</v>
      </c>
      <c r="Y27" s="10" t="str">
        <f t="shared" si="10"/>
        <v>WO</v>
      </c>
      <c r="Z27" s="10" t="s">
        <v>40</v>
      </c>
      <c r="AA27" s="10" t="s">
        <v>40</v>
      </c>
      <c r="AB27" s="10" t="s">
        <v>40</v>
      </c>
      <c r="AC27" s="10" t="s">
        <v>40</v>
      </c>
      <c r="AD27" s="10" t="s">
        <v>40</v>
      </c>
      <c r="AE27" s="10" t="s">
        <v>40</v>
      </c>
      <c r="AF27" s="10" t="str">
        <f t="shared" si="11"/>
        <v>WO</v>
      </c>
      <c r="AG27" s="10" t="s">
        <v>40</v>
      </c>
      <c r="AH27" s="10" t="s">
        <v>40</v>
      </c>
      <c r="AI27" s="10" t="s">
        <v>40</v>
      </c>
      <c r="AJ27" s="10" t="s">
        <v>40</v>
      </c>
      <c r="AK27" s="10" t="s">
        <v>40</v>
      </c>
      <c r="AL27" s="10" t="s">
        <v>40</v>
      </c>
      <c r="AM27" s="10" t="str">
        <f t="shared" si="11"/>
        <v>WO</v>
      </c>
      <c r="AN27" s="10" t="s">
        <v>40</v>
      </c>
      <c r="AO27" s="10" t="s">
        <v>40</v>
      </c>
      <c r="AP27" s="11" t="s">
        <v>40</v>
      </c>
      <c r="AQ27" s="29"/>
      <c r="AR27" s="32"/>
      <c r="AS27" s="10">
        <v>19</v>
      </c>
      <c r="AT27" s="10">
        <v>1019</v>
      </c>
      <c r="AU27" s="10" t="str">
        <f t="shared" si="3"/>
        <v>décembre</v>
      </c>
      <c r="AV27" s="19" t="s">
        <v>22</v>
      </c>
      <c r="AW27" s="10">
        <f t="shared" si="4"/>
        <v>27</v>
      </c>
      <c r="AX27" s="10">
        <f t="shared" si="5"/>
        <v>0</v>
      </c>
      <c r="AY27" s="10">
        <f t="shared" si="6"/>
        <v>0</v>
      </c>
      <c r="AZ27" s="10">
        <f t="shared" si="7"/>
        <v>4</v>
      </c>
      <c r="BA27" s="10">
        <f t="shared" si="8"/>
        <v>31</v>
      </c>
      <c r="BB27" s="10">
        <f>rapportjanv12[[#This Row],[Jours]]-rapportjanv12[[#This Row],[Absent ]]</f>
        <v>31</v>
      </c>
      <c r="BC27" s="24">
        <v>41000</v>
      </c>
      <c r="BD27" s="25">
        <f>rapportjanv12[[#This Row],[Salaire]]/rapportjanv12[[#This Row],[Jours]]</f>
        <v>1322.5806451612902</v>
      </c>
      <c r="BE27" s="25">
        <f>rapportjanv12[[#This Row],[Salaire par jours]]*rapportjanv12[[#This Row],[Absent ]]</f>
        <v>0</v>
      </c>
      <c r="BF27" s="25">
        <f>rapportjanv12[[#This Row],[Salaire]]-rapportjanv12[[#This Row],[Déduction]]</f>
        <v>41000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9"/>
        <v>4</v>
      </c>
      <c r="L28" s="13" t="s">
        <v>40</v>
      </c>
      <c r="M28" s="13" t="s">
        <v>40</v>
      </c>
      <c r="N28" s="13" t="s">
        <v>40</v>
      </c>
      <c r="O28" s="13" t="s">
        <v>40</v>
      </c>
      <c r="P28" s="13" t="s">
        <v>40</v>
      </c>
      <c r="Q28" s="13" t="s">
        <v>40</v>
      </c>
      <c r="R28" s="13" t="str">
        <f t="shared" si="10"/>
        <v>WO</v>
      </c>
      <c r="S28" s="13" t="s">
        <v>40</v>
      </c>
      <c r="T28" s="13" t="s">
        <v>40</v>
      </c>
      <c r="U28" s="13" t="s">
        <v>40</v>
      </c>
      <c r="V28" s="13" t="s">
        <v>40</v>
      </c>
      <c r="W28" s="13" t="s">
        <v>40</v>
      </c>
      <c r="X28" s="13" t="s">
        <v>40</v>
      </c>
      <c r="Y28" s="13" t="str">
        <f t="shared" si="10"/>
        <v>WO</v>
      </c>
      <c r="Z28" s="13" t="s">
        <v>40</v>
      </c>
      <c r="AA28" s="13" t="s">
        <v>40</v>
      </c>
      <c r="AB28" s="13" t="s">
        <v>40</v>
      </c>
      <c r="AC28" s="13" t="s">
        <v>40</v>
      </c>
      <c r="AD28" s="13" t="s">
        <v>40</v>
      </c>
      <c r="AE28" s="13" t="s">
        <v>40</v>
      </c>
      <c r="AF28" s="13" t="str">
        <f t="shared" si="11"/>
        <v>WO</v>
      </c>
      <c r="AG28" s="13" t="s">
        <v>40</v>
      </c>
      <c r="AH28" s="13" t="s">
        <v>40</v>
      </c>
      <c r="AI28" s="13" t="s">
        <v>40</v>
      </c>
      <c r="AJ28" s="13" t="s">
        <v>40</v>
      </c>
      <c r="AK28" s="13" t="s">
        <v>40</v>
      </c>
      <c r="AL28" s="13" t="s">
        <v>40</v>
      </c>
      <c r="AM28" s="13" t="str">
        <f t="shared" si="11"/>
        <v>WO</v>
      </c>
      <c r="AN28" s="13" t="s">
        <v>40</v>
      </c>
      <c r="AO28" s="13" t="s">
        <v>40</v>
      </c>
      <c r="AP28" s="14" t="s">
        <v>40</v>
      </c>
      <c r="AQ28" s="29"/>
      <c r="AR28" s="32"/>
      <c r="AS28" s="10">
        <v>20</v>
      </c>
      <c r="AT28" s="10">
        <v>1020</v>
      </c>
      <c r="AU28" s="10" t="str">
        <f t="shared" si="3"/>
        <v>décembre</v>
      </c>
      <c r="AV28" s="19" t="s">
        <v>23</v>
      </c>
      <c r="AW28" s="10">
        <f t="shared" si="4"/>
        <v>27</v>
      </c>
      <c r="AX28" s="10">
        <f t="shared" si="5"/>
        <v>0</v>
      </c>
      <c r="AY28" s="10">
        <f t="shared" si="6"/>
        <v>0</v>
      </c>
      <c r="AZ28" s="10">
        <f t="shared" si="7"/>
        <v>4</v>
      </c>
      <c r="BA28" s="10">
        <f t="shared" si="8"/>
        <v>31</v>
      </c>
      <c r="BB28" s="10">
        <f>rapportjanv12[[#This Row],[Jours]]-rapportjanv12[[#This Row],[Absent ]]</f>
        <v>31</v>
      </c>
      <c r="BC28" s="24">
        <v>30000</v>
      </c>
      <c r="BD28" s="25">
        <f>rapportjanv12[[#This Row],[Salaire]]/rapportjanv12[[#This Row],[Jours]]</f>
        <v>967.74193548387098</v>
      </c>
      <c r="BE28" s="25">
        <f>rapportjanv12[[#This Row],[Salaire par jours]]*rapportjanv12[[#This Row],[Absent ]]</f>
        <v>0</v>
      </c>
      <c r="BF28" s="25">
        <f>rapportjanv12[[#This Row],[Salaire]]-rapportjanv12[[#This Row],[Déduction]]</f>
        <v>30000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R9:R28 Y9:Y28 AF9:AF28 AM9:AM28">
    <cfRule type="containsText" dxfId="39" priority="24" operator="containsText" text="WO">
      <formula>NOT(ISERROR(SEARCH("WO",L8)))</formula>
    </cfRule>
  </conditionalFormatting>
  <conditionalFormatting sqref="R9:R28 Y9:Y28 AF9:AF28 AM9:AM28">
    <cfRule type="containsText" dxfId="38" priority="21" operator="containsText" text="C">
      <formula>NOT(ISERROR(SEARCH("C",R9)))</formula>
    </cfRule>
    <cfRule type="containsText" dxfId="37" priority="22" operator="containsText" text="A">
      <formula>NOT(ISERROR(SEARCH("A",R9)))</formula>
    </cfRule>
    <cfRule type="containsText" dxfId="36" priority="23" operator="containsText" text="P">
      <formula>NOT(ISERROR(SEARCH("P",R9)))</formula>
    </cfRule>
  </conditionalFormatting>
  <conditionalFormatting sqref="AN9:AP28">
    <cfRule type="containsText" dxfId="35" priority="20" operator="containsText" text="WO">
      <formula>NOT(ISERROR(SEARCH("WO",AN9)))</formula>
    </cfRule>
  </conditionalFormatting>
  <conditionalFormatting sqref="AN9:AP28">
    <cfRule type="containsText" dxfId="34" priority="17" operator="containsText" text="C">
      <formula>NOT(ISERROR(SEARCH("C",AN9)))</formula>
    </cfRule>
    <cfRule type="containsText" dxfId="33" priority="18" operator="containsText" text="A">
      <formula>NOT(ISERROR(SEARCH("A",AN9)))</formula>
    </cfRule>
    <cfRule type="containsText" dxfId="32" priority="19" operator="containsText" text="P">
      <formula>NOT(ISERROR(SEARCH("P",AN9)))</formula>
    </cfRule>
  </conditionalFormatting>
  <conditionalFormatting sqref="L9:Q28">
    <cfRule type="containsText" dxfId="31" priority="16" operator="containsText" text="WO">
      <formula>NOT(ISERROR(SEARCH("WO",L9)))</formula>
    </cfRule>
  </conditionalFormatting>
  <conditionalFormatting sqref="L9:Q28">
    <cfRule type="containsText" dxfId="30" priority="13" operator="containsText" text="C">
      <formula>NOT(ISERROR(SEARCH("C",L9)))</formula>
    </cfRule>
    <cfRule type="containsText" dxfId="29" priority="14" operator="containsText" text="A">
      <formula>NOT(ISERROR(SEARCH("A",L9)))</formula>
    </cfRule>
    <cfRule type="containsText" dxfId="28" priority="15" operator="containsText" text="P">
      <formula>NOT(ISERROR(SEARCH("P",L9)))</formula>
    </cfRule>
  </conditionalFormatting>
  <conditionalFormatting sqref="S9:X28">
    <cfRule type="containsText" dxfId="27" priority="12" operator="containsText" text="WO">
      <formula>NOT(ISERROR(SEARCH("WO",S9)))</formula>
    </cfRule>
  </conditionalFormatting>
  <conditionalFormatting sqref="S9:X28">
    <cfRule type="containsText" dxfId="26" priority="9" operator="containsText" text="C">
      <formula>NOT(ISERROR(SEARCH("C",S9)))</formula>
    </cfRule>
    <cfRule type="containsText" dxfId="25" priority="10" operator="containsText" text="A">
      <formula>NOT(ISERROR(SEARCH("A",S9)))</formula>
    </cfRule>
    <cfRule type="containsText" dxfId="24" priority="11" operator="containsText" text="P">
      <formula>NOT(ISERROR(SEARCH("P",S9)))</formula>
    </cfRule>
  </conditionalFormatting>
  <conditionalFormatting sqref="Z9:AE28">
    <cfRule type="containsText" dxfId="23" priority="8" operator="containsText" text="WO">
      <formula>NOT(ISERROR(SEARCH("WO",Z9)))</formula>
    </cfRule>
  </conditionalFormatting>
  <conditionalFormatting sqref="Z9:AE28">
    <cfRule type="containsText" dxfId="22" priority="5" operator="containsText" text="C">
      <formula>NOT(ISERROR(SEARCH("C",Z9)))</formula>
    </cfRule>
    <cfRule type="containsText" dxfId="21" priority="6" operator="containsText" text="A">
      <formula>NOT(ISERROR(SEARCH("A",Z9)))</formula>
    </cfRule>
    <cfRule type="containsText" dxfId="20" priority="7" operator="containsText" text="P">
      <formula>NOT(ISERROR(SEARCH("P",Z9)))</formula>
    </cfRule>
  </conditionalFormatting>
  <conditionalFormatting sqref="AG9:AL28">
    <cfRule type="containsText" dxfId="19" priority="4" operator="containsText" text="WO">
      <formula>NOT(ISERROR(SEARCH("WO",AG9)))</formula>
    </cfRule>
  </conditionalFormatting>
  <conditionalFormatting sqref="AG9:AL28">
    <cfRule type="containsText" dxfId="18" priority="1" operator="containsText" text="C">
      <formula>NOT(ISERROR(SEARCH("C",AG9)))</formula>
    </cfRule>
    <cfRule type="containsText" dxfId="17" priority="2" operator="containsText" text="A">
      <formula>NOT(ISERROR(SEARCH("A",AG9)))</formula>
    </cfRule>
    <cfRule type="containsText" dxfId="16" priority="3" operator="containsText" text="P">
      <formula>NOT(ISERROR(SEARCH("P",AG9)))</formula>
    </cfRule>
  </conditionalFormatting>
  <dataValidations count="1">
    <dataValidation type="list" allowBlank="1" showInputMessage="1" showErrorMessage="1" sqref="AG9:AL28 AN9:AP28 L9:Q28 Z9:AE28 S9:X28" xr:uid="{AF4F15C1-E1E3-4B2E-A741-035C30B3822C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E0D73A-AA18-466D-8453-C99628BA2C18}">
          <x14:formula1>
            <xm:f>rough!$A$1:$A$12</xm:f>
          </x14:formula1>
          <xm:sqref>H5:I5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02AD-9F56-40F3-8B78-99787E75B70B}">
  <dimension ref="A1:A12"/>
  <sheetViews>
    <sheetView workbookViewId="0">
      <selection activeCell="A11" sqref="A11"/>
    </sheetView>
  </sheetViews>
  <sheetFormatPr baseColWidth="10" defaultRowHeight="14.4" x14ac:dyDescent="0.3"/>
  <sheetData>
    <row r="1" spans="1:1" x14ac:dyDescent="0.3">
      <c r="A1" s="3">
        <v>45658</v>
      </c>
    </row>
    <row r="2" spans="1:1" x14ac:dyDescent="0.3">
      <c r="A2" s="3">
        <v>45689</v>
      </c>
    </row>
    <row r="3" spans="1:1" x14ac:dyDescent="0.3">
      <c r="A3" s="3">
        <v>45717</v>
      </c>
    </row>
    <row r="4" spans="1:1" x14ac:dyDescent="0.3">
      <c r="A4" s="3">
        <v>45748</v>
      </c>
    </row>
    <row r="5" spans="1:1" x14ac:dyDescent="0.3">
      <c r="A5" s="3">
        <v>45778</v>
      </c>
    </row>
    <row r="6" spans="1:1" x14ac:dyDescent="0.3">
      <c r="A6" s="3">
        <v>45809</v>
      </c>
    </row>
    <row r="7" spans="1:1" x14ac:dyDescent="0.3">
      <c r="A7" s="3">
        <v>45839</v>
      </c>
    </row>
    <row r="8" spans="1:1" x14ac:dyDescent="0.3">
      <c r="A8" s="3">
        <v>45870</v>
      </c>
    </row>
    <row r="9" spans="1:1" x14ac:dyDescent="0.3">
      <c r="A9" s="3">
        <v>45901</v>
      </c>
    </row>
    <row r="10" spans="1:1" x14ac:dyDescent="0.3">
      <c r="A10" s="3">
        <v>45931</v>
      </c>
    </row>
    <row r="11" spans="1:1" x14ac:dyDescent="0.3">
      <c r="A11" s="3">
        <v>45962</v>
      </c>
    </row>
    <row r="12" spans="1:1" x14ac:dyDescent="0.3">
      <c r="A12" s="3">
        <v>45992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7FC6-7115-4C33-BDA5-E21AD29C3019}">
  <dimension ref="A1:BI43"/>
  <sheetViews>
    <sheetView topLeftCell="AR1" zoomScale="90" zoomScaleNormal="90" zoomScaleSheetLayoutView="100" workbookViewId="0">
      <selection activeCell="AY10" sqref="AY10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45658</v>
      </c>
      <c r="I5" s="34"/>
      <c r="J5" s="35">
        <f>(_xlfn.DAYS($M$5,$H$5))+1</f>
        <v>31</v>
      </c>
      <c r="K5" s="33" t="str">
        <f>TEXT(H5,"mmmm")</f>
        <v>janvier</v>
      </c>
      <c r="L5" s="33" t="s">
        <v>27</v>
      </c>
      <c r="M5" s="34">
        <f>EOMONTH(H5,0)</f>
        <v>45688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mer</v>
      </c>
      <c r="M7" s="6" t="str">
        <f t="shared" ref="M7:AP7" si="0">TEXT(M8,"jjj")</f>
        <v>jeu</v>
      </c>
      <c r="N7" s="6" t="str">
        <f t="shared" si="0"/>
        <v>ven</v>
      </c>
      <c r="O7" s="6" t="str">
        <f t="shared" si="0"/>
        <v>sam</v>
      </c>
      <c r="P7" s="6" t="str">
        <f t="shared" si="0"/>
        <v>dim</v>
      </c>
      <c r="Q7" s="6" t="str">
        <f t="shared" si="0"/>
        <v>lun</v>
      </c>
      <c r="R7" s="6" t="str">
        <f t="shared" si="0"/>
        <v>mar</v>
      </c>
      <c r="S7" s="6" t="str">
        <f t="shared" si="0"/>
        <v>mer</v>
      </c>
      <c r="T7" s="6" t="str">
        <f t="shared" si="0"/>
        <v>jeu</v>
      </c>
      <c r="U7" s="6" t="str">
        <f t="shared" si="0"/>
        <v>ven</v>
      </c>
      <c r="V7" s="6" t="str">
        <f t="shared" si="0"/>
        <v>sam</v>
      </c>
      <c r="W7" s="6" t="str">
        <f t="shared" si="0"/>
        <v>dim</v>
      </c>
      <c r="X7" s="6" t="str">
        <f t="shared" si="0"/>
        <v>lun</v>
      </c>
      <c r="Y7" s="6" t="str">
        <f t="shared" si="0"/>
        <v>mar</v>
      </c>
      <c r="Z7" s="6" t="str">
        <f t="shared" si="0"/>
        <v>mer</v>
      </c>
      <c r="AA7" s="6" t="str">
        <f t="shared" si="0"/>
        <v>jeu</v>
      </c>
      <c r="AB7" s="6" t="str">
        <f t="shared" si="0"/>
        <v>ven</v>
      </c>
      <c r="AC7" s="6" t="str">
        <f t="shared" si="0"/>
        <v>sam</v>
      </c>
      <c r="AD7" s="6" t="str">
        <f t="shared" si="0"/>
        <v>dim</v>
      </c>
      <c r="AE7" s="6" t="str">
        <f t="shared" si="0"/>
        <v>lun</v>
      </c>
      <c r="AF7" s="6" t="str">
        <f t="shared" si="0"/>
        <v>mar</v>
      </c>
      <c r="AG7" s="6" t="str">
        <f t="shared" si="0"/>
        <v>mer</v>
      </c>
      <c r="AH7" s="6" t="str">
        <f t="shared" si="0"/>
        <v>jeu</v>
      </c>
      <c r="AI7" s="6" t="str">
        <f t="shared" si="0"/>
        <v>ven</v>
      </c>
      <c r="AJ7" s="6" t="str">
        <f t="shared" si="0"/>
        <v>sam</v>
      </c>
      <c r="AK7" s="6" t="str">
        <f t="shared" si="0"/>
        <v>dim</v>
      </c>
      <c r="AL7" s="6" t="str">
        <f t="shared" si="0"/>
        <v>lun</v>
      </c>
      <c r="AM7" s="6" t="str">
        <f t="shared" si="0"/>
        <v>mar</v>
      </c>
      <c r="AN7" s="6" t="str">
        <f t="shared" si="0"/>
        <v>mer</v>
      </c>
      <c r="AO7" s="6" t="str">
        <f t="shared" si="0"/>
        <v>jeu</v>
      </c>
      <c r="AP7" s="7" t="str">
        <f t="shared" si="0"/>
        <v>ven</v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45658</v>
      </c>
      <c r="M8" s="17">
        <f>IF(L8&lt;$M$5,L8+1,"")</f>
        <v>45659</v>
      </c>
      <c r="N8" s="17">
        <f t="shared" ref="N8:AQ8" si="1">IF(M8&lt;$M$5,M8+1,"")</f>
        <v>45660</v>
      </c>
      <c r="O8" s="17">
        <f t="shared" si="1"/>
        <v>45661</v>
      </c>
      <c r="P8" s="17">
        <f t="shared" si="1"/>
        <v>45662</v>
      </c>
      <c r="Q8" s="17">
        <f t="shared" si="1"/>
        <v>45663</v>
      </c>
      <c r="R8" s="17">
        <f t="shared" si="1"/>
        <v>45664</v>
      </c>
      <c r="S8" s="17">
        <f t="shared" si="1"/>
        <v>45665</v>
      </c>
      <c r="T8" s="17">
        <f t="shared" si="1"/>
        <v>45666</v>
      </c>
      <c r="U8" s="17">
        <f t="shared" si="1"/>
        <v>45667</v>
      </c>
      <c r="V8" s="17">
        <f t="shared" si="1"/>
        <v>45668</v>
      </c>
      <c r="W8" s="17">
        <f t="shared" si="1"/>
        <v>45669</v>
      </c>
      <c r="X8" s="17">
        <f t="shared" si="1"/>
        <v>45670</v>
      </c>
      <c r="Y8" s="17">
        <f t="shared" si="1"/>
        <v>45671</v>
      </c>
      <c r="Z8" s="17">
        <f t="shared" si="1"/>
        <v>45672</v>
      </c>
      <c r="AA8" s="17">
        <f t="shared" si="1"/>
        <v>45673</v>
      </c>
      <c r="AB8" s="17">
        <f t="shared" si="1"/>
        <v>45674</v>
      </c>
      <c r="AC8" s="17">
        <f t="shared" si="1"/>
        <v>45675</v>
      </c>
      <c r="AD8" s="17">
        <f t="shared" si="1"/>
        <v>45676</v>
      </c>
      <c r="AE8" s="17">
        <f t="shared" si="1"/>
        <v>45677</v>
      </c>
      <c r="AF8" s="17">
        <f t="shared" si="1"/>
        <v>45678</v>
      </c>
      <c r="AG8" s="17">
        <f t="shared" si="1"/>
        <v>45679</v>
      </c>
      <c r="AH8" s="17">
        <f t="shared" si="1"/>
        <v>45680</v>
      </c>
      <c r="AI8" s="17">
        <f t="shared" si="1"/>
        <v>45681</v>
      </c>
      <c r="AJ8" s="17">
        <f t="shared" si="1"/>
        <v>45682</v>
      </c>
      <c r="AK8" s="17">
        <f t="shared" si="1"/>
        <v>45683</v>
      </c>
      <c r="AL8" s="17">
        <f t="shared" si="1"/>
        <v>45684</v>
      </c>
      <c r="AM8" s="17">
        <f t="shared" si="1"/>
        <v>45685</v>
      </c>
      <c r="AN8" s="17">
        <f t="shared" si="1"/>
        <v>45686</v>
      </c>
      <c r="AO8" s="17">
        <f t="shared" si="1"/>
        <v>45687</v>
      </c>
      <c r="AP8" s="18">
        <f t="shared" si="1"/>
        <v>45688</v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41</v>
      </c>
      <c r="M9" s="10" t="s">
        <v>40</v>
      </c>
      <c r="N9" s="10" t="s">
        <v>40</v>
      </c>
      <c r="O9" s="10" t="s">
        <v>40</v>
      </c>
      <c r="P9" s="10" t="str">
        <f t="shared" ref="P9:AK17" si="2">IF(P$7="dim","WO","")</f>
        <v>WO</v>
      </c>
      <c r="Q9" s="10" t="s">
        <v>40</v>
      </c>
      <c r="R9" s="10" t="s">
        <v>40</v>
      </c>
      <c r="S9" s="10" t="s">
        <v>40</v>
      </c>
      <c r="T9" s="10" t="s">
        <v>40</v>
      </c>
      <c r="U9" s="10" t="s">
        <v>40</v>
      </c>
      <c r="V9" s="10" t="s">
        <v>40</v>
      </c>
      <c r="W9" s="10" t="str">
        <f t="shared" si="2"/>
        <v>WO</v>
      </c>
      <c r="X9" s="10" t="s">
        <v>40</v>
      </c>
      <c r="Y9" s="10" t="s">
        <v>40</v>
      </c>
      <c r="Z9" s="10" t="s">
        <v>40</v>
      </c>
      <c r="AA9" s="10" t="s">
        <v>40</v>
      </c>
      <c r="AB9" s="10" t="s">
        <v>40</v>
      </c>
      <c r="AC9" s="10" t="s">
        <v>40</v>
      </c>
      <c r="AD9" s="10" t="str">
        <f t="shared" si="2"/>
        <v>WO</v>
      </c>
      <c r="AE9" s="10" t="s">
        <v>40</v>
      </c>
      <c r="AF9" s="10" t="s">
        <v>40</v>
      </c>
      <c r="AG9" s="10" t="s">
        <v>40</v>
      </c>
      <c r="AH9" s="10" t="s">
        <v>40</v>
      </c>
      <c r="AI9" s="10" t="s">
        <v>40</v>
      </c>
      <c r="AJ9" s="10" t="s">
        <v>40</v>
      </c>
      <c r="AK9" s="10" t="str">
        <f t="shared" si="2"/>
        <v>WO</v>
      </c>
      <c r="AL9" s="10" t="s">
        <v>40</v>
      </c>
      <c r="AM9" s="10" t="s">
        <v>40</v>
      </c>
      <c r="AN9" s="10" t="s">
        <v>40</v>
      </c>
      <c r="AO9" s="10" t="s">
        <v>28</v>
      </c>
      <c r="AP9" s="11" t="s">
        <v>40</v>
      </c>
      <c r="AQ9" s="29"/>
      <c r="AR9" s="32"/>
      <c r="AS9" s="10">
        <v>1</v>
      </c>
      <c r="AT9" s="10">
        <v>1001</v>
      </c>
      <c r="AU9" s="10" t="str">
        <f t="shared" ref="AU9:AU28" si="3">$K$5</f>
        <v>janvier</v>
      </c>
      <c r="AV9" s="19" t="s">
        <v>4</v>
      </c>
      <c r="AW9" s="10">
        <f t="shared" ref="AW9:AW28" si="4">COUNTIF($L9:$AP9,"p")</f>
        <v>25</v>
      </c>
      <c r="AX9" s="10">
        <f t="shared" ref="AX9:AX28" si="5">COUNTIF($L9:$AP9,"A")</f>
        <v>1</v>
      </c>
      <c r="AY9" s="10">
        <f t="shared" ref="AY9:AY28" si="6">COUNTIF($L9:$AP9,"C")</f>
        <v>1</v>
      </c>
      <c r="AZ9" s="10">
        <f t="shared" ref="AZ9:AZ28" si="7">$K$9</f>
        <v>4</v>
      </c>
      <c r="BA9" s="10">
        <f t="shared" ref="BA9:BA28" si="8">$J$5</f>
        <v>31</v>
      </c>
      <c r="BB9" s="10">
        <f>rapportjanv[[#This Row],[Jours]]-rapportjanv[[#This Row],[Absent ]]</f>
        <v>30</v>
      </c>
      <c r="BC9" s="24">
        <v>10000</v>
      </c>
      <c r="BD9" s="25">
        <f>rapportjanv[[#This Row],[Salaire]]/rapportjanv[[#This Row],[Jours]]</f>
        <v>322.58064516129031</v>
      </c>
      <c r="BE9" s="25">
        <f>rapportjanv[[#This Row],[Salaire par jours]]*rapportjanv[[#This Row],[Absent ]]</f>
        <v>322.58064516129031</v>
      </c>
      <c r="BF9" s="25">
        <f>rapportjanv[[#This Row],[Salaire]]-rapportjanv[[#This Row],[Déduction]]</f>
        <v>9677.4193548387102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9">COUNTIF($L$7:$AP$7,"dim")</f>
        <v>4</v>
      </c>
      <c r="L10" s="10" t="s">
        <v>41</v>
      </c>
      <c r="M10" s="10" t="s">
        <v>40</v>
      </c>
      <c r="N10" s="10" t="s">
        <v>40</v>
      </c>
      <c r="O10" s="10" t="s">
        <v>40</v>
      </c>
      <c r="P10" s="10" t="str">
        <f t="shared" si="2"/>
        <v>WO</v>
      </c>
      <c r="Q10" s="10" t="s">
        <v>40</v>
      </c>
      <c r="R10" s="10" t="s">
        <v>40</v>
      </c>
      <c r="S10" s="10" t="s">
        <v>40</v>
      </c>
      <c r="T10" s="10" t="s">
        <v>40</v>
      </c>
      <c r="U10" s="10" t="s">
        <v>40</v>
      </c>
      <c r="V10" s="10" t="s">
        <v>40</v>
      </c>
      <c r="W10" s="10" t="str">
        <f t="shared" si="2"/>
        <v>WO</v>
      </c>
      <c r="X10" s="10" t="s">
        <v>40</v>
      </c>
      <c r="Y10" s="10" t="s">
        <v>40</v>
      </c>
      <c r="Z10" s="10" t="s">
        <v>40</v>
      </c>
      <c r="AA10" s="10" t="s">
        <v>40</v>
      </c>
      <c r="AB10" s="10" t="s">
        <v>40</v>
      </c>
      <c r="AC10" s="10" t="s">
        <v>40</v>
      </c>
      <c r="AD10" s="10" t="str">
        <f t="shared" si="2"/>
        <v>WO</v>
      </c>
      <c r="AE10" s="10" t="s">
        <v>40</v>
      </c>
      <c r="AF10" s="10" t="s">
        <v>40</v>
      </c>
      <c r="AG10" s="10" t="s">
        <v>40</v>
      </c>
      <c r="AH10" s="10" t="s">
        <v>40</v>
      </c>
      <c r="AI10" s="10" t="s">
        <v>40</v>
      </c>
      <c r="AJ10" s="10" t="s">
        <v>40</v>
      </c>
      <c r="AK10" s="10" t="str">
        <f t="shared" si="2"/>
        <v>WO</v>
      </c>
      <c r="AL10" s="10" t="s">
        <v>40</v>
      </c>
      <c r="AM10" s="10" t="s">
        <v>40</v>
      </c>
      <c r="AN10" s="10" t="s">
        <v>40</v>
      </c>
      <c r="AO10" s="10" t="s">
        <v>40</v>
      </c>
      <c r="AP10" s="11" t="s">
        <v>40</v>
      </c>
      <c r="AQ10" s="29"/>
      <c r="AR10" s="32"/>
      <c r="AS10" s="10">
        <v>2</v>
      </c>
      <c r="AT10" s="10">
        <v>1002</v>
      </c>
      <c r="AU10" s="10" t="str">
        <f t="shared" si="3"/>
        <v>janvier</v>
      </c>
      <c r="AV10" s="19" t="s">
        <v>5</v>
      </c>
      <c r="AW10" s="26">
        <f t="shared" si="4"/>
        <v>26</v>
      </c>
      <c r="AX10" s="10">
        <f t="shared" si="5"/>
        <v>0</v>
      </c>
      <c r="AY10" s="10">
        <f t="shared" si="6"/>
        <v>1</v>
      </c>
      <c r="AZ10" s="10">
        <f t="shared" si="7"/>
        <v>4</v>
      </c>
      <c r="BA10" s="10">
        <f t="shared" si="8"/>
        <v>31</v>
      </c>
      <c r="BB10" s="10">
        <f>rapportjanv[[#This Row],[Jours]]-rapportjanv[[#This Row],[Absent ]]</f>
        <v>31</v>
      </c>
      <c r="BC10" s="24">
        <v>20000</v>
      </c>
      <c r="BD10" s="25">
        <f>rapportjanv[[#This Row],[Salaire]]/rapportjanv[[#This Row],[Jours]]</f>
        <v>645.16129032258061</v>
      </c>
      <c r="BE10" s="25">
        <f>rapportjanv[[#This Row],[Salaire par jours]]*rapportjanv[[#This Row],[Absent ]]</f>
        <v>0</v>
      </c>
      <c r="BF10" s="25">
        <f>rapportjanv[[#This Row],[Salaire]]-rapportjanv[[#This Row],[Déduction]]</f>
        <v>20000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9"/>
        <v>4</v>
      </c>
      <c r="L11" s="10" t="s">
        <v>41</v>
      </c>
      <c r="M11" s="10" t="s">
        <v>40</v>
      </c>
      <c r="N11" s="10" t="s">
        <v>40</v>
      </c>
      <c r="O11" s="10" t="s">
        <v>40</v>
      </c>
      <c r="P11" s="10" t="str">
        <f t="shared" si="2"/>
        <v>WO</v>
      </c>
      <c r="Q11" s="10" t="s">
        <v>40</v>
      </c>
      <c r="R11" s="10" t="s">
        <v>40</v>
      </c>
      <c r="S11" s="10" t="s">
        <v>40</v>
      </c>
      <c r="T11" s="10" t="s">
        <v>40</v>
      </c>
      <c r="U11" s="10" t="s">
        <v>40</v>
      </c>
      <c r="V11" s="10" t="s">
        <v>40</v>
      </c>
      <c r="W11" s="10" t="str">
        <f t="shared" si="2"/>
        <v>WO</v>
      </c>
      <c r="X11" s="10" t="s">
        <v>40</v>
      </c>
      <c r="Y11" s="10" t="s">
        <v>40</v>
      </c>
      <c r="Z11" s="10" t="s">
        <v>40</v>
      </c>
      <c r="AA11" s="10" t="s">
        <v>40</v>
      </c>
      <c r="AB11" s="10" t="s">
        <v>40</v>
      </c>
      <c r="AC11" s="10" t="s">
        <v>40</v>
      </c>
      <c r="AD11" s="10" t="str">
        <f t="shared" si="2"/>
        <v>WO</v>
      </c>
      <c r="AE11" s="10" t="s">
        <v>40</v>
      </c>
      <c r="AF11" s="10" t="s">
        <v>40</v>
      </c>
      <c r="AG11" s="10" t="s">
        <v>40</v>
      </c>
      <c r="AH11" s="10" t="s">
        <v>40</v>
      </c>
      <c r="AI11" s="10" t="s">
        <v>40</v>
      </c>
      <c r="AJ11" s="10" t="s">
        <v>40</v>
      </c>
      <c r="AK11" s="10" t="str">
        <f t="shared" si="2"/>
        <v>WO</v>
      </c>
      <c r="AL11" s="10" t="s">
        <v>40</v>
      </c>
      <c r="AM11" s="10" t="s">
        <v>40</v>
      </c>
      <c r="AN11" s="10" t="s">
        <v>28</v>
      </c>
      <c r="AO11" s="10" t="s">
        <v>40</v>
      </c>
      <c r="AP11" s="11" t="s">
        <v>40</v>
      </c>
      <c r="AQ11" s="29"/>
      <c r="AR11" s="32"/>
      <c r="AS11" s="10">
        <v>3</v>
      </c>
      <c r="AT11" s="10">
        <v>1003</v>
      </c>
      <c r="AU11" s="10" t="str">
        <f t="shared" si="3"/>
        <v>janvier</v>
      </c>
      <c r="AV11" s="19" t="s">
        <v>6</v>
      </c>
      <c r="AW11" s="10">
        <f t="shared" si="4"/>
        <v>25</v>
      </c>
      <c r="AX11" s="10">
        <f t="shared" si="5"/>
        <v>1</v>
      </c>
      <c r="AY11" s="10">
        <f t="shared" si="6"/>
        <v>1</v>
      </c>
      <c r="AZ11" s="10">
        <f t="shared" si="7"/>
        <v>4</v>
      </c>
      <c r="BA11" s="10">
        <f t="shared" si="8"/>
        <v>31</v>
      </c>
      <c r="BB11" s="10">
        <f>rapportjanv[[#This Row],[Jours]]-rapportjanv[[#This Row],[Absent ]]</f>
        <v>30</v>
      </c>
      <c r="BC11" s="24">
        <v>25000</v>
      </c>
      <c r="BD11" s="25">
        <f>rapportjanv[[#This Row],[Salaire]]/rapportjanv[[#This Row],[Jours]]</f>
        <v>806.45161290322585</v>
      </c>
      <c r="BE11" s="25">
        <f>rapportjanv[[#This Row],[Salaire par jours]]*rapportjanv[[#This Row],[Absent ]]</f>
        <v>806.45161290322585</v>
      </c>
      <c r="BF11" s="25">
        <f>rapportjanv[[#This Row],[Salaire]]-rapportjanv[[#This Row],[Déduction]]</f>
        <v>24193.548387096773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9"/>
        <v>4</v>
      </c>
      <c r="L12" s="10" t="s">
        <v>41</v>
      </c>
      <c r="M12" s="10" t="s">
        <v>40</v>
      </c>
      <c r="N12" s="10" t="s">
        <v>40</v>
      </c>
      <c r="O12" s="10" t="s">
        <v>40</v>
      </c>
      <c r="P12" s="10" t="str">
        <f t="shared" si="2"/>
        <v>WO</v>
      </c>
      <c r="Q12" s="10" t="s">
        <v>40</v>
      </c>
      <c r="R12" s="10" t="s">
        <v>40</v>
      </c>
      <c r="S12" s="10" t="s">
        <v>40</v>
      </c>
      <c r="T12" s="10" t="s">
        <v>40</v>
      </c>
      <c r="U12" s="10" t="s">
        <v>40</v>
      </c>
      <c r="V12" s="10" t="s">
        <v>40</v>
      </c>
      <c r="W12" s="10" t="str">
        <f t="shared" si="2"/>
        <v>WO</v>
      </c>
      <c r="X12" s="10" t="s">
        <v>40</v>
      </c>
      <c r="Y12" s="10" t="s">
        <v>40</v>
      </c>
      <c r="Z12" s="10" t="s">
        <v>40</v>
      </c>
      <c r="AA12" s="10" t="s">
        <v>28</v>
      </c>
      <c r="AB12" s="10" t="s">
        <v>40</v>
      </c>
      <c r="AC12" s="10" t="s">
        <v>40</v>
      </c>
      <c r="AD12" s="10" t="str">
        <f t="shared" si="2"/>
        <v>WO</v>
      </c>
      <c r="AE12" s="10" t="s">
        <v>40</v>
      </c>
      <c r="AF12" s="10" t="s">
        <v>40</v>
      </c>
      <c r="AG12" s="10" t="s">
        <v>40</v>
      </c>
      <c r="AH12" s="10" t="s">
        <v>40</v>
      </c>
      <c r="AI12" s="10" t="s">
        <v>40</v>
      </c>
      <c r="AJ12" s="10" t="s">
        <v>40</v>
      </c>
      <c r="AK12" s="10" t="str">
        <f t="shared" si="2"/>
        <v>WO</v>
      </c>
      <c r="AL12" s="10" t="s">
        <v>40</v>
      </c>
      <c r="AM12" s="10" t="s">
        <v>40</v>
      </c>
      <c r="AN12" s="10" t="s">
        <v>40</v>
      </c>
      <c r="AO12" s="10" t="s">
        <v>40</v>
      </c>
      <c r="AP12" s="11" t="s">
        <v>40</v>
      </c>
      <c r="AQ12" s="29"/>
      <c r="AR12" s="32"/>
      <c r="AS12" s="10">
        <v>4</v>
      </c>
      <c r="AT12" s="10">
        <v>1004</v>
      </c>
      <c r="AU12" s="10" t="str">
        <f t="shared" si="3"/>
        <v>janvier</v>
      </c>
      <c r="AV12" s="19" t="s">
        <v>7</v>
      </c>
      <c r="AW12" s="10">
        <f t="shared" si="4"/>
        <v>25</v>
      </c>
      <c r="AX12" s="10">
        <f t="shared" si="5"/>
        <v>1</v>
      </c>
      <c r="AY12" s="10">
        <f t="shared" si="6"/>
        <v>1</v>
      </c>
      <c r="AZ12" s="10">
        <f t="shared" si="7"/>
        <v>4</v>
      </c>
      <c r="BA12" s="10">
        <f t="shared" si="8"/>
        <v>31</v>
      </c>
      <c r="BB12" s="10">
        <f>rapportjanv[[#This Row],[Jours]]-rapportjanv[[#This Row],[Absent ]]</f>
        <v>30</v>
      </c>
      <c r="BC12" s="24">
        <v>30000</v>
      </c>
      <c r="BD12" s="25">
        <f>rapportjanv[[#This Row],[Salaire]]/rapportjanv[[#This Row],[Jours]]</f>
        <v>967.74193548387098</v>
      </c>
      <c r="BE12" s="25">
        <f>rapportjanv[[#This Row],[Salaire par jours]]*rapportjanv[[#This Row],[Absent ]]</f>
        <v>967.74193548387098</v>
      </c>
      <c r="BF12" s="25">
        <f>rapportjanv[[#This Row],[Salaire]]-rapportjanv[[#This Row],[Déduction]]</f>
        <v>29032.258064516129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9"/>
        <v>4</v>
      </c>
      <c r="L13" s="10" t="s">
        <v>41</v>
      </c>
      <c r="M13" s="10" t="s">
        <v>40</v>
      </c>
      <c r="N13" s="10" t="s">
        <v>40</v>
      </c>
      <c r="O13" s="10" t="s">
        <v>40</v>
      </c>
      <c r="P13" s="10" t="str">
        <f t="shared" si="2"/>
        <v>WO</v>
      </c>
      <c r="Q13" s="10" t="s">
        <v>40</v>
      </c>
      <c r="R13" s="10" t="s">
        <v>40</v>
      </c>
      <c r="S13" s="10" t="s">
        <v>40</v>
      </c>
      <c r="T13" s="10" t="s">
        <v>40</v>
      </c>
      <c r="U13" s="10" t="s">
        <v>40</v>
      </c>
      <c r="V13" s="10" t="s">
        <v>40</v>
      </c>
      <c r="W13" s="10" t="str">
        <f t="shared" si="2"/>
        <v>WO</v>
      </c>
      <c r="X13" s="10" t="s">
        <v>40</v>
      </c>
      <c r="Y13" s="10" t="s">
        <v>40</v>
      </c>
      <c r="Z13" s="10" t="s">
        <v>40</v>
      </c>
      <c r="AA13" s="10" t="s">
        <v>40</v>
      </c>
      <c r="AB13" s="10" t="s">
        <v>40</v>
      </c>
      <c r="AC13" s="10" t="s">
        <v>40</v>
      </c>
      <c r="AD13" s="10" t="str">
        <f t="shared" si="2"/>
        <v>WO</v>
      </c>
      <c r="AE13" s="10" t="s">
        <v>40</v>
      </c>
      <c r="AF13" s="10" t="s">
        <v>40</v>
      </c>
      <c r="AG13" s="10" t="s">
        <v>40</v>
      </c>
      <c r="AH13" s="10" t="s">
        <v>40</v>
      </c>
      <c r="AI13" s="10" t="s">
        <v>40</v>
      </c>
      <c r="AJ13" s="10" t="s">
        <v>40</v>
      </c>
      <c r="AK13" s="10" t="str">
        <f t="shared" si="2"/>
        <v>WO</v>
      </c>
      <c r="AL13" s="10" t="s">
        <v>40</v>
      </c>
      <c r="AM13" s="10" t="s">
        <v>40</v>
      </c>
      <c r="AN13" s="10" t="s">
        <v>40</v>
      </c>
      <c r="AO13" s="10" t="s">
        <v>28</v>
      </c>
      <c r="AP13" s="11" t="s">
        <v>40</v>
      </c>
      <c r="AQ13" s="29"/>
      <c r="AR13" s="32"/>
      <c r="AS13" s="10">
        <v>5</v>
      </c>
      <c r="AT13" s="10">
        <v>1005</v>
      </c>
      <c r="AU13" s="10" t="str">
        <f t="shared" si="3"/>
        <v>janvier</v>
      </c>
      <c r="AV13" s="19" t="s">
        <v>8</v>
      </c>
      <c r="AW13" s="10">
        <f t="shared" si="4"/>
        <v>25</v>
      </c>
      <c r="AX13" s="10">
        <f t="shared" si="5"/>
        <v>1</v>
      </c>
      <c r="AY13" s="10">
        <f t="shared" si="6"/>
        <v>1</v>
      </c>
      <c r="AZ13" s="10">
        <f t="shared" si="7"/>
        <v>4</v>
      </c>
      <c r="BA13" s="10">
        <f t="shared" si="8"/>
        <v>31</v>
      </c>
      <c r="BB13" s="10">
        <f>rapportjanv[[#This Row],[Jours]]-rapportjanv[[#This Row],[Absent ]]</f>
        <v>30</v>
      </c>
      <c r="BC13" s="24">
        <v>45000</v>
      </c>
      <c r="BD13" s="25">
        <f>rapportjanv[[#This Row],[Salaire]]/rapportjanv[[#This Row],[Jours]]</f>
        <v>1451.6129032258063</v>
      </c>
      <c r="BE13" s="25">
        <f>rapportjanv[[#This Row],[Salaire par jours]]*rapportjanv[[#This Row],[Absent ]]</f>
        <v>1451.6129032258063</v>
      </c>
      <c r="BF13" s="25">
        <f>rapportjanv[[#This Row],[Salaire]]-rapportjanv[[#This Row],[Déduction]]</f>
        <v>43548.387096774197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9"/>
        <v>4</v>
      </c>
      <c r="L14" s="10" t="s">
        <v>41</v>
      </c>
      <c r="M14" s="10" t="s">
        <v>40</v>
      </c>
      <c r="N14" s="10" t="s">
        <v>40</v>
      </c>
      <c r="O14" s="10" t="s">
        <v>40</v>
      </c>
      <c r="P14" s="10" t="str">
        <f t="shared" si="2"/>
        <v>WO</v>
      </c>
      <c r="Q14" s="10" t="s">
        <v>40</v>
      </c>
      <c r="R14" s="10" t="s">
        <v>40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tr">
        <f t="shared" si="2"/>
        <v>WO</v>
      </c>
      <c r="X14" s="10" t="s">
        <v>40</v>
      </c>
      <c r="Y14" s="10" t="s">
        <v>40</v>
      </c>
      <c r="Z14" s="10" t="s">
        <v>40</v>
      </c>
      <c r="AA14" s="10" t="s">
        <v>40</v>
      </c>
      <c r="AB14" s="10" t="s">
        <v>40</v>
      </c>
      <c r="AC14" s="10" t="s">
        <v>40</v>
      </c>
      <c r="AD14" s="10" t="str">
        <f t="shared" si="2"/>
        <v>WO</v>
      </c>
      <c r="AE14" s="10" t="s">
        <v>40</v>
      </c>
      <c r="AF14" s="10" t="s">
        <v>40</v>
      </c>
      <c r="AG14" s="10" t="s">
        <v>40</v>
      </c>
      <c r="AH14" s="10" t="s">
        <v>40</v>
      </c>
      <c r="AI14" s="10" t="s">
        <v>40</v>
      </c>
      <c r="AJ14" s="10" t="s">
        <v>40</v>
      </c>
      <c r="AK14" s="10" t="str">
        <f t="shared" si="2"/>
        <v>WO</v>
      </c>
      <c r="AL14" s="10" t="s">
        <v>40</v>
      </c>
      <c r="AM14" s="10" t="s">
        <v>40</v>
      </c>
      <c r="AN14" s="10" t="s">
        <v>40</v>
      </c>
      <c r="AO14" s="10" t="s">
        <v>40</v>
      </c>
      <c r="AP14" s="11" t="s">
        <v>40</v>
      </c>
      <c r="AQ14" s="29"/>
      <c r="AR14" s="32"/>
      <c r="AS14" s="10">
        <v>6</v>
      </c>
      <c r="AT14" s="10">
        <v>1006</v>
      </c>
      <c r="AU14" s="10" t="str">
        <f t="shared" si="3"/>
        <v>janvier</v>
      </c>
      <c r="AV14" s="19" t="s">
        <v>9</v>
      </c>
      <c r="AW14" s="10">
        <f t="shared" si="4"/>
        <v>26</v>
      </c>
      <c r="AX14" s="10">
        <f t="shared" si="5"/>
        <v>0</v>
      </c>
      <c r="AY14" s="10">
        <f t="shared" si="6"/>
        <v>1</v>
      </c>
      <c r="AZ14" s="10">
        <f t="shared" si="7"/>
        <v>4</v>
      </c>
      <c r="BA14" s="10">
        <f t="shared" si="8"/>
        <v>31</v>
      </c>
      <c r="BB14" s="10">
        <f>rapportjanv[[#This Row],[Jours]]-rapportjanv[[#This Row],[Absent ]]</f>
        <v>31</v>
      </c>
      <c r="BC14" s="24">
        <v>15000</v>
      </c>
      <c r="BD14" s="25">
        <f>rapportjanv[[#This Row],[Salaire]]/rapportjanv[[#This Row],[Jours]]</f>
        <v>483.87096774193549</v>
      </c>
      <c r="BE14" s="25">
        <f>rapportjanv[[#This Row],[Salaire par jours]]*rapportjanv[[#This Row],[Absent ]]</f>
        <v>0</v>
      </c>
      <c r="BF14" s="25">
        <f>rapportjanv[[#This Row],[Salaire]]-rapportjanv[[#This Row],[Déduction]]</f>
        <v>15000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9"/>
        <v>4</v>
      </c>
      <c r="L15" s="10" t="s">
        <v>41</v>
      </c>
      <c r="M15" s="10" t="s">
        <v>40</v>
      </c>
      <c r="N15" s="10" t="s">
        <v>28</v>
      </c>
      <c r="O15" s="10" t="s">
        <v>40</v>
      </c>
      <c r="P15" s="10" t="str">
        <f t="shared" si="2"/>
        <v>WO</v>
      </c>
      <c r="Q15" s="10" t="s">
        <v>40</v>
      </c>
      <c r="R15" s="10" t="s">
        <v>40</v>
      </c>
      <c r="S15" s="10" t="s">
        <v>40</v>
      </c>
      <c r="T15" s="10" t="s">
        <v>40</v>
      </c>
      <c r="U15" s="10" t="s">
        <v>40</v>
      </c>
      <c r="V15" s="10" t="s">
        <v>40</v>
      </c>
      <c r="W15" s="10" t="str">
        <f t="shared" si="2"/>
        <v>WO</v>
      </c>
      <c r="X15" s="10" t="s">
        <v>40</v>
      </c>
      <c r="Y15" s="10" t="s">
        <v>40</v>
      </c>
      <c r="Z15" s="10" t="s">
        <v>40</v>
      </c>
      <c r="AA15" s="10" t="s">
        <v>40</v>
      </c>
      <c r="AB15" s="10" t="s">
        <v>40</v>
      </c>
      <c r="AC15" s="10" t="s">
        <v>40</v>
      </c>
      <c r="AD15" s="10" t="str">
        <f t="shared" si="2"/>
        <v>WO</v>
      </c>
      <c r="AE15" s="10" t="s">
        <v>40</v>
      </c>
      <c r="AF15" s="10" t="s">
        <v>40</v>
      </c>
      <c r="AG15" s="10" t="s">
        <v>40</v>
      </c>
      <c r="AH15" s="10" t="s">
        <v>40</v>
      </c>
      <c r="AI15" s="10" t="s">
        <v>40</v>
      </c>
      <c r="AJ15" s="10" t="s">
        <v>40</v>
      </c>
      <c r="AK15" s="10" t="str">
        <f t="shared" si="2"/>
        <v>WO</v>
      </c>
      <c r="AL15" s="10" t="s">
        <v>40</v>
      </c>
      <c r="AM15" s="10" t="s">
        <v>40</v>
      </c>
      <c r="AN15" s="10" t="s">
        <v>40</v>
      </c>
      <c r="AO15" s="10" t="s">
        <v>40</v>
      </c>
      <c r="AP15" s="11" t="s">
        <v>40</v>
      </c>
      <c r="AQ15" s="29"/>
      <c r="AR15" s="32"/>
      <c r="AS15" s="10">
        <v>7</v>
      </c>
      <c r="AT15" s="10">
        <v>1007</v>
      </c>
      <c r="AU15" s="10" t="str">
        <f t="shared" si="3"/>
        <v>janvier</v>
      </c>
      <c r="AV15" s="19" t="s">
        <v>10</v>
      </c>
      <c r="AW15" s="10">
        <f t="shared" si="4"/>
        <v>25</v>
      </c>
      <c r="AX15" s="10">
        <f t="shared" si="5"/>
        <v>1</v>
      </c>
      <c r="AY15" s="10">
        <f t="shared" si="6"/>
        <v>1</v>
      </c>
      <c r="AZ15" s="10">
        <f t="shared" si="7"/>
        <v>4</v>
      </c>
      <c r="BA15" s="10">
        <f t="shared" si="8"/>
        <v>31</v>
      </c>
      <c r="BB15" s="10">
        <f>rapportjanv[[#This Row],[Jours]]-rapportjanv[[#This Row],[Absent ]]</f>
        <v>30</v>
      </c>
      <c r="BC15" s="24">
        <v>62000</v>
      </c>
      <c r="BD15" s="25">
        <f>rapportjanv[[#This Row],[Salaire]]/rapportjanv[[#This Row],[Jours]]</f>
        <v>2000</v>
      </c>
      <c r="BE15" s="25">
        <f>rapportjanv[[#This Row],[Salaire par jours]]*rapportjanv[[#This Row],[Absent ]]</f>
        <v>2000</v>
      </c>
      <c r="BF15" s="25">
        <f>rapportjanv[[#This Row],[Salaire]]-rapportjanv[[#This Row],[Déduction]]</f>
        <v>60000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9"/>
        <v>4</v>
      </c>
      <c r="L16" s="10" t="s">
        <v>41</v>
      </c>
      <c r="M16" s="10" t="s">
        <v>40</v>
      </c>
      <c r="N16" s="10" t="s">
        <v>40</v>
      </c>
      <c r="O16" s="10" t="s">
        <v>40</v>
      </c>
      <c r="P16" s="10" t="str">
        <f t="shared" si="2"/>
        <v>WO</v>
      </c>
      <c r="Q16" s="10" t="s">
        <v>40</v>
      </c>
      <c r="R16" s="10" t="s">
        <v>40</v>
      </c>
      <c r="S16" s="10" t="s">
        <v>40</v>
      </c>
      <c r="T16" s="10" t="s">
        <v>40</v>
      </c>
      <c r="U16" s="10" t="s">
        <v>40</v>
      </c>
      <c r="V16" s="10" t="s">
        <v>40</v>
      </c>
      <c r="W16" s="10" t="str">
        <f t="shared" si="2"/>
        <v>WO</v>
      </c>
      <c r="X16" s="10" t="s">
        <v>40</v>
      </c>
      <c r="Y16" s="10" t="s">
        <v>40</v>
      </c>
      <c r="Z16" s="10" t="s">
        <v>40</v>
      </c>
      <c r="AA16" s="10" t="s">
        <v>40</v>
      </c>
      <c r="AB16" s="10" t="s">
        <v>40</v>
      </c>
      <c r="AC16" s="10" t="s">
        <v>40</v>
      </c>
      <c r="AD16" s="10" t="str">
        <f t="shared" si="2"/>
        <v>WO</v>
      </c>
      <c r="AE16" s="10" t="s">
        <v>40</v>
      </c>
      <c r="AF16" s="10" t="s">
        <v>40</v>
      </c>
      <c r="AG16" s="10" t="s">
        <v>40</v>
      </c>
      <c r="AH16" s="10" t="s">
        <v>40</v>
      </c>
      <c r="AI16" s="10" t="s">
        <v>40</v>
      </c>
      <c r="AJ16" s="10" t="s">
        <v>40</v>
      </c>
      <c r="AK16" s="10" t="str">
        <f t="shared" si="2"/>
        <v>WO</v>
      </c>
      <c r="AL16" s="10" t="s">
        <v>40</v>
      </c>
      <c r="AM16" s="10" t="s">
        <v>40</v>
      </c>
      <c r="AN16" s="10" t="s">
        <v>40</v>
      </c>
      <c r="AO16" s="10" t="s">
        <v>40</v>
      </c>
      <c r="AP16" s="11" t="s">
        <v>40</v>
      </c>
      <c r="AQ16" s="29"/>
      <c r="AR16" s="32"/>
      <c r="AS16" s="10">
        <v>8</v>
      </c>
      <c r="AT16" s="10">
        <v>1008</v>
      </c>
      <c r="AU16" s="10" t="str">
        <f t="shared" si="3"/>
        <v>janvier</v>
      </c>
      <c r="AV16" s="19" t="s">
        <v>11</v>
      </c>
      <c r="AW16" s="10">
        <f t="shared" si="4"/>
        <v>26</v>
      </c>
      <c r="AX16" s="10">
        <f t="shared" si="5"/>
        <v>0</v>
      </c>
      <c r="AY16" s="10">
        <f t="shared" si="6"/>
        <v>1</v>
      </c>
      <c r="AZ16" s="26">
        <f t="shared" si="7"/>
        <v>4</v>
      </c>
      <c r="BA16" s="10">
        <f t="shared" si="8"/>
        <v>31</v>
      </c>
      <c r="BB16" s="10">
        <f>rapportjanv[[#This Row],[Jours]]-rapportjanv[[#This Row],[Absent ]]</f>
        <v>31</v>
      </c>
      <c r="BC16" s="24">
        <v>50000</v>
      </c>
      <c r="BD16" s="25">
        <f>rapportjanv[[#This Row],[Salaire]]/rapportjanv[[#This Row],[Jours]]</f>
        <v>1612.9032258064517</v>
      </c>
      <c r="BE16" s="25">
        <f>rapportjanv[[#This Row],[Salaire par jours]]*rapportjanv[[#This Row],[Absent ]]</f>
        <v>0</v>
      </c>
      <c r="BF16" s="25">
        <f>rapportjanv[[#This Row],[Salaire]]-rapportjanv[[#This Row],[Déduction]]</f>
        <v>50000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9"/>
        <v>4</v>
      </c>
      <c r="L17" s="10" t="s">
        <v>41</v>
      </c>
      <c r="M17" s="10" t="s">
        <v>40</v>
      </c>
      <c r="N17" s="10" t="s">
        <v>40</v>
      </c>
      <c r="O17" s="10" t="s">
        <v>40</v>
      </c>
      <c r="P17" s="10" t="str">
        <f t="shared" si="2"/>
        <v>WO</v>
      </c>
      <c r="Q17" s="10" t="s">
        <v>40</v>
      </c>
      <c r="R17" s="10" t="s">
        <v>40</v>
      </c>
      <c r="S17" s="10" t="s">
        <v>40</v>
      </c>
      <c r="T17" s="10" t="s">
        <v>40</v>
      </c>
      <c r="U17" s="10" t="s">
        <v>40</v>
      </c>
      <c r="V17" s="10" t="s">
        <v>40</v>
      </c>
      <c r="W17" s="10" t="str">
        <f t="shared" si="2"/>
        <v>WO</v>
      </c>
      <c r="X17" s="10" t="s">
        <v>40</v>
      </c>
      <c r="Y17" s="10" t="s">
        <v>40</v>
      </c>
      <c r="Z17" s="10" t="s">
        <v>40</v>
      </c>
      <c r="AA17" s="10" t="s">
        <v>40</v>
      </c>
      <c r="AB17" s="10" t="s">
        <v>40</v>
      </c>
      <c r="AC17" s="10" t="s">
        <v>40</v>
      </c>
      <c r="AD17" s="10" t="str">
        <f t="shared" ref="AD17:AK28" si="10">IF(AD$7="dim","WO","")</f>
        <v>WO</v>
      </c>
      <c r="AE17" s="10" t="s">
        <v>40</v>
      </c>
      <c r="AF17" s="10" t="s">
        <v>40</v>
      </c>
      <c r="AG17" s="10" t="s">
        <v>40</v>
      </c>
      <c r="AH17" s="10" t="s">
        <v>40</v>
      </c>
      <c r="AI17" s="10" t="s">
        <v>40</v>
      </c>
      <c r="AJ17" s="10" t="s">
        <v>40</v>
      </c>
      <c r="AK17" s="10" t="str">
        <f t="shared" si="10"/>
        <v>WO</v>
      </c>
      <c r="AL17" s="10" t="s">
        <v>40</v>
      </c>
      <c r="AM17" s="10" t="s">
        <v>40</v>
      </c>
      <c r="AN17" s="10" t="s">
        <v>40</v>
      </c>
      <c r="AO17" s="10" t="s">
        <v>40</v>
      </c>
      <c r="AP17" s="11" t="s">
        <v>40</v>
      </c>
      <c r="AQ17" s="29"/>
      <c r="AR17" s="32"/>
      <c r="AS17" s="10">
        <v>9</v>
      </c>
      <c r="AT17" s="10">
        <v>1009</v>
      </c>
      <c r="AU17" s="10" t="str">
        <f t="shared" si="3"/>
        <v>janvier</v>
      </c>
      <c r="AV17" s="19" t="s">
        <v>12</v>
      </c>
      <c r="AW17" s="10">
        <f t="shared" si="4"/>
        <v>26</v>
      </c>
      <c r="AX17" s="10">
        <f t="shared" si="5"/>
        <v>0</v>
      </c>
      <c r="AY17" s="10">
        <f t="shared" si="6"/>
        <v>1</v>
      </c>
      <c r="AZ17" s="27">
        <f t="shared" si="7"/>
        <v>4</v>
      </c>
      <c r="BA17" s="10">
        <f t="shared" si="8"/>
        <v>31</v>
      </c>
      <c r="BB17" s="10">
        <f>rapportjanv[[#This Row],[Jours]]-rapportjanv[[#This Row],[Absent ]]</f>
        <v>31</v>
      </c>
      <c r="BC17" s="24">
        <v>25000</v>
      </c>
      <c r="BD17" s="25">
        <f>rapportjanv[[#This Row],[Salaire]]/rapportjanv[[#This Row],[Jours]]</f>
        <v>806.45161290322585</v>
      </c>
      <c r="BE17" s="25">
        <f>rapportjanv[[#This Row],[Salaire par jours]]*rapportjanv[[#This Row],[Absent ]]</f>
        <v>0</v>
      </c>
      <c r="BF17" s="25">
        <f>rapportjanv[[#This Row],[Salaire]]-rapportjanv[[#This Row],[Déduction]]</f>
        <v>25000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9"/>
        <v>4</v>
      </c>
      <c r="L18" s="10" t="s">
        <v>41</v>
      </c>
      <c r="M18" s="10" t="s">
        <v>40</v>
      </c>
      <c r="N18" s="10" t="s">
        <v>40</v>
      </c>
      <c r="O18" s="10" t="s">
        <v>40</v>
      </c>
      <c r="P18" s="10" t="str">
        <f t="shared" ref="P18:W28" si="11">IF(P$7="dim","WO","")</f>
        <v>WO</v>
      </c>
      <c r="Q18" s="10" t="s">
        <v>40</v>
      </c>
      <c r="R18" s="10" t="s">
        <v>40</v>
      </c>
      <c r="S18" s="10" t="s">
        <v>40</v>
      </c>
      <c r="T18" s="10" t="s">
        <v>40</v>
      </c>
      <c r="U18" s="10" t="s">
        <v>40</v>
      </c>
      <c r="V18" s="10" t="s">
        <v>40</v>
      </c>
      <c r="W18" s="10" t="str">
        <f t="shared" si="11"/>
        <v>WO</v>
      </c>
      <c r="X18" s="10" t="s">
        <v>40</v>
      </c>
      <c r="Y18" s="10" t="s">
        <v>40</v>
      </c>
      <c r="Z18" s="10" t="s">
        <v>40</v>
      </c>
      <c r="AA18" s="10" t="s">
        <v>40</v>
      </c>
      <c r="AB18" s="10" t="s">
        <v>40</v>
      </c>
      <c r="AC18" s="10" t="s">
        <v>40</v>
      </c>
      <c r="AD18" s="10" t="str">
        <f t="shared" si="10"/>
        <v>WO</v>
      </c>
      <c r="AE18" s="10" t="s">
        <v>40</v>
      </c>
      <c r="AF18" s="10" t="s">
        <v>40</v>
      </c>
      <c r="AG18" s="10" t="s">
        <v>40</v>
      </c>
      <c r="AH18" s="10" t="s">
        <v>40</v>
      </c>
      <c r="AI18" s="10" t="s">
        <v>40</v>
      </c>
      <c r="AJ18" s="10" t="s">
        <v>40</v>
      </c>
      <c r="AK18" s="10" t="str">
        <f t="shared" si="10"/>
        <v>WO</v>
      </c>
      <c r="AL18" s="10" t="s">
        <v>40</v>
      </c>
      <c r="AM18" s="10" t="s">
        <v>40</v>
      </c>
      <c r="AN18" s="10" t="s">
        <v>28</v>
      </c>
      <c r="AO18" s="10" t="s">
        <v>40</v>
      </c>
      <c r="AP18" s="11" t="s">
        <v>40</v>
      </c>
      <c r="AQ18" s="29"/>
      <c r="AR18" s="32"/>
      <c r="AS18" s="10">
        <v>10</v>
      </c>
      <c r="AT18" s="10">
        <v>1010</v>
      </c>
      <c r="AU18" s="10" t="str">
        <f t="shared" si="3"/>
        <v>janvier</v>
      </c>
      <c r="AV18" s="19" t="s">
        <v>13</v>
      </c>
      <c r="AW18" s="10">
        <f t="shared" si="4"/>
        <v>25</v>
      </c>
      <c r="AX18" s="10">
        <f t="shared" si="5"/>
        <v>1</v>
      </c>
      <c r="AY18" s="10">
        <f t="shared" si="6"/>
        <v>1</v>
      </c>
      <c r="AZ18" s="10">
        <f t="shared" si="7"/>
        <v>4</v>
      </c>
      <c r="BA18" s="10">
        <f t="shared" si="8"/>
        <v>31</v>
      </c>
      <c r="BB18" s="10">
        <f>rapportjanv[[#This Row],[Jours]]-rapportjanv[[#This Row],[Absent ]]</f>
        <v>30</v>
      </c>
      <c r="BC18" s="24">
        <v>45000</v>
      </c>
      <c r="BD18" s="25">
        <f>rapportjanv[[#This Row],[Salaire]]/rapportjanv[[#This Row],[Jours]]</f>
        <v>1451.6129032258063</v>
      </c>
      <c r="BE18" s="25">
        <f>rapportjanv[[#This Row],[Salaire par jours]]*rapportjanv[[#This Row],[Absent ]]</f>
        <v>1451.6129032258063</v>
      </c>
      <c r="BF18" s="25">
        <f>rapportjanv[[#This Row],[Salaire]]-rapportjanv[[#This Row],[Déduction]]</f>
        <v>43548.387096774197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9"/>
        <v>4</v>
      </c>
      <c r="L19" s="10" t="s">
        <v>41</v>
      </c>
      <c r="M19" s="10" t="s">
        <v>40</v>
      </c>
      <c r="N19" s="10" t="s">
        <v>40</v>
      </c>
      <c r="O19" s="10" t="s">
        <v>40</v>
      </c>
      <c r="P19" s="10" t="str">
        <f t="shared" si="11"/>
        <v>WO</v>
      </c>
      <c r="Q19" s="10" t="s">
        <v>40</v>
      </c>
      <c r="R19" s="10" t="s">
        <v>40</v>
      </c>
      <c r="S19" s="10" t="s">
        <v>40</v>
      </c>
      <c r="T19" s="10" t="s">
        <v>40</v>
      </c>
      <c r="U19" s="10" t="s">
        <v>40</v>
      </c>
      <c r="V19" s="10" t="s">
        <v>40</v>
      </c>
      <c r="W19" s="10" t="str">
        <f t="shared" si="11"/>
        <v>WO</v>
      </c>
      <c r="X19" s="10" t="s">
        <v>40</v>
      </c>
      <c r="Y19" s="10" t="s">
        <v>40</v>
      </c>
      <c r="Z19" s="10" t="s">
        <v>40</v>
      </c>
      <c r="AA19" s="10" t="s">
        <v>40</v>
      </c>
      <c r="AB19" s="10" t="s">
        <v>40</v>
      </c>
      <c r="AC19" s="10" t="s">
        <v>40</v>
      </c>
      <c r="AD19" s="10" t="str">
        <f t="shared" si="10"/>
        <v>WO</v>
      </c>
      <c r="AE19" s="10" t="s">
        <v>40</v>
      </c>
      <c r="AF19" s="10" t="s">
        <v>40</v>
      </c>
      <c r="AG19" s="10" t="s">
        <v>40</v>
      </c>
      <c r="AH19" s="10" t="s">
        <v>28</v>
      </c>
      <c r="AI19" s="10" t="s">
        <v>40</v>
      </c>
      <c r="AJ19" s="10" t="s">
        <v>40</v>
      </c>
      <c r="AK19" s="10" t="str">
        <f t="shared" si="10"/>
        <v>WO</v>
      </c>
      <c r="AL19" s="10" t="s">
        <v>40</v>
      </c>
      <c r="AM19" s="10" t="s">
        <v>40</v>
      </c>
      <c r="AN19" s="10" t="s">
        <v>40</v>
      </c>
      <c r="AO19" s="10" t="s">
        <v>40</v>
      </c>
      <c r="AP19" s="11" t="s">
        <v>40</v>
      </c>
      <c r="AQ19" s="29"/>
      <c r="AR19" s="32"/>
      <c r="AS19" s="10">
        <v>11</v>
      </c>
      <c r="AT19" s="10">
        <v>1011</v>
      </c>
      <c r="AU19" s="10" t="str">
        <f t="shared" si="3"/>
        <v>janvier</v>
      </c>
      <c r="AV19" s="19" t="s">
        <v>14</v>
      </c>
      <c r="AW19" s="10">
        <f t="shared" si="4"/>
        <v>25</v>
      </c>
      <c r="AX19" s="10">
        <f t="shared" si="5"/>
        <v>1</v>
      </c>
      <c r="AY19" s="10">
        <f t="shared" si="6"/>
        <v>1</v>
      </c>
      <c r="AZ19" s="10">
        <f t="shared" si="7"/>
        <v>4</v>
      </c>
      <c r="BA19" s="10">
        <f t="shared" si="8"/>
        <v>31</v>
      </c>
      <c r="BB19" s="10">
        <f>rapportjanv[[#This Row],[Jours]]-rapportjanv[[#This Row],[Absent ]]</f>
        <v>30</v>
      </c>
      <c r="BC19" s="24">
        <v>48000</v>
      </c>
      <c r="BD19" s="25">
        <f>rapportjanv[[#This Row],[Salaire]]/rapportjanv[[#This Row],[Jours]]</f>
        <v>1548.3870967741937</v>
      </c>
      <c r="BE19" s="25">
        <f>rapportjanv[[#This Row],[Salaire par jours]]*rapportjanv[[#This Row],[Absent ]]</f>
        <v>1548.3870967741937</v>
      </c>
      <c r="BF19" s="25">
        <f>rapportjanv[[#This Row],[Salaire]]-rapportjanv[[#This Row],[Déduction]]</f>
        <v>46451.612903225803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9"/>
        <v>4</v>
      </c>
      <c r="L20" s="10" t="s">
        <v>41</v>
      </c>
      <c r="M20" s="10" t="s">
        <v>40</v>
      </c>
      <c r="N20" s="10" t="s">
        <v>40</v>
      </c>
      <c r="O20" s="10" t="s">
        <v>40</v>
      </c>
      <c r="P20" s="10" t="str">
        <f t="shared" si="11"/>
        <v>WO</v>
      </c>
      <c r="Q20" s="10" t="s">
        <v>40</v>
      </c>
      <c r="R20" s="10" t="s">
        <v>40</v>
      </c>
      <c r="S20" s="10" t="s">
        <v>40</v>
      </c>
      <c r="T20" s="10" t="s">
        <v>28</v>
      </c>
      <c r="U20" s="10" t="s">
        <v>40</v>
      </c>
      <c r="V20" s="10" t="s">
        <v>40</v>
      </c>
      <c r="W20" s="10" t="str">
        <f t="shared" si="11"/>
        <v>WO</v>
      </c>
      <c r="X20" s="10" t="s">
        <v>40</v>
      </c>
      <c r="Y20" s="10" t="s">
        <v>40</v>
      </c>
      <c r="Z20" s="10" t="s">
        <v>40</v>
      </c>
      <c r="AA20" s="10" t="s">
        <v>40</v>
      </c>
      <c r="AB20" s="10" t="s">
        <v>40</v>
      </c>
      <c r="AC20" s="10" t="s">
        <v>40</v>
      </c>
      <c r="AD20" s="10" t="str">
        <f t="shared" si="10"/>
        <v>WO</v>
      </c>
      <c r="AE20" s="10" t="s">
        <v>40</v>
      </c>
      <c r="AF20" s="10" t="s">
        <v>40</v>
      </c>
      <c r="AG20" s="10" t="s">
        <v>40</v>
      </c>
      <c r="AH20" s="10" t="s">
        <v>40</v>
      </c>
      <c r="AI20" s="10" t="s">
        <v>40</v>
      </c>
      <c r="AJ20" s="10" t="s">
        <v>40</v>
      </c>
      <c r="AK20" s="10" t="str">
        <f t="shared" si="10"/>
        <v>WO</v>
      </c>
      <c r="AL20" s="10" t="s">
        <v>40</v>
      </c>
      <c r="AM20" s="10" t="s">
        <v>40</v>
      </c>
      <c r="AN20" s="10" t="s">
        <v>40</v>
      </c>
      <c r="AO20" s="10" t="s">
        <v>40</v>
      </c>
      <c r="AP20" s="11" t="s">
        <v>28</v>
      </c>
      <c r="AQ20" s="29"/>
      <c r="AR20" s="32"/>
      <c r="AS20" s="10">
        <v>12</v>
      </c>
      <c r="AT20" s="10">
        <v>1012</v>
      </c>
      <c r="AU20" s="10" t="str">
        <f t="shared" si="3"/>
        <v>janvier</v>
      </c>
      <c r="AV20" s="19" t="s">
        <v>15</v>
      </c>
      <c r="AW20" s="10">
        <f t="shared" si="4"/>
        <v>24</v>
      </c>
      <c r="AX20" s="10">
        <f t="shared" si="5"/>
        <v>2</v>
      </c>
      <c r="AY20" s="10">
        <f t="shared" si="6"/>
        <v>1</v>
      </c>
      <c r="AZ20" s="10">
        <f t="shared" si="7"/>
        <v>4</v>
      </c>
      <c r="BA20" s="10">
        <f t="shared" si="8"/>
        <v>31</v>
      </c>
      <c r="BB20" s="10">
        <f>rapportjanv[[#This Row],[Jours]]-rapportjanv[[#This Row],[Absent ]]</f>
        <v>29</v>
      </c>
      <c r="BC20" s="24">
        <v>52000</v>
      </c>
      <c r="BD20" s="25">
        <f>rapportjanv[[#This Row],[Salaire]]/rapportjanv[[#This Row],[Jours]]</f>
        <v>1677.4193548387098</v>
      </c>
      <c r="BE20" s="25">
        <f>rapportjanv[[#This Row],[Salaire par jours]]*rapportjanv[[#This Row],[Absent ]]</f>
        <v>3354.8387096774195</v>
      </c>
      <c r="BF20" s="25">
        <f>rapportjanv[[#This Row],[Salaire]]-rapportjanv[[#This Row],[Déduction]]</f>
        <v>48645.161290322583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9"/>
        <v>4</v>
      </c>
      <c r="L21" s="10" t="s">
        <v>41</v>
      </c>
      <c r="M21" s="10" t="s">
        <v>40</v>
      </c>
      <c r="N21" s="10" t="s">
        <v>40</v>
      </c>
      <c r="O21" s="10" t="s">
        <v>40</v>
      </c>
      <c r="P21" s="10" t="str">
        <f t="shared" si="11"/>
        <v>WO</v>
      </c>
      <c r="Q21" s="10" t="s">
        <v>40</v>
      </c>
      <c r="R21" s="10" t="s">
        <v>40</v>
      </c>
      <c r="S21" s="10" t="s">
        <v>40</v>
      </c>
      <c r="T21" s="10" t="s">
        <v>40</v>
      </c>
      <c r="U21" s="10" t="s">
        <v>40</v>
      </c>
      <c r="V21" s="10" t="s">
        <v>40</v>
      </c>
      <c r="W21" s="10" t="str">
        <f t="shared" si="11"/>
        <v>WO</v>
      </c>
      <c r="X21" s="10" t="s">
        <v>40</v>
      </c>
      <c r="Y21" s="10" t="s">
        <v>40</v>
      </c>
      <c r="Z21" s="10" t="s">
        <v>40</v>
      </c>
      <c r="AA21" s="10" t="s">
        <v>28</v>
      </c>
      <c r="AB21" s="10" t="s">
        <v>40</v>
      </c>
      <c r="AC21" s="10" t="s">
        <v>40</v>
      </c>
      <c r="AD21" s="10" t="str">
        <f t="shared" si="10"/>
        <v>WO</v>
      </c>
      <c r="AE21" s="10" t="s">
        <v>40</v>
      </c>
      <c r="AF21" s="10" t="s">
        <v>40</v>
      </c>
      <c r="AG21" s="10" t="s">
        <v>40</v>
      </c>
      <c r="AH21" s="10" t="s">
        <v>40</v>
      </c>
      <c r="AI21" s="10" t="s">
        <v>40</v>
      </c>
      <c r="AJ21" s="10" t="s">
        <v>40</v>
      </c>
      <c r="AK21" s="10" t="str">
        <f t="shared" si="10"/>
        <v>WO</v>
      </c>
      <c r="AL21" s="10" t="s">
        <v>40</v>
      </c>
      <c r="AM21" s="10" t="s">
        <v>40</v>
      </c>
      <c r="AN21" s="10" t="s">
        <v>40</v>
      </c>
      <c r="AO21" s="10" t="s">
        <v>40</v>
      </c>
      <c r="AP21" s="11" t="s">
        <v>40</v>
      </c>
      <c r="AQ21" s="29"/>
      <c r="AR21" s="32"/>
      <c r="AS21" s="10">
        <v>13</v>
      </c>
      <c r="AT21" s="10">
        <v>1013</v>
      </c>
      <c r="AU21" s="10" t="str">
        <f t="shared" si="3"/>
        <v>janvier</v>
      </c>
      <c r="AV21" s="19" t="s">
        <v>16</v>
      </c>
      <c r="AW21" s="10">
        <f t="shared" si="4"/>
        <v>25</v>
      </c>
      <c r="AX21" s="10">
        <f t="shared" si="5"/>
        <v>1</v>
      </c>
      <c r="AY21" s="10">
        <f t="shared" si="6"/>
        <v>1</v>
      </c>
      <c r="AZ21" s="10">
        <f t="shared" si="7"/>
        <v>4</v>
      </c>
      <c r="BA21" s="10">
        <f t="shared" si="8"/>
        <v>31</v>
      </c>
      <c r="BB21" s="10">
        <f>rapportjanv[[#This Row],[Jours]]-rapportjanv[[#This Row],[Absent ]]</f>
        <v>30</v>
      </c>
      <c r="BC21" s="24">
        <v>42000</v>
      </c>
      <c r="BD21" s="25">
        <f>rapportjanv[[#This Row],[Salaire]]/rapportjanv[[#This Row],[Jours]]</f>
        <v>1354.8387096774193</v>
      </c>
      <c r="BE21" s="25">
        <f>rapportjanv[[#This Row],[Salaire par jours]]*rapportjanv[[#This Row],[Absent ]]</f>
        <v>1354.8387096774193</v>
      </c>
      <c r="BF21" s="25">
        <f>rapportjanv[[#This Row],[Salaire]]-rapportjanv[[#This Row],[Déduction]]</f>
        <v>40645.161290322583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9"/>
        <v>4</v>
      </c>
      <c r="L22" s="10" t="s">
        <v>41</v>
      </c>
      <c r="M22" s="10" t="s">
        <v>40</v>
      </c>
      <c r="N22" s="10" t="s">
        <v>40</v>
      </c>
      <c r="O22" s="10" t="s">
        <v>40</v>
      </c>
      <c r="P22" s="10" t="str">
        <f t="shared" si="11"/>
        <v>WO</v>
      </c>
      <c r="Q22" s="10" t="s">
        <v>40</v>
      </c>
      <c r="R22" s="10" t="s">
        <v>40</v>
      </c>
      <c r="S22" s="10" t="s">
        <v>40</v>
      </c>
      <c r="T22" s="10" t="s">
        <v>40</v>
      </c>
      <c r="U22" s="10" t="s">
        <v>40</v>
      </c>
      <c r="V22" s="10" t="s">
        <v>40</v>
      </c>
      <c r="W22" s="10" t="str">
        <f t="shared" si="11"/>
        <v>WO</v>
      </c>
      <c r="X22" s="10" t="s">
        <v>40</v>
      </c>
      <c r="Y22" s="10" t="s">
        <v>40</v>
      </c>
      <c r="Z22" s="10" t="s">
        <v>40</v>
      </c>
      <c r="AA22" s="10" t="s">
        <v>40</v>
      </c>
      <c r="AB22" s="10" t="s">
        <v>40</v>
      </c>
      <c r="AC22" s="10" t="s">
        <v>40</v>
      </c>
      <c r="AD22" s="10" t="str">
        <f t="shared" si="10"/>
        <v>WO</v>
      </c>
      <c r="AE22" s="10" t="s">
        <v>40</v>
      </c>
      <c r="AF22" s="10" t="s">
        <v>40</v>
      </c>
      <c r="AG22" s="10" t="s">
        <v>40</v>
      </c>
      <c r="AH22" s="10" t="s">
        <v>40</v>
      </c>
      <c r="AI22" s="10" t="s">
        <v>40</v>
      </c>
      <c r="AJ22" s="10" t="s">
        <v>40</v>
      </c>
      <c r="AK22" s="10" t="str">
        <f t="shared" si="10"/>
        <v>WO</v>
      </c>
      <c r="AL22" s="10" t="s">
        <v>40</v>
      </c>
      <c r="AM22" s="10" t="s">
        <v>40</v>
      </c>
      <c r="AN22" s="10" t="s">
        <v>40</v>
      </c>
      <c r="AO22" s="10" t="s">
        <v>40</v>
      </c>
      <c r="AP22" s="11" t="s">
        <v>40</v>
      </c>
      <c r="AQ22" s="29"/>
      <c r="AR22" s="32"/>
      <c r="AS22" s="10">
        <v>14</v>
      </c>
      <c r="AT22" s="10">
        <v>1014</v>
      </c>
      <c r="AU22" s="10" t="str">
        <f t="shared" si="3"/>
        <v>janvier</v>
      </c>
      <c r="AV22" s="19" t="s">
        <v>17</v>
      </c>
      <c r="AW22" s="10">
        <f t="shared" si="4"/>
        <v>26</v>
      </c>
      <c r="AX22" s="10">
        <f t="shared" si="5"/>
        <v>0</v>
      </c>
      <c r="AY22" s="10">
        <f t="shared" si="6"/>
        <v>1</v>
      </c>
      <c r="AZ22" s="10">
        <f t="shared" si="7"/>
        <v>4</v>
      </c>
      <c r="BA22" s="10">
        <f t="shared" si="8"/>
        <v>31</v>
      </c>
      <c r="BB22" s="10">
        <f>rapportjanv[[#This Row],[Jours]]-rapportjanv[[#This Row],[Absent ]]</f>
        <v>31</v>
      </c>
      <c r="BC22" s="24">
        <v>15000</v>
      </c>
      <c r="BD22" s="25">
        <f>rapportjanv[[#This Row],[Salaire]]/rapportjanv[[#This Row],[Jours]]</f>
        <v>483.87096774193549</v>
      </c>
      <c r="BE22" s="25">
        <f>rapportjanv[[#This Row],[Salaire par jours]]*rapportjanv[[#This Row],[Absent ]]</f>
        <v>0</v>
      </c>
      <c r="BF22" s="25">
        <f>rapportjanv[[#This Row],[Salaire]]-rapportjanv[[#This Row],[Déduction]]</f>
        <v>15000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9"/>
        <v>4</v>
      </c>
      <c r="L23" s="10" t="s">
        <v>41</v>
      </c>
      <c r="M23" s="10" t="s">
        <v>40</v>
      </c>
      <c r="N23" s="10" t="s">
        <v>40</v>
      </c>
      <c r="O23" s="10" t="s">
        <v>40</v>
      </c>
      <c r="P23" s="10" t="str">
        <f t="shared" si="11"/>
        <v>WO</v>
      </c>
      <c r="Q23" s="10" t="s">
        <v>40</v>
      </c>
      <c r="R23" s="10" t="s">
        <v>40</v>
      </c>
      <c r="S23" s="10" t="s">
        <v>40</v>
      </c>
      <c r="T23" s="10" t="s">
        <v>40</v>
      </c>
      <c r="U23" s="10" t="s">
        <v>40</v>
      </c>
      <c r="V23" s="10" t="s">
        <v>40</v>
      </c>
      <c r="W23" s="10" t="str">
        <f t="shared" si="11"/>
        <v>WO</v>
      </c>
      <c r="X23" s="10" t="s">
        <v>40</v>
      </c>
      <c r="Y23" s="10" t="s">
        <v>40</v>
      </c>
      <c r="Z23" s="10" t="s">
        <v>40</v>
      </c>
      <c r="AA23" s="10" t="s">
        <v>40</v>
      </c>
      <c r="AB23" s="10" t="s">
        <v>40</v>
      </c>
      <c r="AC23" s="10" t="s">
        <v>40</v>
      </c>
      <c r="AD23" s="10" t="str">
        <f t="shared" si="10"/>
        <v>WO</v>
      </c>
      <c r="AE23" s="10" t="s">
        <v>40</v>
      </c>
      <c r="AF23" s="10" t="s">
        <v>40</v>
      </c>
      <c r="AG23" s="10" t="s">
        <v>40</v>
      </c>
      <c r="AH23" s="10" t="s">
        <v>40</v>
      </c>
      <c r="AI23" s="10" t="s">
        <v>40</v>
      </c>
      <c r="AJ23" s="10" t="s">
        <v>40</v>
      </c>
      <c r="AK23" s="10" t="str">
        <f t="shared" si="10"/>
        <v>WO</v>
      </c>
      <c r="AL23" s="10" t="s">
        <v>40</v>
      </c>
      <c r="AM23" s="10" t="s">
        <v>40</v>
      </c>
      <c r="AN23" s="10" t="s">
        <v>40</v>
      </c>
      <c r="AO23" s="10" t="s">
        <v>40</v>
      </c>
      <c r="AP23" s="11" t="s">
        <v>40</v>
      </c>
      <c r="AQ23" s="29"/>
      <c r="AR23" s="32"/>
      <c r="AS23" s="10">
        <v>15</v>
      </c>
      <c r="AT23" s="10">
        <v>1015</v>
      </c>
      <c r="AU23" s="10" t="str">
        <f t="shared" si="3"/>
        <v>janvier</v>
      </c>
      <c r="AV23" s="19" t="s">
        <v>18</v>
      </c>
      <c r="AW23" s="10">
        <f t="shared" si="4"/>
        <v>26</v>
      </c>
      <c r="AX23" s="10">
        <f t="shared" si="5"/>
        <v>0</v>
      </c>
      <c r="AY23" s="10">
        <f t="shared" si="6"/>
        <v>1</v>
      </c>
      <c r="AZ23" s="10">
        <f t="shared" si="7"/>
        <v>4</v>
      </c>
      <c r="BA23" s="10">
        <f t="shared" si="8"/>
        <v>31</v>
      </c>
      <c r="BB23" s="10">
        <f>rapportjanv[[#This Row],[Jours]]-rapportjanv[[#This Row],[Absent ]]</f>
        <v>31</v>
      </c>
      <c r="BC23" s="24">
        <v>46000</v>
      </c>
      <c r="BD23" s="25">
        <f>rapportjanv[[#This Row],[Salaire]]/rapportjanv[[#This Row],[Jours]]</f>
        <v>1483.8709677419354</v>
      </c>
      <c r="BE23" s="25">
        <f>rapportjanv[[#This Row],[Salaire par jours]]*rapportjanv[[#This Row],[Absent ]]</f>
        <v>0</v>
      </c>
      <c r="BF23" s="25">
        <f>rapportjanv[[#This Row],[Salaire]]-rapportjanv[[#This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9"/>
        <v>4</v>
      </c>
      <c r="L24" s="10" t="s">
        <v>41</v>
      </c>
      <c r="M24" s="10" t="s">
        <v>40</v>
      </c>
      <c r="N24" s="10" t="s">
        <v>40</v>
      </c>
      <c r="O24" s="10" t="s">
        <v>40</v>
      </c>
      <c r="P24" s="10" t="str">
        <f t="shared" si="11"/>
        <v>WO</v>
      </c>
      <c r="Q24" s="10" t="s">
        <v>40</v>
      </c>
      <c r="R24" s="10" t="s">
        <v>40</v>
      </c>
      <c r="S24" s="10" t="s">
        <v>40</v>
      </c>
      <c r="T24" s="10" t="s">
        <v>28</v>
      </c>
      <c r="U24" s="10" t="s">
        <v>40</v>
      </c>
      <c r="V24" s="10" t="s">
        <v>40</v>
      </c>
      <c r="W24" s="10" t="str">
        <f t="shared" si="11"/>
        <v>WO</v>
      </c>
      <c r="X24" s="10" t="s">
        <v>40</v>
      </c>
      <c r="Y24" s="10" t="s">
        <v>40</v>
      </c>
      <c r="Z24" s="10" t="s">
        <v>40</v>
      </c>
      <c r="AA24" s="10" t="s">
        <v>40</v>
      </c>
      <c r="AB24" s="10" t="s">
        <v>40</v>
      </c>
      <c r="AC24" s="10" t="s">
        <v>40</v>
      </c>
      <c r="AD24" s="10" t="str">
        <f t="shared" si="10"/>
        <v>WO</v>
      </c>
      <c r="AE24" s="10" t="s">
        <v>40</v>
      </c>
      <c r="AF24" s="10" t="s">
        <v>40</v>
      </c>
      <c r="AG24" s="10" t="s">
        <v>40</v>
      </c>
      <c r="AH24" s="10" t="s">
        <v>40</v>
      </c>
      <c r="AI24" s="10" t="s">
        <v>40</v>
      </c>
      <c r="AJ24" s="10" t="s">
        <v>40</v>
      </c>
      <c r="AK24" s="10" t="str">
        <f t="shared" si="10"/>
        <v>WO</v>
      </c>
      <c r="AL24" s="10" t="s">
        <v>40</v>
      </c>
      <c r="AM24" s="10" t="s">
        <v>40</v>
      </c>
      <c r="AN24" s="10" t="s">
        <v>40</v>
      </c>
      <c r="AO24" s="10" t="s">
        <v>40</v>
      </c>
      <c r="AP24" s="11" t="s">
        <v>40</v>
      </c>
      <c r="AQ24" s="29"/>
      <c r="AR24" s="32"/>
      <c r="AS24" s="10">
        <v>16</v>
      </c>
      <c r="AT24" s="10">
        <v>1016</v>
      </c>
      <c r="AU24" s="10" t="str">
        <f t="shared" si="3"/>
        <v>janvier</v>
      </c>
      <c r="AV24" s="19" t="s">
        <v>19</v>
      </c>
      <c r="AW24" s="10">
        <f t="shared" si="4"/>
        <v>25</v>
      </c>
      <c r="AX24" s="10">
        <f t="shared" si="5"/>
        <v>1</v>
      </c>
      <c r="AY24" s="10">
        <f t="shared" si="6"/>
        <v>1</v>
      </c>
      <c r="AZ24" s="10">
        <f t="shared" si="7"/>
        <v>4</v>
      </c>
      <c r="BA24" s="10">
        <f t="shared" si="8"/>
        <v>31</v>
      </c>
      <c r="BB24" s="10">
        <f>rapportjanv[[#This Row],[Jours]]-rapportjanv[[#This Row],[Absent ]]</f>
        <v>30</v>
      </c>
      <c r="BC24" s="24">
        <v>52000</v>
      </c>
      <c r="BD24" s="25">
        <f>rapportjanv[[#This Row],[Salaire]]/rapportjanv[[#This Row],[Jours]]</f>
        <v>1677.4193548387098</v>
      </c>
      <c r="BE24" s="25">
        <f>rapportjanv[[#This Row],[Salaire par jours]]*rapportjanv[[#This Row],[Absent ]]</f>
        <v>1677.4193548387098</v>
      </c>
      <c r="BF24" s="25">
        <f>rapportjanv[[#This Row],[Salaire]]-rapportjanv[[#This Row],[Déduction]]</f>
        <v>50322.580645161288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9"/>
        <v>4</v>
      </c>
      <c r="L25" s="10" t="s">
        <v>41</v>
      </c>
      <c r="M25" s="10" t="s">
        <v>40</v>
      </c>
      <c r="N25" s="10" t="s">
        <v>40</v>
      </c>
      <c r="O25" s="10" t="s">
        <v>40</v>
      </c>
      <c r="P25" s="10" t="str">
        <f t="shared" si="11"/>
        <v>WO</v>
      </c>
      <c r="Q25" s="10" t="s">
        <v>40</v>
      </c>
      <c r="R25" s="10" t="s">
        <v>40</v>
      </c>
      <c r="S25" s="10" t="s">
        <v>40</v>
      </c>
      <c r="T25" s="10" t="s">
        <v>40</v>
      </c>
      <c r="U25" s="10" t="s">
        <v>40</v>
      </c>
      <c r="V25" s="10" t="s">
        <v>40</v>
      </c>
      <c r="W25" s="10" t="str">
        <f t="shared" si="11"/>
        <v>WO</v>
      </c>
      <c r="X25" s="10" t="s">
        <v>40</v>
      </c>
      <c r="Y25" s="10" t="s">
        <v>40</v>
      </c>
      <c r="Z25" s="10" t="s">
        <v>40</v>
      </c>
      <c r="AA25" s="10" t="s">
        <v>40</v>
      </c>
      <c r="AB25" s="10" t="s">
        <v>40</v>
      </c>
      <c r="AC25" s="10" t="s">
        <v>40</v>
      </c>
      <c r="AD25" s="10" t="str">
        <f t="shared" si="10"/>
        <v>WO</v>
      </c>
      <c r="AE25" s="10" t="s">
        <v>40</v>
      </c>
      <c r="AF25" s="10" t="s">
        <v>40</v>
      </c>
      <c r="AG25" s="10" t="s">
        <v>40</v>
      </c>
      <c r="AH25" s="10" t="s">
        <v>40</v>
      </c>
      <c r="AI25" s="10" t="s">
        <v>40</v>
      </c>
      <c r="AJ25" s="10" t="s">
        <v>40</v>
      </c>
      <c r="AK25" s="10" t="str">
        <f t="shared" si="10"/>
        <v>WO</v>
      </c>
      <c r="AL25" s="10" t="s">
        <v>40</v>
      </c>
      <c r="AM25" s="10" t="s">
        <v>40</v>
      </c>
      <c r="AN25" s="10" t="s">
        <v>40</v>
      </c>
      <c r="AO25" s="10" t="s">
        <v>40</v>
      </c>
      <c r="AP25" s="11" t="s">
        <v>40</v>
      </c>
      <c r="AQ25" s="29"/>
      <c r="AR25" s="32"/>
      <c r="AS25" s="10">
        <v>17</v>
      </c>
      <c r="AT25" s="10">
        <v>1017</v>
      </c>
      <c r="AU25" s="10" t="str">
        <f t="shared" si="3"/>
        <v>janvier</v>
      </c>
      <c r="AV25" s="19" t="s">
        <v>20</v>
      </c>
      <c r="AW25" s="10">
        <f t="shared" si="4"/>
        <v>26</v>
      </c>
      <c r="AX25" s="10">
        <f t="shared" si="5"/>
        <v>0</v>
      </c>
      <c r="AY25" s="10">
        <f t="shared" si="6"/>
        <v>1</v>
      </c>
      <c r="AZ25" s="10">
        <f t="shared" si="7"/>
        <v>4</v>
      </c>
      <c r="BA25" s="10">
        <f t="shared" si="8"/>
        <v>31</v>
      </c>
      <c r="BB25" s="10">
        <f>rapportjanv[[#This Row],[Jours]]-rapportjanv[[#This Row],[Absent ]]</f>
        <v>31</v>
      </c>
      <c r="BC25" s="24">
        <v>42000</v>
      </c>
      <c r="BD25" s="25">
        <f>rapportjanv[[#This Row],[Salaire]]/rapportjanv[[#This Row],[Jours]]</f>
        <v>1354.8387096774193</v>
      </c>
      <c r="BE25" s="25">
        <f>rapportjanv[[#This Row],[Salaire par jours]]*rapportjanv[[#This Row],[Absent ]]</f>
        <v>0</v>
      </c>
      <c r="BF25" s="25">
        <f>rapportjanv[[#This Row],[Salaire]]-rapportjanv[[#This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9"/>
        <v>4</v>
      </c>
      <c r="L26" s="10" t="s">
        <v>41</v>
      </c>
      <c r="M26" s="10" t="s">
        <v>40</v>
      </c>
      <c r="N26" s="10" t="s">
        <v>40</v>
      </c>
      <c r="O26" s="10" t="s">
        <v>40</v>
      </c>
      <c r="P26" s="10" t="str">
        <f t="shared" si="11"/>
        <v>WO</v>
      </c>
      <c r="Q26" s="10" t="s">
        <v>40</v>
      </c>
      <c r="R26" s="10" t="s">
        <v>40</v>
      </c>
      <c r="S26" s="10" t="s">
        <v>40</v>
      </c>
      <c r="T26" s="10" t="s">
        <v>40</v>
      </c>
      <c r="U26" s="10" t="s">
        <v>40</v>
      </c>
      <c r="V26" s="10" t="s">
        <v>40</v>
      </c>
      <c r="W26" s="10" t="str">
        <f t="shared" si="11"/>
        <v>WO</v>
      </c>
      <c r="X26" s="10" t="s">
        <v>40</v>
      </c>
      <c r="Y26" s="10" t="s">
        <v>40</v>
      </c>
      <c r="Z26" s="10" t="s">
        <v>40</v>
      </c>
      <c r="AA26" s="10" t="s">
        <v>40</v>
      </c>
      <c r="AB26" s="10" t="s">
        <v>40</v>
      </c>
      <c r="AC26" s="10" t="s">
        <v>40</v>
      </c>
      <c r="AD26" s="10" t="str">
        <f t="shared" si="10"/>
        <v>WO</v>
      </c>
      <c r="AE26" s="10" t="s">
        <v>40</v>
      </c>
      <c r="AF26" s="10" t="s">
        <v>40</v>
      </c>
      <c r="AG26" s="10" t="s">
        <v>40</v>
      </c>
      <c r="AH26" s="10" t="s">
        <v>28</v>
      </c>
      <c r="AI26" s="10" t="s">
        <v>40</v>
      </c>
      <c r="AJ26" s="10" t="s">
        <v>40</v>
      </c>
      <c r="AK26" s="10" t="str">
        <f t="shared" si="10"/>
        <v>WO</v>
      </c>
      <c r="AL26" s="10" t="s">
        <v>40</v>
      </c>
      <c r="AM26" s="10" t="s">
        <v>40</v>
      </c>
      <c r="AN26" s="10" t="s">
        <v>40</v>
      </c>
      <c r="AO26" s="10" t="s">
        <v>40</v>
      </c>
      <c r="AP26" s="11" t="s">
        <v>40</v>
      </c>
      <c r="AQ26" s="29"/>
      <c r="AR26" s="32"/>
      <c r="AS26" s="10">
        <v>18</v>
      </c>
      <c r="AT26" s="10">
        <v>1018</v>
      </c>
      <c r="AU26" s="10" t="str">
        <f t="shared" si="3"/>
        <v>janvier</v>
      </c>
      <c r="AV26" s="19" t="s">
        <v>21</v>
      </c>
      <c r="AW26" s="10">
        <f t="shared" si="4"/>
        <v>25</v>
      </c>
      <c r="AX26" s="10">
        <f t="shared" si="5"/>
        <v>1</v>
      </c>
      <c r="AY26" s="10">
        <f t="shared" si="6"/>
        <v>1</v>
      </c>
      <c r="AZ26" s="10">
        <f t="shared" si="7"/>
        <v>4</v>
      </c>
      <c r="BA26" s="10">
        <f t="shared" si="8"/>
        <v>31</v>
      </c>
      <c r="BB26" s="10">
        <f>rapportjanv[[#This Row],[Jours]]-rapportjanv[[#This Row],[Absent ]]</f>
        <v>30</v>
      </c>
      <c r="BC26" s="24">
        <v>62000</v>
      </c>
      <c r="BD26" s="25">
        <f>rapportjanv[[#This Row],[Salaire]]/rapportjanv[[#This Row],[Jours]]</f>
        <v>2000</v>
      </c>
      <c r="BE26" s="25">
        <f>rapportjanv[[#This Row],[Salaire par jours]]*rapportjanv[[#This Row],[Absent ]]</f>
        <v>2000</v>
      </c>
      <c r="BF26" s="25">
        <f>rapportjanv[[#This Row],[Salaire]]-rapportjanv[[#This Row],[Déduction]]</f>
        <v>60000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9"/>
        <v>4</v>
      </c>
      <c r="L27" s="10" t="s">
        <v>41</v>
      </c>
      <c r="M27" s="10" t="s">
        <v>40</v>
      </c>
      <c r="N27" s="10" t="s">
        <v>40</v>
      </c>
      <c r="O27" s="10" t="s">
        <v>40</v>
      </c>
      <c r="P27" s="10" t="str">
        <f t="shared" si="11"/>
        <v>WO</v>
      </c>
      <c r="Q27" s="10" t="s">
        <v>40</v>
      </c>
      <c r="R27" s="10" t="s">
        <v>40</v>
      </c>
      <c r="S27" s="10" t="s">
        <v>40</v>
      </c>
      <c r="T27" s="10" t="s">
        <v>40</v>
      </c>
      <c r="U27" s="10" t="s">
        <v>40</v>
      </c>
      <c r="V27" s="10" t="s">
        <v>40</v>
      </c>
      <c r="W27" s="10" t="str">
        <f t="shared" si="11"/>
        <v>WO</v>
      </c>
      <c r="X27" s="10" t="s">
        <v>40</v>
      </c>
      <c r="Y27" s="10" t="s">
        <v>40</v>
      </c>
      <c r="Z27" s="10" t="s">
        <v>40</v>
      </c>
      <c r="AA27" s="10" t="s">
        <v>40</v>
      </c>
      <c r="AB27" s="10" t="s">
        <v>40</v>
      </c>
      <c r="AC27" s="10" t="s">
        <v>40</v>
      </c>
      <c r="AD27" s="10" t="str">
        <f t="shared" si="10"/>
        <v>WO</v>
      </c>
      <c r="AE27" s="10" t="s">
        <v>40</v>
      </c>
      <c r="AF27" s="10" t="s">
        <v>40</v>
      </c>
      <c r="AG27" s="10" t="s">
        <v>40</v>
      </c>
      <c r="AH27" s="10" t="s">
        <v>40</v>
      </c>
      <c r="AI27" s="10" t="s">
        <v>40</v>
      </c>
      <c r="AJ27" s="10" t="s">
        <v>40</v>
      </c>
      <c r="AK27" s="10" t="str">
        <f t="shared" si="10"/>
        <v>WO</v>
      </c>
      <c r="AL27" s="10" t="s">
        <v>40</v>
      </c>
      <c r="AM27" s="10" t="s">
        <v>40</v>
      </c>
      <c r="AN27" s="10" t="s">
        <v>40</v>
      </c>
      <c r="AO27" s="10" t="s">
        <v>40</v>
      </c>
      <c r="AP27" s="11" t="s">
        <v>40</v>
      </c>
      <c r="AQ27" s="29"/>
      <c r="AR27" s="32"/>
      <c r="AS27" s="10">
        <v>19</v>
      </c>
      <c r="AT27" s="10">
        <v>1019</v>
      </c>
      <c r="AU27" s="10" t="str">
        <f t="shared" si="3"/>
        <v>janvier</v>
      </c>
      <c r="AV27" s="19" t="s">
        <v>22</v>
      </c>
      <c r="AW27" s="10">
        <f t="shared" si="4"/>
        <v>26</v>
      </c>
      <c r="AX27" s="10">
        <f t="shared" si="5"/>
        <v>0</v>
      </c>
      <c r="AY27" s="10">
        <f t="shared" si="6"/>
        <v>1</v>
      </c>
      <c r="AZ27" s="10">
        <f t="shared" si="7"/>
        <v>4</v>
      </c>
      <c r="BA27" s="10">
        <f t="shared" si="8"/>
        <v>31</v>
      </c>
      <c r="BB27" s="10">
        <f>rapportjanv[[#This Row],[Jours]]-rapportjanv[[#This Row],[Absent ]]</f>
        <v>31</v>
      </c>
      <c r="BC27" s="24">
        <v>41000</v>
      </c>
      <c r="BD27" s="25">
        <f>rapportjanv[[#This Row],[Salaire]]/rapportjanv[[#This Row],[Jours]]</f>
        <v>1322.5806451612902</v>
      </c>
      <c r="BE27" s="25">
        <f>rapportjanv[[#This Row],[Salaire par jours]]*rapportjanv[[#This Row],[Absent ]]</f>
        <v>0</v>
      </c>
      <c r="BF27" s="25">
        <f>rapportjanv[[#This Row],[Salaire]]-rapportjanv[[#This Row],[Déduction]]</f>
        <v>41000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9"/>
        <v>4</v>
      </c>
      <c r="L28" s="13" t="s">
        <v>41</v>
      </c>
      <c r="M28" s="13" t="s">
        <v>40</v>
      </c>
      <c r="N28" s="13" t="s">
        <v>40</v>
      </c>
      <c r="O28" s="13" t="s">
        <v>40</v>
      </c>
      <c r="P28" s="13" t="str">
        <f t="shared" si="11"/>
        <v>WO</v>
      </c>
      <c r="Q28" s="13" t="s">
        <v>40</v>
      </c>
      <c r="R28" s="13" t="s">
        <v>40</v>
      </c>
      <c r="S28" s="13" t="s">
        <v>40</v>
      </c>
      <c r="T28" s="13" t="s">
        <v>40</v>
      </c>
      <c r="U28" s="13" t="s">
        <v>40</v>
      </c>
      <c r="V28" s="13" t="s">
        <v>40</v>
      </c>
      <c r="W28" s="13" t="str">
        <f t="shared" si="11"/>
        <v>WO</v>
      </c>
      <c r="X28" s="13" t="s">
        <v>40</v>
      </c>
      <c r="Y28" s="13" t="s">
        <v>40</v>
      </c>
      <c r="Z28" s="13" t="s">
        <v>40</v>
      </c>
      <c r="AA28" s="13" t="s">
        <v>40</v>
      </c>
      <c r="AB28" s="13" t="s">
        <v>40</v>
      </c>
      <c r="AC28" s="13" t="s">
        <v>40</v>
      </c>
      <c r="AD28" s="13" t="str">
        <f t="shared" si="10"/>
        <v>WO</v>
      </c>
      <c r="AE28" s="13" t="s">
        <v>28</v>
      </c>
      <c r="AF28" s="13" t="s">
        <v>40</v>
      </c>
      <c r="AG28" s="13" t="s">
        <v>40</v>
      </c>
      <c r="AH28" s="13" t="s">
        <v>40</v>
      </c>
      <c r="AI28" s="13" t="s">
        <v>40</v>
      </c>
      <c r="AJ28" s="13" t="s">
        <v>40</v>
      </c>
      <c r="AK28" s="13" t="str">
        <f t="shared" si="10"/>
        <v>WO</v>
      </c>
      <c r="AL28" s="13" t="s">
        <v>40</v>
      </c>
      <c r="AM28" s="13" t="s">
        <v>40</v>
      </c>
      <c r="AN28" s="13" t="s">
        <v>40</v>
      </c>
      <c r="AO28" s="13" t="s">
        <v>40</v>
      </c>
      <c r="AP28" s="14" t="s">
        <v>40</v>
      </c>
      <c r="AQ28" s="29"/>
      <c r="AR28" s="32"/>
      <c r="AS28" s="10">
        <v>20</v>
      </c>
      <c r="AT28" s="10">
        <v>1020</v>
      </c>
      <c r="AU28" s="10" t="str">
        <f t="shared" si="3"/>
        <v>janvier</v>
      </c>
      <c r="AV28" s="19" t="s">
        <v>23</v>
      </c>
      <c r="AW28" s="10">
        <f t="shared" si="4"/>
        <v>25</v>
      </c>
      <c r="AX28" s="10">
        <f t="shared" si="5"/>
        <v>1</v>
      </c>
      <c r="AY28" s="10">
        <f t="shared" si="6"/>
        <v>1</v>
      </c>
      <c r="AZ28" s="10">
        <f t="shared" si="7"/>
        <v>4</v>
      </c>
      <c r="BA28" s="10">
        <f t="shared" si="8"/>
        <v>31</v>
      </c>
      <c r="BB28" s="10">
        <f>rapportjanv[[#This Row],[Jours]]-rapportjanv[[#This Row],[Absent ]]</f>
        <v>30</v>
      </c>
      <c r="BC28" s="24">
        <v>30000</v>
      </c>
      <c r="BD28" s="25">
        <f>rapportjanv[[#This Row],[Salaire]]/rapportjanv[[#This Row],[Jours]]</f>
        <v>967.74193548387098</v>
      </c>
      <c r="BE28" s="25">
        <f>rapportjanv[[#This Row],[Salaire par jours]]*rapportjanv[[#This Row],[Absent ]]</f>
        <v>967.74193548387098</v>
      </c>
      <c r="BF28" s="25">
        <f>rapportjanv[[#This Row],[Salaire]]-rapportjanv[[#This Row],[Déduction]]</f>
        <v>29032.258064516129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28">
    <cfRule type="containsText" dxfId="467" priority="4" operator="containsText" text="WO">
      <formula>NOT(ISERROR(SEARCH("WO",L8)))</formula>
    </cfRule>
  </conditionalFormatting>
  <conditionalFormatting sqref="L9:AP28">
    <cfRule type="containsText" dxfId="466" priority="1" operator="containsText" text="C">
      <formula>NOT(ISERROR(SEARCH("C",L9)))</formula>
    </cfRule>
    <cfRule type="containsText" dxfId="465" priority="2" operator="containsText" text="A">
      <formula>NOT(ISERROR(SEARCH("A",L9)))</formula>
    </cfRule>
    <cfRule type="containsText" dxfId="464" priority="3" operator="containsText" text="P">
      <formula>NOT(ISERROR(SEARCH("P",L9)))</formula>
    </cfRule>
  </conditionalFormatting>
  <dataValidations count="1">
    <dataValidation type="list" allowBlank="1" showInputMessage="1" showErrorMessage="1" sqref="AL9:AP28 Q9:V28 X9:AC28 AE9:AJ28 L9:O28" xr:uid="{C529183C-8DB2-4B2F-B16D-F7E2D73956AF}">
      <formula1>"P,A,C"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6DB2BA-1C43-41C8-8920-C51C0CDFD50F}">
          <x14:formula1>
            <xm:f>rough!$A$1:$A$12</xm:f>
          </x14:formula1>
          <xm:sqref>H5:I5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62CC-5D2D-4F94-AB95-275345F89624}">
  <dimension ref="A1:BI43"/>
  <sheetViews>
    <sheetView topLeftCell="AD1" zoomScale="70" zoomScaleNormal="70" workbookViewId="0">
      <selection activeCell="BA16" sqref="BA16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45689</v>
      </c>
      <c r="I5" s="34"/>
      <c r="J5" s="35">
        <f>(_xlfn.DAYS($M$5,$H$5))+1</f>
        <v>28</v>
      </c>
      <c r="K5" s="33" t="str">
        <f>TEXT(H5,"mmmm")</f>
        <v>février</v>
      </c>
      <c r="L5" s="33" t="s">
        <v>27</v>
      </c>
      <c r="M5" s="34">
        <f>EOMONTH(H5,0)</f>
        <v>45716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sam</v>
      </c>
      <c r="M7" s="6" t="str">
        <f t="shared" ref="M7:AP7" si="0">TEXT(M8,"jjj")</f>
        <v>dim</v>
      </c>
      <c r="N7" s="6" t="str">
        <f t="shared" si="0"/>
        <v>lun</v>
      </c>
      <c r="O7" s="6" t="str">
        <f t="shared" si="0"/>
        <v>mar</v>
      </c>
      <c r="P7" s="6" t="str">
        <f t="shared" si="0"/>
        <v>mer</v>
      </c>
      <c r="Q7" s="6" t="str">
        <f t="shared" si="0"/>
        <v>jeu</v>
      </c>
      <c r="R7" s="6" t="str">
        <f t="shared" si="0"/>
        <v>ven</v>
      </c>
      <c r="S7" s="6" t="str">
        <f t="shared" si="0"/>
        <v>sam</v>
      </c>
      <c r="T7" s="6" t="str">
        <f t="shared" si="0"/>
        <v>dim</v>
      </c>
      <c r="U7" s="6" t="str">
        <f t="shared" si="0"/>
        <v>lun</v>
      </c>
      <c r="V7" s="6" t="str">
        <f t="shared" si="0"/>
        <v>mar</v>
      </c>
      <c r="W7" s="6" t="str">
        <f t="shared" si="0"/>
        <v>mer</v>
      </c>
      <c r="X7" s="6" t="str">
        <f t="shared" si="0"/>
        <v>jeu</v>
      </c>
      <c r="Y7" s="6" t="str">
        <f t="shared" si="0"/>
        <v>ven</v>
      </c>
      <c r="Z7" s="6" t="str">
        <f t="shared" si="0"/>
        <v>sam</v>
      </c>
      <c r="AA7" s="6" t="str">
        <f t="shared" si="0"/>
        <v>dim</v>
      </c>
      <c r="AB7" s="6" t="str">
        <f t="shared" si="0"/>
        <v>lun</v>
      </c>
      <c r="AC7" s="6" t="str">
        <f t="shared" si="0"/>
        <v>mar</v>
      </c>
      <c r="AD7" s="6" t="str">
        <f t="shared" si="0"/>
        <v>mer</v>
      </c>
      <c r="AE7" s="6" t="str">
        <f t="shared" si="0"/>
        <v>jeu</v>
      </c>
      <c r="AF7" s="6" t="str">
        <f t="shared" si="0"/>
        <v>ven</v>
      </c>
      <c r="AG7" s="6" t="str">
        <f t="shared" si="0"/>
        <v>sam</v>
      </c>
      <c r="AH7" s="6" t="str">
        <f t="shared" si="0"/>
        <v>dim</v>
      </c>
      <c r="AI7" s="6" t="str">
        <f t="shared" si="0"/>
        <v>lun</v>
      </c>
      <c r="AJ7" s="6" t="str">
        <f t="shared" si="0"/>
        <v>mar</v>
      </c>
      <c r="AK7" s="6" t="str">
        <f t="shared" si="0"/>
        <v>mer</v>
      </c>
      <c r="AL7" s="6" t="str">
        <f t="shared" si="0"/>
        <v>jeu</v>
      </c>
      <c r="AM7" s="6" t="str">
        <f t="shared" si="0"/>
        <v>ven</v>
      </c>
      <c r="AN7" s="6" t="str">
        <f t="shared" si="0"/>
        <v/>
      </c>
      <c r="AO7" s="6" t="str">
        <f t="shared" si="0"/>
        <v/>
      </c>
      <c r="AP7" s="7" t="str">
        <f t="shared" si="0"/>
        <v/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45689</v>
      </c>
      <c r="M8" s="17">
        <f>IF(L8&lt;$M$5,L8+1,"")</f>
        <v>45690</v>
      </c>
      <c r="N8" s="17">
        <f t="shared" ref="N8:AQ8" si="1">IF(M8&lt;$M$5,M8+1,"")</f>
        <v>45691</v>
      </c>
      <c r="O8" s="17">
        <f t="shared" si="1"/>
        <v>45692</v>
      </c>
      <c r="P8" s="17">
        <f t="shared" si="1"/>
        <v>45693</v>
      </c>
      <c r="Q8" s="17">
        <f t="shared" si="1"/>
        <v>45694</v>
      </c>
      <c r="R8" s="17">
        <f t="shared" si="1"/>
        <v>45695</v>
      </c>
      <c r="S8" s="17">
        <f t="shared" si="1"/>
        <v>45696</v>
      </c>
      <c r="T8" s="17">
        <f t="shared" si="1"/>
        <v>45697</v>
      </c>
      <c r="U8" s="17">
        <f t="shared" si="1"/>
        <v>45698</v>
      </c>
      <c r="V8" s="17">
        <f t="shared" si="1"/>
        <v>45699</v>
      </c>
      <c r="W8" s="17">
        <f t="shared" si="1"/>
        <v>45700</v>
      </c>
      <c r="X8" s="17">
        <f t="shared" si="1"/>
        <v>45701</v>
      </c>
      <c r="Y8" s="17">
        <f t="shared" si="1"/>
        <v>45702</v>
      </c>
      <c r="Z8" s="17">
        <f t="shared" si="1"/>
        <v>45703</v>
      </c>
      <c r="AA8" s="17">
        <f t="shared" si="1"/>
        <v>45704</v>
      </c>
      <c r="AB8" s="17">
        <f t="shared" si="1"/>
        <v>45705</v>
      </c>
      <c r="AC8" s="17">
        <f t="shared" si="1"/>
        <v>45706</v>
      </c>
      <c r="AD8" s="17">
        <f t="shared" si="1"/>
        <v>45707</v>
      </c>
      <c r="AE8" s="17">
        <f t="shared" si="1"/>
        <v>45708</v>
      </c>
      <c r="AF8" s="17">
        <f t="shared" si="1"/>
        <v>45709</v>
      </c>
      <c r="AG8" s="17">
        <f t="shared" si="1"/>
        <v>45710</v>
      </c>
      <c r="AH8" s="17">
        <f t="shared" si="1"/>
        <v>45711</v>
      </c>
      <c r="AI8" s="17">
        <f t="shared" si="1"/>
        <v>45712</v>
      </c>
      <c r="AJ8" s="17">
        <f t="shared" si="1"/>
        <v>45713</v>
      </c>
      <c r="AK8" s="17">
        <f t="shared" si="1"/>
        <v>45714</v>
      </c>
      <c r="AL8" s="17">
        <f t="shared" si="1"/>
        <v>45715</v>
      </c>
      <c r="AM8" s="17">
        <f t="shared" si="1"/>
        <v>45716</v>
      </c>
      <c r="AN8" s="17" t="str">
        <f t="shared" si="1"/>
        <v/>
      </c>
      <c r="AO8" s="17" t="str">
        <f t="shared" si="1"/>
        <v/>
      </c>
      <c r="AP8" s="18" t="str">
        <f t="shared" si="1"/>
        <v/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40</v>
      </c>
      <c r="M9" s="10" t="str">
        <f t="shared" ref="M9:AH17" si="2">IF(M$7="dim","WO","")</f>
        <v>WO</v>
      </c>
      <c r="N9" s="10" t="s">
        <v>28</v>
      </c>
      <c r="O9" s="10" t="s">
        <v>40</v>
      </c>
      <c r="P9" s="10" t="s">
        <v>40</v>
      </c>
      <c r="Q9" s="10" t="s">
        <v>40</v>
      </c>
      <c r="R9" s="10" t="s">
        <v>40</v>
      </c>
      <c r="S9" s="10" t="s">
        <v>40</v>
      </c>
      <c r="T9" s="10" t="str">
        <f t="shared" si="2"/>
        <v>WO</v>
      </c>
      <c r="U9" s="10" t="s">
        <v>40</v>
      </c>
      <c r="V9" s="10" t="s">
        <v>40</v>
      </c>
      <c r="W9" s="10" t="s">
        <v>40</v>
      </c>
      <c r="X9" s="10" t="s">
        <v>40</v>
      </c>
      <c r="Y9" s="10" t="s">
        <v>40</v>
      </c>
      <c r="Z9" s="10" t="s">
        <v>40</v>
      </c>
      <c r="AA9" s="10" t="str">
        <f t="shared" si="2"/>
        <v>WO</v>
      </c>
      <c r="AB9" s="10" t="s">
        <v>40</v>
      </c>
      <c r="AC9" s="10" t="s">
        <v>40</v>
      </c>
      <c r="AD9" s="10" t="s">
        <v>40</v>
      </c>
      <c r="AE9" s="10" t="s">
        <v>40</v>
      </c>
      <c r="AF9" s="10" t="s">
        <v>40</v>
      </c>
      <c r="AG9" s="10" t="s">
        <v>40</v>
      </c>
      <c r="AH9" s="10" t="str">
        <f t="shared" si="2"/>
        <v>WO</v>
      </c>
      <c r="AI9" s="10" t="s">
        <v>40</v>
      </c>
      <c r="AJ9" s="10" t="s">
        <v>40</v>
      </c>
      <c r="AK9" s="10" t="s">
        <v>40</v>
      </c>
      <c r="AL9" s="10" t="s">
        <v>40</v>
      </c>
      <c r="AM9" s="10" t="s">
        <v>40</v>
      </c>
      <c r="AN9" s="10"/>
      <c r="AO9" s="10"/>
      <c r="AP9" s="11"/>
      <c r="AQ9" s="29"/>
      <c r="AR9" s="32"/>
      <c r="AS9" s="10">
        <v>1</v>
      </c>
      <c r="AT9" s="10">
        <v>1001</v>
      </c>
      <c r="AU9" s="10" t="str">
        <f t="shared" ref="AU9:AU28" si="3">$K$5</f>
        <v>février</v>
      </c>
      <c r="AV9" s="19" t="s">
        <v>4</v>
      </c>
      <c r="AW9" s="10">
        <f t="shared" ref="AW9:AW28" si="4">COUNTIF($L9:$AP9,"p")</f>
        <v>23</v>
      </c>
      <c r="AX9" s="10">
        <f t="shared" ref="AX9:AX28" si="5">COUNTIF($L9:$AP9,"A")</f>
        <v>1</v>
      </c>
      <c r="AY9" s="10">
        <f t="shared" ref="AY9:AY28" si="6">COUNTIF($L9:$AP9,"C")</f>
        <v>0</v>
      </c>
      <c r="AZ9" s="10">
        <f t="shared" ref="AZ9:AZ28" si="7">$K$9</f>
        <v>4</v>
      </c>
      <c r="BA9" s="10">
        <f t="shared" ref="BA9:BA28" si="8">$J$5</f>
        <v>28</v>
      </c>
      <c r="BB9" s="10">
        <f>rapportjanv2[[#This Row],[Jours]]-rapportjanv2[[#This Row],[Absent ]]</f>
        <v>27</v>
      </c>
      <c r="BC9" s="24">
        <v>10000</v>
      </c>
      <c r="BD9" s="25">
        <f>rapportjanv2[[#This Row],[Salaire]]/rapportjanv2[[#This Row],[Jours]]</f>
        <v>357.14285714285717</v>
      </c>
      <c r="BE9" s="25">
        <f>rapportjanv2[[#This Row],[Salaire par jours]]*rapportjanv2[[#This Row],[Absent ]]</f>
        <v>357.14285714285717</v>
      </c>
      <c r="BF9" s="25">
        <f>rapportjanv2[[#This Row],[Salaire]]-rapportjanv2[[#This Row],[Déduction]]</f>
        <v>9642.8571428571431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9">COUNTIF($L$7:$AP$7,"dim")</f>
        <v>4</v>
      </c>
      <c r="L10" s="10" t="s">
        <v>40</v>
      </c>
      <c r="M10" s="10" t="str">
        <f t="shared" si="2"/>
        <v>WO</v>
      </c>
      <c r="N10" s="10" t="s">
        <v>40</v>
      </c>
      <c r="O10" s="10" t="s">
        <v>40</v>
      </c>
      <c r="P10" s="10" t="s">
        <v>40</v>
      </c>
      <c r="Q10" s="10" t="s">
        <v>40</v>
      </c>
      <c r="R10" s="10" t="s">
        <v>40</v>
      </c>
      <c r="S10" s="10" t="s">
        <v>40</v>
      </c>
      <c r="T10" s="10" t="str">
        <f t="shared" ref="T10:T28" si="10">IF(T$7="dim","WO","")</f>
        <v>WO</v>
      </c>
      <c r="U10" s="10" t="s">
        <v>40</v>
      </c>
      <c r="V10" s="10" t="s">
        <v>40</v>
      </c>
      <c r="W10" s="10" t="s">
        <v>40</v>
      </c>
      <c r="X10" s="10" t="s">
        <v>40</v>
      </c>
      <c r="Y10" s="10" t="s">
        <v>40</v>
      </c>
      <c r="Z10" s="10" t="s">
        <v>40</v>
      </c>
      <c r="AA10" s="10" t="str">
        <f t="shared" ref="AA10:AA28" si="11">IF(AA$7="dim","WO","")</f>
        <v>WO</v>
      </c>
      <c r="AB10" s="10" t="s">
        <v>40</v>
      </c>
      <c r="AC10" s="10" t="s">
        <v>40</v>
      </c>
      <c r="AD10" s="10" t="s">
        <v>40</v>
      </c>
      <c r="AE10" s="10" t="s">
        <v>40</v>
      </c>
      <c r="AF10" s="10" t="s">
        <v>40</v>
      </c>
      <c r="AG10" s="10" t="s">
        <v>40</v>
      </c>
      <c r="AH10" s="10" t="str">
        <f t="shared" si="2"/>
        <v>WO</v>
      </c>
      <c r="AI10" s="10" t="s">
        <v>40</v>
      </c>
      <c r="AJ10" s="10" t="s">
        <v>40</v>
      </c>
      <c r="AK10" s="10" t="s">
        <v>40</v>
      </c>
      <c r="AL10" s="10" t="s">
        <v>40</v>
      </c>
      <c r="AM10" s="10" t="s">
        <v>40</v>
      </c>
      <c r="AN10" s="10"/>
      <c r="AO10" s="10"/>
      <c r="AP10" s="11"/>
      <c r="AQ10" s="29"/>
      <c r="AR10" s="32"/>
      <c r="AS10" s="10">
        <v>2</v>
      </c>
      <c r="AT10" s="10">
        <v>1002</v>
      </c>
      <c r="AU10" s="10" t="str">
        <f t="shared" si="3"/>
        <v>février</v>
      </c>
      <c r="AV10" s="19" t="s">
        <v>5</v>
      </c>
      <c r="AW10" s="26">
        <f t="shared" si="4"/>
        <v>24</v>
      </c>
      <c r="AX10" s="10">
        <f t="shared" si="5"/>
        <v>0</v>
      </c>
      <c r="AY10" s="10">
        <f t="shared" si="6"/>
        <v>0</v>
      </c>
      <c r="AZ10" s="10">
        <f t="shared" si="7"/>
        <v>4</v>
      </c>
      <c r="BA10" s="10">
        <f t="shared" si="8"/>
        <v>28</v>
      </c>
      <c r="BB10" s="10">
        <f>rapportjanv2[[#This Row],[Jours]]-rapportjanv2[[#This Row],[Absent ]]</f>
        <v>28</v>
      </c>
      <c r="BC10" s="24">
        <v>20000</v>
      </c>
      <c r="BD10" s="25">
        <f>rapportjanv2[[#This Row],[Salaire]]/rapportjanv2[[#This Row],[Jours]]</f>
        <v>714.28571428571433</v>
      </c>
      <c r="BE10" s="25">
        <f>rapportjanv2[[#This Row],[Salaire par jours]]*rapportjanv2[[#This Row],[Absent ]]</f>
        <v>0</v>
      </c>
      <c r="BF10" s="25">
        <f>rapportjanv2[[#This Row],[Salaire]]-rapportjanv2[[#This Row],[Déduction]]</f>
        <v>20000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9"/>
        <v>4</v>
      </c>
      <c r="L11" s="10" t="s">
        <v>40</v>
      </c>
      <c r="M11" s="10" t="str">
        <f t="shared" si="2"/>
        <v>WO</v>
      </c>
      <c r="N11" s="10" t="s">
        <v>40</v>
      </c>
      <c r="O11" s="10" t="s">
        <v>40</v>
      </c>
      <c r="P11" s="10" t="s">
        <v>40</v>
      </c>
      <c r="Q11" s="10" t="s">
        <v>40</v>
      </c>
      <c r="R11" s="10" t="s">
        <v>40</v>
      </c>
      <c r="S11" s="10" t="s">
        <v>40</v>
      </c>
      <c r="T11" s="10" t="str">
        <f t="shared" si="10"/>
        <v>WO</v>
      </c>
      <c r="U11" s="10" t="s">
        <v>40</v>
      </c>
      <c r="V11" s="10" t="s">
        <v>40</v>
      </c>
      <c r="W11" s="10" t="s">
        <v>40</v>
      </c>
      <c r="X11" s="10" t="s">
        <v>40</v>
      </c>
      <c r="Y11" s="10" t="s">
        <v>40</v>
      </c>
      <c r="Z11" s="10" t="s">
        <v>40</v>
      </c>
      <c r="AA11" s="10" t="str">
        <f t="shared" si="11"/>
        <v>WO</v>
      </c>
      <c r="AB11" s="10" t="s">
        <v>40</v>
      </c>
      <c r="AC11" s="10" t="s">
        <v>40</v>
      </c>
      <c r="AD11" s="10" t="s">
        <v>40</v>
      </c>
      <c r="AE11" s="10" t="s">
        <v>28</v>
      </c>
      <c r="AF11" s="10" t="s">
        <v>40</v>
      </c>
      <c r="AG11" s="10" t="s">
        <v>40</v>
      </c>
      <c r="AH11" s="10" t="str">
        <f t="shared" si="2"/>
        <v>WO</v>
      </c>
      <c r="AI11" s="10" t="s">
        <v>40</v>
      </c>
      <c r="AJ11" s="10" t="s">
        <v>40</v>
      </c>
      <c r="AK11" s="10" t="s">
        <v>40</v>
      </c>
      <c r="AL11" s="10" t="s">
        <v>40</v>
      </c>
      <c r="AM11" s="10" t="s">
        <v>40</v>
      </c>
      <c r="AN11" s="10"/>
      <c r="AO11" s="10"/>
      <c r="AP11" s="11"/>
      <c r="AQ11" s="29"/>
      <c r="AR11" s="32"/>
      <c r="AS11" s="10">
        <v>3</v>
      </c>
      <c r="AT11" s="10">
        <v>1003</v>
      </c>
      <c r="AU11" s="10" t="str">
        <f t="shared" si="3"/>
        <v>février</v>
      </c>
      <c r="AV11" s="19" t="s">
        <v>6</v>
      </c>
      <c r="AW11" s="10">
        <f t="shared" si="4"/>
        <v>23</v>
      </c>
      <c r="AX11" s="10">
        <f t="shared" si="5"/>
        <v>1</v>
      </c>
      <c r="AY11" s="10">
        <f t="shared" si="6"/>
        <v>0</v>
      </c>
      <c r="AZ11" s="10">
        <f t="shared" si="7"/>
        <v>4</v>
      </c>
      <c r="BA11" s="10">
        <f t="shared" si="8"/>
        <v>28</v>
      </c>
      <c r="BB11" s="10">
        <f>rapportjanv2[[#This Row],[Jours]]-rapportjanv2[[#This Row],[Absent ]]</f>
        <v>27</v>
      </c>
      <c r="BC11" s="24">
        <v>25000</v>
      </c>
      <c r="BD11" s="25">
        <f>rapportjanv2[[#This Row],[Salaire]]/rapportjanv2[[#This Row],[Jours]]</f>
        <v>892.85714285714289</v>
      </c>
      <c r="BE11" s="25">
        <f>rapportjanv2[[#This Row],[Salaire par jours]]*rapportjanv2[[#This Row],[Absent ]]</f>
        <v>892.85714285714289</v>
      </c>
      <c r="BF11" s="25">
        <f>rapportjanv2[[#This Row],[Salaire]]-rapportjanv2[[#This Row],[Déduction]]</f>
        <v>24107.142857142859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9"/>
        <v>4</v>
      </c>
      <c r="L12" s="10" t="s">
        <v>40</v>
      </c>
      <c r="M12" s="10" t="str">
        <f t="shared" si="2"/>
        <v>WO</v>
      </c>
      <c r="N12" s="10" t="s">
        <v>40</v>
      </c>
      <c r="O12" s="10" t="s">
        <v>40</v>
      </c>
      <c r="P12" s="10" t="s">
        <v>40</v>
      </c>
      <c r="Q12" s="10" t="s">
        <v>40</v>
      </c>
      <c r="R12" s="10" t="s">
        <v>40</v>
      </c>
      <c r="S12" s="10" t="s">
        <v>40</v>
      </c>
      <c r="T12" s="10" t="str">
        <f t="shared" si="10"/>
        <v>WO</v>
      </c>
      <c r="U12" s="10" t="s">
        <v>40</v>
      </c>
      <c r="V12" s="10" t="s">
        <v>28</v>
      </c>
      <c r="W12" s="10" t="s">
        <v>40</v>
      </c>
      <c r="X12" s="10" t="s">
        <v>40</v>
      </c>
      <c r="Y12" s="10" t="s">
        <v>40</v>
      </c>
      <c r="Z12" s="10" t="s">
        <v>40</v>
      </c>
      <c r="AA12" s="10" t="str">
        <f t="shared" si="11"/>
        <v>WO</v>
      </c>
      <c r="AB12" s="10" t="s">
        <v>40</v>
      </c>
      <c r="AC12" s="10" t="s">
        <v>40</v>
      </c>
      <c r="AD12" s="10" t="s">
        <v>40</v>
      </c>
      <c r="AE12" s="10" t="s">
        <v>40</v>
      </c>
      <c r="AF12" s="10" t="s">
        <v>40</v>
      </c>
      <c r="AG12" s="10" t="s">
        <v>40</v>
      </c>
      <c r="AH12" s="10" t="str">
        <f t="shared" si="2"/>
        <v>WO</v>
      </c>
      <c r="AI12" s="10" t="s">
        <v>40</v>
      </c>
      <c r="AJ12" s="10" t="s">
        <v>40</v>
      </c>
      <c r="AK12" s="10" t="s">
        <v>40</v>
      </c>
      <c r="AL12" s="10" t="s">
        <v>40</v>
      </c>
      <c r="AM12" s="10" t="s">
        <v>40</v>
      </c>
      <c r="AN12" s="10"/>
      <c r="AO12" s="10"/>
      <c r="AP12" s="11"/>
      <c r="AQ12" s="29"/>
      <c r="AR12" s="32"/>
      <c r="AS12" s="10">
        <v>4</v>
      </c>
      <c r="AT12" s="10">
        <v>1004</v>
      </c>
      <c r="AU12" s="10" t="str">
        <f t="shared" si="3"/>
        <v>février</v>
      </c>
      <c r="AV12" s="19" t="s">
        <v>7</v>
      </c>
      <c r="AW12" s="10">
        <f t="shared" si="4"/>
        <v>23</v>
      </c>
      <c r="AX12" s="10">
        <f t="shared" si="5"/>
        <v>1</v>
      </c>
      <c r="AY12" s="10">
        <f t="shared" si="6"/>
        <v>0</v>
      </c>
      <c r="AZ12" s="10">
        <f t="shared" si="7"/>
        <v>4</v>
      </c>
      <c r="BA12" s="10">
        <f t="shared" si="8"/>
        <v>28</v>
      </c>
      <c r="BB12" s="10">
        <f>rapportjanv2[[#This Row],[Jours]]-rapportjanv2[[#This Row],[Absent ]]</f>
        <v>27</v>
      </c>
      <c r="BC12" s="24">
        <v>30000</v>
      </c>
      <c r="BD12" s="25">
        <f>rapportjanv2[[#This Row],[Salaire]]/rapportjanv2[[#This Row],[Jours]]</f>
        <v>1071.4285714285713</v>
      </c>
      <c r="BE12" s="25">
        <f>rapportjanv2[[#This Row],[Salaire par jours]]*rapportjanv2[[#This Row],[Absent ]]</f>
        <v>1071.4285714285713</v>
      </c>
      <c r="BF12" s="25">
        <f>rapportjanv2[[#This Row],[Salaire]]-rapportjanv2[[#This Row],[Déduction]]</f>
        <v>28928.571428571428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9"/>
        <v>4</v>
      </c>
      <c r="L13" s="10" t="s">
        <v>40</v>
      </c>
      <c r="M13" s="10" t="str">
        <f t="shared" si="2"/>
        <v>WO</v>
      </c>
      <c r="N13" s="10" t="s">
        <v>40</v>
      </c>
      <c r="O13" s="10" t="s">
        <v>40</v>
      </c>
      <c r="P13" s="10" t="s">
        <v>40</v>
      </c>
      <c r="Q13" s="10" t="s">
        <v>40</v>
      </c>
      <c r="R13" s="10" t="s">
        <v>40</v>
      </c>
      <c r="S13" s="10" t="s">
        <v>40</v>
      </c>
      <c r="T13" s="10" t="str">
        <f t="shared" si="10"/>
        <v>WO</v>
      </c>
      <c r="U13" s="10" t="s">
        <v>40</v>
      </c>
      <c r="V13" s="10" t="s">
        <v>40</v>
      </c>
      <c r="W13" s="10" t="s">
        <v>40</v>
      </c>
      <c r="X13" s="10" t="s">
        <v>40</v>
      </c>
      <c r="Y13" s="10" t="s">
        <v>40</v>
      </c>
      <c r="Z13" s="10" t="s">
        <v>40</v>
      </c>
      <c r="AA13" s="10" t="str">
        <f t="shared" si="11"/>
        <v>WO</v>
      </c>
      <c r="AB13" s="10" t="s">
        <v>40</v>
      </c>
      <c r="AC13" s="10" t="s">
        <v>40</v>
      </c>
      <c r="AD13" s="10" t="s">
        <v>40</v>
      </c>
      <c r="AE13" s="10" t="s">
        <v>40</v>
      </c>
      <c r="AF13" s="10" t="s">
        <v>40</v>
      </c>
      <c r="AG13" s="10" t="s">
        <v>40</v>
      </c>
      <c r="AH13" s="10" t="str">
        <f t="shared" si="2"/>
        <v>WO</v>
      </c>
      <c r="AI13" s="10" t="s">
        <v>40</v>
      </c>
      <c r="AJ13" s="10" t="s">
        <v>40</v>
      </c>
      <c r="AK13" s="10" t="s">
        <v>40</v>
      </c>
      <c r="AL13" s="10" t="s">
        <v>40</v>
      </c>
      <c r="AM13" s="10" t="s">
        <v>40</v>
      </c>
      <c r="AN13" s="10"/>
      <c r="AO13" s="10"/>
      <c r="AP13" s="11"/>
      <c r="AQ13" s="29"/>
      <c r="AR13" s="32"/>
      <c r="AS13" s="10">
        <v>5</v>
      </c>
      <c r="AT13" s="10">
        <v>1005</v>
      </c>
      <c r="AU13" s="10" t="str">
        <f t="shared" si="3"/>
        <v>février</v>
      </c>
      <c r="AV13" s="19" t="s">
        <v>8</v>
      </c>
      <c r="AW13" s="10">
        <f t="shared" si="4"/>
        <v>24</v>
      </c>
      <c r="AX13" s="10">
        <f t="shared" si="5"/>
        <v>0</v>
      </c>
      <c r="AY13" s="10">
        <f t="shared" si="6"/>
        <v>0</v>
      </c>
      <c r="AZ13" s="10">
        <f t="shared" si="7"/>
        <v>4</v>
      </c>
      <c r="BA13" s="10">
        <f t="shared" si="8"/>
        <v>28</v>
      </c>
      <c r="BB13" s="10">
        <f>rapportjanv2[[#This Row],[Jours]]-rapportjanv2[[#This Row],[Absent ]]</f>
        <v>28</v>
      </c>
      <c r="BC13" s="24">
        <v>45000</v>
      </c>
      <c r="BD13" s="25">
        <f>rapportjanv2[[#This Row],[Salaire]]/rapportjanv2[[#This Row],[Jours]]</f>
        <v>1607.1428571428571</v>
      </c>
      <c r="BE13" s="25">
        <f>rapportjanv2[[#This Row],[Salaire par jours]]*rapportjanv2[[#This Row],[Absent ]]</f>
        <v>0</v>
      </c>
      <c r="BF13" s="25">
        <f>rapportjanv2[[#This Row],[Salaire]]-rapportjanv2[[#This Row],[Déduction]]</f>
        <v>45000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9"/>
        <v>4</v>
      </c>
      <c r="L14" s="10" t="s">
        <v>40</v>
      </c>
      <c r="M14" s="10" t="str">
        <f t="shared" si="2"/>
        <v>WO</v>
      </c>
      <c r="N14" s="10" t="s">
        <v>40</v>
      </c>
      <c r="O14" s="10" t="s">
        <v>40</v>
      </c>
      <c r="P14" s="10" t="s">
        <v>40</v>
      </c>
      <c r="Q14" s="10" t="s">
        <v>40</v>
      </c>
      <c r="R14" s="10" t="s">
        <v>28</v>
      </c>
      <c r="S14" s="10" t="s">
        <v>40</v>
      </c>
      <c r="T14" s="10" t="str">
        <f t="shared" si="10"/>
        <v>WO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">
        <v>40</v>
      </c>
      <c r="Z14" s="10" t="s">
        <v>28</v>
      </c>
      <c r="AA14" s="10" t="str">
        <f t="shared" si="11"/>
        <v>WO</v>
      </c>
      <c r="AB14" s="10" t="s">
        <v>40</v>
      </c>
      <c r="AC14" s="10" t="s">
        <v>40</v>
      </c>
      <c r="AD14" s="10" t="s">
        <v>40</v>
      </c>
      <c r="AE14" s="10" t="s">
        <v>40</v>
      </c>
      <c r="AF14" s="10" t="s">
        <v>40</v>
      </c>
      <c r="AG14" s="10" t="s">
        <v>40</v>
      </c>
      <c r="AH14" s="10" t="str">
        <f t="shared" si="2"/>
        <v>WO</v>
      </c>
      <c r="AI14" s="10" t="s">
        <v>40</v>
      </c>
      <c r="AJ14" s="10" t="s">
        <v>40</v>
      </c>
      <c r="AK14" s="10" t="s">
        <v>40</v>
      </c>
      <c r="AL14" s="10" t="s">
        <v>40</v>
      </c>
      <c r="AM14" s="10" t="s">
        <v>40</v>
      </c>
      <c r="AN14" s="10"/>
      <c r="AO14" s="10"/>
      <c r="AP14" s="11"/>
      <c r="AQ14" s="29"/>
      <c r="AR14" s="32"/>
      <c r="AS14" s="10">
        <v>6</v>
      </c>
      <c r="AT14" s="10">
        <v>1006</v>
      </c>
      <c r="AU14" s="10" t="str">
        <f t="shared" si="3"/>
        <v>février</v>
      </c>
      <c r="AV14" s="19" t="s">
        <v>9</v>
      </c>
      <c r="AW14" s="10">
        <f t="shared" si="4"/>
        <v>22</v>
      </c>
      <c r="AX14" s="10">
        <f t="shared" si="5"/>
        <v>2</v>
      </c>
      <c r="AY14" s="10">
        <f t="shared" si="6"/>
        <v>0</v>
      </c>
      <c r="AZ14" s="10">
        <f t="shared" si="7"/>
        <v>4</v>
      </c>
      <c r="BA14" s="10">
        <f t="shared" si="8"/>
        <v>28</v>
      </c>
      <c r="BB14" s="10">
        <f>rapportjanv2[[#This Row],[Jours]]-rapportjanv2[[#This Row],[Absent ]]</f>
        <v>26</v>
      </c>
      <c r="BC14" s="24">
        <v>15000</v>
      </c>
      <c r="BD14" s="25">
        <f>rapportjanv2[[#This Row],[Salaire]]/rapportjanv2[[#This Row],[Jours]]</f>
        <v>535.71428571428567</v>
      </c>
      <c r="BE14" s="25">
        <f>rapportjanv2[[#This Row],[Salaire par jours]]*rapportjanv2[[#This Row],[Absent ]]</f>
        <v>1071.4285714285713</v>
      </c>
      <c r="BF14" s="25">
        <f>rapportjanv2[[#This Row],[Salaire]]-rapportjanv2[[#This Row],[Déduction]]</f>
        <v>13928.571428571429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9"/>
        <v>4</v>
      </c>
      <c r="L15" s="10" t="s">
        <v>40</v>
      </c>
      <c r="M15" s="10" t="str">
        <f t="shared" si="2"/>
        <v>WO</v>
      </c>
      <c r="N15" s="10" t="s">
        <v>40</v>
      </c>
      <c r="O15" s="10" t="s">
        <v>40</v>
      </c>
      <c r="P15" s="10" t="s">
        <v>40</v>
      </c>
      <c r="Q15" s="10" t="s">
        <v>40</v>
      </c>
      <c r="R15" s="10" t="s">
        <v>40</v>
      </c>
      <c r="S15" s="10" t="s">
        <v>40</v>
      </c>
      <c r="T15" s="10" t="str">
        <f t="shared" si="10"/>
        <v>WO</v>
      </c>
      <c r="U15" s="10" t="s">
        <v>40</v>
      </c>
      <c r="V15" s="10" t="s">
        <v>40</v>
      </c>
      <c r="W15" s="10" t="s">
        <v>40</v>
      </c>
      <c r="X15" s="10" t="s">
        <v>40</v>
      </c>
      <c r="Y15" s="10" t="s">
        <v>40</v>
      </c>
      <c r="Z15" s="10" t="s">
        <v>40</v>
      </c>
      <c r="AA15" s="10" t="str">
        <f t="shared" si="11"/>
        <v>WO</v>
      </c>
      <c r="AB15" s="10" t="s">
        <v>40</v>
      </c>
      <c r="AC15" s="10" t="s">
        <v>40</v>
      </c>
      <c r="AD15" s="10" t="s">
        <v>40</v>
      </c>
      <c r="AE15" s="10" t="s">
        <v>40</v>
      </c>
      <c r="AF15" s="10" t="s">
        <v>40</v>
      </c>
      <c r="AG15" s="10" t="s">
        <v>28</v>
      </c>
      <c r="AH15" s="10" t="str">
        <f t="shared" si="2"/>
        <v>WO</v>
      </c>
      <c r="AI15" s="10" t="s">
        <v>40</v>
      </c>
      <c r="AJ15" s="10" t="s">
        <v>28</v>
      </c>
      <c r="AK15" s="10" t="s">
        <v>40</v>
      </c>
      <c r="AL15" s="10" t="s">
        <v>40</v>
      </c>
      <c r="AM15" s="10" t="s">
        <v>40</v>
      </c>
      <c r="AN15" s="10"/>
      <c r="AO15" s="10"/>
      <c r="AP15" s="11"/>
      <c r="AQ15" s="29"/>
      <c r="AR15" s="32"/>
      <c r="AS15" s="10">
        <v>7</v>
      </c>
      <c r="AT15" s="10">
        <v>1007</v>
      </c>
      <c r="AU15" s="10" t="str">
        <f t="shared" si="3"/>
        <v>février</v>
      </c>
      <c r="AV15" s="19" t="s">
        <v>10</v>
      </c>
      <c r="AW15" s="10">
        <f t="shared" si="4"/>
        <v>22</v>
      </c>
      <c r="AX15" s="10">
        <f t="shared" si="5"/>
        <v>2</v>
      </c>
      <c r="AY15" s="10">
        <f t="shared" si="6"/>
        <v>0</v>
      </c>
      <c r="AZ15" s="10">
        <f t="shared" si="7"/>
        <v>4</v>
      </c>
      <c r="BA15" s="10">
        <f t="shared" si="8"/>
        <v>28</v>
      </c>
      <c r="BB15" s="10">
        <f>rapportjanv2[[#This Row],[Jours]]-rapportjanv2[[#This Row],[Absent ]]</f>
        <v>26</v>
      </c>
      <c r="BC15" s="24">
        <v>62000</v>
      </c>
      <c r="BD15" s="25">
        <f>rapportjanv2[[#This Row],[Salaire]]/rapportjanv2[[#This Row],[Jours]]</f>
        <v>2214.2857142857142</v>
      </c>
      <c r="BE15" s="25">
        <f>rapportjanv2[[#This Row],[Salaire par jours]]*rapportjanv2[[#This Row],[Absent ]]</f>
        <v>4428.5714285714284</v>
      </c>
      <c r="BF15" s="25">
        <f>rapportjanv2[[#This Row],[Salaire]]-rapportjanv2[[#This Row],[Déduction]]</f>
        <v>57571.428571428572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9"/>
        <v>4</v>
      </c>
      <c r="L16" s="10" t="s">
        <v>40</v>
      </c>
      <c r="M16" s="10" t="str">
        <f t="shared" si="2"/>
        <v>WO</v>
      </c>
      <c r="N16" s="10" t="s">
        <v>40</v>
      </c>
      <c r="O16" s="10" t="s">
        <v>40</v>
      </c>
      <c r="P16" s="10" t="s">
        <v>40</v>
      </c>
      <c r="Q16" s="10" t="s">
        <v>40</v>
      </c>
      <c r="R16" s="10" t="s">
        <v>40</v>
      </c>
      <c r="S16" s="10" t="s">
        <v>40</v>
      </c>
      <c r="T16" s="10" t="str">
        <f t="shared" si="10"/>
        <v>WO</v>
      </c>
      <c r="U16" s="10" t="s">
        <v>40</v>
      </c>
      <c r="V16" s="10" t="s">
        <v>40</v>
      </c>
      <c r="W16" s="10" t="s">
        <v>40</v>
      </c>
      <c r="X16" s="10" t="s">
        <v>40</v>
      </c>
      <c r="Y16" s="10" t="s">
        <v>40</v>
      </c>
      <c r="Z16" s="10" t="s">
        <v>40</v>
      </c>
      <c r="AA16" s="10" t="str">
        <f t="shared" si="11"/>
        <v>WO</v>
      </c>
      <c r="AB16" s="10" t="s">
        <v>40</v>
      </c>
      <c r="AC16" s="10" t="s">
        <v>40</v>
      </c>
      <c r="AD16" s="10" t="s">
        <v>40</v>
      </c>
      <c r="AE16" s="10" t="s">
        <v>40</v>
      </c>
      <c r="AF16" s="10" t="s">
        <v>40</v>
      </c>
      <c r="AG16" s="10" t="s">
        <v>40</v>
      </c>
      <c r="AH16" s="10" t="str">
        <f t="shared" si="2"/>
        <v>WO</v>
      </c>
      <c r="AI16" s="10" t="s">
        <v>40</v>
      </c>
      <c r="AJ16" s="10" t="s">
        <v>40</v>
      </c>
      <c r="AK16" s="10" t="s">
        <v>40</v>
      </c>
      <c r="AL16" s="10" t="s">
        <v>40</v>
      </c>
      <c r="AM16" s="10" t="s">
        <v>40</v>
      </c>
      <c r="AN16" s="10"/>
      <c r="AO16" s="10"/>
      <c r="AP16" s="11"/>
      <c r="AQ16" s="29"/>
      <c r="AR16" s="32"/>
      <c r="AS16" s="10">
        <v>8</v>
      </c>
      <c r="AT16" s="10">
        <v>1008</v>
      </c>
      <c r="AU16" s="10" t="str">
        <f t="shared" si="3"/>
        <v>février</v>
      </c>
      <c r="AV16" s="19" t="s">
        <v>11</v>
      </c>
      <c r="AW16" s="10">
        <f t="shared" si="4"/>
        <v>24</v>
      </c>
      <c r="AX16" s="10">
        <f t="shared" si="5"/>
        <v>0</v>
      </c>
      <c r="AY16" s="10">
        <f t="shared" si="6"/>
        <v>0</v>
      </c>
      <c r="AZ16" s="26">
        <f t="shared" si="7"/>
        <v>4</v>
      </c>
      <c r="BA16" s="10">
        <f t="shared" si="8"/>
        <v>28</v>
      </c>
      <c r="BB16" s="10">
        <f>rapportjanv2[[#This Row],[Jours]]-rapportjanv2[[#This Row],[Absent ]]</f>
        <v>28</v>
      </c>
      <c r="BC16" s="24">
        <v>50000</v>
      </c>
      <c r="BD16" s="25">
        <f>rapportjanv2[[#This Row],[Salaire]]/rapportjanv2[[#This Row],[Jours]]</f>
        <v>1785.7142857142858</v>
      </c>
      <c r="BE16" s="25">
        <f>rapportjanv2[[#This Row],[Salaire par jours]]*rapportjanv2[[#This Row],[Absent ]]</f>
        <v>0</v>
      </c>
      <c r="BF16" s="25">
        <f>rapportjanv2[[#This Row],[Salaire]]-rapportjanv2[[#This Row],[Déduction]]</f>
        <v>50000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9"/>
        <v>4</v>
      </c>
      <c r="L17" s="10" t="s">
        <v>40</v>
      </c>
      <c r="M17" s="10" t="str">
        <f t="shared" si="2"/>
        <v>WO</v>
      </c>
      <c r="N17" s="10" t="s">
        <v>40</v>
      </c>
      <c r="O17" s="10" t="s">
        <v>40</v>
      </c>
      <c r="P17" s="10" t="s">
        <v>40</v>
      </c>
      <c r="Q17" s="10" t="s">
        <v>40</v>
      </c>
      <c r="R17" s="10" t="s">
        <v>40</v>
      </c>
      <c r="S17" s="10" t="s">
        <v>40</v>
      </c>
      <c r="T17" s="10" t="str">
        <f t="shared" si="10"/>
        <v>WO</v>
      </c>
      <c r="U17" s="10" t="s">
        <v>40</v>
      </c>
      <c r="V17" s="10" t="s">
        <v>40</v>
      </c>
      <c r="W17" s="10" t="s">
        <v>40</v>
      </c>
      <c r="X17" s="10" t="s">
        <v>40</v>
      </c>
      <c r="Y17" s="10" t="s">
        <v>40</v>
      </c>
      <c r="Z17" s="10" t="s">
        <v>40</v>
      </c>
      <c r="AA17" s="10" t="str">
        <f t="shared" si="11"/>
        <v>WO</v>
      </c>
      <c r="AB17" s="10" t="s">
        <v>40</v>
      </c>
      <c r="AC17" s="10" t="s">
        <v>40</v>
      </c>
      <c r="AD17" s="10" t="s">
        <v>40</v>
      </c>
      <c r="AE17" s="10" t="s">
        <v>40</v>
      </c>
      <c r="AF17" s="10" t="s">
        <v>40</v>
      </c>
      <c r="AG17" s="10" t="s">
        <v>40</v>
      </c>
      <c r="AH17" s="10" t="str">
        <f t="shared" si="2"/>
        <v>WO</v>
      </c>
      <c r="AI17" s="10" t="s">
        <v>40</v>
      </c>
      <c r="AJ17" s="10" t="s">
        <v>40</v>
      </c>
      <c r="AK17" s="10" t="s">
        <v>40</v>
      </c>
      <c r="AL17" s="10" t="s">
        <v>40</v>
      </c>
      <c r="AM17" s="10" t="s">
        <v>40</v>
      </c>
      <c r="AN17" s="10"/>
      <c r="AO17" s="10"/>
      <c r="AP17" s="11"/>
      <c r="AQ17" s="29"/>
      <c r="AR17" s="32"/>
      <c r="AS17" s="10">
        <v>9</v>
      </c>
      <c r="AT17" s="10">
        <v>1009</v>
      </c>
      <c r="AU17" s="10" t="str">
        <f t="shared" si="3"/>
        <v>février</v>
      </c>
      <c r="AV17" s="19" t="s">
        <v>12</v>
      </c>
      <c r="AW17" s="10">
        <f t="shared" si="4"/>
        <v>24</v>
      </c>
      <c r="AX17" s="10">
        <f t="shared" si="5"/>
        <v>0</v>
      </c>
      <c r="AY17" s="10">
        <f t="shared" si="6"/>
        <v>0</v>
      </c>
      <c r="AZ17" s="27">
        <f t="shared" si="7"/>
        <v>4</v>
      </c>
      <c r="BA17" s="10">
        <f t="shared" si="8"/>
        <v>28</v>
      </c>
      <c r="BB17" s="10">
        <f>rapportjanv2[[#This Row],[Jours]]-rapportjanv2[[#This Row],[Absent ]]</f>
        <v>28</v>
      </c>
      <c r="BC17" s="24">
        <v>25000</v>
      </c>
      <c r="BD17" s="25">
        <f>rapportjanv2[[#This Row],[Salaire]]/rapportjanv2[[#This Row],[Jours]]</f>
        <v>892.85714285714289</v>
      </c>
      <c r="BE17" s="25">
        <f>rapportjanv2[[#This Row],[Salaire par jours]]*rapportjanv2[[#This Row],[Absent ]]</f>
        <v>0</v>
      </c>
      <c r="BF17" s="25">
        <f>rapportjanv2[[#This Row],[Salaire]]-rapportjanv2[[#This Row],[Déduction]]</f>
        <v>25000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9"/>
        <v>4</v>
      </c>
      <c r="L18" s="10" t="s">
        <v>40</v>
      </c>
      <c r="M18" s="10" t="str">
        <f t="shared" ref="M18:M28" si="12">IF(M$7="dim","WO","")</f>
        <v>WO</v>
      </c>
      <c r="N18" s="10" t="s">
        <v>40</v>
      </c>
      <c r="O18" s="10" t="s">
        <v>40</v>
      </c>
      <c r="P18" s="10" t="s">
        <v>40</v>
      </c>
      <c r="Q18" s="10" t="s">
        <v>40</v>
      </c>
      <c r="R18" s="10" t="s">
        <v>40</v>
      </c>
      <c r="S18" s="10" t="s">
        <v>40</v>
      </c>
      <c r="T18" s="10" t="str">
        <f t="shared" si="10"/>
        <v>WO</v>
      </c>
      <c r="U18" s="10" t="s">
        <v>40</v>
      </c>
      <c r="V18" s="10" t="s">
        <v>40</v>
      </c>
      <c r="W18" s="10" t="s">
        <v>40</v>
      </c>
      <c r="X18" s="10" t="s">
        <v>40</v>
      </c>
      <c r="Y18" s="10" t="s">
        <v>40</v>
      </c>
      <c r="Z18" s="10" t="s">
        <v>40</v>
      </c>
      <c r="AA18" s="10" t="str">
        <f t="shared" si="11"/>
        <v>WO</v>
      </c>
      <c r="AB18" s="10" t="s">
        <v>40</v>
      </c>
      <c r="AC18" s="10" t="s">
        <v>40</v>
      </c>
      <c r="AD18" s="10" t="s">
        <v>28</v>
      </c>
      <c r="AE18" s="10" t="s">
        <v>40</v>
      </c>
      <c r="AF18" s="10" t="s">
        <v>40</v>
      </c>
      <c r="AG18" s="10" t="s">
        <v>40</v>
      </c>
      <c r="AH18" s="10" t="str">
        <f t="shared" ref="AH18:AH28" si="13">IF(AH$7="dim","WO","")</f>
        <v>WO</v>
      </c>
      <c r="AI18" s="10" t="s">
        <v>40</v>
      </c>
      <c r="AJ18" s="10" t="s">
        <v>40</v>
      </c>
      <c r="AK18" s="10" t="s">
        <v>40</v>
      </c>
      <c r="AL18" s="10" t="s">
        <v>40</v>
      </c>
      <c r="AM18" s="10" t="s">
        <v>40</v>
      </c>
      <c r="AN18" s="10"/>
      <c r="AO18" s="10"/>
      <c r="AP18" s="11"/>
      <c r="AQ18" s="29"/>
      <c r="AR18" s="32"/>
      <c r="AS18" s="10">
        <v>10</v>
      </c>
      <c r="AT18" s="10">
        <v>1010</v>
      </c>
      <c r="AU18" s="10" t="str">
        <f t="shared" si="3"/>
        <v>février</v>
      </c>
      <c r="AV18" s="19" t="s">
        <v>13</v>
      </c>
      <c r="AW18" s="10">
        <f t="shared" si="4"/>
        <v>23</v>
      </c>
      <c r="AX18" s="10">
        <f t="shared" si="5"/>
        <v>1</v>
      </c>
      <c r="AY18" s="10">
        <f t="shared" si="6"/>
        <v>0</v>
      </c>
      <c r="AZ18" s="10">
        <f t="shared" si="7"/>
        <v>4</v>
      </c>
      <c r="BA18" s="10">
        <f t="shared" si="8"/>
        <v>28</v>
      </c>
      <c r="BB18" s="10">
        <f>rapportjanv2[[#This Row],[Jours]]-rapportjanv2[[#This Row],[Absent ]]</f>
        <v>27</v>
      </c>
      <c r="BC18" s="24">
        <v>45000</v>
      </c>
      <c r="BD18" s="25">
        <f>rapportjanv2[[#This Row],[Salaire]]/rapportjanv2[[#This Row],[Jours]]</f>
        <v>1607.1428571428571</v>
      </c>
      <c r="BE18" s="25">
        <f>rapportjanv2[[#This Row],[Salaire par jours]]*rapportjanv2[[#This Row],[Absent ]]</f>
        <v>1607.1428571428571</v>
      </c>
      <c r="BF18" s="25">
        <f>rapportjanv2[[#This Row],[Salaire]]-rapportjanv2[[#This Row],[Déduction]]</f>
        <v>43392.857142857145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9"/>
        <v>4</v>
      </c>
      <c r="L19" s="10" t="s">
        <v>40</v>
      </c>
      <c r="M19" s="10" t="str">
        <f t="shared" si="12"/>
        <v>WO</v>
      </c>
      <c r="N19" s="10" t="s">
        <v>40</v>
      </c>
      <c r="O19" s="10" t="s">
        <v>40</v>
      </c>
      <c r="P19" s="10" t="s">
        <v>40</v>
      </c>
      <c r="Q19" s="10" t="s">
        <v>40</v>
      </c>
      <c r="R19" s="10" t="s">
        <v>40</v>
      </c>
      <c r="S19" s="10" t="s">
        <v>40</v>
      </c>
      <c r="T19" s="10" t="str">
        <f t="shared" si="10"/>
        <v>WO</v>
      </c>
      <c r="U19" s="10" t="s">
        <v>40</v>
      </c>
      <c r="V19" s="10" t="s">
        <v>40</v>
      </c>
      <c r="W19" s="10" t="s">
        <v>40</v>
      </c>
      <c r="X19" s="10" t="s">
        <v>28</v>
      </c>
      <c r="Y19" s="10" t="s">
        <v>40</v>
      </c>
      <c r="Z19" s="10" t="s">
        <v>40</v>
      </c>
      <c r="AA19" s="10" t="str">
        <f t="shared" si="11"/>
        <v>WO</v>
      </c>
      <c r="AB19" s="10" t="s">
        <v>40</v>
      </c>
      <c r="AC19" s="10" t="s">
        <v>40</v>
      </c>
      <c r="AD19" s="10" t="s">
        <v>40</v>
      </c>
      <c r="AE19" s="10" t="s">
        <v>40</v>
      </c>
      <c r="AF19" s="10" t="s">
        <v>40</v>
      </c>
      <c r="AG19" s="10" t="s">
        <v>40</v>
      </c>
      <c r="AH19" s="10" t="str">
        <f t="shared" si="13"/>
        <v>WO</v>
      </c>
      <c r="AI19" s="10" t="s">
        <v>40</v>
      </c>
      <c r="AJ19" s="10" t="s">
        <v>40</v>
      </c>
      <c r="AK19" s="10" t="s">
        <v>40</v>
      </c>
      <c r="AL19" s="10" t="s">
        <v>40</v>
      </c>
      <c r="AM19" s="10" t="s">
        <v>40</v>
      </c>
      <c r="AN19" s="10"/>
      <c r="AO19" s="10"/>
      <c r="AP19" s="11"/>
      <c r="AQ19" s="29"/>
      <c r="AR19" s="32"/>
      <c r="AS19" s="10">
        <v>11</v>
      </c>
      <c r="AT19" s="10">
        <v>1011</v>
      </c>
      <c r="AU19" s="10" t="str">
        <f t="shared" si="3"/>
        <v>février</v>
      </c>
      <c r="AV19" s="19" t="s">
        <v>14</v>
      </c>
      <c r="AW19" s="10">
        <f t="shared" si="4"/>
        <v>23</v>
      </c>
      <c r="AX19" s="10">
        <f t="shared" si="5"/>
        <v>1</v>
      </c>
      <c r="AY19" s="10">
        <f t="shared" si="6"/>
        <v>0</v>
      </c>
      <c r="AZ19" s="10">
        <f t="shared" si="7"/>
        <v>4</v>
      </c>
      <c r="BA19" s="10">
        <f t="shared" si="8"/>
        <v>28</v>
      </c>
      <c r="BB19" s="10">
        <f>rapportjanv2[[#This Row],[Jours]]-rapportjanv2[[#This Row],[Absent ]]</f>
        <v>27</v>
      </c>
      <c r="BC19" s="24">
        <v>48000</v>
      </c>
      <c r="BD19" s="25">
        <f>rapportjanv2[[#This Row],[Salaire]]/rapportjanv2[[#This Row],[Jours]]</f>
        <v>1714.2857142857142</v>
      </c>
      <c r="BE19" s="25">
        <f>rapportjanv2[[#This Row],[Salaire par jours]]*rapportjanv2[[#This Row],[Absent ]]</f>
        <v>1714.2857142857142</v>
      </c>
      <c r="BF19" s="25">
        <f>rapportjanv2[[#This Row],[Salaire]]-rapportjanv2[[#This Row],[Déduction]]</f>
        <v>46285.714285714283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9"/>
        <v>4</v>
      </c>
      <c r="L20" s="10" t="s">
        <v>40</v>
      </c>
      <c r="M20" s="10" t="str">
        <f t="shared" si="12"/>
        <v>WO</v>
      </c>
      <c r="N20" s="10" t="s">
        <v>40</v>
      </c>
      <c r="O20" s="10" t="s">
        <v>40</v>
      </c>
      <c r="P20" s="10" t="s">
        <v>40</v>
      </c>
      <c r="Q20" s="10" t="s">
        <v>40</v>
      </c>
      <c r="R20" s="10" t="s">
        <v>40</v>
      </c>
      <c r="S20" s="10" t="s">
        <v>40</v>
      </c>
      <c r="T20" s="10" t="str">
        <f t="shared" si="10"/>
        <v>WO</v>
      </c>
      <c r="U20" s="10" t="s">
        <v>40</v>
      </c>
      <c r="V20" s="10" t="s">
        <v>40</v>
      </c>
      <c r="W20" s="10" t="s">
        <v>40</v>
      </c>
      <c r="X20" s="10" t="s">
        <v>40</v>
      </c>
      <c r="Y20" s="10" t="s">
        <v>40</v>
      </c>
      <c r="Z20" s="10" t="s">
        <v>40</v>
      </c>
      <c r="AA20" s="10" t="str">
        <f t="shared" si="11"/>
        <v>WO</v>
      </c>
      <c r="AB20" s="10" t="s">
        <v>40</v>
      </c>
      <c r="AC20" s="10" t="s">
        <v>40</v>
      </c>
      <c r="AD20" s="10" t="s">
        <v>40</v>
      </c>
      <c r="AE20" s="10" t="s">
        <v>40</v>
      </c>
      <c r="AF20" s="10" t="s">
        <v>40</v>
      </c>
      <c r="AG20" s="10" t="s">
        <v>40</v>
      </c>
      <c r="AH20" s="10" t="str">
        <f t="shared" si="13"/>
        <v>WO</v>
      </c>
      <c r="AI20" s="10" t="s">
        <v>40</v>
      </c>
      <c r="AJ20" s="10" t="s">
        <v>40</v>
      </c>
      <c r="AK20" s="10" t="s">
        <v>40</v>
      </c>
      <c r="AL20" s="10" t="s">
        <v>40</v>
      </c>
      <c r="AM20" s="10" t="s">
        <v>40</v>
      </c>
      <c r="AN20" s="10"/>
      <c r="AO20" s="10"/>
      <c r="AP20" s="11"/>
      <c r="AQ20" s="29"/>
      <c r="AR20" s="32"/>
      <c r="AS20" s="10">
        <v>12</v>
      </c>
      <c r="AT20" s="10">
        <v>1012</v>
      </c>
      <c r="AU20" s="10" t="str">
        <f t="shared" si="3"/>
        <v>février</v>
      </c>
      <c r="AV20" s="19" t="s">
        <v>15</v>
      </c>
      <c r="AW20" s="10">
        <f t="shared" si="4"/>
        <v>24</v>
      </c>
      <c r="AX20" s="10">
        <f t="shared" si="5"/>
        <v>0</v>
      </c>
      <c r="AY20" s="10">
        <f t="shared" si="6"/>
        <v>0</v>
      </c>
      <c r="AZ20" s="10">
        <f t="shared" si="7"/>
        <v>4</v>
      </c>
      <c r="BA20" s="10">
        <f t="shared" si="8"/>
        <v>28</v>
      </c>
      <c r="BB20" s="10">
        <f>rapportjanv2[[#This Row],[Jours]]-rapportjanv2[[#This Row],[Absent ]]</f>
        <v>28</v>
      </c>
      <c r="BC20" s="24">
        <v>52000</v>
      </c>
      <c r="BD20" s="25">
        <f>rapportjanv2[[#This Row],[Salaire]]/rapportjanv2[[#This Row],[Jours]]</f>
        <v>1857.1428571428571</v>
      </c>
      <c r="BE20" s="25">
        <f>rapportjanv2[[#This Row],[Salaire par jours]]*rapportjanv2[[#This Row],[Absent ]]</f>
        <v>0</v>
      </c>
      <c r="BF20" s="25">
        <f>rapportjanv2[[#This Row],[Salaire]]-rapportjanv2[[#This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9"/>
        <v>4</v>
      </c>
      <c r="L21" s="10" t="s">
        <v>40</v>
      </c>
      <c r="M21" s="10" t="str">
        <f t="shared" si="12"/>
        <v>WO</v>
      </c>
      <c r="N21" s="10" t="s">
        <v>40</v>
      </c>
      <c r="O21" s="10" t="s">
        <v>40</v>
      </c>
      <c r="P21" s="10" t="s">
        <v>40</v>
      </c>
      <c r="Q21" s="10" t="s">
        <v>40</v>
      </c>
      <c r="R21" s="10" t="s">
        <v>40</v>
      </c>
      <c r="S21" s="10" t="s">
        <v>40</v>
      </c>
      <c r="T21" s="10" t="str">
        <f t="shared" si="10"/>
        <v>WO</v>
      </c>
      <c r="U21" s="10" t="s">
        <v>40</v>
      </c>
      <c r="V21" s="10" t="s">
        <v>40</v>
      </c>
      <c r="W21" s="10" t="s">
        <v>40</v>
      </c>
      <c r="X21" s="10" t="s">
        <v>40</v>
      </c>
      <c r="Y21" s="10" t="s">
        <v>40</v>
      </c>
      <c r="Z21" s="10" t="s">
        <v>40</v>
      </c>
      <c r="AA21" s="10" t="str">
        <f t="shared" si="11"/>
        <v>WO</v>
      </c>
      <c r="AB21" s="10" t="s">
        <v>40</v>
      </c>
      <c r="AC21" s="10" t="s">
        <v>40</v>
      </c>
      <c r="AD21" s="10" t="s">
        <v>40</v>
      </c>
      <c r="AE21" s="10" t="s">
        <v>40</v>
      </c>
      <c r="AF21" s="10" t="s">
        <v>40</v>
      </c>
      <c r="AG21" s="10" t="s">
        <v>40</v>
      </c>
      <c r="AH21" s="10" t="str">
        <f t="shared" si="13"/>
        <v>WO</v>
      </c>
      <c r="AI21" s="10" t="s">
        <v>40</v>
      </c>
      <c r="AJ21" s="10" t="s">
        <v>40</v>
      </c>
      <c r="AK21" s="10" t="s">
        <v>40</v>
      </c>
      <c r="AL21" s="10" t="s">
        <v>40</v>
      </c>
      <c r="AM21" s="10" t="s">
        <v>40</v>
      </c>
      <c r="AN21" s="10"/>
      <c r="AO21" s="10"/>
      <c r="AP21" s="11"/>
      <c r="AQ21" s="29"/>
      <c r="AR21" s="32"/>
      <c r="AS21" s="10">
        <v>13</v>
      </c>
      <c r="AT21" s="10">
        <v>1013</v>
      </c>
      <c r="AU21" s="10" t="str">
        <f t="shared" si="3"/>
        <v>février</v>
      </c>
      <c r="AV21" s="19" t="s">
        <v>16</v>
      </c>
      <c r="AW21" s="10">
        <f t="shared" si="4"/>
        <v>24</v>
      </c>
      <c r="AX21" s="10">
        <f t="shared" si="5"/>
        <v>0</v>
      </c>
      <c r="AY21" s="10">
        <f t="shared" si="6"/>
        <v>0</v>
      </c>
      <c r="AZ21" s="10">
        <f t="shared" si="7"/>
        <v>4</v>
      </c>
      <c r="BA21" s="10">
        <f t="shared" si="8"/>
        <v>28</v>
      </c>
      <c r="BB21" s="10">
        <f>rapportjanv2[[#This Row],[Jours]]-rapportjanv2[[#This Row],[Absent ]]</f>
        <v>28</v>
      </c>
      <c r="BC21" s="24">
        <v>42000</v>
      </c>
      <c r="BD21" s="25">
        <f>rapportjanv2[[#This Row],[Salaire]]/rapportjanv2[[#This Row],[Jours]]</f>
        <v>1500</v>
      </c>
      <c r="BE21" s="25">
        <f>rapportjanv2[[#This Row],[Salaire par jours]]*rapportjanv2[[#This Row],[Absent ]]</f>
        <v>0</v>
      </c>
      <c r="BF21" s="25">
        <f>rapportjanv2[[#This Row],[Salaire]]-rapportjanv2[[#This Row],[Déduction]]</f>
        <v>42000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9"/>
        <v>4</v>
      </c>
      <c r="L22" s="10" t="s">
        <v>40</v>
      </c>
      <c r="M22" s="10" t="str">
        <f t="shared" si="12"/>
        <v>WO</v>
      </c>
      <c r="N22" s="10" t="s">
        <v>40</v>
      </c>
      <c r="O22" s="10" t="s">
        <v>40</v>
      </c>
      <c r="P22" s="10" t="s">
        <v>28</v>
      </c>
      <c r="Q22" s="10" t="s">
        <v>40</v>
      </c>
      <c r="R22" s="10" t="s">
        <v>40</v>
      </c>
      <c r="S22" s="10" t="s">
        <v>40</v>
      </c>
      <c r="T22" s="10" t="str">
        <f t="shared" si="10"/>
        <v>WO</v>
      </c>
      <c r="U22" s="10" t="s">
        <v>40</v>
      </c>
      <c r="V22" s="10" t="s">
        <v>40</v>
      </c>
      <c r="W22" s="10" t="s">
        <v>40</v>
      </c>
      <c r="X22" s="10" t="s">
        <v>40</v>
      </c>
      <c r="Y22" s="10" t="s">
        <v>40</v>
      </c>
      <c r="Z22" s="10" t="s">
        <v>40</v>
      </c>
      <c r="AA22" s="10" t="str">
        <f t="shared" si="11"/>
        <v>WO</v>
      </c>
      <c r="AB22" s="10" t="s">
        <v>40</v>
      </c>
      <c r="AC22" s="10" t="s">
        <v>40</v>
      </c>
      <c r="AD22" s="10" t="s">
        <v>40</v>
      </c>
      <c r="AE22" s="10" t="s">
        <v>40</v>
      </c>
      <c r="AF22" s="10" t="s">
        <v>40</v>
      </c>
      <c r="AG22" s="10" t="s">
        <v>40</v>
      </c>
      <c r="AH22" s="10" t="str">
        <f t="shared" si="13"/>
        <v>WO</v>
      </c>
      <c r="AI22" s="10" t="s">
        <v>40</v>
      </c>
      <c r="AJ22" s="10" t="s">
        <v>40</v>
      </c>
      <c r="AK22" s="10" t="s">
        <v>40</v>
      </c>
      <c r="AL22" s="10" t="s">
        <v>28</v>
      </c>
      <c r="AM22" s="10" t="s">
        <v>40</v>
      </c>
      <c r="AN22" s="10"/>
      <c r="AO22" s="10"/>
      <c r="AP22" s="11"/>
      <c r="AQ22" s="29"/>
      <c r="AR22" s="32"/>
      <c r="AS22" s="10">
        <v>14</v>
      </c>
      <c r="AT22" s="10">
        <v>1014</v>
      </c>
      <c r="AU22" s="10" t="str">
        <f t="shared" si="3"/>
        <v>février</v>
      </c>
      <c r="AV22" s="19" t="s">
        <v>17</v>
      </c>
      <c r="AW22" s="10">
        <f t="shared" si="4"/>
        <v>22</v>
      </c>
      <c r="AX22" s="10">
        <f t="shared" si="5"/>
        <v>2</v>
      </c>
      <c r="AY22" s="10">
        <f t="shared" si="6"/>
        <v>0</v>
      </c>
      <c r="AZ22" s="10">
        <f t="shared" si="7"/>
        <v>4</v>
      </c>
      <c r="BA22" s="10">
        <f t="shared" si="8"/>
        <v>28</v>
      </c>
      <c r="BB22" s="10">
        <f>rapportjanv2[[#This Row],[Jours]]-rapportjanv2[[#This Row],[Absent ]]</f>
        <v>26</v>
      </c>
      <c r="BC22" s="24">
        <v>15000</v>
      </c>
      <c r="BD22" s="25">
        <f>rapportjanv2[[#This Row],[Salaire]]/rapportjanv2[[#This Row],[Jours]]</f>
        <v>535.71428571428567</v>
      </c>
      <c r="BE22" s="25">
        <f>rapportjanv2[[#This Row],[Salaire par jours]]*rapportjanv2[[#This Row],[Absent ]]</f>
        <v>1071.4285714285713</v>
      </c>
      <c r="BF22" s="25">
        <f>rapportjanv2[[#This Row],[Salaire]]-rapportjanv2[[#This Row],[Déduction]]</f>
        <v>13928.571428571429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9"/>
        <v>4</v>
      </c>
      <c r="L23" s="10" t="s">
        <v>40</v>
      </c>
      <c r="M23" s="10" t="str">
        <f t="shared" si="12"/>
        <v>WO</v>
      </c>
      <c r="N23" s="10" t="s">
        <v>40</v>
      </c>
      <c r="O23" s="10" t="s">
        <v>40</v>
      </c>
      <c r="P23" s="10" t="s">
        <v>40</v>
      </c>
      <c r="Q23" s="10" t="s">
        <v>40</v>
      </c>
      <c r="R23" s="10" t="s">
        <v>40</v>
      </c>
      <c r="S23" s="10" t="s">
        <v>40</v>
      </c>
      <c r="T23" s="10" t="str">
        <f t="shared" si="10"/>
        <v>WO</v>
      </c>
      <c r="U23" s="10" t="s">
        <v>40</v>
      </c>
      <c r="V23" s="10" t="s">
        <v>40</v>
      </c>
      <c r="W23" s="10" t="s">
        <v>40</v>
      </c>
      <c r="X23" s="10" t="s">
        <v>40</v>
      </c>
      <c r="Y23" s="10" t="s">
        <v>40</v>
      </c>
      <c r="Z23" s="10" t="s">
        <v>40</v>
      </c>
      <c r="AA23" s="10" t="str">
        <f t="shared" si="11"/>
        <v>WO</v>
      </c>
      <c r="AB23" s="10" t="s">
        <v>40</v>
      </c>
      <c r="AC23" s="10" t="s">
        <v>40</v>
      </c>
      <c r="AD23" s="10" t="s">
        <v>40</v>
      </c>
      <c r="AE23" s="10" t="s">
        <v>40</v>
      </c>
      <c r="AF23" s="10" t="s">
        <v>40</v>
      </c>
      <c r="AG23" s="10" t="s">
        <v>40</v>
      </c>
      <c r="AH23" s="10" t="str">
        <f t="shared" si="13"/>
        <v>WO</v>
      </c>
      <c r="AI23" s="10" t="s">
        <v>40</v>
      </c>
      <c r="AJ23" s="10" t="s">
        <v>40</v>
      </c>
      <c r="AK23" s="10" t="s">
        <v>40</v>
      </c>
      <c r="AL23" s="10" t="s">
        <v>40</v>
      </c>
      <c r="AM23" s="10" t="s">
        <v>40</v>
      </c>
      <c r="AN23" s="10"/>
      <c r="AO23" s="10"/>
      <c r="AP23" s="11"/>
      <c r="AQ23" s="29"/>
      <c r="AR23" s="32"/>
      <c r="AS23" s="10">
        <v>15</v>
      </c>
      <c r="AT23" s="10">
        <v>1015</v>
      </c>
      <c r="AU23" s="10" t="str">
        <f t="shared" si="3"/>
        <v>février</v>
      </c>
      <c r="AV23" s="19" t="s">
        <v>18</v>
      </c>
      <c r="AW23" s="10">
        <f t="shared" si="4"/>
        <v>24</v>
      </c>
      <c r="AX23" s="10">
        <f t="shared" si="5"/>
        <v>0</v>
      </c>
      <c r="AY23" s="10">
        <f t="shared" si="6"/>
        <v>0</v>
      </c>
      <c r="AZ23" s="10">
        <f t="shared" si="7"/>
        <v>4</v>
      </c>
      <c r="BA23" s="10">
        <f t="shared" si="8"/>
        <v>28</v>
      </c>
      <c r="BB23" s="10">
        <f>rapportjanv2[[#This Row],[Jours]]-rapportjanv2[[#This Row],[Absent ]]</f>
        <v>28</v>
      </c>
      <c r="BC23" s="24">
        <v>46000</v>
      </c>
      <c r="BD23" s="25">
        <f>rapportjanv2[[#This Row],[Salaire]]/rapportjanv2[[#This Row],[Jours]]</f>
        <v>1642.8571428571429</v>
      </c>
      <c r="BE23" s="25">
        <f>rapportjanv2[[#This Row],[Salaire par jours]]*rapportjanv2[[#This Row],[Absent ]]</f>
        <v>0</v>
      </c>
      <c r="BF23" s="25">
        <f>rapportjanv2[[#This Row],[Salaire]]-rapportjanv2[[#This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9"/>
        <v>4</v>
      </c>
      <c r="L24" s="10" t="s">
        <v>40</v>
      </c>
      <c r="M24" s="10" t="str">
        <f t="shared" si="12"/>
        <v>WO</v>
      </c>
      <c r="N24" s="10" t="s">
        <v>40</v>
      </c>
      <c r="O24" s="10" t="s">
        <v>40</v>
      </c>
      <c r="P24" s="10" t="s">
        <v>40</v>
      </c>
      <c r="Q24" s="10" t="s">
        <v>40</v>
      </c>
      <c r="R24" s="10" t="s">
        <v>40</v>
      </c>
      <c r="S24" s="10" t="s">
        <v>40</v>
      </c>
      <c r="T24" s="10" t="str">
        <f t="shared" si="10"/>
        <v>WO</v>
      </c>
      <c r="U24" s="10" t="s">
        <v>40</v>
      </c>
      <c r="V24" s="10" t="s">
        <v>40</v>
      </c>
      <c r="W24" s="10" t="s">
        <v>40</v>
      </c>
      <c r="X24" s="10" t="s">
        <v>40</v>
      </c>
      <c r="Y24" s="10" t="s">
        <v>40</v>
      </c>
      <c r="Z24" s="10" t="s">
        <v>28</v>
      </c>
      <c r="AA24" s="10" t="str">
        <f t="shared" si="11"/>
        <v>WO</v>
      </c>
      <c r="AB24" s="10" t="s">
        <v>40</v>
      </c>
      <c r="AC24" s="10" t="s">
        <v>40</v>
      </c>
      <c r="AD24" s="10" t="s">
        <v>40</v>
      </c>
      <c r="AE24" s="10" t="s">
        <v>40</v>
      </c>
      <c r="AF24" s="10" t="s">
        <v>40</v>
      </c>
      <c r="AG24" s="10" t="s">
        <v>40</v>
      </c>
      <c r="AH24" s="10" t="str">
        <f t="shared" si="13"/>
        <v>WO</v>
      </c>
      <c r="AI24" s="10" t="s">
        <v>40</v>
      </c>
      <c r="AJ24" s="10" t="s">
        <v>40</v>
      </c>
      <c r="AK24" s="10" t="s">
        <v>40</v>
      </c>
      <c r="AL24" s="10" t="s">
        <v>40</v>
      </c>
      <c r="AM24" s="10" t="s">
        <v>40</v>
      </c>
      <c r="AN24" s="10"/>
      <c r="AO24" s="10"/>
      <c r="AP24" s="11"/>
      <c r="AQ24" s="29"/>
      <c r="AR24" s="32"/>
      <c r="AS24" s="10">
        <v>16</v>
      </c>
      <c r="AT24" s="10">
        <v>1016</v>
      </c>
      <c r="AU24" s="10" t="str">
        <f t="shared" si="3"/>
        <v>février</v>
      </c>
      <c r="AV24" s="19" t="s">
        <v>19</v>
      </c>
      <c r="AW24" s="10">
        <f t="shared" si="4"/>
        <v>23</v>
      </c>
      <c r="AX24" s="10">
        <f t="shared" si="5"/>
        <v>1</v>
      </c>
      <c r="AY24" s="10">
        <f t="shared" si="6"/>
        <v>0</v>
      </c>
      <c r="AZ24" s="10">
        <f t="shared" si="7"/>
        <v>4</v>
      </c>
      <c r="BA24" s="10">
        <f t="shared" si="8"/>
        <v>28</v>
      </c>
      <c r="BB24" s="10">
        <f>rapportjanv2[[#This Row],[Jours]]-rapportjanv2[[#This Row],[Absent ]]</f>
        <v>27</v>
      </c>
      <c r="BC24" s="24">
        <v>52000</v>
      </c>
      <c r="BD24" s="25">
        <f>rapportjanv2[[#This Row],[Salaire]]/rapportjanv2[[#This Row],[Jours]]</f>
        <v>1857.1428571428571</v>
      </c>
      <c r="BE24" s="25">
        <f>rapportjanv2[[#This Row],[Salaire par jours]]*rapportjanv2[[#This Row],[Absent ]]</f>
        <v>1857.1428571428571</v>
      </c>
      <c r="BF24" s="25">
        <f>rapportjanv2[[#This Row],[Salaire]]-rapportjanv2[[#This Row],[Déduction]]</f>
        <v>50142.857142857145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9"/>
        <v>4</v>
      </c>
      <c r="L25" s="10" t="s">
        <v>40</v>
      </c>
      <c r="M25" s="10" t="str">
        <f t="shared" si="12"/>
        <v>WO</v>
      </c>
      <c r="N25" s="10" t="s">
        <v>40</v>
      </c>
      <c r="O25" s="10" t="s">
        <v>40</v>
      </c>
      <c r="P25" s="10" t="s">
        <v>40</v>
      </c>
      <c r="Q25" s="10" t="s">
        <v>40</v>
      </c>
      <c r="R25" s="10" t="s">
        <v>40</v>
      </c>
      <c r="S25" s="10" t="s">
        <v>40</v>
      </c>
      <c r="T25" s="10" t="str">
        <f t="shared" si="10"/>
        <v>WO</v>
      </c>
      <c r="U25" s="10" t="s">
        <v>40</v>
      </c>
      <c r="V25" s="10" t="s">
        <v>40</v>
      </c>
      <c r="W25" s="10" t="s">
        <v>40</v>
      </c>
      <c r="X25" s="10" t="s">
        <v>40</v>
      </c>
      <c r="Y25" s="10" t="s">
        <v>40</v>
      </c>
      <c r="Z25" s="10" t="s">
        <v>40</v>
      </c>
      <c r="AA25" s="10" t="str">
        <f t="shared" si="11"/>
        <v>WO</v>
      </c>
      <c r="AB25" s="10" t="s">
        <v>40</v>
      </c>
      <c r="AC25" s="10" t="s">
        <v>40</v>
      </c>
      <c r="AD25" s="10" t="s">
        <v>40</v>
      </c>
      <c r="AE25" s="10" t="s">
        <v>28</v>
      </c>
      <c r="AF25" s="10" t="s">
        <v>40</v>
      </c>
      <c r="AG25" s="10" t="s">
        <v>40</v>
      </c>
      <c r="AH25" s="10" t="str">
        <f t="shared" si="13"/>
        <v>WO</v>
      </c>
      <c r="AI25" s="10" t="s">
        <v>40</v>
      </c>
      <c r="AJ25" s="10" t="s">
        <v>40</v>
      </c>
      <c r="AK25" s="10" t="s">
        <v>40</v>
      </c>
      <c r="AL25" s="10" t="s">
        <v>40</v>
      </c>
      <c r="AM25" s="10" t="s">
        <v>40</v>
      </c>
      <c r="AN25" s="10"/>
      <c r="AO25" s="10"/>
      <c r="AP25" s="11"/>
      <c r="AQ25" s="29"/>
      <c r="AR25" s="32"/>
      <c r="AS25" s="10">
        <v>17</v>
      </c>
      <c r="AT25" s="10">
        <v>1017</v>
      </c>
      <c r="AU25" s="10" t="str">
        <f t="shared" si="3"/>
        <v>février</v>
      </c>
      <c r="AV25" s="19" t="s">
        <v>20</v>
      </c>
      <c r="AW25" s="10">
        <f t="shared" si="4"/>
        <v>23</v>
      </c>
      <c r="AX25" s="10">
        <f t="shared" si="5"/>
        <v>1</v>
      </c>
      <c r="AY25" s="10">
        <f t="shared" si="6"/>
        <v>0</v>
      </c>
      <c r="AZ25" s="10">
        <f t="shared" si="7"/>
        <v>4</v>
      </c>
      <c r="BA25" s="10">
        <f t="shared" si="8"/>
        <v>28</v>
      </c>
      <c r="BB25" s="10">
        <f>rapportjanv2[[#This Row],[Jours]]-rapportjanv2[[#This Row],[Absent ]]</f>
        <v>27</v>
      </c>
      <c r="BC25" s="24">
        <v>42000</v>
      </c>
      <c r="BD25" s="25">
        <f>rapportjanv2[[#This Row],[Salaire]]/rapportjanv2[[#This Row],[Jours]]</f>
        <v>1500</v>
      </c>
      <c r="BE25" s="25">
        <f>rapportjanv2[[#This Row],[Salaire par jours]]*rapportjanv2[[#This Row],[Absent ]]</f>
        <v>1500</v>
      </c>
      <c r="BF25" s="25">
        <f>rapportjanv2[[#This Row],[Salaire]]-rapportjanv2[[#This Row],[Déduction]]</f>
        <v>40500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9"/>
        <v>4</v>
      </c>
      <c r="L26" s="10" t="s">
        <v>40</v>
      </c>
      <c r="M26" s="10" t="str">
        <f t="shared" si="12"/>
        <v>WO</v>
      </c>
      <c r="N26" s="10" t="s">
        <v>40</v>
      </c>
      <c r="O26" s="10" t="s">
        <v>40</v>
      </c>
      <c r="P26" s="10" t="s">
        <v>40</v>
      </c>
      <c r="Q26" s="10" t="s">
        <v>40</v>
      </c>
      <c r="R26" s="10" t="s">
        <v>40</v>
      </c>
      <c r="S26" s="10" t="s">
        <v>40</v>
      </c>
      <c r="T26" s="10" t="str">
        <f t="shared" si="10"/>
        <v>WO</v>
      </c>
      <c r="U26" s="10" t="s">
        <v>40</v>
      </c>
      <c r="V26" s="10" t="s">
        <v>40</v>
      </c>
      <c r="W26" s="10" t="s">
        <v>40</v>
      </c>
      <c r="X26" s="10" t="s">
        <v>40</v>
      </c>
      <c r="Y26" s="10" t="s">
        <v>40</v>
      </c>
      <c r="Z26" s="10" t="s">
        <v>40</v>
      </c>
      <c r="AA26" s="10" t="str">
        <f t="shared" si="11"/>
        <v>WO</v>
      </c>
      <c r="AB26" s="10" t="s">
        <v>40</v>
      </c>
      <c r="AC26" s="10" t="s">
        <v>40</v>
      </c>
      <c r="AD26" s="10" t="s">
        <v>40</v>
      </c>
      <c r="AE26" s="10" t="s">
        <v>40</v>
      </c>
      <c r="AF26" s="10" t="s">
        <v>40</v>
      </c>
      <c r="AG26" s="10" t="s">
        <v>40</v>
      </c>
      <c r="AH26" s="10" t="str">
        <f t="shared" si="13"/>
        <v>WO</v>
      </c>
      <c r="AI26" s="10" t="s">
        <v>40</v>
      </c>
      <c r="AJ26" s="10" t="s">
        <v>40</v>
      </c>
      <c r="AK26" s="10" t="s">
        <v>40</v>
      </c>
      <c r="AL26" s="10" t="s">
        <v>40</v>
      </c>
      <c r="AM26" s="10" t="s">
        <v>40</v>
      </c>
      <c r="AN26" s="10"/>
      <c r="AO26" s="10"/>
      <c r="AP26" s="11"/>
      <c r="AQ26" s="29"/>
      <c r="AR26" s="32"/>
      <c r="AS26" s="10">
        <v>18</v>
      </c>
      <c r="AT26" s="10">
        <v>1018</v>
      </c>
      <c r="AU26" s="10" t="str">
        <f t="shared" si="3"/>
        <v>février</v>
      </c>
      <c r="AV26" s="19" t="s">
        <v>21</v>
      </c>
      <c r="AW26" s="10">
        <f t="shared" si="4"/>
        <v>24</v>
      </c>
      <c r="AX26" s="10">
        <f t="shared" si="5"/>
        <v>0</v>
      </c>
      <c r="AY26" s="10">
        <f t="shared" si="6"/>
        <v>0</v>
      </c>
      <c r="AZ26" s="10">
        <f t="shared" si="7"/>
        <v>4</v>
      </c>
      <c r="BA26" s="10">
        <f t="shared" si="8"/>
        <v>28</v>
      </c>
      <c r="BB26" s="10">
        <f>rapportjanv2[[#This Row],[Jours]]-rapportjanv2[[#This Row],[Absent ]]</f>
        <v>28</v>
      </c>
      <c r="BC26" s="24">
        <v>62000</v>
      </c>
      <c r="BD26" s="25">
        <f>rapportjanv2[[#This Row],[Salaire]]/rapportjanv2[[#This Row],[Jours]]</f>
        <v>2214.2857142857142</v>
      </c>
      <c r="BE26" s="25">
        <f>rapportjanv2[[#This Row],[Salaire par jours]]*rapportjanv2[[#This Row],[Absent ]]</f>
        <v>0</v>
      </c>
      <c r="BF26" s="25">
        <f>rapportjanv2[[#This Row],[Salaire]]-rapportjanv2[[#This Row],[Déduction]]</f>
        <v>62000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9"/>
        <v>4</v>
      </c>
      <c r="L27" s="10" t="s">
        <v>40</v>
      </c>
      <c r="M27" s="10" t="str">
        <f t="shared" si="12"/>
        <v>WO</v>
      </c>
      <c r="N27" s="10" t="s">
        <v>40</v>
      </c>
      <c r="O27" s="10" t="s">
        <v>40</v>
      </c>
      <c r="P27" s="10" t="s">
        <v>40</v>
      </c>
      <c r="Q27" s="10" t="s">
        <v>40</v>
      </c>
      <c r="R27" s="10" t="s">
        <v>40</v>
      </c>
      <c r="S27" s="10" t="s">
        <v>40</v>
      </c>
      <c r="T27" s="10" t="str">
        <f t="shared" si="10"/>
        <v>WO</v>
      </c>
      <c r="U27" s="10" t="s">
        <v>40</v>
      </c>
      <c r="V27" s="10" t="s">
        <v>40</v>
      </c>
      <c r="W27" s="10" t="s">
        <v>40</v>
      </c>
      <c r="X27" s="10" t="s">
        <v>40</v>
      </c>
      <c r="Y27" s="10" t="s">
        <v>40</v>
      </c>
      <c r="Z27" s="10" t="s">
        <v>40</v>
      </c>
      <c r="AA27" s="10" t="str">
        <f t="shared" si="11"/>
        <v>WO</v>
      </c>
      <c r="AB27" s="10" t="s">
        <v>40</v>
      </c>
      <c r="AC27" s="10" t="s">
        <v>40</v>
      </c>
      <c r="AD27" s="10" t="s">
        <v>40</v>
      </c>
      <c r="AE27" s="10" t="s">
        <v>40</v>
      </c>
      <c r="AF27" s="10" t="s">
        <v>40</v>
      </c>
      <c r="AG27" s="10" t="s">
        <v>40</v>
      </c>
      <c r="AH27" s="10" t="str">
        <f t="shared" si="13"/>
        <v>WO</v>
      </c>
      <c r="AI27" s="10" t="s">
        <v>40</v>
      </c>
      <c r="AJ27" s="10" t="s">
        <v>40</v>
      </c>
      <c r="AK27" s="10" t="s">
        <v>28</v>
      </c>
      <c r="AL27" s="10" t="s">
        <v>40</v>
      </c>
      <c r="AM27" s="10" t="s">
        <v>40</v>
      </c>
      <c r="AN27" s="10"/>
      <c r="AO27" s="10"/>
      <c r="AP27" s="11"/>
      <c r="AQ27" s="29"/>
      <c r="AR27" s="32"/>
      <c r="AS27" s="10">
        <v>19</v>
      </c>
      <c r="AT27" s="10">
        <v>1019</v>
      </c>
      <c r="AU27" s="10" t="str">
        <f t="shared" si="3"/>
        <v>février</v>
      </c>
      <c r="AV27" s="19" t="s">
        <v>22</v>
      </c>
      <c r="AW27" s="10">
        <f t="shared" si="4"/>
        <v>23</v>
      </c>
      <c r="AX27" s="10">
        <f t="shared" si="5"/>
        <v>1</v>
      </c>
      <c r="AY27" s="10">
        <f t="shared" si="6"/>
        <v>0</v>
      </c>
      <c r="AZ27" s="10">
        <f t="shared" si="7"/>
        <v>4</v>
      </c>
      <c r="BA27" s="10">
        <f t="shared" si="8"/>
        <v>28</v>
      </c>
      <c r="BB27" s="10">
        <f>rapportjanv2[[#This Row],[Jours]]-rapportjanv2[[#This Row],[Absent ]]</f>
        <v>27</v>
      </c>
      <c r="BC27" s="24">
        <v>41000</v>
      </c>
      <c r="BD27" s="25">
        <f>rapportjanv2[[#This Row],[Salaire]]/rapportjanv2[[#This Row],[Jours]]</f>
        <v>1464.2857142857142</v>
      </c>
      <c r="BE27" s="25">
        <f>rapportjanv2[[#This Row],[Salaire par jours]]*rapportjanv2[[#This Row],[Absent ]]</f>
        <v>1464.2857142857142</v>
      </c>
      <c r="BF27" s="25">
        <f>rapportjanv2[[#This Row],[Salaire]]-rapportjanv2[[#This Row],[Déduction]]</f>
        <v>39535.714285714283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9"/>
        <v>4</v>
      </c>
      <c r="L28" s="13" t="s">
        <v>40</v>
      </c>
      <c r="M28" s="13" t="str">
        <f t="shared" si="12"/>
        <v>WO</v>
      </c>
      <c r="N28" s="13" t="s">
        <v>40</v>
      </c>
      <c r="O28" s="13" t="s">
        <v>40</v>
      </c>
      <c r="P28" s="13" t="s">
        <v>40</v>
      </c>
      <c r="Q28" s="13" t="s">
        <v>40</v>
      </c>
      <c r="R28" s="13" t="s">
        <v>40</v>
      </c>
      <c r="S28" s="13" t="s">
        <v>40</v>
      </c>
      <c r="T28" s="13" t="str">
        <f t="shared" si="10"/>
        <v>WO</v>
      </c>
      <c r="U28" s="13" t="s">
        <v>40</v>
      </c>
      <c r="V28" s="13" t="s">
        <v>40</v>
      </c>
      <c r="W28" s="13" t="s">
        <v>40</v>
      </c>
      <c r="X28" s="13" t="s">
        <v>40</v>
      </c>
      <c r="Y28" s="13" t="s">
        <v>40</v>
      </c>
      <c r="Z28" s="13" t="s">
        <v>40</v>
      </c>
      <c r="AA28" s="13" t="str">
        <f t="shared" si="11"/>
        <v>WO</v>
      </c>
      <c r="AB28" s="13" t="s">
        <v>40</v>
      </c>
      <c r="AC28" s="13" t="s">
        <v>40</v>
      </c>
      <c r="AD28" s="13" t="s">
        <v>40</v>
      </c>
      <c r="AE28" s="13" t="s">
        <v>40</v>
      </c>
      <c r="AF28" s="13" t="s">
        <v>40</v>
      </c>
      <c r="AG28" s="13" t="s">
        <v>40</v>
      </c>
      <c r="AH28" s="13" t="str">
        <f t="shared" si="13"/>
        <v>WO</v>
      </c>
      <c r="AI28" s="13" t="s">
        <v>40</v>
      </c>
      <c r="AJ28" s="13" t="s">
        <v>40</v>
      </c>
      <c r="AK28" s="13" t="s">
        <v>40</v>
      </c>
      <c r="AL28" s="13" t="s">
        <v>40</v>
      </c>
      <c r="AM28" s="13" t="s">
        <v>40</v>
      </c>
      <c r="AN28" s="13"/>
      <c r="AO28" s="13"/>
      <c r="AP28" s="14"/>
      <c r="AQ28" s="29"/>
      <c r="AR28" s="32"/>
      <c r="AS28" s="10">
        <v>20</v>
      </c>
      <c r="AT28" s="10">
        <v>1020</v>
      </c>
      <c r="AU28" s="10" t="str">
        <f t="shared" si="3"/>
        <v>février</v>
      </c>
      <c r="AV28" s="19" t="s">
        <v>23</v>
      </c>
      <c r="AW28" s="10">
        <f t="shared" si="4"/>
        <v>24</v>
      </c>
      <c r="AX28" s="10">
        <f t="shared" si="5"/>
        <v>0</v>
      </c>
      <c r="AY28" s="10">
        <f t="shared" si="6"/>
        <v>0</v>
      </c>
      <c r="AZ28" s="10">
        <f t="shared" si="7"/>
        <v>4</v>
      </c>
      <c r="BA28" s="10">
        <f t="shared" si="8"/>
        <v>28</v>
      </c>
      <c r="BB28" s="10">
        <f>rapportjanv2[[#This Row],[Jours]]-rapportjanv2[[#This Row],[Absent ]]</f>
        <v>28</v>
      </c>
      <c r="BC28" s="24">
        <v>30000</v>
      </c>
      <c r="BD28" s="25">
        <f>rapportjanv2[[#This Row],[Salaire]]/rapportjanv2[[#This Row],[Jours]]</f>
        <v>1071.4285714285713</v>
      </c>
      <c r="BE28" s="25">
        <f>rapportjanv2[[#This Row],[Salaire par jours]]*rapportjanv2[[#This Row],[Absent ]]</f>
        <v>0</v>
      </c>
      <c r="BF28" s="25">
        <f>rapportjanv2[[#This Row],[Salaire]]-rapportjanv2[[#This Row],[Déduction]]</f>
        <v>30000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M9:M28 T9:T28 AA9:AA28 AH9:AH28 AN9:AP28">
    <cfRule type="containsText" dxfId="447" priority="24" operator="containsText" text="WO">
      <formula>NOT(ISERROR(SEARCH("WO",L8)))</formula>
    </cfRule>
  </conditionalFormatting>
  <conditionalFormatting sqref="M9:M28 T9:T28 AA9:AA28 AH9:AH28 AN9:AP28">
    <cfRule type="containsText" dxfId="446" priority="21" operator="containsText" text="C">
      <formula>NOT(ISERROR(SEARCH("C",M9)))</formula>
    </cfRule>
    <cfRule type="containsText" dxfId="445" priority="22" operator="containsText" text="A">
      <formula>NOT(ISERROR(SEARCH("A",M9)))</formula>
    </cfRule>
    <cfRule type="containsText" dxfId="444" priority="23" operator="containsText" text="P">
      <formula>NOT(ISERROR(SEARCH("P",M9)))</formula>
    </cfRule>
  </conditionalFormatting>
  <conditionalFormatting sqref="L9:L28">
    <cfRule type="containsText" dxfId="443" priority="20" operator="containsText" text="WO">
      <formula>NOT(ISERROR(SEARCH("WO",L9)))</formula>
    </cfRule>
  </conditionalFormatting>
  <conditionalFormatting sqref="L9:L28">
    <cfRule type="containsText" dxfId="442" priority="17" operator="containsText" text="C">
      <formula>NOT(ISERROR(SEARCH("C",L9)))</formula>
    </cfRule>
    <cfRule type="containsText" dxfId="441" priority="18" operator="containsText" text="A">
      <formula>NOT(ISERROR(SEARCH("A",L9)))</formula>
    </cfRule>
    <cfRule type="containsText" dxfId="440" priority="19" operator="containsText" text="P">
      <formula>NOT(ISERROR(SEARCH("P",L9)))</formula>
    </cfRule>
  </conditionalFormatting>
  <conditionalFormatting sqref="N9:S28">
    <cfRule type="containsText" dxfId="439" priority="16" operator="containsText" text="WO">
      <formula>NOT(ISERROR(SEARCH("WO",N9)))</formula>
    </cfRule>
  </conditionalFormatting>
  <conditionalFormatting sqref="N9:S28">
    <cfRule type="containsText" dxfId="438" priority="13" operator="containsText" text="C">
      <formula>NOT(ISERROR(SEARCH("C",N9)))</formula>
    </cfRule>
    <cfRule type="containsText" dxfId="437" priority="14" operator="containsText" text="A">
      <formula>NOT(ISERROR(SEARCH("A",N9)))</formula>
    </cfRule>
    <cfRule type="containsText" dxfId="436" priority="15" operator="containsText" text="P">
      <formula>NOT(ISERROR(SEARCH("P",N9)))</formula>
    </cfRule>
  </conditionalFormatting>
  <conditionalFormatting sqref="U9:Z28">
    <cfRule type="containsText" dxfId="435" priority="12" operator="containsText" text="WO">
      <formula>NOT(ISERROR(SEARCH("WO",U9)))</formula>
    </cfRule>
  </conditionalFormatting>
  <conditionalFormatting sqref="U9:Z28">
    <cfRule type="containsText" dxfId="434" priority="9" operator="containsText" text="C">
      <formula>NOT(ISERROR(SEARCH("C",U9)))</formula>
    </cfRule>
    <cfRule type="containsText" dxfId="433" priority="10" operator="containsText" text="A">
      <formula>NOT(ISERROR(SEARCH("A",U9)))</formula>
    </cfRule>
    <cfRule type="containsText" dxfId="432" priority="11" operator="containsText" text="P">
      <formula>NOT(ISERROR(SEARCH("P",U9)))</formula>
    </cfRule>
  </conditionalFormatting>
  <conditionalFormatting sqref="AB9:AG28">
    <cfRule type="containsText" dxfId="431" priority="8" operator="containsText" text="WO">
      <formula>NOT(ISERROR(SEARCH("WO",AB9)))</formula>
    </cfRule>
  </conditionalFormatting>
  <conditionalFormatting sqref="AB9:AG28">
    <cfRule type="containsText" dxfId="430" priority="5" operator="containsText" text="C">
      <formula>NOT(ISERROR(SEARCH("C",AB9)))</formula>
    </cfRule>
    <cfRule type="containsText" dxfId="429" priority="6" operator="containsText" text="A">
      <formula>NOT(ISERROR(SEARCH("A",AB9)))</formula>
    </cfRule>
    <cfRule type="containsText" dxfId="428" priority="7" operator="containsText" text="P">
      <formula>NOT(ISERROR(SEARCH("P",AB9)))</formula>
    </cfRule>
  </conditionalFormatting>
  <conditionalFormatting sqref="AI9:AM28">
    <cfRule type="containsText" dxfId="427" priority="4" operator="containsText" text="WO">
      <formula>NOT(ISERROR(SEARCH("WO",AI9)))</formula>
    </cfRule>
  </conditionalFormatting>
  <conditionalFormatting sqref="AI9:AM28">
    <cfRule type="containsText" dxfId="426" priority="1" operator="containsText" text="C">
      <formula>NOT(ISERROR(SEARCH("C",AI9)))</formula>
    </cfRule>
    <cfRule type="containsText" dxfId="425" priority="2" operator="containsText" text="A">
      <formula>NOT(ISERROR(SEARCH("A",AI9)))</formula>
    </cfRule>
    <cfRule type="containsText" dxfId="424" priority="3" operator="containsText" text="P">
      <formula>NOT(ISERROR(SEARCH("P",AI9)))</formula>
    </cfRule>
  </conditionalFormatting>
  <dataValidations count="1">
    <dataValidation type="list" allowBlank="1" showInputMessage="1" showErrorMessage="1" sqref="L9:L28 N9:S28 U9:Z28 AB9:AG28 AI9:AM28" xr:uid="{4A86A4EB-AF33-41FE-A0CF-B746F1165214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46ACCA-2BF6-48D1-9C41-B26C103F3744}">
          <x14:formula1>
            <xm:f>rough!$A$1:$A$12</xm:f>
          </x14:formula1>
          <xm:sqref>H5:I5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444E-F883-47FD-B0EC-F029B5DE0994}">
  <dimension ref="A1:BI43"/>
  <sheetViews>
    <sheetView topLeftCell="AD1" zoomScale="70" zoomScaleNormal="70" workbookViewId="0">
      <selection activeCell="AU15" sqref="AU15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45717</v>
      </c>
      <c r="I5" s="34"/>
      <c r="J5" s="35">
        <f>(_xlfn.DAYS($M$5,$H$5))+1</f>
        <v>31</v>
      </c>
      <c r="K5" s="33" t="str">
        <f>TEXT(H5,"mmmm")</f>
        <v>mars</v>
      </c>
      <c r="L5" s="33" t="s">
        <v>27</v>
      </c>
      <c r="M5" s="34">
        <f>EOMONTH(H5,0)</f>
        <v>45747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sam</v>
      </c>
      <c r="M7" s="6" t="str">
        <f t="shared" ref="M7:AP7" si="0">TEXT(M8,"jjj")</f>
        <v>dim</v>
      </c>
      <c r="N7" s="6" t="str">
        <f t="shared" si="0"/>
        <v>lun</v>
      </c>
      <c r="O7" s="6" t="str">
        <f t="shared" si="0"/>
        <v>mar</v>
      </c>
      <c r="P7" s="6" t="str">
        <f t="shared" si="0"/>
        <v>mer</v>
      </c>
      <c r="Q7" s="6" t="str">
        <f t="shared" si="0"/>
        <v>jeu</v>
      </c>
      <c r="R7" s="6" t="str">
        <f t="shared" si="0"/>
        <v>ven</v>
      </c>
      <c r="S7" s="6" t="str">
        <f t="shared" si="0"/>
        <v>sam</v>
      </c>
      <c r="T7" s="6" t="str">
        <f t="shared" si="0"/>
        <v>dim</v>
      </c>
      <c r="U7" s="6" t="str">
        <f t="shared" si="0"/>
        <v>lun</v>
      </c>
      <c r="V7" s="6" t="str">
        <f t="shared" si="0"/>
        <v>mar</v>
      </c>
      <c r="W7" s="6" t="str">
        <f t="shared" si="0"/>
        <v>mer</v>
      </c>
      <c r="X7" s="6" t="str">
        <f t="shared" si="0"/>
        <v>jeu</v>
      </c>
      <c r="Y7" s="6" t="str">
        <f t="shared" si="0"/>
        <v>ven</v>
      </c>
      <c r="Z7" s="6" t="str">
        <f t="shared" si="0"/>
        <v>sam</v>
      </c>
      <c r="AA7" s="6" t="str">
        <f t="shared" si="0"/>
        <v>dim</v>
      </c>
      <c r="AB7" s="6" t="str">
        <f t="shared" si="0"/>
        <v>lun</v>
      </c>
      <c r="AC7" s="6" t="str">
        <f t="shared" si="0"/>
        <v>mar</v>
      </c>
      <c r="AD7" s="6" t="str">
        <f t="shared" si="0"/>
        <v>mer</v>
      </c>
      <c r="AE7" s="6" t="str">
        <f t="shared" si="0"/>
        <v>jeu</v>
      </c>
      <c r="AF7" s="6" t="str">
        <f t="shared" si="0"/>
        <v>ven</v>
      </c>
      <c r="AG7" s="6" t="str">
        <f t="shared" si="0"/>
        <v>sam</v>
      </c>
      <c r="AH7" s="6" t="str">
        <f t="shared" si="0"/>
        <v>dim</v>
      </c>
      <c r="AI7" s="6" t="str">
        <f t="shared" si="0"/>
        <v>lun</v>
      </c>
      <c r="AJ7" s="6" t="str">
        <f t="shared" si="0"/>
        <v>mar</v>
      </c>
      <c r="AK7" s="6" t="str">
        <f t="shared" si="0"/>
        <v>mer</v>
      </c>
      <c r="AL7" s="6" t="str">
        <f t="shared" si="0"/>
        <v>jeu</v>
      </c>
      <c r="AM7" s="6" t="str">
        <f t="shared" si="0"/>
        <v>ven</v>
      </c>
      <c r="AN7" s="6" t="str">
        <f t="shared" si="0"/>
        <v>sam</v>
      </c>
      <c r="AO7" s="6" t="str">
        <f t="shared" si="0"/>
        <v>dim</v>
      </c>
      <c r="AP7" s="7" t="str">
        <f t="shared" si="0"/>
        <v>lun</v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45717</v>
      </c>
      <c r="M8" s="17">
        <f>IF(L8&lt;$M$5,L8+1,"")</f>
        <v>45718</v>
      </c>
      <c r="N8" s="17">
        <f t="shared" ref="N8:AQ8" si="1">IF(M8&lt;$M$5,M8+1,"")</f>
        <v>45719</v>
      </c>
      <c r="O8" s="17">
        <f t="shared" si="1"/>
        <v>45720</v>
      </c>
      <c r="P8" s="17">
        <f t="shared" si="1"/>
        <v>45721</v>
      </c>
      <c r="Q8" s="17">
        <f t="shared" si="1"/>
        <v>45722</v>
      </c>
      <c r="R8" s="17">
        <f t="shared" si="1"/>
        <v>45723</v>
      </c>
      <c r="S8" s="17">
        <f t="shared" si="1"/>
        <v>45724</v>
      </c>
      <c r="T8" s="17">
        <f t="shared" si="1"/>
        <v>45725</v>
      </c>
      <c r="U8" s="17">
        <f t="shared" si="1"/>
        <v>45726</v>
      </c>
      <c r="V8" s="17">
        <f t="shared" si="1"/>
        <v>45727</v>
      </c>
      <c r="W8" s="17">
        <f t="shared" si="1"/>
        <v>45728</v>
      </c>
      <c r="X8" s="17">
        <f t="shared" si="1"/>
        <v>45729</v>
      </c>
      <c r="Y8" s="17">
        <f t="shared" si="1"/>
        <v>45730</v>
      </c>
      <c r="Z8" s="17">
        <f t="shared" si="1"/>
        <v>45731</v>
      </c>
      <c r="AA8" s="17">
        <f t="shared" si="1"/>
        <v>45732</v>
      </c>
      <c r="AB8" s="17">
        <f t="shared" si="1"/>
        <v>45733</v>
      </c>
      <c r="AC8" s="17">
        <f t="shared" si="1"/>
        <v>45734</v>
      </c>
      <c r="AD8" s="17">
        <f t="shared" si="1"/>
        <v>45735</v>
      </c>
      <c r="AE8" s="17">
        <f t="shared" si="1"/>
        <v>45736</v>
      </c>
      <c r="AF8" s="17">
        <f t="shared" si="1"/>
        <v>45737</v>
      </c>
      <c r="AG8" s="17">
        <f t="shared" si="1"/>
        <v>45738</v>
      </c>
      <c r="AH8" s="17">
        <f t="shared" si="1"/>
        <v>45739</v>
      </c>
      <c r="AI8" s="17">
        <f t="shared" si="1"/>
        <v>45740</v>
      </c>
      <c r="AJ8" s="17">
        <f t="shared" si="1"/>
        <v>45741</v>
      </c>
      <c r="AK8" s="17">
        <f t="shared" si="1"/>
        <v>45742</v>
      </c>
      <c r="AL8" s="17">
        <f t="shared" si="1"/>
        <v>45743</v>
      </c>
      <c r="AM8" s="17">
        <f t="shared" si="1"/>
        <v>45744</v>
      </c>
      <c r="AN8" s="17">
        <f t="shared" si="1"/>
        <v>45745</v>
      </c>
      <c r="AO8" s="17">
        <f t="shared" si="1"/>
        <v>45746</v>
      </c>
      <c r="AP8" s="18">
        <f t="shared" si="1"/>
        <v>45747</v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5</v>
      </c>
      <c r="L9" s="10" t="s">
        <v>40</v>
      </c>
      <c r="M9" s="10" t="str">
        <f t="shared" ref="M9:AO17" si="2">IF(M$7="dim","WO","")</f>
        <v>WO</v>
      </c>
      <c r="N9" s="10" t="s">
        <v>28</v>
      </c>
      <c r="O9" s="10" t="s">
        <v>40</v>
      </c>
      <c r="P9" s="10" t="s">
        <v>40</v>
      </c>
      <c r="Q9" s="10" t="s">
        <v>40</v>
      </c>
      <c r="R9" s="10" t="s">
        <v>40</v>
      </c>
      <c r="S9" s="10" t="s">
        <v>40</v>
      </c>
      <c r="T9" s="10" t="str">
        <f>T10</f>
        <v>WO</v>
      </c>
      <c r="U9" s="10" t="s">
        <v>40</v>
      </c>
      <c r="V9" s="10" t="s">
        <v>40</v>
      </c>
      <c r="W9" s="10" t="s">
        <v>40</v>
      </c>
      <c r="X9" s="10" t="s">
        <v>40</v>
      </c>
      <c r="Y9" s="10" t="s">
        <v>40</v>
      </c>
      <c r="Z9" s="10" t="s">
        <v>40</v>
      </c>
      <c r="AA9" s="10" t="str">
        <f t="shared" ref="AA9:AO9" si="3">AA10</f>
        <v>WO</v>
      </c>
      <c r="AB9" s="10" t="s">
        <v>40</v>
      </c>
      <c r="AC9" s="10" t="s">
        <v>40</v>
      </c>
      <c r="AD9" s="10" t="s">
        <v>40</v>
      </c>
      <c r="AE9" s="10" t="s">
        <v>40</v>
      </c>
      <c r="AF9" s="10" t="s">
        <v>40</v>
      </c>
      <c r="AG9" s="10" t="s">
        <v>40</v>
      </c>
      <c r="AH9" s="10" t="str">
        <f t="shared" si="3"/>
        <v>WO</v>
      </c>
      <c r="AI9" s="10" t="s">
        <v>40</v>
      </c>
      <c r="AJ9" s="10" t="s">
        <v>40</v>
      </c>
      <c r="AK9" s="10" t="s">
        <v>40</v>
      </c>
      <c r="AL9" s="10" t="s">
        <v>40</v>
      </c>
      <c r="AM9" s="10" t="s">
        <v>40</v>
      </c>
      <c r="AN9" s="10" t="s">
        <v>40</v>
      </c>
      <c r="AO9" s="10" t="str">
        <f t="shared" si="3"/>
        <v>WO</v>
      </c>
      <c r="AP9" s="11" t="s">
        <v>40</v>
      </c>
      <c r="AQ9" s="29"/>
      <c r="AR9" s="32"/>
      <c r="AS9" s="10">
        <v>1</v>
      </c>
      <c r="AT9" s="10">
        <v>1001</v>
      </c>
      <c r="AU9" s="10" t="str">
        <f t="shared" ref="AU9:AU28" si="4">$K$5</f>
        <v>mars</v>
      </c>
      <c r="AV9" s="19" t="s">
        <v>4</v>
      </c>
      <c r="AW9" s="10">
        <f t="shared" ref="AW9:AW28" si="5">COUNTIF($L9:$AP9,"p")</f>
        <v>25</v>
      </c>
      <c r="AX9" s="10">
        <f t="shared" ref="AX9:AX28" si="6">COUNTIF($L9:$AP9,"A")</f>
        <v>1</v>
      </c>
      <c r="AY9" s="10">
        <f t="shared" ref="AY9:AY28" si="7">COUNTIF($L9:$AP9,"C")</f>
        <v>0</v>
      </c>
      <c r="AZ9" s="10">
        <f t="shared" ref="AZ9:AZ28" si="8">$K$9</f>
        <v>5</v>
      </c>
      <c r="BA9" s="10">
        <f t="shared" ref="BA9:BA28" si="9">$J$5</f>
        <v>31</v>
      </c>
      <c r="BB9" s="10">
        <f>rapportjanv3[[#This Row],[Jours]]-rapportjanv3[[#This Row],[Absent ]]</f>
        <v>30</v>
      </c>
      <c r="BC9" s="24">
        <v>10000</v>
      </c>
      <c r="BD9" s="25">
        <f>rapportjanv3[[#This Row],[Salaire]]/rapportjanv3[[#This Row],[Jours]]</f>
        <v>322.58064516129031</v>
      </c>
      <c r="BE9" s="25">
        <f>rapportjanv3[[#This Row],[Salaire par jours]]*rapportjanv3[[#This Row],[Absent ]]</f>
        <v>322.58064516129031</v>
      </c>
      <c r="BF9" s="25">
        <f>rapportjanv3[[#This Row],[Salaire]]-rapportjanv3[[#This Row],[Déduction]]</f>
        <v>9677.4193548387102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10">COUNTIF($L$7:$AP$7,"dim")</f>
        <v>5</v>
      </c>
      <c r="L10" s="10" t="s">
        <v>40</v>
      </c>
      <c r="M10" s="10" t="str">
        <f t="shared" si="2"/>
        <v>WO</v>
      </c>
      <c r="N10" s="10" t="s">
        <v>40</v>
      </c>
      <c r="O10" s="10" t="s">
        <v>40</v>
      </c>
      <c r="P10" s="10" t="s">
        <v>40</v>
      </c>
      <c r="Q10" s="10" t="s">
        <v>28</v>
      </c>
      <c r="R10" s="10" t="s">
        <v>40</v>
      </c>
      <c r="S10" s="10" t="s">
        <v>40</v>
      </c>
      <c r="T10" s="10" t="str">
        <f t="shared" si="2"/>
        <v>WO</v>
      </c>
      <c r="U10" s="10" t="s">
        <v>40</v>
      </c>
      <c r="V10" s="10" t="s">
        <v>40</v>
      </c>
      <c r="W10" s="10" t="s">
        <v>40</v>
      </c>
      <c r="X10" s="10" t="s">
        <v>40</v>
      </c>
      <c r="Y10" s="10" t="s">
        <v>40</v>
      </c>
      <c r="Z10" s="10" t="s">
        <v>40</v>
      </c>
      <c r="AA10" s="10" t="str">
        <f t="shared" si="2"/>
        <v>WO</v>
      </c>
      <c r="AB10" s="10" t="s">
        <v>40</v>
      </c>
      <c r="AC10" s="10" t="s">
        <v>40</v>
      </c>
      <c r="AD10" s="10" t="s">
        <v>40</v>
      </c>
      <c r="AE10" s="10" t="s">
        <v>40</v>
      </c>
      <c r="AF10" s="10" t="s">
        <v>28</v>
      </c>
      <c r="AG10" s="10" t="s">
        <v>40</v>
      </c>
      <c r="AH10" s="10" t="str">
        <f t="shared" si="2"/>
        <v>WO</v>
      </c>
      <c r="AI10" s="10" t="s">
        <v>40</v>
      </c>
      <c r="AJ10" s="10" t="s">
        <v>40</v>
      </c>
      <c r="AK10" s="10" t="s">
        <v>40</v>
      </c>
      <c r="AL10" s="10" t="s">
        <v>40</v>
      </c>
      <c r="AM10" s="10" t="s">
        <v>40</v>
      </c>
      <c r="AN10" s="10" t="s">
        <v>40</v>
      </c>
      <c r="AO10" s="10" t="str">
        <f t="shared" si="2"/>
        <v>WO</v>
      </c>
      <c r="AP10" s="11" t="s">
        <v>40</v>
      </c>
      <c r="AQ10" s="29"/>
      <c r="AR10" s="32"/>
      <c r="AS10" s="10">
        <v>2</v>
      </c>
      <c r="AT10" s="10">
        <v>1002</v>
      </c>
      <c r="AU10" s="10" t="str">
        <f t="shared" si="4"/>
        <v>mars</v>
      </c>
      <c r="AV10" s="19" t="s">
        <v>5</v>
      </c>
      <c r="AW10" s="26">
        <f t="shared" si="5"/>
        <v>24</v>
      </c>
      <c r="AX10" s="10">
        <f t="shared" si="6"/>
        <v>2</v>
      </c>
      <c r="AY10" s="10">
        <f t="shared" si="7"/>
        <v>0</v>
      </c>
      <c r="AZ10" s="10">
        <f t="shared" si="8"/>
        <v>5</v>
      </c>
      <c r="BA10" s="10">
        <f t="shared" si="9"/>
        <v>31</v>
      </c>
      <c r="BB10" s="10">
        <f>rapportjanv3[[#This Row],[Jours]]-rapportjanv3[[#This Row],[Absent ]]</f>
        <v>29</v>
      </c>
      <c r="BC10" s="24">
        <v>20000</v>
      </c>
      <c r="BD10" s="25">
        <f>rapportjanv3[[#This Row],[Salaire]]/rapportjanv3[[#This Row],[Jours]]</f>
        <v>645.16129032258061</v>
      </c>
      <c r="BE10" s="25">
        <f>rapportjanv3[[#This Row],[Salaire par jours]]*rapportjanv3[[#This Row],[Absent ]]</f>
        <v>1290.3225806451612</v>
      </c>
      <c r="BF10" s="25">
        <f>rapportjanv3[[#This Row],[Salaire]]-rapportjanv3[[#This Row],[Déduction]]</f>
        <v>18709.677419354837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10"/>
        <v>5</v>
      </c>
      <c r="L11" s="10" t="s">
        <v>40</v>
      </c>
      <c r="M11" s="10" t="str">
        <f t="shared" si="2"/>
        <v>WO</v>
      </c>
      <c r="N11" s="10" t="s">
        <v>40</v>
      </c>
      <c r="O11" s="10" t="s">
        <v>40</v>
      </c>
      <c r="P11" s="10" t="s">
        <v>40</v>
      </c>
      <c r="Q11" s="10" t="s">
        <v>40</v>
      </c>
      <c r="R11" s="10" t="s">
        <v>40</v>
      </c>
      <c r="S11" s="10" t="s">
        <v>40</v>
      </c>
      <c r="T11" s="10" t="str">
        <f t="shared" si="2"/>
        <v>WO</v>
      </c>
      <c r="U11" s="10" t="s">
        <v>40</v>
      </c>
      <c r="V11" s="10" t="s">
        <v>40</v>
      </c>
      <c r="W11" s="10" t="s">
        <v>40</v>
      </c>
      <c r="X11" s="10" t="s">
        <v>40</v>
      </c>
      <c r="Y11" s="10" t="s">
        <v>40</v>
      </c>
      <c r="Z11" s="10" t="s">
        <v>40</v>
      </c>
      <c r="AA11" s="10" t="str">
        <f t="shared" si="2"/>
        <v>WO</v>
      </c>
      <c r="AB11" s="10" t="s">
        <v>40</v>
      </c>
      <c r="AC11" s="10" t="s">
        <v>40</v>
      </c>
      <c r="AD11" s="10" t="s">
        <v>40</v>
      </c>
      <c r="AE11" s="10" t="s">
        <v>40</v>
      </c>
      <c r="AF11" s="10" t="s">
        <v>40</v>
      </c>
      <c r="AG11" s="10" t="s">
        <v>40</v>
      </c>
      <c r="AH11" s="10" t="str">
        <f t="shared" si="2"/>
        <v>WO</v>
      </c>
      <c r="AI11" s="10" t="s">
        <v>40</v>
      </c>
      <c r="AJ11" s="10" t="s">
        <v>40</v>
      </c>
      <c r="AK11" s="10" t="s">
        <v>40</v>
      </c>
      <c r="AL11" s="10" t="s">
        <v>40</v>
      </c>
      <c r="AM11" s="10" t="s">
        <v>40</v>
      </c>
      <c r="AN11" s="10" t="s">
        <v>40</v>
      </c>
      <c r="AO11" s="10" t="str">
        <f t="shared" si="2"/>
        <v>WO</v>
      </c>
      <c r="AP11" s="11" t="s">
        <v>40</v>
      </c>
      <c r="AQ11" s="29"/>
      <c r="AR11" s="32"/>
      <c r="AS11" s="10">
        <v>3</v>
      </c>
      <c r="AT11" s="10">
        <v>1003</v>
      </c>
      <c r="AU11" s="10" t="str">
        <f t="shared" si="4"/>
        <v>mars</v>
      </c>
      <c r="AV11" s="19" t="s">
        <v>6</v>
      </c>
      <c r="AW11" s="10">
        <f t="shared" si="5"/>
        <v>26</v>
      </c>
      <c r="AX11" s="10">
        <f t="shared" si="6"/>
        <v>0</v>
      </c>
      <c r="AY11" s="10">
        <f t="shared" si="7"/>
        <v>0</v>
      </c>
      <c r="AZ11" s="10">
        <f t="shared" si="8"/>
        <v>5</v>
      </c>
      <c r="BA11" s="10">
        <f t="shared" si="9"/>
        <v>31</v>
      </c>
      <c r="BB11" s="10">
        <f>rapportjanv3[[#This Row],[Jours]]-rapportjanv3[[#This Row],[Absent ]]</f>
        <v>31</v>
      </c>
      <c r="BC11" s="24">
        <v>25000</v>
      </c>
      <c r="BD11" s="25">
        <f>rapportjanv3[[#This Row],[Salaire]]/rapportjanv3[[#This Row],[Jours]]</f>
        <v>806.45161290322585</v>
      </c>
      <c r="BE11" s="25">
        <f>rapportjanv3[[#This Row],[Salaire par jours]]*rapportjanv3[[#This Row],[Absent ]]</f>
        <v>0</v>
      </c>
      <c r="BF11" s="25">
        <f>rapportjanv3[[#This Row],[Salaire]]-rapportjanv3[[#This Row],[Déduction]]</f>
        <v>25000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10"/>
        <v>5</v>
      </c>
      <c r="L12" s="10" t="s">
        <v>40</v>
      </c>
      <c r="M12" s="10" t="str">
        <f t="shared" si="2"/>
        <v>WO</v>
      </c>
      <c r="N12" s="10" t="s">
        <v>40</v>
      </c>
      <c r="O12" s="10" t="s">
        <v>40</v>
      </c>
      <c r="P12" s="10" t="s">
        <v>40</v>
      </c>
      <c r="Q12" s="10" t="s">
        <v>40</v>
      </c>
      <c r="R12" s="10" t="s">
        <v>40</v>
      </c>
      <c r="S12" s="10" t="s">
        <v>40</v>
      </c>
      <c r="T12" s="10" t="str">
        <f t="shared" si="2"/>
        <v>WO</v>
      </c>
      <c r="U12" s="10" t="s">
        <v>40</v>
      </c>
      <c r="V12" s="10" t="s">
        <v>40</v>
      </c>
      <c r="W12" s="10" t="s">
        <v>40</v>
      </c>
      <c r="X12" s="10" t="s">
        <v>40</v>
      </c>
      <c r="Y12" s="10" t="s">
        <v>40</v>
      </c>
      <c r="Z12" s="10" t="s">
        <v>40</v>
      </c>
      <c r="AA12" s="10" t="str">
        <f t="shared" si="2"/>
        <v>WO</v>
      </c>
      <c r="AB12" s="10" t="s">
        <v>40</v>
      </c>
      <c r="AC12" s="10" t="s">
        <v>40</v>
      </c>
      <c r="AD12" s="10" t="s">
        <v>40</v>
      </c>
      <c r="AE12" s="10" t="s">
        <v>28</v>
      </c>
      <c r="AF12" s="10" t="s">
        <v>40</v>
      </c>
      <c r="AG12" s="10" t="s">
        <v>40</v>
      </c>
      <c r="AH12" s="10" t="str">
        <f t="shared" si="2"/>
        <v>WO</v>
      </c>
      <c r="AI12" s="10" t="s">
        <v>40</v>
      </c>
      <c r="AJ12" s="10" t="s">
        <v>40</v>
      </c>
      <c r="AK12" s="10" t="s">
        <v>40</v>
      </c>
      <c r="AL12" s="10" t="s">
        <v>40</v>
      </c>
      <c r="AM12" s="10" t="s">
        <v>40</v>
      </c>
      <c r="AN12" s="10" t="s">
        <v>40</v>
      </c>
      <c r="AO12" s="10" t="str">
        <f t="shared" si="2"/>
        <v>WO</v>
      </c>
      <c r="AP12" s="11" t="s">
        <v>40</v>
      </c>
      <c r="AQ12" s="29"/>
      <c r="AR12" s="32"/>
      <c r="AS12" s="10">
        <v>4</v>
      </c>
      <c r="AT12" s="10">
        <v>1004</v>
      </c>
      <c r="AU12" s="10" t="str">
        <f t="shared" si="4"/>
        <v>mars</v>
      </c>
      <c r="AV12" s="19" t="s">
        <v>7</v>
      </c>
      <c r="AW12" s="10">
        <f t="shared" si="5"/>
        <v>25</v>
      </c>
      <c r="AX12" s="10">
        <f t="shared" si="6"/>
        <v>1</v>
      </c>
      <c r="AY12" s="10">
        <f t="shared" si="7"/>
        <v>0</v>
      </c>
      <c r="AZ12" s="10">
        <f t="shared" si="8"/>
        <v>5</v>
      </c>
      <c r="BA12" s="10">
        <f t="shared" si="9"/>
        <v>31</v>
      </c>
      <c r="BB12" s="10">
        <f>rapportjanv3[[#This Row],[Jours]]-rapportjanv3[[#This Row],[Absent ]]</f>
        <v>30</v>
      </c>
      <c r="BC12" s="24">
        <v>30000</v>
      </c>
      <c r="BD12" s="25">
        <f>rapportjanv3[[#This Row],[Salaire]]/rapportjanv3[[#This Row],[Jours]]</f>
        <v>967.74193548387098</v>
      </c>
      <c r="BE12" s="25">
        <f>rapportjanv3[[#This Row],[Salaire par jours]]*rapportjanv3[[#This Row],[Absent ]]</f>
        <v>967.74193548387098</v>
      </c>
      <c r="BF12" s="25">
        <f>rapportjanv3[[#This Row],[Salaire]]-rapportjanv3[[#This Row],[Déduction]]</f>
        <v>29032.258064516129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10"/>
        <v>5</v>
      </c>
      <c r="L13" s="10" t="s">
        <v>40</v>
      </c>
      <c r="M13" s="10" t="str">
        <f t="shared" si="2"/>
        <v>WO</v>
      </c>
      <c r="N13" s="10" t="s">
        <v>40</v>
      </c>
      <c r="O13" s="10" t="s">
        <v>40</v>
      </c>
      <c r="P13" s="10" t="s">
        <v>40</v>
      </c>
      <c r="Q13" s="10" t="s">
        <v>40</v>
      </c>
      <c r="R13" s="10" t="s">
        <v>40</v>
      </c>
      <c r="S13" s="10" t="s">
        <v>40</v>
      </c>
      <c r="T13" s="10" t="str">
        <f t="shared" si="2"/>
        <v>WO</v>
      </c>
      <c r="U13" s="10" t="s">
        <v>40</v>
      </c>
      <c r="V13" s="10" t="s">
        <v>40</v>
      </c>
      <c r="W13" s="10" t="s">
        <v>40</v>
      </c>
      <c r="X13" s="10" t="s">
        <v>40</v>
      </c>
      <c r="Y13" s="10" t="s">
        <v>40</v>
      </c>
      <c r="Z13" s="10" t="s">
        <v>40</v>
      </c>
      <c r="AA13" s="10" t="str">
        <f t="shared" si="2"/>
        <v>WO</v>
      </c>
      <c r="AB13" s="10" t="s">
        <v>40</v>
      </c>
      <c r="AC13" s="10" t="s">
        <v>40</v>
      </c>
      <c r="AD13" s="10" t="s">
        <v>40</v>
      </c>
      <c r="AE13" s="10" t="s">
        <v>40</v>
      </c>
      <c r="AF13" s="10" t="s">
        <v>40</v>
      </c>
      <c r="AG13" s="10" t="s">
        <v>40</v>
      </c>
      <c r="AH13" s="10" t="str">
        <f t="shared" si="2"/>
        <v>WO</v>
      </c>
      <c r="AI13" s="10" t="s">
        <v>40</v>
      </c>
      <c r="AJ13" s="10" t="s">
        <v>28</v>
      </c>
      <c r="AK13" s="10" t="s">
        <v>40</v>
      </c>
      <c r="AL13" s="10" t="s">
        <v>40</v>
      </c>
      <c r="AM13" s="10" t="s">
        <v>40</v>
      </c>
      <c r="AN13" s="10" t="s">
        <v>40</v>
      </c>
      <c r="AO13" s="10" t="str">
        <f t="shared" si="2"/>
        <v>WO</v>
      </c>
      <c r="AP13" s="11" t="s">
        <v>40</v>
      </c>
      <c r="AQ13" s="29"/>
      <c r="AR13" s="32"/>
      <c r="AS13" s="10">
        <v>5</v>
      </c>
      <c r="AT13" s="10">
        <v>1005</v>
      </c>
      <c r="AU13" s="10" t="str">
        <f t="shared" si="4"/>
        <v>mars</v>
      </c>
      <c r="AV13" s="19" t="s">
        <v>8</v>
      </c>
      <c r="AW13" s="10">
        <f t="shared" si="5"/>
        <v>25</v>
      </c>
      <c r="AX13" s="10">
        <f t="shared" si="6"/>
        <v>1</v>
      </c>
      <c r="AY13" s="10">
        <f t="shared" si="7"/>
        <v>0</v>
      </c>
      <c r="AZ13" s="10">
        <f t="shared" si="8"/>
        <v>5</v>
      </c>
      <c r="BA13" s="10">
        <f t="shared" si="9"/>
        <v>31</v>
      </c>
      <c r="BB13" s="10">
        <f>rapportjanv3[[#This Row],[Jours]]-rapportjanv3[[#This Row],[Absent ]]</f>
        <v>30</v>
      </c>
      <c r="BC13" s="24">
        <v>45000</v>
      </c>
      <c r="BD13" s="25">
        <f>rapportjanv3[[#This Row],[Salaire]]/rapportjanv3[[#This Row],[Jours]]</f>
        <v>1451.6129032258063</v>
      </c>
      <c r="BE13" s="25">
        <f>rapportjanv3[[#This Row],[Salaire par jours]]*rapportjanv3[[#This Row],[Absent ]]</f>
        <v>1451.6129032258063</v>
      </c>
      <c r="BF13" s="25">
        <f>rapportjanv3[[#This Row],[Salaire]]-rapportjanv3[[#This Row],[Déduction]]</f>
        <v>43548.387096774197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10"/>
        <v>5</v>
      </c>
      <c r="L14" s="10" t="s">
        <v>40</v>
      </c>
      <c r="M14" s="10" t="str">
        <f t="shared" si="2"/>
        <v>WO</v>
      </c>
      <c r="N14" s="10" t="s">
        <v>40</v>
      </c>
      <c r="O14" s="10" t="s">
        <v>40</v>
      </c>
      <c r="P14" s="10" t="s">
        <v>40</v>
      </c>
      <c r="Q14" s="10" t="s">
        <v>40</v>
      </c>
      <c r="R14" s="10" t="s">
        <v>40</v>
      </c>
      <c r="S14" s="10" t="s">
        <v>40</v>
      </c>
      <c r="T14" s="10" t="str">
        <f t="shared" si="2"/>
        <v>WO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">
        <v>28</v>
      </c>
      <c r="Z14" s="10" t="s">
        <v>40</v>
      </c>
      <c r="AA14" s="10" t="str">
        <f t="shared" si="2"/>
        <v>WO</v>
      </c>
      <c r="AB14" s="10" t="s">
        <v>40</v>
      </c>
      <c r="AC14" s="10" t="s">
        <v>40</v>
      </c>
      <c r="AD14" s="10" t="s">
        <v>40</v>
      </c>
      <c r="AE14" s="10" t="s">
        <v>40</v>
      </c>
      <c r="AF14" s="10" t="s">
        <v>40</v>
      </c>
      <c r="AG14" s="10" t="s">
        <v>40</v>
      </c>
      <c r="AH14" s="10" t="str">
        <f t="shared" si="2"/>
        <v>WO</v>
      </c>
      <c r="AI14" s="10" t="s">
        <v>40</v>
      </c>
      <c r="AJ14" s="10" t="s">
        <v>40</v>
      </c>
      <c r="AK14" s="10" t="s">
        <v>40</v>
      </c>
      <c r="AL14" s="10" t="s">
        <v>40</v>
      </c>
      <c r="AM14" s="10" t="s">
        <v>40</v>
      </c>
      <c r="AN14" s="10" t="s">
        <v>40</v>
      </c>
      <c r="AO14" s="10" t="str">
        <f t="shared" si="2"/>
        <v>WO</v>
      </c>
      <c r="AP14" s="11" t="s">
        <v>40</v>
      </c>
      <c r="AQ14" s="29"/>
      <c r="AR14" s="32"/>
      <c r="AS14" s="10">
        <v>6</v>
      </c>
      <c r="AT14" s="10">
        <v>1006</v>
      </c>
      <c r="AU14" s="10" t="str">
        <f t="shared" si="4"/>
        <v>mars</v>
      </c>
      <c r="AV14" s="19" t="s">
        <v>9</v>
      </c>
      <c r="AW14" s="10">
        <f t="shared" si="5"/>
        <v>25</v>
      </c>
      <c r="AX14" s="10">
        <f t="shared" si="6"/>
        <v>1</v>
      </c>
      <c r="AY14" s="10">
        <f t="shared" si="7"/>
        <v>0</v>
      </c>
      <c r="AZ14" s="10">
        <f t="shared" si="8"/>
        <v>5</v>
      </c>
      <c r="BA14" s="10">
        <f t="shared" si="9"/>
        <v>31</v>
      </c>
      <c r="BB14" s="10">
        <f>rapportjanv3[[#This Row],[Jours]]-rapportjanv3[[#This Row],[Absent ]]</f>
        <v>30</v>
      </c>
      <c r="BC14" s="24">
        <v>15000</v>
      </c>
      <c r="BD14" s="25">
        <f>rapportjanv3[[#This Row],[Salaire]]/rapportjanv3[[#This Row],[Jours]]</f>
        <v>483.87096774193549</v>
      </c>
      <c r="BE14" s="25">
        <f>rapportjanv3[[#This Row],[Salaire par jours]]*rapportjanv3[[#This Row],[Absent ]]</f>
        <v>483.87096774193549</v>
      </c>
      <c r="BF14" s="25">
        <f>rapportjanv3[[#This Row],[Salaire]]-rapportjanv3[[#This Row],[Déduction]]</f>
        <v>14516.129032258064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10"/>
        <v>5</v>
      </c>
      <c r="L15" s="10" t="s">
        <v>40</v>
      </c>
      <c r="M15" s="10" t="str">
        <f t="shared" si="2"/>
        <v>WO</v>
      </c>
      <c r="N15" s="10" t="s">
        <v>40</v>
      </c>
      <c r="O15" s="10" t="s">
        <v>40</v>
      </c>
      <c r="P15" s="10" t="s">
        <v>40</v>
      </c>
      <c r="Q15" s="10" t="s">
        <v>40</v>
      </c>
      <c r="R15" s="10" t="s">
        <v>40</v>
      </c>
      <c r="S15" s="10" t="s">
        <v>40</v>
      </c>
      <c r="T15" s="10" t="str">
        <f t="shared" si="2"/>
        <v>WO</v>
      </c>
      <c r="U15" s="10" t="s">
        <v>40</v>
      </c>
      <c r="V15" s="10" t="s">
        <v>40</v>
      </c>
      <c r="W15" s="10" t="s">
        <v>40</v>
      </c>
      <c r="X15" s="10" t="s">
        <v>40</v>
      </c>
      <c r="Y15" s="10" t="s">
        <v>40</v>
      </c>
      <c r="Z15" s="10" t="s">
        <v>40</v>
      </c>
      <c r="AA15" s="10" t="str">
        <f t="shared" si="2"/>
        <v>WO</v>
      </c>
      <c r="AB15" s="10" t="s">
        <v>40</v>
      </c>
      <c r="AC15" s="10" t="s">
        <v>40</v>
      </c>
      <c r="AD15" s="10" t="s">
        <v>40</v>
      </c>
      <c r="AE15" s="10" t="s">
        <v>40</v>
      </c>
      <c r="AF15" s="10" t="s">
        <v>40</v>
      </c>
      <c r="AG15" s="10" t="s">
        <v>40</v>
      </c>
      <c r="AH15" s="10" t="str">
        <f t="shared" si="2"/>
        <v>WO</v>
      </c>
      <c r="AI15" s="10" t="s">
        <v>40</v>
      </c>
      <c r="AJ15" s="10" t="s">
        <v>40</v>
      </c>
      <c r="AK15" s="10" t="s">
        <v>40</v>
      </c>
      <c r="AL15" s="10" t="s">
        <v>40</v>
      </c>
      <c r="AM15" s="10" t="s">
        <v>40</v>
      </c>
      <c r="AN15" s="10" t="s">
        <v>40</v>
      </c>
      <c r="AO15" s="10" t="str">
        <f t="shared" si="2"/>
        <v>WO</v>
      </c>
      <c r="AP15" s="11" t="s">
        <v>40</v>
      </c>
      <c r="AQ15" s="29"/>
      <c r="AR15" s="32"/>
      <c r="AS15" s="10">
        <v>7</v>
      </c>
      <c r="AT15" s="10">
        <v>1007</v>
      </c>
      <c r="AU15" s="10" t="str">
        <f t="shared" si="4"/>
        <v>mars</v>
      </c>
      <c r="AV15" s="19" t="s">
        <v>10</v>
      </c>
      <c r="AW15" s="10">
        <f t="shared" si="5"/>
        <v>26</v>
      </c>
      <c r="AX15" s="10">
        <f t="shared" si="6"/>
        <v>0</v>
      </c>
      <c r="AY15" s="10">
        <f t="shared" si="7"/>
        <v>0</v>
      </c>
      <c r="AZ15" s="10">
        <f t="shared" si="8"/>
        <v>5</v>
      </c>
      <c r="BA15" s="10">
        <f t="shared" si="9"/>
        <v>31</v>
      </c>
      <c r="BB15" s="10">
        <f>rapportjanv3[[#This Row],[Jours]]-rapportjanv3[[#This Row],[Absent ]]</f>
        <v>31</v>
      </c>
      <c r="BC15" s="24">
        <v>62000</v>
      </c>
      <c r="BD15" s="25">
        <f>rapportjanv3[[#This Row],[Salaire]]/rapportjanv3[[#This Row],[Jours]]</f>
        <v>2000</v>
      </c>
      <c r="BE15" s="25">
        <f>rapportjanv3[[#This Row],[Salaire par jours]]*rapportjanv3[[#This Row],[Absent ]]</f>
        <v>0</v>
      </c>
      <c r="BF15" s="25">
        <f>rapportjanv3[[#This Row],[Salaire]]-rapportjanv3[[#This Row],[Déduction]]</f>
        <v>62000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10"/>
        <v>5</v>
      </c>
      <c r="L16" s="10" t="s">
        <v>40</v>
      </c>
      <c r="M16" s="10" t="str">
        <f t="shared" si="2"/>
        <v>WO</v>
      </c>
      <c r="N16" s="10" t="s">
        <v>40</v>
      </c>
      <c r="O16" s="10" t="s">
        <v>40</v>
      </c>
      <c r="P16" s="10" t="s">
        <v>28</v>
      </c>
      <c r="Q16" s="10" t="s">
        <v>40</v>
      </c>
      <c r="R16" s="10" t="s">
        <v>40</v>
      </c>
      <c r="S16" s="10" t="s">
        <v>40</v>
      </c>
      <c r="T16" s="10" t="str">
        <f t="shared" si="2"/>
        <v>WO</v>
      </c>
      <c r="U16" s="10" t="s">
        <v>40</v>
      </c>
      <c r="V16" s="10" t="s">
        <v>40</v>
      </c>
      <c r="W16" s="10" t="s">
        <v>40</v>
      </c>
      <c r="X16" s="10" t="s">
        <v>40</v>
      </c>
      <c r="Y16" s="10" t="s">
        <v>40</v>
      </c>
      <c r="Z16" s="10" t="s">
        <v>40</v>
      </c>
      <c r="AA16" s="10" t="str">
        <f t="shared" si="2"/>
        <v>WO</v>
      </c>
      <c r="AB16" s="10" t="s">
        <v>40</v>
      </c>
      <c r="AC16" s="10" t="s">
        <v>40</v>
      </c>
      <c r="AD16" s="10" t="s">
        <v>40</v>
      </c>
      <c r="AE16" s="10" t="s">
        <v>40</v>
      </c>
      <c r="AF16" s="10" t="s">
        <v>40</v>
      </c>
      <c r="AG16" s="10" t="s">
        <v>40</v>
      </c>
      <c r="AH16" s="10" t="str">
        <f t="shared" si="2"/>
        <v>WO</v>
      </c>
      <c r="AI16" s="10" t="s">
        <v>40</v>
      </c>
      <c r="AJ16" s="10" t="s">
        <v>40</v>
      </c>
      <c r="AK16" s="10" t="s">
        <v>40</v>
      </c>
      <c r="AL16" s="10" t="s">
        <v>40</v>
      </c>
      <c r="AM16" s="10" t="s">
        <v>40</v>
      </c>
      <c r="AN16" s="10" t="s">
        <v>40</v>
      </c>
      <c r="AO16" s="10" t="str">
        <f t="shared" si="2"/>
        <v>WO</v>
      </c>
      <c r="AP16" s="11" t="s">
        <v>40</v>
      </c>
      <c r="AQ16" s="29"/>
      <c r="AR16" s="32"/>
      <c r="AS16" s="10">
        <v>8</v>
      </c>
      <c r="AT16" s="10">
        <v>1008</v>
      </c>
      <c r="AU16" s="10" t="str">
        <f t="shared" si="4"/>
        <v>mars</v>
      </c>
      <c r="AV16" s="19" t="s">
        <v>11</v>
      </c>
      <c r="AW16" s="10">
        <f t="shared" si="5"/>
        <v>25</v>
      </c>
      <c r="AX16" s="10">
        <f t="shared" si="6"/>
        <v>1</v>
      </c>
      <c r="AY16" s="10">
        <f t="shared" si="7"/>
        <v>0</v>
      </c>
      <c r="AZ16" s="26">
        <f t="shared" si="8"/>
        <v>5</v>
      </c>
      <c r="BA16" s="10">
        <f t="shared" si="9"/>
        <v>31</v>
      </c>
      <c r="BB16" s="10">
        <f>rapportjanv3[[#This Row],[Jours]]-rapportjanv3[[#This Row],[Absent ]]</f>
        <v>30</v>
      </c>
      <c r="BC16" s="24">
        <v>50000</v>
      </c>
      <c r="BD16" s="25">
        <f>rapportjanv3[[#This Row],[Salaire]]/rapportjanv3[[#This Row],[Jours]]</f>
        <v>1612.9032258064517</v>
      </c>
      <c r="BE16" s="25">
        <f>rapportjanv3[[#This Row],[Salaire par jours]]*rapportjanv3[[#This Row],[Absent ]]</f>
        <v>1612.9032258064517</v>
      </c>
      <c r="BF16" s="25">
        <f>rapportjanv3[[#This Row],[Salaire]]-rapportjanv3[[#This Row],[Déduction]]</f>
        <v>48387.096774193546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10"/>
        <v>5</v>
      </c>
      <c r="L17" s="10" t="s">
        <v>40</v>
      </c>
      <c r="M17" s="10" t="str">
        <f t="shared" si="2"/>
        <v>WO</v>
      </c>
      <c r="N17" s="10" t="s">
        <v>40</v>
      </c>
      <c r="O17" s="10" t="s">
        <v>40</v>
      </c>
      <c r="P17" s="10" t="s">
        <v>40</v>
      </c>
      <c r="Q17" s="10" t="s">
        <v>40</v>
      </c>
      <c r="R17" s="10" t="s">
        <v>40</v>
      </c>
      <c r="S17" s="10" t="s">
        <v>40</v>
      </c>
      <c r="T17" s="10" t="str">
        <f t="shared" si="2"/>
        <v>WO</v>
      </c>
      <c r="U17" s="10" t="s">
        <v>40</v>
      </c>
      <c r="V17" s="10" t="s">
        <v>40</v>
      </c>
      <c r="W17" s="10" t="s">
        <v>40</v>
      </c>
      <c r="X17" s="10" t="s">
        <v>40</v>
      </c>
      <c r="Y17" s="10" t="s">
        <v>40</v>
      </c>
      <c r="Z17" s="10" t="s">
        <v>40</v>
      </c>
      <c r="AA17" s="10" t="str">
        <f t="shared" si="2"/>
        <v>WO</v>
      </c>
      <c r="AB17" s="10" t="s">
        <v>40</v>
      </c>
      <c r="AC17" s="10" t="s">
        <v>40</v>
      </c>
      <c r="AD17" s="10" t="s">
        <v>40</v>
      </c>
      <c r="AE17" s="10" t="s">
        <v>40</v>
      </c>
      <c r="AF17" s="10" t="s">
        <v>40</v>
      </c>
      <c r="AG17" s="10" t="s">
        <v>40</v>
      </c>
      <c r="AH17" s="10" t="str">
        <f t="shared" si="2"/>
        <v>WO</v>
      </c>
      <c r="AI17" s="10" t="s">
        <v>40</v>
      </c>
      <c r="AJ17" s="10" t="s">
        <v>40</v>
      </c>
      <c r="AK17" s="10" t="s">
        <v>40</v>
      </c>
      <c r="AL17" s="10" t="s">
        <v>40</v>
      </c>
      <c r="AM17" s="10" t="s">
        <v>40</v>
      </c>
      <c r="AN17" s="10" t="s">
        <v>40</v>
      </c>
      <c r="AO17" s="10" t="str">
        <f t="shared" ref="AO17" si="11">IF(AO$7="dim","WO","")</f>
        <v>WO</v>
      </c>
      <c r="AP17" s="11" t="s">
        <v>40</v>
      </c>
      <c r="AQ17" s="29"/>
      <c r="AR17" s="32"/>
      <c r="AS17" s="10">
        <v>9</v>
      </c>
      <c r="AT17" s="10">
        <v>1009</v>
      </c>
      <c r="AU17" s="10" t="str">
        <f t="shared" si="4"/>
        <v>mars</v>
      </c>
      <c r="AV17" s="19" t="s">
        <v>12</v>
      </c>
      <c r="AW17" s="10">
        <f t="shared" si="5"/>
        <v>26</v>
      </c>
      <c r="AX17" s="10">
        <f t="shared" si="6"/>
        <v>0</v>
      </c>
      <c r="AY17" s="10">
        <f t="shared" si="7"/>
        <v>0</v>
      </c>
      <c r="AZ17" s="27">
        <f t="shared" si="8"/>
        <v>5</v>
      </c>
      <c r="BA17" s="10">
        <f t="shared" si="9"/>
        <v>31</v>
      </c>
      <c r="BB17" s="10">
        <f>rapportjanv3[[#This Row],[Jours]]-rapportjanv3[[#This Row],[Absent ]]</f>
        <v>31</v>
      </c>
      <c r="BC17" s="24">
        <v>25000</v>
      </c>
      <c r="BD17" s="25">
        <f>rapportjanv3[[#This Row],[Salaire]]/rapportjanv3[[#This Row],[Jours]]</f>
        <v>806.45161290322585</v>
      </c>
      <c r="BE17" s="25">
        <f>rapportjanv3[[#This Row],[Salaire par jours]]*rapportjanv3[[#This Row],[Absent ]]</f>
        <v>0</v>
      </c>
      <c r="BF17" s="25">
        <f>rapportjanv3[[#This Row],[Salaire]]-rapportjanv3[[#This Row],[Déduction]]</f>
        <v>25000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10"/>
        <v>5</v>
      </c>
      <c r="L18" s="10" t="s">
        <v>40</v>
      </c>
      <c r="M18" s="10" t="str">
        <f t="shared" ref="M18:AA28" si="12">IF(M$7="dim","WO","")</f>
        <v>WO</v>
      </c>
      <c r="N18" s="10" t="s">
        <v>40</v>
      </c>
      <c r="O18" s="10" t="s">
        <v>40</v>
      </c>
      <c r="P18" s="10" t="s">
        <v>40</v>
      </c>
      <c r="Q18" s="10" t="s">
        <v>40</v>
      </c>
      <c r="R18" s="10" t="s">
        <v>40</v>
      </c>
      <c r="S18" s="10" t="s">
        <v>40</v>
      </c>
      <c r="T18" s="10" t="str">
        <f t="shared" si="12"/>
        <v>WO</v>
      </c>
      <c r="U18" s="10" t="s">
        <v>40</v>
      </c>
      <c r="V18" s="10" t="s">
        <v>40</v>
      </c>
      <c r="W18" s="10" t="s">
        <v>40</v>
      </c>
      <c r="X18" s="10" t="s">
        <v>28</v>
      </c>
      <c r="Y18" s="10" t="s">
        <v>40</v>
      </c>
      <c r="Z18" s="10" t="s">
        <v>40</v>
      </c>
      <c r="AA18" s="10" t="str">
        <f t="shared" si="12"/>
        <v>WO</v>
      </c>
      <c r="AB18" s="10" t="s">
        <v>40</v>
      </c>
      <c r="AC18" s="10" t="s">
        <v>40</v>
      </c>
      <c r="AD18" s="10" t="s">
        <v>40</v>
      </c>
      <c r="AE18" s="10" t="s">
        <v>40</v>
      </c>
      <c r="AF18" s="10" t="s">
        <v>40</v>
      </c>
      <c r="AG18" s="10" t="s">
        <v>40</v>
      </c>
      <c r="AH18" s="10" t="str">
        <f t="shared" ref="AH18:AO28" si="13">IF(AH$7="dim","WO","")</f>
        <v>WO</v>
      </c>
      <c r="AI18" s="10" t="s">
        <v>40</v>
      </c>
      <c r="AJ18" s="10" t="s">
        <v>40</v>
      </c>
      <c r="AK18" s="10" t="s">
        <v>40</v>
      </c>
      <c r="AL18" s="10" t="s">
        <v>40</v>
      </c>
      <c r="AM18" s="10" t="s">
        <v>40</v>
      </c>
      <c r="AN18" s="10" t="s">
        <v>40</v>
      </c>
      <c r="AO18" s="10" t="str">
        <f t="shared" si="13"/>
        <v>WO</v>
      </c>
      <c r="AP18" s="11" t="s">
        <v>40</v>
      </c>
      <c r="AQ18" s="29"/>
      <c r="AR18" s="32"/>
      <c r="AS18" s="10">
        <v>10</v>
      </c>
      <c r="AT18" s="10">
        <v>1010</v>
      </c>
      <c r="AU18" s="10" t="str">
        <f t="shared" si="4"/>
        <v>mars</v>
      </c>
      <c r="AV18" s="19" t="s">
        <v>13</v>
      </c>
      <c r="AW18" s="10">
        <f t="shared" si="5"/>
        <v>25</v>
      </c>
      <c r="AX18" s="10">
        <f t="shared" si="6"/>
        <v>1</v>
      </c>
      <c r="AY18" s="10">
        <f t="shared" si="7"/>
        <v>0</v>
      </c>
      <c r="AZ18" s="10">
        <f t="shared" si="8"/>
        <v>5</v>
      </c>
      <c r="BA18" s="10">
        <f t="shared" si="9"/>
        <v>31</v>
      </c>
      <c r="BB18" s="10">
        <f>rapportjanv3[[#This Row],[Jours]]-rapportjanv3[[#This Row],[Absent ]]</f>
        <v>30</v>
      </c>
      <c r="BC18" s="24">
        <v>45000</v>
      </c>
      <c r="BD18" s="25">
        <f>rapportjanv3[[#This Row],[Salaire]]/rapportjanv3[[#This Row],[Jours]]</f>
        <v>1451.6129032258063</v>
      </c>
      <c r="BE18" s="25">
        <f>rapportjanv3[[#This Row],[Salaire par jours]]*rapportjanv3[[#This Row],[Absent ]]</f>
        <v>1451.6129032258063</v>
      </c>
      <c r="BF18" s="25">
        <f>rapportjanv3[[#This Row],[Salaire]]-rapportjanv3[[#This Row],[Déduction]]</f>
        <v>43548.387096774197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10"/>
        <v>5</v>
      </c>
      <c r="L19" s="10" t="s">
        <v>40</v>
      </c>
      <c r="M19" s="10" t="str">
        <f t="shared" si="12"/>
        <v>WO</v>
      </c>
      <c r="N19" s="10" t="s">
        <v>40</v>
      </c>
      <c r="O19" s="10" t="s">
        <v>40</v>
      </c>
      <c r="P19" s="10" t="s">
        <v>40</v>
      </c>
      <c r="Q19" s="10" t="s">
        <v>40</v>
      </c>
      <c r="R19" s="10" t="s">
        <v>40</v>
      </c>
      <c r="S19" s="10" t="s">
        <v>40</v>
      </c>
      <c r="T19" s="10" t="str">
        <f t="shared" si="12"/>
        <v>WO</v>
      </c>
      <c r="U19" s="10" t="s">
        <v>40</v>
      </c>
      <c r="V19" s="10" t="s">
        <v>40</v>
      </c>
      <c r="W19" s="10" t="s">
        <v>40</v>
      </c>
      <c r="X19" s="10" t="s">
        <v>40</v>
      </c>
      <c r="Y19" s="10" t="s">
        <v>40</v>
      </c>
      <c r="Z19" s="10" t="s">
        <v>40</v>
      </c>
      <c r="AA19" s="10" t="str">
        <f t="shared" si="12"/>
        <v>WO</v>
      </c>
      <c r="AB19" s="10" t="s">
        <v>40</v>
      </c>
      <c r="AC19" s="10" t="s">
        <v>40</v>
      </c>
      <c r="AD19" s="10" t="s">
        <v>40</v>
      </c>
      <c r="AE19" s="10" t="s">
        <v>28</v>
      </c>
      <c r="AF19" s="10" t="s">
        <v>40</v>
      </c>
      <c r="AG19" s="10" t="s">
        <v>40</v>
      </c>
      <c r="AH19" s="10" t="str">
        <f t="shared" si="13"/>
        <v>WO</v>
      </c>
      <c r="AI19" s="10" t="s">
        <v>40</v>
      </c>
      <c r="AJ19" s="10" t="s">
        <v>40</v>
      </c>
      <c r="AK19" s="10" t="s">
        <v>40</v>
      </c>
      <c r="AL19" s="10" t="s">
        <v>40</v>
      </c>
      <c r="AM19" s="10" t="s">
        <v>40</v>
      </c>
      <c r="AN19" s="10" t="s">
        <v>40</v>
      </c>
      <c r="AO19" s="10" t="str">
        <f t="shared" si="13"/>
        <v>WO</v>
      </c>
      <c r="AP19" s="11" t="s">
        <v>40</v>
      </c>
      <c r="AQ19" s="29"/>
      <c r="AR19" s="32"/>
      <c r="AS19" s="10">
        <v>11</v>
      </c>
      <c r="AT19" s="10">
        <v>1011</v>
      </c>
      <c r="AU19" s="10" t="str">
        <f t="shared" si="4"/>
        <v>mars</v>
      </c>
      <c r="AV19" s="19" t="s">
        <v>14</v>
      </c>
      <c r="AW19" s="10">
        <f t="shared" si="5"/>
        <v>25</v>
      </c>
      <c r="AX19" s="10">
        <f t="shared" si="6"/>
        <v>1</v>
      </c>
      <c r="AY19" s="10">
        <f t="shared" si="7"/>
        <v>0</v>
      </c>
      <c r="AZ19" s="10">
        <f t="shared" si="8"/>
        <v>5</v>
      </c>
      <c r="BA19" s="10">
        <f t="shared" si="9"/>
        <v>31</v>
      </c>
      <c r="BB19" s="10">
        <f>rapportjanv3[[#This Row],[Jours]]-rapportjanv3[[#This Row],[Absent ]]</f>
        <v>30</v>
      </c>
      <c r="BC19" s="24">
        <v>48000</v>
      </c>
      <c r="BD19" s="25">
        <f>rapportjanv3[[#This Row],[Salaire]]/rapportjanv3[[#This Row],[Jours]]</f>
        <v>1548.3870967741937</v>
      </c>
      <c r="BE19" s="25">
        <f>rapportjanv3[[#This Row],[Salaire par jours]]*rapportjanv3[[#This Row],[Absent ]]</f>
        <v>1548.3870967741937</v>
      </c>
      <c r="BF19" s="25">
        <f>rapportjanv3[[#This Row],[Salaire]]-rapportjanv3[[#This Row],[Déduction]]</f>
        <v>46451.612903225803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10"/>
        <v>5</v>
      </c>
      <c r="L20" s="10" t="s">
        <v>40</v>
      </c>
      <c r="M20" s="10" t="str">
        <f t="shared" si="12"/>
        <v>WO</v>
      </c>
      <c r="N20" s="10" t="s">
        <v>40</v>
      </c>
      <c r="O20" s="10" t="s">
        <v>40</v>
      </c>
      <c r="P20" s="10" t="s">
        <v>40</v>
      </c>
      <c r="Q20" s="10" t="s">
        <v>40</v>
      </c>
      <c r="R20" s="10" t="s">
        <v>40</v>
      </c>
      <c r="S20" s="10" t="s">
        <v>40</v>
      </c>
      <c r="T20" s="10" t="str">
        <f t="shared" si="12"/>
        <v>WO</v>
      </c>
      <c r="U20" s="10" t="s">
        <v>40</v>
      </c>
      <c r="V20" s="10" t="s">
        <v>40</v>
      </c>
      <c r="W20" s="10" t="s">
        <v>40</v>
      </c>
      <c r="X20" s="10" t="s">
        <v>40</v>
      </c>
      <c r="Y20" s="10" t="s">
        <v>40</v>
      </c>
      <c r="Z20" s="10" t="s">
        <v>40</v>
      </c>
      <c r="AA20" s="10" t="str">
        <f t="shared" si="12"/>
        <v>WO</v>
      </c>
      <c r="AB20" s="10" t="s">
        <v>40</v>
      </c>
      <c r="AC20" s="10" t="s">
        <v>40</v>
      </c>
      <c r="AD20" s="10" t="s">
        <v>40</v>
      </c>
      <c r="AE20" s="10" t="s">
        <v>40</v>
      </c>
      <c r="AF20" s="10" t="s">
        <v>40</v>
      </c>
      <c r="AG20" s="10" t="s">
        <v>40</v>
      </c>
      <c r="AH20" s="10" t="str">
        <f t="shared" si="13"/>
        <v>WO</v>
      </c>
      <c r="AI20" s="10" t="s">
        <v>40</v>
      </c>
      <c r="AJ20" s="10" t="s">
        <v>40</v>
      </c>
      <c r="AK20" s="10" t="s">
        <v>40</v>
      </c>
      <c r="AL20" s="10" t="s">
        <v>40</v>
      </c>
      <c r="AM20" s="10" t="s">
        <v>40</v>
      </c>
      <c r="AN20" s="10" t="s">
        <v>40</v>
      </c>
      <c r="AO20" s="10" t="str">
        <f t="shared" si="13"/>
        <v>WO</v>
      </c>
      <c r="AP20" s="11" t="s">
        <v>40</v>
      </c>
      <c r="AQ20" s="29"/>
      <c r="AR20" s="32"/>
      <c r="AS20" s="10">
        <v>12</v>
      </c>
      <c r="AT20" s="10">
        <v>1012</v>
      </c>
      <c r="AU20" s="10" t="str">
        <f t="shared" si="4"/>
        <v>mars</v>
      </c>
      <c r="AV20" s="19" t="s">
        <v>15</v>
      </c>
      <c r="AW20" s="10">
        <f t="shared" si="5"/>
        <v>26</v>
      </c>
      <c r="AX20" s="10">
        <f t="shared" si="6"/>
        <v>0</v>
      </c>
      <c r="AY20" s="10">
        <f t="shared" si="7"/>
        <v>0</v>
      </c>
      <c r="AZ20" s="10">
        <f t="shared" si="8"/>
        <v>5</v>
      </c>
      <c r="BA20" s="10">
        <f t="shared" si="9"/>
        <v>31</v>
      </c>
      <c r="BB20" s="10">
        <f>rapportjanv3[[#This Row],[Jours]]-rapportjanv3[[#This Row],[Absent ]]</f>
        <v>31</v>
      </c>
      <c r="BC20" s="24">
        <v>52000</v>
      </c>
      <c r="BD20" s="25">
        <f>rapportjanv3[[#This Row],[Salaire]]/rapportjanv3[[#This Row],[Jours]]</f>
        <v>1677.4193548387098</v>
      </c>
      <c r="BE20" s="25">
        <f>rapportjanv3[[#This Row],[Salaire par jours]]*rapportjanv3[[#This Row],[Absent ]]</f>
        <v>0</v>
      </c>
      <c r="BF20" s="25">
        <f>rapportjanv3[[#This Row],[Salaire]]-rapportjanv3[[#This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10"/>
        <v>5</v>
      </c>
      <c r="L21" s="10" t="s">
        <v>40</v>
      </c>
      <c r="M21" s="10" t="str">
        <f t="shared" si="12"/>
        <v>WO</v>
      </c>
      <c r="N21" s="10" t="s">
        <v>40</v>
      </c>
      <c r="O21" s="10" t="s">
        <v>40</v>
      </c>
      <c r="P21" s="10" t="s">
        <v>40</v>
      </c>
      <c r="Q21" s="10" t="s">
        <v>28</v>
      </c>
      <c r="R21" s="10" t="s">
        <v>40</v>
      </c>
      <c r="S21" s="10" t="s">
        <v>40</v>
      </c>
      <c r="T21" s="10" t="str">
        <f t="shared" si="12"/>
        <v>WO</v>
      </c>
      <c r="U21" s="10" t="s">
        <v>40</v>
      </c>
      <c r="V21" s="10" t="s">
        <v>40</v>
      </c>
      <c r="W21" s="10" t="s">
        <v>40</v>
      </c>
      <c r="X21" s="10" t="s">
        <v>40</v>
      </c>
      <c r="Y21" s="10" t="s">
        <v>40</v>
      </c>
      <c r="Z21" s="10" t="s">
        <v>40</v>
      </c>
      <c r="AA21" s="10" t="str">
        <f t="shared" si="12"/>
        <v>WO</v>
      </c>
      <c r="AB21" s="10" t="s">
        <v>40</v>
      </c>
      <c r="AC21" s="10" t="s">
        <v>40</v>
      </c>
      <c r="AD21" s="10" t="s">
        <v>28</v>
      </c>
      <c r="AE21" s="10" t="s">
        <v>40</v>
      </c>
      <c r="AF21" s="10" t="s">
        <v>40</v>
      </c>
      <c r="AG21" s="10" t="s">
        <v>40</v>
      </c>
      <c r="AH21" s="10" t="str">
        <f t="shared" si="13"/>
        <v>WO</v>
      </c>
      <c r="AI21" s="10" t="s">
        <v>40</v>
      </c>
      <c r="AJ21" s="10" t="s">
        <v>40</v>
      </c>
      <c r="AK21" s="10" t="s">
        <v>40</v>
      </c>
      <c r="AL21" s="10" t="s">
        <v>40</v>
      </c>
      <c r="AM21" s="10" t="s">
        <v>40</v>
      </c>
      <c r="AN21" s="10" t="s">
        <v>40</v>
      </c>
      <c r="AO21" s="10" t="str">
        <f t="shared" si="13"/>
        <v>WO</v>
      </c>
      <c r="AP21" s="11" t="s">
        <v>40</v>
      </c>
      <c r="AQ21" s="29"/>
      <c r="AR21" s="32"/>
      <c r="AS21" s="10">
        <v>13</v>
      </c>
      <c r="AT21" s="10">
        <v>1013</v>
      </c>
      <c r="AU21" s="10" t="str">
        <f t="shared" si="4"/>
        <v>mars</v>
      </c>
      <c r="AV21" s="19" t="s">
        <v>16</v>
      </c>
      <c r="AW21" s="10">
        <f t="shared" si="5"/>
        <v>24</v>
      </c>
      <c r="AX21" s="10">
        <f t="shared" si="6"/>
        <v>2</v>
      </c>
      <c r="AY21" s="10">
        <f t="shared" si="7"/>
        <v>0</v>
      </c>
      <c r="AZ21" s="10">
        <f t="shared" si="8"/>
        <v>5</v>
      </c>
      <c r="BA21" s="10">
        <f t="shared" si="9"/>
        <v>31</v>
      </c>
      <c r="BB21" s="10">
        <f>rapportjanv3[[#This Row],[Jours]]-rapportjanv3[[#This Row],[Absent ]]</f>
        <v>29</v>
      </c>
      <c r="BC21" s="24">
        <v>42000</v>
      </c>
      <c r="BD21" s="25">
        <f>rapportjanv3[[#This Row],[Salaire]]/rapportjanv3[[#This Row],[Jours]]</f>
        <v>1354.8387096774193</v>
      </c>
      <c r="BE21" s="25">
        <f>rapportjanv3[[#This Row],[Salaire par jours]]*rapportjanv3[[#This Row],[Absent ]]</f>
        <v>2709.6774193548385</v>
      </c>
      <c r="BF21" s="25">
        <f>rapportjanv3[[#This Row],[Salaire]]-rapportjanv3[[#This Row],[Déduction]]</f>
        <v>39290.322580645159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10"/>
        <v>5</v>
      </c>
      <c r="L22" s="10" t="s">
        <v>40</v>
      </c>
      <c r="M22" s="10" t="str">
        <f t="shared" si="12"/>
        <v>WO</v>
      </c>
      <c r="N22" s="10" t="s">
        <v>40</v>
      </c>
      <c r="O22" s="10" t="s">
        <v>40</v>
      </c>
      <c r="P22" s="10" t="s">
        <v>40</v>
      </c>
      <c r="Q22" s="10" t="s">
        <v>40</v>
      </c>
      <c r="R22" s="10" t="s">
        <v>40</v>
      </c>
      <c r="S22" s="10" t="s">
        <v>40</v>
      </c>
      <c r="T22" s="10" t="str">
        <f t="shared" si="12"/>
        <v>WO</v>
      </c>
      <c r="U22" s="10" t="s">
        <v>40</v>
      </c>
      <c r="V22" s="10" t="s">
        <v>40</v>
      </c>
      <c r="W22" s="10" t="s">
        <v>40</v>
      </c>
      <c r="X22" s="10" t="s">
        <v>40</v>
      </c>
      <c r="Y22" s="10" t="s">
        <v>40</v>
      </c>
      <c r="Z22" s="10" t="s">
        <v>40</v>
      </c>
      <c r="AA22" s="10" t="str">
        <f t="shared" si="12"/>
        <v>WO</v>
      </c>
      <c r="AB22" s="10" t="s">
        <v>40</v>
      </c>
      <c r="AC22" s="10" t="s">
        <v>40</v>
      </c>
      <c r="AD22" s="10" t="s">
        <v>40</v>
      </c>
      <c r="AE22" s="10" t="s">
        <v>40</v>
      </c>
      <c r="AF22" s="10" t="s">
        <v>40</v>
      </c>
      <c r="AG22" s="10" t="s">
        <v>40</v>
      </c>
      <c r="AH22" s="10" t="str">
        <f t="shared" si="13"/>
        <v>WO</v>
      </c>
      <c r="AI22" s="10" t="s">
        <v>40</v>
      </c>
      <c r="AJ22" s="10" t="s">
        <v>40</v>
      </c>
      <c r="AK22" s="10" t="s">
        <v>40</v>
      </c>
      <c r="AL22" s="10" t="s">
        <v>40</v>
      </c>
      <c r="AM22" s="10" t="s">
        <v>28</v>
      </c>
      <c r="AN22" s="10" t="s">
        <v>40</v>
      </c>
      <c r="AO22" s="10" t="str">
        <f t="shared" si="13"/>
        <v>WO</v>
      </c>
      <c r="AP22" s="11" t="s">
        <v>40</v>
      </c>
      <c r="AQ22" s="29"/>
      <c r="AR22" s="32"/>
      <c r="AS22" s="10">
        <v>14</v>
      </c>
      <c r="AT22" s="10">
        <v>1014</v>
      </c>
      <c r="AU22" s="10" t="str">
        <f t="shared" si="4"/>
        <v>mars</v>
      </c>
      <c r="AV22" s="19" t="s">
        <v>17</v>
      </c>
      <c r="AW22" s="10">
        <f t="shared" si="5"/>
        <v>25</v>
      </c>
      <c r="AX22" s="10">
        <f t="shared" si="6"/>
        <v>1</v>
      </c>
      <c r="AY22" s="10">
        <f t="shared" si="7"/>
        <v>0</v>
      </c>
      <c r="AZ22" s="10">
        <f t="shared" si="8"/>
        <v>5</v>
      </c>
      <c r="BA22" s="10">
        <f t="shared" si="9"/>
        <v>31</v>
      </c>
      <c r="BB22" s="10">
        <f>rapportjanv3[[#This Row],[Jours]]-rapportjanv3[[#This Row],[Absent ]]</f>
        <v>30</v>
      </c>
      <c r="BC22" s="24">
        <v>15000</v>
      </c>
      <c r="BD22" s="25">
        <f>rapportjanv3[[#This Row],[Salaire]]/rapportjanv3[[#This Row],[Jours]]</f>
        <v>483.87096774193549</v>
      </c>
      <c r="BE22" s="25">
        <f>rapportjanv3[[#This Row],[Salaire par jours]]*rapportjanv3[[#This Row],[Absent ]]</f>
        <v>483.87096774193549</v>
      </c>
      <c r="BF22" s="25">
        <f>rapportjanv3[[#This Row],[Salaire]]-rapportjanv3[[#This Row],[Déduction]]</f>
        <v>14516.129032258064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10"/>
        <v>5</v>
      </c>
      <c r="L23" s="10" t="s">
        <v>40</v>
      </c>
      <c r="M23" s="10" t="str">
        <f t="shared" si="12"/>
        <v>WO</v>
      </c>
      <c r="N23" s="10" t="s">
        <v>40</v>
      </c>
      <c r="O23" s="10" t="s">
        <v>40</v>
      </c>
      <c r="P23" s="10" t="s">
        <v>40</v>
      </c>
      <c r="Q23" s="10" t="s">
        <v>40</v>
      </c>
      <c r="R23" s="10" t="s">
        <v>40</v>
      </c>
      <c r="S23" s="10" t="s">
        <v>40</v>
      </c>
      <c r="T23" s="10" t="str">
        <f t="shared" si="12"/>
        <v>WO</v>
      </c>
      <c r="U23" s="10" t="s">
        <v>40</v>
      </c>
      <c r="V23" s="10" t="s">
        <v>40</v>
      </c>
      <c r="W23" s="10" t="s">
        <v>40</v>
      </c>
      <c r="X23" s="10" t="s">
        <v>40</v>
      </c>
      <c r="Y23" s="10" t="s">
        <v>40</v>
      </c>
      <c r="Z23" s="10" t="s">
        <v>40</v>
      </c>
      <c r="AA23" s="10" t="str">
        <f t="shared" si="12"/>
        <v>WO</v>
      </c>
      <c r="AB23" s="10" t="s">
        <v>40</v>
      </c>
      <c r="AC23" s="10" t="s">
        <v>40</v>
      </c>
      <c r="AD23" s="10" t="s">
        <v>40</v>
      </c>
      <c r="AE23" s="10" t="s">
        <v>40</v>
      </c>
      <c r="AF23" s="10" t="s">
        <v>40</v>
      </c>
      <c r="AG23" s="10" t="s">
        <v>40</v>
      </c>
      <c r="AH23" s="10" t="str">
        <f t="shared" si="13"/>
        <v>WO</v>
      </c>
      <c r="AI23" s="10" t="s">
        <v>40</v>
      </c>
      <c r="AJ23" s="10" t="s">
        <v>40</v>
      </c>
      <c r="AK23" s="10" t="s">
        <v>40</v>
      </c>
      <c r="AL23" s="10" t="s">
        <v>40</v>
      </c>
      <c r="AM23" s="10" t="s">
        <v>40</v>
      </c>
      <c r="AN23" s="10" t="s">
        <v>40</v>
      </c>
      <c r="AO23" s="10" t="str">
        <f t="shared" si="13"/>
        <v>WO</v>
      </c>
      <c r="AP23" s="11" t="s">
        <v>40</v>
      </c>
      <c r="AQ23" s="29"/>
      <c r="AR23" s="32"/>
      <c r="AS23" s="10">
        <v>15</v>
      </c>
      <c r="AT23" s="10">
        <v>1015</v>
      </c>
      <c r="AU23" s="10" t="str">
        <f t="shared" si="4"/>
        <v>mars</v>
      </c>
      <c r="AV23" s="19" t="s">
        <v>18</v>
      </c>
      <c r="AW23" s="10">
        <f t="shared" si="5"/>
        <v>26</v>
      </c>
      <c r="AX23" s="10">
        <f t="shared" si="6"/>
        <v>0</v>
      </c>
      <c r="AY23" s="10">
        <f t="shared" si="7"/>
        <v>0</v>
      </c>
      <c r="AZ23" s="10">
        <f t="shared" si="8"/>
        <v>5</v>
      </c>
      <c r="BA23" s="10">
        <f t="shared" si="9"/>
        <v>31</v>
      </c>
      <c r="BB23" s="10">
        <f>rapportjanv3[[#This Row],[Jours]]-rapportjanv3[[#This Row],[Absent ]]</f>
        <v>31</v>
      </c>
      <c r="BC23" s="24">
        <v>46000</v>
      </c>
      <c r="BD23" s="25">
        <f>rapportjanv3[[#This Row],[Salaire]]/rapportjanv3[[#This Row],[Jours]]</f>
        <v>1483.8709677419354</v>
      </c>
      <c r="BE23" s="25">
        <f>rapportjanv3[[#This Row],[Salaire par jours]]*rapportjanv3[[#This Row],[Absent ]]</f>
        <v>0</v>
      </c>
      <c r="BF23" s="25">
        <f>rapportjanv3[[#This Row],[Salaire]]-rapportjanv3[[#This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10"/>
        <v>5</v>
      </c>
      <c r="L24" s="10" t="s">
        <v>40</v>
      </c>
      <c r="M24" s="10" t="str">
        <f t="shared" si="12"/>
        <v>WO</v>
      </c>
      <c r="N24" s="10" t="s">
        <v>40</v>
      </c>
      <c r="O24" s="10" t="s">
        <v>40</v>
      </c>
      <c r="P24" s="10" t="s">
        <v>40</v>
      </c>
      <c r="Q24" s="10" t="s">
        <v>40</v>
      </c>
      <c r="R24" s="10" t="s">
        <v>40</v>
      </c>
      <c r="S24" s="10" t="s">
        <v>40</v>
      </c>
      <c r="T24" s="10" t="str">
        <f t="shared" si="12"/>
        <v>WO</v>
      </c>
      <c r="U24" s="10" t="s">
        <v>40</v>
      </c>
      <c r="V24" s="10" t="s">
        <v>40</v>
      </c>
      <c r="W24" s="10" t="s">
        <v>40</v>
      </c>
      <c r="X24" s="10" t="s">
        <v>40</v>
      </c>
      <c r="Y24" s="10" t="s">
        <v>40</v>
      </c>
      <c r="Z24" s="10" t="s">
        <v>40</v>
      </c>
      <c r="AA24" s="10" t="str">
        <f t="shared" si="12"/>
        <v>WO</v>
      </c>
      <c r="AB24" s="10" t="s">
        <v>40</v>
      </c>
      <c r="AC24" s="10" t="s">
        <v>40</v>
      </c>
      <c r="AD24" s="10" t="s">
        <v>40</v>
      </c>
      <c r="AE24" s="10" t="s">
        <v>40</v>
      </c>
      <c r="AF24" s="10" t="s">
        <v>40</v>
      </c>
      <c r="AG24" s="10" t="s">
        <v>40</v>
      </c>
      <c r="AH24" s="10" t="str">
        <f t="shared" si="13"/>
        <v>WO</v>
      </c>
      <c r="AI24" s="10" t="s">
        <v>40</v>
      </c>
      <c r="AJ24" s="10" t="s">
        <v>40</v>
      </c>
      <c r="AK24" s="10" t="s">
        <v>40</v>
      </c>
      <c r="AL24" s="10" t="s">
        <v>40</v>
      </c>
      <c r="AM24" s="10" t="s">
        <v>40</v>
      </c>
      <c r="AN24" s="10" t="s">
        <v>40</v>
      </c>
      <c r="AO24" s="10" t="str">
        <f t="shared" si="13"/>
        <v>WO</v>
      </c>
      <c r="AP24" s="11" t="s">
        <v>40</v>
      </c>
      <c r="AQ24" s="29"/>
      <c r="AR24" s="32"/>
      <c r="AS24" s="10">
        <v>16</v>
      </c>
      <c r="AT24" s="10">
        <v>1016</v>
      </c>
      <c r="AU24" s="10" t="str">
        <f t="shared" si="4"/>
        <v>mars</v>
      </c>
      <c r="AV24" s="19" t="s">
        <v>19</v>
      </c>
      <c r="AW24" s="10">
        <f t="shared" si="5"/>
        <v>26</v>
      </c>
      <c r="AX24" s="10">
        <f t="shared" si="6"/>
        <v>0</v>
      </c>
      <c r="AY24" s="10">
        <f t="shared" si="7"/>
        <v>0</v>
      </c>
      <c r="AZ24" s="10">
        <f t="shared" si="8"/>
        <v>5</v>
      </c>
      <c r="BA24" s="10">
        <f t="shared" si="9"/>
        <v>31</v>
      </c>
      <c r="BB24" s="10">
        <f>rapportjanv3[[#This Row],[Jours]]-rapportjanv3[[#This Row],[Absent ]]</f>
        <v>31</v>
      </c>
      <c r="BC24" s="24">
        <v>52000</v>
      </c>
      <c r="BD24" s="25">
        <f>rapportjanv3[[#This Row],[Salaire]]/rapportjanv3[[#This Row],[Jours]]</f>
        <v>1677.4193548387098</v>
      </c>
      <c r="BE24" s="25">
        <f>rapportjanv3[[#This Row],[Salaire par jours]]*rapportjanv3[[#This Row],[Absent ]]</f>
        <v>0</v>
      </c>
      <c r="BF24" s="25">
        <f>rapportjanv3[[#This Row],[Salaire]]-rapportjanv3[[#This Row],[Déduction]]</f>
        <v>52000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10"/>
        <v>5</v>
      </c>
      <c r="L25" s="10" t="s">
        <v>40</v>
      </c>
      <c r="M25" s="10" t="str">
        <f t="shared" si="12"/>
        <v>WO</v>
      </c>
      <c r="N25" s="10" t="s">
        <v>40</v>
      </c>
      <c r="O25" s="10" t="s">
        <v>40</v>
      </c>
      <c r="P25" s="10" t="s">
        <v>40</v>
      </c>
      <c r="Q25" s="10" t="s">
        <v>40</v>
      </c>
      <c r="R25" s="10" t="s">
        <v>40</v>
      </c>
      <c r="S25" s="10" t="s">
        <v>40</v>
      </c>
      <c r="T25" s="10" t="str">
        <f t="shared" si="12"/>
        <v>WO</v>
      </c>
      <c r="U25" s="10" t="s">
        <v>40</v>
      </c>
      <c r="V25" s="10" t="s">
        <v>40</v>
      </c>
      <c r="W25" s="10" t="s">
        <v>40</v>
      </c>
      <c r="X25" s="10" t="s">
        <v>40</v>
      </c>
      <c r="Y25" s="10" t="s">
        <v>40</v>
      </c>
      <c r="Z25" s="10" t="s">
        <v>40</v>
      </c>
      <c r="AA25" s="10" t="str">
        <f t="shared" si="12"/>
        <v>WO</v>
      </c>
      <c r="AB25" s="10" t="s">
        <v>40</v>
      </c>
      <c r="AC25" s="10" t="s">
        <v>40</v>
      </c>
      <c r="AD25" s="10" t="s">
        <v>40</v>
      </c>
      <c r="AE25" s="10" t="s">
        <v>40</v>
      </c>
      <c r="AF25" s="10" t="s">
        <v>40</v>
      </c>
      <c r="AG25" s="10" t="s">
        <v>40</v>
      </c>
      <c r="AH25" s="10" t="str">
        <f t="shared" si="13"/>
        <v>WO</v>
      </c>
      <c r="AI25" s="10" t="s">
        <v>40</v>
      </c>
      <c r="AJ25" s="10" t="s">
        <v>40</v>
      </c>
      <c r="AK25" s="10" t="s">
        <v>40</v>
      </c>
      <c r="AL25" s="10" t="s">
        <v>40</v>
      </c>
      <c r="AM25" s="10" t="s">
        <v>40</v>
      </c>
      <c r="AN25" s="10" t="s">
        <v>40</v>
      </c>
      <c r="AO25" s="10" t="str">
        <f t="shared" si="13"/>
        <v>WO</v>
      </c>
      <c r="AP25" s="11" t="s">
        <v>40</v>
      </c>
      <c r="AQ25" s="29"/>
      <c r="AR25" s="32"/>
      <c r="AS25" s="10">
        <v>17</v>
      </c>
      <c r="AT25" s="10">
        <v>1017</v>
      </c>
      <c r="AU25" s="10" t="str">
        <f t="shared" si="4"/>
        <v>mars</v>
      </c>
      <c r="AV25" s="19" t="s">
        <v>20</v>
      </c>
      <c r="AW25" s="10">
        <f t="shared" si="5"/>
        <v>26</v>
      </c>
      <c r="AX25" s="10">
        <f t="shared" si="6"/>
        <v>0</v>
      </c>
      <c r="AY25" s="10">
        <f t="shared" si="7"/>
        <v>0</v>
      </c>
      <c r="AZ25" s="10">
        <f t="shared" si="8"/>
        <v>5</v>
      </c>
      <c r="BA25" s="10">
        <f t="shared" si="9"/>
        <v>31</v>
      </c>
      <c r="BB25" s="10">
        <f>rapportjanv3[[#This Row],[Jours]]-rapportjanv3[[#This Row],[Absent ]]</f>
        <v>31</v>
      </c>
      <c r="BC25" s="24">
        <v>42000</v>
      </c>
      <c r="BD25" s="25">
        <f>rapportjanv3[[#This Row],[Salaire]]/rapportjanv3[[#This Row],[Jours]]</f>
        <v>1354.8387096774193</v>
      </c>
      <c r="BE25" s="25">
        <f>rapportjanv3[[#This Row],[Salaire par jours]]*rapportjanv3[[#This Row],[Absent ]]</f>
        <v>0</v>
      </c>
      <c r="BF25" s="25">
        <f>rapportjanv3[[#This Row],[Salaire]]-rapportjanv3[[#This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10"/>
        <v>5</v>
      </c>
      <c r="L26" s="10" t="s">
        <v>40</v>
      </c>
      <c r="M26" s="10" t="str">
        <f t="shared" si="12"/>
        <v>WO</v>
      </c>
      <c r="N26" s="10" t="s">
        <v>40</v>
      </c>
      <c r="O26" s="10" t="s">
        <v>40</v>
      </c>
      <c r="P26" s="10" t="s">
        <v>40</v>
      </c>
      <c r="Q26" s="10" t="s">
        <v>40</v>
      </c>
      <c r="R26" s="10" t="s">
        <v>40</v>
      </c>
      <c r="S26" s="10" t="s">
        <v>40</v>
      </c>
      <c r="T26" s="10" t="str">
        <f t="shared" si="12"/>
        <v>WO</v>
      </c>
      <c r="U26" s="10" t="s">
        <v>40</v>
      </c>
      <c r="V26" s="10" t="s">
        <v>40</v>
      </c>
      <c r="W26" s="10" t="s">
        <v>40</v>
      </c>
      <c r="X26" s="10" t="s">
        <v>40</v>
      </c>
      <c r="Y26" s="10" t="s">
        <v>40</v>
      </c>
      <c r="Z26" s="10" t="s">
        <v>40</v>
      </c>
      <c r="AA26" s="10" t="str">
        <f t="shared" si="12"/>
        <v>WO</v>
      </c>
      <c r="AB26" s="10" t="s">
        <v>40</v>
      </c>
      <c r="AC26" s="10" t="s">
        <v>40</v>
      </c>
      <c r="AD26" s="10" t="s">
        <v>40</v>
      </c>
      <c r="AE26" s="10" t="s">
        <v>40</v>
      </c>
      <c r="AF26" s="10" t="s">
        <v>40</v>
      </c>
      <c r="AG26" s="10" t="s">
        <v>40</v>
      </c>
      <c r="AH26" s="10" t="str">
        <f t="shared" si="13"/>
        <v>WO</v>
      </c>
      <c r="AI26" s="10" t="s">
        <v>40</v>
      </c>
      <c r="AJ26" s="10" t="s">
        <v>40</v>
      </c>
      <c r="AK26" s="10" t="s">
        <v>40</v>
      </c>
      <c r="AL26" s="10" t="s">
        <v>40</v>
      </c>
      <c r="AM26" s="10" t="s">
        <v>40</v>
      </c>
      <c r="AN26" s="10" t="s">
        <v>40</v>
      </c>
      <c r="AO26" s="10" t="str">
        <f t="shared" si="13"/>
        <v>WO</v>
      </c>
      <c r="AP26" s="11" t="s">
        <v>40</v>
      </c>
      <c r="AQ26" s="29"/>
      <c r="AR26" s="32"/>
      <c r="AS26" s="10">
        <v>18</v>
      </c>
      <c r="AT26" s="10">
        <v>1018</v>
      </c>
      <c r="AU26" s="10" t="str">
        <f t="shared" si="4"/>
        <v>mars</v>
      </c>
      <c r="AV26" s="19" t="s">
        <v>21</v>
      </c>
      <c r="AW26" s="10">
        <f t="shared" si="5"/>
        <v>26</v>
      </c>
      <c r="AX26" s="10">
        <f t="shared" si="6"/>
        <v>0</v>
      </c>
      <c r="AY26" s="10">
        <f t="shared" si="7"/>
        <v>0</v>
      </c>
      <c r="AZ26" s="10">
        <f t="shared" si="8"/>
        <v>5</v>
      </c>
      <c r="BA26" s="10">
        <f t="shared" si="9"/>
        <v>31</v>
      </c>
      <c r="BB26" s="10">
        <f>rapportjanv3[[#This Row],[Jours]]-rapportjanv3[[#This Row],[Absent ]]</f>
        <v>31</v>
      </c>
      <c r="BC26" s="24">
        <v>62000</v>
      </c>
      <c r="BD26" s="25">
        <f>rapportjanv3[[#This Row],[Salaire]]/rapportjanv3[[#This Row],[Jours]]</f>
        <v>2000</v>
      </c>
      <c r="BE26" s="25">
        <f>rapportjanv3[[#This Row],[Salaire par jours]]*rapportjanv3[[#This Row],[Absent ]]</f>
        <v>0</v>
      </c>
      <c r="BF26" s="25">
        <f>rapportjanv3[[#This Row],[Salaire]]-rapportjanv3[[#This Row],[Déduction]]</f>
        <v>62000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10"/>
        <v>5</v>
      </c>
      <c r="L27" s="10" t="s">
        <v>40</v>
      </c>
      <c r="M27" s="10" t="str">
        <f t="shared" si="12"/>
        <v>WO</v>
      </c>
      <c r="N27" s="10" t="s">
        <v>40</v>
      </c>
      <c r="O27" s="10" t="s">
        <v>40</v>
      </c>
      <c r="P27" s="10" t="s">
        <v>40</v>
      </c>
      <c r="Q27" s="10" t="s">
        <v>40</v>
      </c>
      <c r="R27" s="10" t="s">
        <v>40</v>
      </c>
      <c r="S27" s="10" t="s">
        <v>40</v>
      </c>
      <c r="T27" s="10" t="str">
        <f t="shared" si="12"/>
        <v>WO</v>
      </c>
      <c r="U27" s="10" t="s">
        <v>40</v>
      </c>
      <c r="V27" s="10" t="s">
        <v>40</v>
      </c>
      <c r="W27" s="10" t="s">
        <v>40</v>
      </c>
      <c r="X27" s="10" t="s">
        <v>40</v>
      </c>
      <c r="Y27" s="10" t="s">
        <v>40</v>
      </c>
      <c r="Z27" s="10" t="s">
        <v>40</v>
      </c>
      <c r="AA27" s="10" t="str">
        <f t="shared" si="12"/>
        <v>WO</v>
      </c>
      <c r="AB27" s="10" t="s">
        <v>40</v>
      </c>
      <c r="AC27" s="10" t="s">
        <v>40</v>
      </c>
      <c r="AD27" s="10" t="s">
        <v>40</v>
      </c>
      <c r="AE27" s="10" t="s">
        <v>40</v>
      </c>
      <c r="AF27" s="10" t="s">
        <v>40</v>
      </c>
      <c r="AG27" s="10" t="s">
        <v>40</v>
      </c>
      <c r="AH27" s="10" t="str">
        <f t="shared" si="13"/>
        <v>WO</v>
      </c>
      <c r="AI27" s="10" t="s">
        <v>40</v>
      </c>
      <c r="AJ27" s="10" t="s">
        <v>40</v>
      </c>
      <c r="AK27" s="10" t="s">
        <v>40</v>
      </c>
      <c r="AL27" s="10" t="s">
        <v>40</v>
      </c>
      <c r="AM27" s="10" t="s">
        <v>28</v>
      </c>
      <c r="AN27" s="10" t="s">
        <v>40</v>
      </c>
      <c r="AO27" s="10" t="str">
        <f t="shared" si="13"/>
        <v>WO</v>
      </c>
      <c r="AP27" s="11" t="s">
        <v>40</v>
      </c>
      <c r="AQ27" s="29"/>
      <c r="AR27" s="32"/>
      <c r="AS27" s="10">
        <v>19</v>
      </c>
      <c r="AT27" s="10">
        <v>1019</v>
      </c>
      <c r="AU27" s="10" t="str">
        <f t="shared" si="4"/>
        <v>mars</v>
      </c>
      <c r="AV27" s="19" t="s">
        <v>22</v>
      </c>
      <c r="AW27" s="10">
        <f t="shared" si="5"/>
        <v>25</v>
      </c>
      <c r="AX27" s="10">
        <f t="shared" si="6"/>
        <v>1</v>
      </c>
      <c r="AY27" s="10">
        <f t="shared" si="7"/>
        <v>0</v>
      </c>
      <c r="AZ27" s="10">
        <f t="shared" si="8"/>
        <v>5</v>
      </c>
      <c r="BA27" s="10">
        <f t="shared" si="9"/>
        <v>31</v>
      </c>
      <c r="BB27" s="10">
        <f>rapportjanv3[[#This Row],[Jours]]-rapportjanv3[[#This Row],[Absent ]]</f>
        <v>30</v>
      </c>
      <c r="BC27" s="24">
        <v>41000</v>
      </c>
      <c r="BD27" s="25">
        <f>rapportjanv3[[#This Row],[Salaire]]/rapportjanv3[[#This Row],[Jours]]</f>
        <v>1322.5806451612902</v>
      </c>
      <c r="BE27" s="25">
        <f>rapportjanv3[[#This Row],[Salaire par jours]]*rapportjanv3[[#This Row],[Absent ]]</f>
        <v>1322.5806451612902</v>
      </c>
      <c r="BF27" s="25">
        <f>rapportjanv3[[#This Row],[Salaire]]-rapportjanv3[[#This Row],[Déduction]]</f>
        <v>39677.419354838712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10"/>
        <v>5</v>
      </c>
      <c r="L28" s="13" t="s">
        <v>40</v>
      </c>
      <c r="M28" s="13" t="str">
        <f t="shared" si="12"/>
        <v>WO</v>
      </c>
      <c r="N28" s="13" t="s">
        <v>40</v>
      </c>
      <c r="O28" s="13" t="s">
        <v>40</v>
      </c>
      <c r="P28" s="13" t="s">
        <v>40</v>
      </c>
      <c r="Q28" s="13" t="s">
        <v>40</v>
      </c>
      <c r="R28" s="13" t="s">
        <v>40</v>
      </c>
      <c r="S28" s="13" t="s">
        <v>40</v>
      </c>
      <c r="T28" s="13" t="str">
        <f t="shared" si="12"/>
        <v>WO</v>
      </c>
      <c r="U28" s="13" t="s">
        <v>40</v>
      </c>
      <c r="V28" s="13" t="s">
        <v>40</v>
      </c>
      <c r="W28" s="13" t="s">
        <v>40</v>
      </c>
      <c r="X28" s="13" t="s">
        <v>40</v>
      </c>
      <c r="Y28" s="13" t="s">
        <v>40</v>
      </c>
      <c r="Z28" s="13" t="s">
        <v>40</v>
      </c>
      <c r="AA28" s="13" t="str">
        <f t="shared" si="12"/>
        <v>WO</v>
      </c>
      <c r="AB28" s="13" t="s">
        <v>40</v>
      </c>
      <c r="AC28" s="13" t="s">
        <v>40</v>
      </c>
      <c r="AD28" s="13" t="s">
        <v>40</v>
      </c>
      <c r="AE28" s="13" t="s">
        <v>40</v>
      </c>
      <c r="AF28" s="13" t="s">
        <v>40</v>
      </c>
      <c r="AG28" s="13" t="s">
        <v>40</v>
      </c>
      <c r="AH28" s="13" t="str">
        <f t="shared" si="13"/>
        <v>WO</v>
      </c>
      <c r="AI28" s="13" t="s">
        <v>40</v>
      </c>
      <c r="AJ28" s="13" t="s">
        <v>40</v>
      </c>
      <c r="AK28" s="13" t="s">
        <v>40</v>
      </c>
      <c r="AL28" s="13" t="s">
        <v>40</v>
      </c>
      <c r="AM28" s="13" t="s">
        <v>40</v>
      </c>
      <c r="AN28" s="13" t="s">
        <v>40</v>
      </c>
      <c r="AO28" s="13" t="str">
        <f t="shared" si="13"/>
        <v>WO</v>
      </c>
      <c r="AP28" s="14" t="s">
        <v>40</v>
      </c>
      <c r="AQ28" s="29"/>
      <c r="AR28" s="32"/>
      <c r="AS28" s="10">
        <v>20</v>
      </c>
      <c r="AT28" s="10">
        <v>1020</v>
      </c>
      <c r="AU28" s="10" t="str">
        <f t="shared" si="4"/>
        <v>mars</v>
      </c>
      <c r="AV28" s="19" t="s">
        <v>23</v>
      </c>
      <c r="AW28" s="10">
        <f t="shared" si="5"/>
        <v>26</v>
      </c>
      <c r="AX28" s="10">
        <f t="shared" si="6"/>
        <v>0</v>
      </c>
      <c r="AY28" s="10">
        <f t="shared" si="7"/>
        <v>0</v>
      </c>
      <c r="AZ28" s="10">
        <f t="shared" si="8"/>
        <v>5</v>
      </c>
      <c r="BA28" s="10">
        <f t="shared" si="9"/>
        <v>31</v>
      </c>
      <c r="BB28" s="10">
        <f>rapportjanv3[[#This Row],[Jours]]-rapportjanv3[[#This Row],[Absent ]]</f>
        <v>31</v>
      </c>
      <c r="BC28" s="24">
        <v>30000</v>
      </c>
      <c r="BD28" s="25">
        <f>rapportjanv3[[#This Row],[Salaire]]/rapportjanv3[[#This Row],[Jours]]</f>
        <v>967.74193548387098</v>
      </c>
      <c r="BE28" s="25">
        <f>rapportjanv3[[#This Row],[Salaire par jours]]*rapportjanv3[[#This Row],[Absent ]]</f>
        <v>0</v>
      </c>
      <c r="BF28" s="25">
        <f>rapportjanv3[[#This Row],[Salaire]]-rapportjanv3[[#This Row],[Déduction]]</f>
        <v>30000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M9:M28 T9:T28 AA9:AA28 AH9:AH28 AO9:AO28">
    <cfRule type="containsText" dxfId="407" priority="28" operator="containsText" text="WO">
      <formula>NOT(ISERROR(SEARCH("WO",L8)))</formula>
    </cfRule>
  </conditionalFormatting>
  <conditionalFormatting sqref="M9:M28 T9:T28 AA9:AA28 AH9:AH28 AO9:AO28">
    <cfRule type="containsText" dxfId="406" priority="25" operator="containsText" text="C">
      <formula>NOT(ISERROR(SEARCH("C",M9)))</formula>
    </cfRule>
    <cfRule type="containsText" dxfId="405" priority="26" operator="containsText" text="A">
      <formula>NOT(ISERROR(SEARCH("A",M9)))</formula>
    </cfRule>
    <cfRule type="containsText" dxfId="404" priority="27" operator="containsText" text="P">
      <formula>NOT(ISERROR(SEARCH("P",M9)))</formula>
    </cfRule>
  </conditionalFormatting>
  <conditionalFormatting sqref="L9:L28">
    <cfRule type="containsText" dxfId="403" priority="24" operator="containsText" text="WO">
      <formula>NOT(ISERROR(SEARCH("WO",L9)))</formula>
    </cfRule>
  </conditionalFormatting>
  <conditionalFormatting sqref="L9:L28">
    <cfRule type="containsText" dxfId="402" priority="21" operator="containsText" text="C">
      <formula>NOT(ISERROR(SEARCH("C",L9)))</formula>
    </cfRule>
    <cfRule type="containsText" dxfId="401" priority="22" operator="containsText" text="A">
      <formula>NOT(ISERROR(SEARCH("A",L9)))</formula>
    </cfRule>
    <cfRule type="containsText" dxfId="400" priority="23" operator="containsText" text="P">
      <formula>NOT(ISERROR(SEARCH("P",L9)))</formula>
    </cfRule>
  </conditionalFormatting>
  <conditionalFormatting sqref="N9:S28">
    <cfRule type="containsText" dxfId="399" priority="20" operator="containsText" text="WO">
      <formula>NOT(ISERROR(SEARCH("WO",N9)))</formula>
    </cfRule>
  </conditionalFormatting>
  <conditionalFormatting sqref="N9:S28">
    <cfRule type="containsText" dxfId="398" priority="17" operator="containsText" text="C">
      <formula>NOT(ISERROR(SEARCH("C",N9)))</formula>
    </cfRule>
    <cfRule type="containsText" dxfId="397" priority="18" operator="containsText" text="A">
      <formula>NOT(ISERROR(SEARCH("A",N9)))</formula>
    </cfRule>
    <cfRule type="containsText" dxfId="396" priority="19" operator="containsText" text="P">
      <formula>NOT(ISERROR(SEARCH("P",N9)))</formula>
    </cfRule>
  </conditionalFormatting>
  <conditionalFormatting sqref="U9:Z28">
    <cfRule type="containsText" dxfId="395" priority="16" operator="containsText" text="WO">
      <formula>NOT(ISERROR(SEARCH("WO",U9)))</formula>
    </cfRule>
  </conditionalFormatting>
  <conditionalFormatting sqref="U9:Z28">
    <cfRule type="containsText" dxfId="394" priority="13" operator="containsText" text="C">
      <formula>NOT(ISERROR(SEARCH("C",U9)))</formula>
    </cfRule>
    <cfRule type="containsText" dxfId="393" priority="14" operator="containsText" text="A">
      <formula>NOT(ISERROR(SEARCH("A",U9)))</formula>
    </cfRule>
    <cfRule type="containsText" dxfId="392" priority="15" operator="containsText" text="P">
      <formula>NOT(ISERROR(SEARCH("P",U9)))</formula>
    </cfRule>
  </conditionalFormatting>
  <conditionalFormatting sqref="AB9:AG28">
    <cfRule type="containsText" dxfId="391" priority="12" operator="containsText" text="WO">
      <formula>NOT(ISERROR(SEARCH("WO",AB9)))</formula>
    </cfRule>
  </conditionalFormatting>
  <conditionalFormatting sqref="AB9:AG28">
    <cfRule type="containsText" dxfId="390" priority="9" operator="containsText" text="C">
      <formula>NOT(ISERROR(SEARCH("C",AB9)))</formula>
    </cfRule>
    <cfRule type="containsText" dxfId="389" priority="10" operator="containsText" text="A">
      <formula>NOT(ISERROR(SEARCH("A",AB9)))</formula>
    </cfRule>
    <cfRule type="containsText" dxfId="388" priority="11" operator="containsText" text="P">
      <formula>NOT(ISERROR(SEARCH("P",AB9)))</formula>
    </cfRule>
  </conditionalFormatting>
  <conditionalFormatting sqref="AI9:AN28">
    <cfRule type="containsText" dxfId="387" priority="8" operator="containsText" text="WO">
      <formula>NOT(ISERROR(SEARCH("WO",AI9)))</formula>
    </cfRule>
  </conditionalFormatting>
  <conditionalFormatting sqref="AI9:AN28">
    <cfRule type="containsText" dxfId="386" priority="5" operator="containsText" text="C">
      <formula>NOT(ISERROR(SEARCH("C",AI9)))</formula>
    </cfRule>
    <cfRule type="containsText" dxfId="385" priority="6" operator="containsText" text="A">
      <formula>NOT(ISERROR(SEARCH("A",AI9)))</formula>
    </cfRule>
    <cfRule type="containsText" dxfId="384" priority="7" operator="containsText" text="P">
      <formula>NOT(ISERROR(SEARCH("P",AI9)))</formula>
    </cfRule>
  </conditionalFormatting>
  <conditionalFormatting sqref="AP9:AP28">
    <cfRule type="containsText" dxfId="383" priority="4" operator="containsText" text="WO">
      <formula>NOT(ISERROR(SEARCH("WO",AP9)))</formula>
    </cfRule>
  </conditionalFormatting>
  <conditionalFormatting sqref="AP9:AP28">
    <cfRule type="containsText" dxfId="382" priority="1" operator="containsText" text="C">
      <formula>NOT(ISERROR(SEARCH("C",AP9)))</formula>
    </cfRule>
    <cfRule type="containsText" dxfId="381" priority="2" operator="containsText" text="A">
      <formula>NOT(ISERROR(SEARCH("A",AP9)))</formula>
    </cfRule>
    <cfRule type="containsText" dxfId="380" priority="3" operator="containsText" text="P">
      <formula>NOT(ISERROR(SEARCH("P",AP9)))</formula>
    </cfRule>
  </conditionalFormatting>
  <dataValidations count="1">
    <dataValidation type="list" allowBlank="1" showInputMessage="1" showErrorMessage="1" sqref="L9:L28 N9:S28 U9:Z28 AB9:AG28 AI9:AN28 AP9:AP28" xr:uid="{685AA7EF-85B1-4B51-A5A8-943C1D390DC4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7BA116-9C7D-4B43-8C70-35B67175DDB9}">
          <x14:formula1>
            <xm:f>rough!$A$1:$A$12</xm:f>
          </x14:formula1>
          <xm:sqref>H5:I5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F8CF-BA0C-4DB0-B3E7-CAB266E4C02B}">
  <dimension ref="A1:BI43"/>
  <sheetViews>
    <sheetView topLeftCell="AG1" zoomScale="85" zoomScaleNormal="85" workbookViewId="0">
      <selection activeCell="AU14" sqref="AU14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45748</v>
      </c>
      <c r="I5" s="34"/>
      <c r="J5" s="35">
        <f>(_xlfn.DAYS($M$5,$H$5))+1</f>
        <v>30</v>
      </c>
      <c r="K5" s="33" t="str">
        <f>TEXT(H5,"mmmm")</f>
        <v>avril</v>
      </c>
      <c r="L5" s="33" t="s">
        <v>27</v>
      </c>
      <c r="M5" s="34">
        <f>EOMONTH(H5,0)</f>
        <v>45777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mar</v>
      </c>
      <c r="M7" s="6" t="str">
        <f t="shared" ref="M7:AP7" si="0">TEXT(M8,"jjj")</f>
        <v>mer</v>
      </c>
      <c r="N7" s="6" t="str">
        <f t="shared" si="0"/>
        <v>jeu</v>
      </c>
      <c r="O7" s="6" t="str">
        <f t="shared" si="0"/>
        <v>ven</v>
      </c>
      <c r="P7" s="6" t="str">
        <f t="shared" si="0"/>
        <v>sam</v>
      </c>
      <c r="Q7" s="6" t="str">
        <f t="shared" si="0"/>
        <v>dim</v>
      </c>
      <c r="R7" s="6" t="str">
        <f t="shared" si="0"/>
        <v>lun</v>
      </c>
      <c r="S7" s="6" t="str">
        <f t="shared" si="0"/>
        <v>mar</v>
      </c>
      <c r="T7" s="6" t="str">
        <f t="shared" si="0"/>
        <v>mer</v>
      </c>
      <c r="U7" s="6" t="str">
        <f t="shared" si="0"/>
        <v>jeu</v>
      </c>
      <c r="V7" s="6" t="str">
        <f t="shared" si="0"/>
        <v>ven</v>
      </c>
      <c r="W7" s="6" t="str">
        <f t="shared" si="0"/>
        <v>sam</v>
      </c>
      <c r="X7" s="6" t="str">
        <f t="shared" si="0"/>
        <v>dim</v>
      </c>
      <c r="Y7" s="6" t="str">
        <f t="shared" si="0"/>
        <v>lun</v>
      </c>
      <c r="Z7" s="6" t="str">
        <f t="shared" si="0"/>
        <v>mar</v>
      </c>
      <c r="AA7" s="6" t="str">
        <f t="shared" si="0"/>
        <v>mer</v>
      </c>
      <c r="AB7" s="6" t="str">
        <f t="shared" si="0"/>
        <v>jeu</v>
      </c>
      <c r="AC7" s="6" t="str">
        <f t="shared" si="0"/>
        <v>ven</v>
      </c>
      <c r="AD7" s="6" t="str">
        <f t="shared" si="0"/>
        <v>sam</v>
      </c>
      <c r="AE7" s="6" t="str">
        <f t="shared" si="0"/>
        <v>dim</v>
      </c>
      <c r="AF7" s="6" t="str">
        <f t="shared" si="0"/>
        <v>lun</v>
      </c>
      <c r="AG7" s="6" t="str">
        <f t="shared" si="0"/>
        <v>mar</v>
      </c>
      <c r="AH7" s="6" t="str">
        <f t="shared" si="0"/>
        <v>mer</v>
      </c>
      <c r="AI7" s="6" t="str">
        <f t="shared" si="0"/>
        <v>jeu</v>
      </c>
      <c r="AJ7" s="6" t="str">
        <f t="shared" si="0"/>
        <v>ven</v>
      </c>
      <c r="AK7" s="6" t="str">
        <f t="shared" si="0"/>
        <v>sam</v>
      </c>
      <c r="AL7" s="6" t="str">
        <f t="shared" si="0"/>
        <v>dim</v>
      </c>
      <c r="AM7" s="6" t="str">
        <f t="shared" si="0"/>
        <v>lun</v>
      </c>
      <c r="AN7" s="6" t="str">
        <f t="shared" si="0"/>
        <v>mar</v>
      </c>
      <c r="AO7" s="6" t="str">
        <f t="shared" si="0"/>
        <v>mer</v>
      </c>
      <c r="AP7" s="7" t="str">
        <f t="shared" si="0"/>
        <v/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45748</v>
      </c>
      <c r="M8" s="17">
        <f>IF(L8&lt;$M$5,L8+1,"")</f>
        <v>45749</v>
      </c>
      <c r="N8" s="17">
        <f t="shared" ref="N8:AQ8" si="1">IF(M8&lt;$M$5,M8+1,"")</f>
        <v>45750</v>
      </c>
      <c r="O8" s="17">
        <f t="shared" si="1"/>
        <v>45751</v>
      </c>
      <c r="P8" s="17">
        <f t="shared" si="1"/>
        <v>45752</v>
      </c>
      <c r="Q8" s="17">
        <f t="shared" si="1"/>
        <v>45753</v>
      </c>
      <c r="R8" s="17">
        <f t="shared" si="1"/>
        <v>45754</v>
      </c>
      <c r="S8" s="17">
        <f t="shared" si="1"/>
        <v>45755</v>
      </c>
      <c r="T8" s="17">
        <f t="shared" si="1"/>
        <v>45756</v>
      </c>
      <c r="U8" s="17">
        <f t="shared" si="1"/>
        <v>45757</v>
      </c>
      <c r="V8" s="17">
        <f t="shared" si="1"/>
        <v>45758</v>
      </c>
      <c r="W8" s="17">
        <f t="shared" si="1"/>
        <v>45759</v>
      </c>
      <c r="X8" s="17">
        <f t="shared" si="1"/>
        <v>45760</v>
      </c>
      <c r="Y8" s="17">
        <f t="shared" si="1"/>
        <v>45761</v>
      </c>
      <c r="Z8" s="17">
        <f t="shared" si="1"/>
        <v>45762</v>
      </c>
      <c r="AA8" s="17">
        <f t="shared" si="1"/>
        <v>45763</v>
      </c>
      <c r="AB8" s="17">
        <f t="shared" si="1"/>
        <v>45764</v>
      </c>
      <c r="AC8" s="17">
        <f t="shared" si="1"/>
        <v>45765</v>
      </c>
      <c r="AD8" s="17">
        <f t="shared" si="1"/>
        <v>45766</v>
      </c>
      <c r="AE8" s="17">
        <f t="shared" si="1"/>
        <v>45767</v>
      </c>
      <c r="AF8" s="17">
        <f t="shared" si="1"/>
        <v>45768</v>
      </c>
      <c r="AG8" s="17">
        <f t="shared" si="1"/>
        <v>45769</v>
      </c>
      <c r="AH8" s="17">
        <f t="shared" si="1"/>
        <v>45770</v>
      </c>
      <c r="AI8" s="17">
        <f t="shared" si="1"/>
        <v>45771</v>
      </c>
      <c r="AJ8" s="17">
        <f t="shared" si="1"/>
        <v>45772</v>
      </c>
      <c r="AK8" s="17">
        <f t="shared" si="1"/>
        <v>45773</v>
      </c>
      <c r="AL8" s="17">
        <f t="shared" si="1"/>
        <v>45774</v>
      </c>
      <c r="AM8" s="17">
        <f t="shared" si="1"/>
        <v>45775</v>
      </c>
      <c r="AN8" s="17">
        <f t="shared" si="1"/>
        <v>45776</v>
      </c>
      <c r="AO8" s="17">
        <f t="shared" si="1"/>
        <v>45777</v>
      </c>
      <c r="AP8" s="18" t="str">
        <f t="shared" si="1"/>
        <v/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40</v>
      </c>
      <c r="M9" s="10" t="s">
        <v>40</v>
      </c>
      <c r="N9" s="10" t="s">
        <v>40</v>
      </c>
      <c r="O9" s="10" t="s">
        <v>28</v>
      </c>
      <c r="P9" s="10" t="s">
        <v>40</v>
      </c>
      <c r="Q9" s="10" t="str">
        <f t="shared" ref="Q9:AE17" si="2">IF(Q$7="dim","WO","")</f>
        <v>WO</v>
      </c>
      <c r="R9" s="10" t="s">
        <v>40</v>
      </c>
      <c r="S9" s="10" t="s">
        <v>40</v>
      </c>
      <c r="T9" s="10" t="s">
        <v>40</v>
      </c>
      <c r="U9" s="10" t="s">
        <v>40</v>
      </c>
      <c r="V9" s="10" t="s">
        <v>40</v>
      </c>
      <c r="W9" s="10" t="s">
        <v>40</v>
      </c>
      <c r="X9" s="10" t="str">
        <f t="shared" ref="X9" si="3">X10</f>
        <v>WO</v>
      </c>
      <c r="Y9" s="10" t="s">
        <v>40</v>
      </c>
      <c r="Z9" s="10" t="s">
        <v>40</v>
      </c>
      <c r="AA9" s="10" t="s">
        <v>40</v>
      </c>
      <c r="AB9" s="10" t="s">
        <v>40</v>
      </c>
      <c r="AC9" s="10" t="s">
        <v>40</v>
      </c>
      <c r="AD9" s="10" t="s">
        <v>40</v>
      </c>
      <c r="AE9" s="10" t="str">
        <f>IF(AE$7="dim","WO","")</f>
        <v>WO</v>
      </c>
      <c r="AF9" s="10" t="s">
        <v>40</v>
      </c>
      <c r="AG9" s="10" t="s">
        <v>40</v>
      </c>
      <c r="AH9" s="10" t="s">
        <v>40</v>
      </c>
      <c r="AI9" s="10" t="s">
        <v>40</v>
      </c>
      <c r="AJ9" s="10" t="s">
        <v>40</v>
      </c>
      <c r="AK9" s="10" t="s">
        <v>40</v>
      </c>
      <c r="AL9" s="10" t="str">
        <f t="shared" ref="AL9:AL24" si="4">IF(AL$7="dim","WO","")</f>
        <v>WO</v>
      </c>
      <c r="AM9" s="10" t="s">
        <v>40</v>
      </c>
      <c r="AN9" s="10" t="s">
        <v>40</v>
      </c>
      <c r="AO9" s="10" t="s">
        <v>40</v>
      </c>
      <c r="AP9" s="11"/>
      <c r="AQ9" s="29"/>
      <c r="AR9" s="32"/>
      <c r="AS9" s="10">
        <v>1</v>
      </c>
      <c r="AT9" s="10">
        <v>1001</v>
      </c>
      <c r="AU9" s="10" t="str">
        <f t="shared" ref="AU9:AU28" si="5">$K$5</f>
        <v>avril</v>
      </c>
      <c r="AV9" s="19" t="s">
        <v>4</v>
      </c>
      <c r="AW9" s="10">
        <f t="shared" ref="AW9:AW28" si="6">COUNTIF($L9:$AP9,"p")</f>
        <v>25</v>
      </c>
      <c r="AX9" s="10">
        <f t="shared" ref="AX9:AX28" si="7">COUNTIF($L9:$AP9,"A")</f>
        <v>1</v>
      </c>
      <c r="AY9" s="10">
        <f t="shared" ref="AY9:AY28" si="8">COUNTIF($L9:$AP9,"C")</f>
        <v>0</v>
      </c>
      <c r="AZ9" s="10">
        <f t="shared" ref="AZ9:AZ28" si="9">$K$9</f>
        <v>4</v>
      </c>
      <c r="BA9" s="10">
        <f t="shared" ref="BA9:BA28" si="10">$J$5</f>
        <v>30</v>
      </c>
      <c r="BB9" s="10">
        <f>rapportjanv4[[#This Row],[Jours]]-rapportjanv4[[#This Row],[Absent ]]</f>
        <v>29</v>
      </c>
      <c r="BC9" s="24">
        <v>10000</v>
      </c>
      <c r="BD9" s="25">
        <f>rapportjanv4[[#This Row],[Salaire]]/rapportjanv4[[#This Row],[Jours]]</f>
        <v>333.33333333333331</v>
      </c>
      <c r="BE9" s="25">
        <f>rapportjanv4[[#This Row],[Salaire par jours]]*rapportjanv4[[#This Row],[Absent ]]</f>
        <v>333.33333333333331</v>
      </c>
      <c r="BF9" s="25">
        <f>rapportjanv4[[#This Row],[Salaire]]-rapportjanv4[[#This Row],[Déduction]]</f>
        <v>9666.6666666666661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11">COUNTIF($L$7:$AP$7,"dim")</f>
        <v>4</v>
      </c>
      <c r="L10" s="10" t="s">
        <v>40</v>
      </c>
      <c r="M10" s="10" t="s">
        <v>40</v>
      </c>
      <c r="N10" s="10" t="s">
        <v>40</v>
      </c>
      <c r="O10" s="10" t="s">
        <v>40</v>
      </c>
      <c r="P10" s="10" t="s">
        <v>40</v>
      </c>
      <c r="Q10" s="10" t="str">
        <f t="shared" si="2"/>
        <v>WO</v>
      </c>
      <c r="R10" s="10" t="s">
        <v>40</v>
      </c>
      <c r="S10" s="10" t="s">
        <v>40</v>
      </c>
      <c r="T10" s="10" t="s">
        <v>40</v>
      </c>
      <c r="U10" s="10" t="s">
        <v>40</v>
      </c>
      <c r="V10" s="10" t="s">
        <v>40</v>
      </c>
      <c r="W10" s="10" t="s">
        <v>40</v>
      </c>
      <c r="X10" s="10" t="str">
        <f t="shared" si="2"/>
        <v>WO</v>
      </c>
      <c r="Y10" s="10" t="s">
        <v>40</v>
      </c>
      <c r="Z10" s="10" t="s">
        <v>40</v>
      </c>
      <c r="AA10" s="10" t="s">
        <v>40</v>
      </c>
      <c r="AB10" s="10" t="s">
        <v>40</v>
      </c>
      <c r="AC10" s="10" t="s">
        <v>40</v>
      </c>
      <c r="AD10" s="10" t="s">
        <v>40</v>
      </c>
      <c r="AE10" s="10" t="str">
        <f>IF(AE$7="dim","WO","")</f>
        <v>WO</v>
      </c>
      <c r="AF10" s="10" t="s">
        <v>40</v>
      </c>
      <c r="AG10" s="10" t="s">
        <v>40</v>
      </c>
      <c r="AH10" s="10" t="s">
        <v>40</v>
      </c>
      <c r="AI10" s="10" t="s">
        <v>40</v>
      </c>
      <c r="AJ10" s="10" t="s">
        <v>40</v>
      </c>
      <c r="AK10" s="10" t="s">
        <v>40</v>
      </c>
      <c r="AL10" s="10" t="str">
        <f t="shared" si="4"/>
        <v>WO</v>
      </c>
      <c r="AM10" s="10" t="s">
        <v>40</v>
      </c>
      <c r="AN10" s="10" t="s">
        <v>40</v>
      </c>
      <c r="AO10" s="10" t="s">
        <v>40</v>
      </c>
      <c r="AP10" s="11"/>
      <c r="AQ10" s="29"/>
      <c r="AR10" s="32"/>
      <c r="AS10" s="10">
        <v>2</v>
      </c>
      <c r="AT10" s="10">
        <v>1002</v>
      </c>
      <c r="AU10" s="10" t="str">
        <f t="shared" si="5"/>
        <v>avril</v>
      </c>
      <c r="AV10" s="19" t="s">
        <v>5</v>
      </c>
      <c r="AW10" s="26">
        <f t="shared" si="6"/>
        <v>26</v>
      </c>
      <c r="AX10" s="10">
        <f t="shared" si="7"/>
        <v>0</v>
      </c>
      <c r="AY10" s="10">
        <f t="shared" si="8"/>
        <v>0</v>
      </c>
      <c r="AZ10" s="10">
        <f t="shared" si="9"/>
        <v>4</v>
      </c>
      <c r="BA10" s="10">
        <f t="shared" si="10"/>
        <v>30</v>
      </c>
      <c r="BB10" s="10">
        <f>rapportjanv4[[#This Row],[Jours]]-rapportjanv4[[#This Row],[Absent ]]</f>
        <v>30</v>
      </c>
      <c r="BC10" s="24">
        <v>20000</v>
      </c>
      <c r="BD10" s="25">
        <f>rapportjanv4[[#This Row],[Salaire]]/rapportjanv4[[#This Row],[Jours]]</f>
        <v>666.66666666666663</v>
      </c>
      <c r="BE10" s="25">
        <f>rapportjanv4[[#This Row],[Salaire par jours]]*rapportjanv4[[#This Row],[Absent ]]</f>
        <v>0</v>
      </c>
      <c r="BF10" s="25">
        <f>rapportjanv4[[#This Row],[Salaire]]-rapportjanv4[[#This Row],[Déduction]]</f>
        <v>20000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11"/>
        <v>4</v>
      </c>
      <c r="L11" s="10" t="s">
        <v>40</v>
      </c>
      <c r="M11" s="10" t="s">
        <v>40</v>
      </c>
      <c r="N11" s="10" t="s">
        <v>40</v>
      </c>
      <c r="O11" s="10" t="s">
        <v>40</v>
      </c>
      <c r="P11" s="10" t="s">
        <v>40</v>
      </c>
      <c r="Q11" s="10" t="str">
        <f t="shared" si="2"/>
        <v>WO</v>
      </c>
      <c r="R11" s="10" t="s">
        <v>40</v>
      </c>
      <c r="S11" s="10" t="s">
        <v>40</v>
      </c>
      <c r="T11" s="10" t="s">
        <v>40</v>
      </c>
      <c r="U11" s="10" t="s">
        <v>40</v>
      </c>
      <c r="V11" s="10" t="s">
        <v>40</v>
      </c>
      <c r="W11" s="10" t="s">
        <v>40</v>
      </c>
      <c r="X11" s="10" t="str">
        <f t="shared" si="2"/>
        <v>WO</v>
      </c>
      <c r="Y11" s="10" t="s">
        <v>40</v>
      </c>
      <c r="Z11" s="10" t="s">
        <v>40</v>
      </c>
      <c r="AA11" s="10" t="s">
        <v>40</v>
      </c>
      <c r="AB11" s="10" t="s">
        <v>40</v>
      </c>
      <c r="AC11" s="10" t="s">
        <v>40</v>
      </c>
      <c r="AD11" s="10" t="s">
        <v>40</v>
      </c>
      <c r="AE11" s="10" t="str">
        <f t="shared" si="2"/>
        <v>WO</v>
      </c>
      <c r="AF11" s="10" t="s">
        <v>40</v>
      </c>
      <c r="AG11" s="10" t="s">
        <v>40</v>
      </c>
      <c r="AH11" s="10" t="s">
        <v>40</v>
      </c>
      <c r="AI11" s="10" t="s">
        <v>40</v>
      </c>
      <c r="AJ11" s="10" t="s">
        <v>40</v>
      </c>
      <c r="AK11" s="10" t="s">
        <v>40</v>
      </c>
      <c r="AL11" s="10" t="str">
        <f t="shared" si="4"/>
        <v>WO</v>
      </c>
      <c r="AM11" s="10" t="s">
        <v>40</v>
      </c>
      <c r="AN11" s="10" t="s">
        <v>40</v>
      </c>
      <c r="AO11" s="10" t="s">
        <v>28</v>
      </c>
      <c r="AP11" s="11"/>
      <c r="AQ11" s="29"/>
      <c r="AR11" s="32"/>
      <c r="AS11" s="10">
        <v>3</v>
      </c>
      <c r="AT11" s="10">
        <v>1003</v>
      </c>
      <c r="AU11" s="10" t="str">
        <f t="shared" si="5"/>
        <v>avril</v>
      </c>
      <c r="AV11" s="19" t="s">
        <v>6</v>
      </c>
      <c r="AW11" s="10">
        <f t="shared" si="6"/>
        <v>25</v>
      </c>
      <c r="AX11" s="10">
        <f t="shared" si="7"/>
        <v>1</v>
      </c>
      <c r="AY11" s="10">
        <f t="shared" si="8"/>
        <v>0</v>
      </c>
      <c r="AZ11" s="10">
        <f t="shared" si="9"/>
        <v>4</v>
      </c>
      <c r="BA11" s="10">
        <f t="shared" si="10"/>
        <v>30</v>
      </c>
      <c r="BB11" s="10">
        <f>rapportjanv4[[#This Row],[Jours]]-rapportjanv4[[#This Row],[Absent ]]</f>
        <v>29</v>
      </c>
      <c r="BC11" s="24">
        <v>25000</v>
      </c>
      <c r="BD11" s="25">
        <f>rapportjanv4[[#This Row],[Salaire]]/rapportjanv4[[#This Row],[Jours]]</f>
        <v>833.33333333333337</v>
      </c>
      <c r="BE11" s="25">
        <f>rapportjanv4[[#This Row],[Salaire par jours]]*rapportjanv4[[#This Row],[Absent ]]</f>
        <v>833.33333333333337</v>
      </c>
      <c r="BF11" s="25">
        <f>rapportjanv4[[#This Row],[Salaire]]-rapportjanv4[[#This Row],[Déduction]]</f>
        <v>24166.666666666668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11"/>
        <v>4</v>
      </c>
      <c r="L12" s="10" t="s">
        <v>40</v>
      </c>
      <c r="M12" s="10" t="s">
        <v>28</v>
      </c>
      <c r="N12" s="10" t="s">
        <v>40</v>
      </c>
      <c r="O12" s="10" t="s">
        <v>40</v>
      </c>
      <c r="P12" s="10" t="s">
        <v>40</v>
      </c>
      <c r="Q12" s="10" t="str">
        <f t="shared" si="2"/>
        <v>WO</v>
      </c>
      <c r="R12" s="10" t="s">
        <v>40</v>
      </c>
      <c r="S12" s="10" t="s">
        <v>40</v>
      </c>
      <c r="T12" s="10" t="s">
        <v>40</v>
      </c>
      <c r="U12" s="10" t="s">
        <v>40</v>
      </c>
      <c r="V12" s="10" t="s">
        <v>28</v>
      </c>
      <c r="W12" s="10" t="s">
        <v>40</v>
      </c>
      <c r="X12" s="10" t="str">
        <f t="shared" si="2"/>
        <v>WO</v>
      </c>
      <c r="Y12" s="10" t="s">
        <v>40</v>
      </c>
      <c r="Z12" s="10" t="s">
        <v>40</v>
      </c>
      <c r="AA12" s="10" t="s">
        <v>40</v>
      </c>
      <c r="AB12" s="10" t="s">
        <v>40</v>
      </c>
      <c r="AC12" s="10" t="s">
        <v>28</v>
      </c>
      <c r="AD12" s="10" t="s">
        <v>40</v>
      </c>
      <c r="AE12" s="10" t="str">
        <f t="shared" si="2"/>
        <v>WO</v>
      </c>
      <c r="AF12" s="10" t="s">
        <v>40</v>
      </c>
      <c r="AG12" s="10" t="s">
        <v>40</v>
      </c>
      <c r="AH12" s="10" t="s">
        <v>40</v>
      </c>
      <c r="AI12" s="10" t="s">
        <v>40</v>
      </c>
      <c r="AJ12" s="10" t="s">
        <v>28</v>
      </c>
      <c r="AK12" s="10" t="s">
        <v>40</v>
      </c>
      <c r="AL12" s="10" t="str">
        <f t="shared" si="4"/>
        <v>WO</v>
      </c>
      <c r="AM12" s="10" t="s">
        <v>40</v>
      </c>
      <c r="AN12" s="10" t="s">
        <v>40</v>
      </c>
      <c r="AO12" s="10" t="s">
        <v>40</v>
      </c>
      <c r="AP12" s="11"/>
      <c r="AQ12" s="29"/>
      <c r="AR12" s="32"/>
      <c r="AS12" s="10">
        <v>4</v>
      </c>
      <c r="AT12" s="10">
        <v>1004</v>
      </c>
      <c r="AU12" s="10" t="str">
        <f t="shared" si="5"/>
        <v>avril</v>
      </c>
      <c r="AV12" s="19" t="s">
        <v>7</v>
      </c>
      <c r="AW12" s="10">
        <f t="shared" si="6"/>
        <v>22</v>
      </c>
      <c r="AX12" s="10">
        <f t="shared" si="7"/>
        <v>4</v>
      </c>
      <c r="AY12" s="10">
        <f t="shared" si="8"/>
        <v>0</v>
      </c>
      <c r="AZ12" s="10">
        <f t="shared" si="9"/>
        <v>4</v>
      </c>
      <c r="BA12" s="10">
        <f t="shared" si="10"/>
        <v>30</v>
      </c>
      <c r="BB12" s="10">
        <f>rapportjanv4[[#This Row],[Jours]]-rapportjanv4[[#This Row],[Absent ]]</f>
        <v>26</v>
      </c>
      <c r="BC12" s="24">
        <v>30000</v>
      </c>
      <c r="BD12" s="25">
        <f>rapportjanv4[[#This Row],[Salaire]]/rapportjanv4[[#This Row],[Jours]]</f>
        <v>1000</v>
      </c>
      <c r="BE12" s="25">
        <f>rapportjanv4[[#This Row],[Salaire par jours]]*rapportjanv4[[#This Row],[Absent ]]</f>
        <v>4000</v>
      </c>
      <c r="BF12" s="25">
        <f>rapportjanv4[[#This Row],[Salaire]]-rapportjanv4[[#This Row],[Déduction]]</f>
        <v>26000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11"/>
        <v>4</v>
      </c>
      <c r="L13" s="10" t="s">
        <v>40</v>
      </c>
      <c r="M13" s="10" t="s">
        <v>40</v>
      </c>
      <c r="N13" s="10" t="s">
        <v>40</v>
      </c>
      <c r="O13" s="10" t="s">
        <v>40</v>
      </c>
      <c r="P13" s="10" t="s">
        <v>40</v>
      </c>
      <c r="Q13" s="10" t="str">
        <f t="shared" si="2"/>
        <v>WO</v>
      </c>
      <c r="R13" s="10" t="s">
        <v>40</v>
      </c>
      <c r="S13" s="10" t="s">
        <v>40</v>
      </c>
      <c r="T13" s="10" t="s">
        <v>40</v>
      </c>
      <c r="U13" s="10" t="s">
        <v>40</v>
      </c>
      <c r="V13" s="10" t="s">
        <v>40</v>
      </c>
      <c r="W13" s="10" t="s">
        <v>40</v>
      </c>
      <c r="X13" s="10" t="str">
        <f t="shared" si="2"/>
        <v>WO</v>
      </c>
      <c r="Y13" s="10" t="s">
        <v>40</v>
      </c>
      <c r="Z13" s="10" t="s">
        <v>40</v>
      </c>
      <c r="AA13" s="10" t="s">
        <v>40</v>
      </c>
      <c r="AB13" s="10" t="s">
        <v>40</v>
      </c>
      <c r="AC13" s="10" t="s">
        <v>40</v>
      </c>
      <c r="AD13" s="10" t="s">
        <v>40</v>
      </c>
      <c r="AE13" s="10" t="str">
        <f t="shared" ref="AE13:AE28" si="12">IF(AE$7="dim","WO","")</f>
        <v>WO</v>
      </c>
      <c r="AF13" s="10" t="s">
        <v>40</v>
      </c>
      <c r="AG13" s="10" t="s">
        <v>40</v>
      </c>
      <c r="AH13" s="10" t="s">
        <v>40</v>
      </c>
      <c r="AI13" s="10" t="s">
        <v>40</v>
      </c>
      <c r="AJ13" s="10" t="s">
        <v>40</v>
      </c>
      <c r="AK13" s="10" t="s">
        <v>40</v>
      </c>
      <c r="AL13" s="10" t="str">
        <f t="shared" si="4"/>
        <v>WO</v>
      </c>
      <c r="AM13" s="10" t="s">
        <v>40</v>
      </c>
      <c r="AN13" s="10" t="s">
        <v>40</v>
      </c>
      <c r="AO13" s="10" t="s">
        <v>40</v>
      </c>
      <c r="AP13" s="11"/>
      <c r="AQ13" s="29"/>
      <c r="AR13" s="32"/>
      <c r="AS13" s="10">
        <v>5</v>
      </c>
      <c r="AT13" s="10">
        <v>1005</v>
      </c>
      <c r="AU13" s="10" t="str">
        <f t="shared" si="5"/>
        <v>avril</v>
      </c>
      <c r="AV13" s="19" t="s">
        <v>8</v>
      </c>
      <c r="AW13" s="10">
        <f t="shared" si="6"/>
        <v>26</v>
      </c>
      <c r="AX13" s="10">
        <f t="shared" si="7"/>
        <v>0</v>
      </c>
      <c r="AY13" s="10">
        <f t="shared" si="8"/>
        <v>0</v>
      </c>
      <c r="AZ13" s="10">
        <f t="shared" si="9"/>
        <v>4</v>
      </c>
      <c r="BA13" s="10">
        <f t="shared" si="10"/>
        <v>30</v>
      </c>
      <c r="BB13" s="10">
        <f>rapportjanv4[[#This Row],[Jours]]-rapportjanv4[[#This Row],[Absent ]]</f>
        <v>30</v>
      </c>
      <c r="BC13" s="24">
        <v>45000</v>
      </c>
      <c r="BD13" s="25">
        <f>rapportjanv4[[#This Row],[Salaire]]/rapportjanv4[[#This Row],[Jours]]</f>
        <v>1500</v>
      </c>
      <c r="BE13" s="25">
        <f>rapportjanv4[[#This Row],[Salaire par jours]]*rapportjanv4[[#This Row],[Absent ]]</f>
        <v>0</v>
      </c>
      <c r="BF13" s="25">
        <f>rapportjanv4[[#This Row],[Salaire]]-rapportjanv4[[#This Row],[Déduction]]</f>
        <v>45000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11"/>
        <v>4</v>
      </c>
      <c r="L14" s="10" t="s">
        <v>40</v>
      </c>
      <c r="M14" s="10" t="s">
        <v>40</v>
      </c>
      <c r="N14" s="10" t="s">
        <v>40</v>
      </c>
      <c r="O14" s="10" t="s">
        <v>40</v>
      </c>
      <c r="P14" s="10" t="s">
        <v>40</v>
      </c>
      <c r="Q14" s="10" t="str">
        <f t="shared" si="2"/>
        <v>WO</v>
      </c>
      <c r="R14" s="10" t="s">
        <v>40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">
        <v>40</v>
      </c>
      <c r="X14" s="10" t="str">
        <f t="shared" si="2"/>
        <v>WO</v>
      </c>
      <c r="Y14" s="10" t="s">
        <v>40</v>
      </c>
      <c r="Z14" s="10" t="s">
        <v>40</v>
      </c>
      <c r="AA14" s="10" t="s">
        <v>40</v>
      </c>
      <c r="AB14" s="10" t="s">
        <v>40</v>
      </c>
      <c r="AC14" s="10" t="s">
        <v>40</v>
      </c>
      <c r="AD14" s="10" t="s">
        <v>40</v>
      </c>
      <c r="AE14" s="10" t="str">
        <f t="shared" si="12"/>
        <v>WO</v>
      </c>
      <c r="AF14" s="10" t="s">
        <v>40</v>
      </c>
      <c r="AG14" s="10" t="s">
        <v>40</v>
      </c>
      <c r="AH14" s="10" t="s">
        <v>40</v>
      </c>
      <c r="AI14" s="10" t="s">
        <v>40</v>
      </c>
      <c r="AJ14" s="10" t="s">
        <v>40</v>
      </c>
      <c r="AK14" s="10" t="s">
        <v>40</v>
      </c>
      <c r="AL14" s="10" t="str">
        <f t="shared" si="4"/>
        <v>WO</v>
      </c>
      <c r="AM14" s="10" t="s">
        <v>40</v>
      </c>
      <c r="AN14" s="10" t="s">
        <v>40</v>
      </c>
      <c r="AO14" s="10" t="s">
        <v>40</v>
      </c>
      <c r="AP14" s="11"/>
      <c r="AQ14" s="29"/>
      <c r="AR14" s="32"/>
      <c r="AS14" s="10">
        <v>6</v>
      </c>
      <c r="AT14" s="10">
        <v>1006</v>
      </c>
      <c r="AU14" s="10" t="str">
        <f t="shared" si="5"/>
        <v>avril</v>
      </c>
      <c r="AV14" s="19" t="s">
        <v>9</v>
      </c>
      <c r="AW14" s="10">
        <f t="shared" si="6"/>
        <v>26</v>
      </c>
      <c r="AX14" s="10">
        <f t="shared" si="7"/>
        <v>0</v>
      </c>
      <c r="AY14" s="10">
        <f t="shared" si="8"/>
        <v>0</v>
      </c>
      <c r="AZ14" s="10">
        <f t="shared" si="9"/>
        <v>4</v>
      </c>
      <c r="BA14" s="10">
        <f t="shared" si="10"/>
        <v>30</v>
      </c>
      <c r="BB14" s="10">
        <f>rapportjanv4[[#This Row],[Jours]]-rapportjanv4[[#This Row],[Absent ]]</f>
        <v>30</v>
      </c>
      <c r="BC14" s="24">
        <v>15000</v>
      </c>
      <c r="BD14" s="25">
        <f>rapportjanv4[[#This Row],[Salaire]]/rapportjanv4[[#This Row],[Jours]]</f>
        <v>500</v>
      </c>
      <c r="BE14" s="25">
        <f>rapportjanv4[[#This Row],[Salaire par jours]]*rapportjanv4[[#This Row],[Absent ]]</f>
        <v>0</v>
      </c>
      <c r="BF14" s="25">
        <f>rapportjanv4[[#This Row],[Salaire]]-rapportjanv4[[#This Row],[Déduction]]</f>
        <v>15000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11"/>
        <v>4</v>
      </c>
      <c r="L15" s="10" t="s">
        <v>40</v>
      </c>
      <c r="M15" s="10" t="s">
        <v>40</v>
      </c>
      <c r="N15" s="10" t="s">
        <v>40</v>
      </c>
      <c r="O15" s="10" t="s">
        <v>40</v>
      </c>
      <c r="P15" s="10" t="s">
        <v>40</v>
      </c>
      <c r="Q15" s="10" t="str">
        <f t="shared" si="2"/>
        <v>WO</v>
      </c>
      <c r="R15" s="10" t="s">
        <v>40</v>
      </c>
      <c r="S15" s="10" t="s">
        <v>28</v>
      </c>
      <c r="T15" s="10" t="s">
        <v>40</v>
      </c>
      <c r="U15" s="10" t="s">
        <v>40</v>
      </c>
      <c r="V15" s="10" t="s">
        <v>40</v>
      </c>
      <c r="W15" s="10" t="s">
        <v>40</v>
      </c>
      <c r="X15" s="10" t="str">
        <f t="shared" si="2"/>
        <v>WO</v>
      </c>
      <c r="Y15" s="10" t="s">
        <v>40</v>
      </c>
      <c r="Z15" s="10" t="s">
        <v>40</v>
      </c>
      <c r="AA15" s="10" t="s">
        <v>40</v>
      </c>
      <c r="AB15" s="10" t="s">
        <v>40</v>
      </c>
      <c r="AC15" s="10" t="s">
        <v>40</v>
      </c>
      <c r="AD15" s="10" t="s">
        <v>40</v>
      </c>
      <c r="AE15" s="10" t="str">
        <f t="shared" si="12"/>
        <v>WO</v>
      </c>
      <c r="AF15" s="10" t="s">
        <v>40</v>
      </c>
      <c r="AG15" s="10" t="s">
        <v>40</v>
      </c>
      <c r="AH15" s="10" t="s">
        <v>40</v>
      </c>
      <c r="AI15" s="10" t="s">
        <v>40</v>
      </c>
      <c r="AJ15" s="10" t="s">
        <v>40</v>
      </c>
      <c r="AK15" s="10" t="s">
        <v>40</v>
      </c>
      <c r="AL15" s="10" t="str">
        <f t="shared" si="4"/>
        <v>WO</v>
      </c>
      <c r="AM15" s="10" t="s">
        <v>40</v>
      </c>
      <c r="AN15" s="10" t="s">
        <v>40</v>
      </c>
      <c r="AO15" s="10" t="s">
        <v>40</v>
      </c>
      <c r="AP15" s="11"/>
      <c r="AQ15" s="29"/>
      <c r="AR15" s="32"/>
      <c r="AS15" s="10">
        <v>7</v>
      </c>
      <c r="AT15" s="10">
        <v>1007</v>
      </c>
      <c r="AU15" s="10" t="str">
        <f t="shared" si="5"/>
        <v>avril</v>
      </c>
      <c r="AV15" s="19" t="s">
        <v>10</v>
      </c>
      <c r="AW15" s="10">
        <f t="shared" si="6"/>
        <v>25</v>
      </c>
      <c r="AX15" s="10">
        <f t="shared" si="7"/>
        <v>1</v>
      </c>
      <c r="AY15" s="10">
        <f t="shared" si="8"/>
        <v>0</v>
      </c>
      <c r="AZ15" s="10">
        <f t="shared" si="9"/>
        <v>4</v>
      </c>
      <c r="BA15" s="10">
        <f t="shared" si="10"/>
        <v>30</v>
      </c>
      <c r="BB15" s="10">
        <f>rapportjanv4[[#This Row],[Jours]]-rapportjanv4[[#This Row],[Absent ]]</f>
        <v>29</v>
      </c>
      <c r="BC15" s="24">
        <v>62000</v>
      </c>
      <c r="BD15" s="25">
        <f>rapportjanv4[[#This Row],[Salaire]]/rapportjanv4[[#This Row],[Jours]]</f>
        <v>2066.6666666666665</v>
      </c>
      <c r="BE15" s="25">
        <f>rapportjanv4[[#This Row],[Salaire par jours]]*rapportjanv4[[#This Row],[Absent ]]</f>
        <v>2066.6666666666665</v>
      </c>
      <c r="BF15" s="25">
        <f>rapportjanv4[[#This Row],[Salaire]]-rapportjanv4[[#This Row],[Déduction]]</f>
        <v>59933.333333333336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11"/>
        <v>4</v>
      </c>
      <c r="L16" s="10" t="s">
        <v>40</v>
      </c>
      <c r="M16" s="10" t="s">
        <v>40</v>
      </c>
      <c r="N16" s="10" t="s">
        <v>40</v>
      </c>
      <c r="O16" s="10" t="s">
        <v>40</v>
      </c>
      <c r="P16" s="10" t="s">
        <v>40</v>
      </c>
      <c r="Q16" s="10" t="str">
        <f t="shared" si="2"/>
        <v>WO</v>
      </c>
      <c r="R16" s="10" t="s">
        <v>40</v>
      </c>
      <c r="S16" s="10" t="s">
        <v>40</v>
      </c>
      <c r="T16" s="10" t="s">
        <v>40</v>
      </c>
      <c r="U16" s="10" t="s">
        <v>40</v>
      </c>
      <c r="V16" s="10" t="s">
        <v>40</v>
      </c>
      <c r="W16" s="10" t="s">
        <v>40</v>
      </c>
      <c r="X16" s="10" t="str">
        <f t="shared" si="2"/>
        <v>WO</v>
      </c>
      <c r="Y16" s="10" t="s">
        <v>40</v>
      </c>
      <c r="Z16" s="10" t="s">
        <v>40</v>
      </c>
      <c r="AA16" s="10" t="s">
        <v>40</v>
      </c>
      <c r="AB16" s="10" t="s">
        <v>40</v>
      </c>
      <c r="AC16" s="10" t="s">
        <v>40</v>
      </c>
      <c r="AD16" s="10" t="s">
        <v>40</v>
      </c>
      <c r="AE16" s="10" t="str">
        <f t="shared" si="12"/>
        <v>WO</v>
      </c>
      <c r="AF16" s="10" t="s">
        <v>40</v>
      </c>
      <c r="AG16" s="10" t="s">
        <v>40</v>
      </c>
      <c r="AH16" s="10" t="s">
        <v>40</v>
      </c>
      <c r="AI16" s="10" t="s">
        <v>40</v>
      </c>
      <c r="AJ16" s="10" t="s">
        <v>40</v>
      </c>
      <c r="AK16" s="10" t="s">
        <v>28</v>
      </c>
      <c r="AL16" s="10" t="str">
        <f t="shared" si="4"/>
        <v>WO</v>
      </c>
      <c r="AM16" s="10" t="s">
        <v>40</v>
      </c>
      <c r="AN16" s="10" t="s">
        <v>40</v>
      </c>
      <c r="AO16" s="10" t="s">
        <v>40</v>
      </c>
      <c r="AP16" s="11"/>
      <c r="AQ16" s="29"/>
      <c r="AR16" s="32"/>
      <c r="AS16" s="10">
        <v>8</v>
      </c>
      <c r="AT16" s="10">
        <v>1008</v>
      </c>
      <c r="AU16" s="10" t="str">
        <f t="shared" si="5"/>
        <v>avril</v>
      </c>
      <c r="AV16" s="19" t="s">
        <v>11</v>
      </c>
      <c r="AW16" s="10">
        <f t="shared" si="6"/>
        <v>25</v>
      </c>
      <c r="AX16" s="10">
        <f t="shared" si="7"/>
        <v>1</v>
      </c>
      <c r="AY16" s="10">
        <f t="shared" si="8"/>
        <v>0</v>
      </c>
      <c r="AZ16" s="26">
        <f t="shared" si="9"/>
        <v>4</v>
      </c>
      <c r="BA16" s="10">
        <f t="shared" si="10"/>
        <v>30</v>
      </c>
      <c r="BB16" s="10">
        <f>rapportjanv4[[#This Row],[Jours]]-rapportjanv4[[#This Row],[Absent ]]</f>
        <v>29</v>
      </c>
      <c r="BC16" s="24">
        <v>50000</v>
      </c>
      <c r="BD16" s="25">
        <f>rapportjanv4[[#This Row],[Salaire]]/rapportjanv4[[#This Row],[Jours]]</f>
        <v>1666.6666666666667</v>
      </c>
      <c r="BE16" s="25">
        <f>rapportjanv4[[#This Row],[Salaire par jours]]*rapportjanv4[[#This Row],[Absent ]]</f>
        <v>1666.6666666666667</v>
      </c>
      <c r="BF16" s="25">
        <f>rapportjanv4[[#This Row],[Salaire]]-rapportjanv4[[#This Row],[Déduction]]</f>
        <v>48333.333333333336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11"/>
        <v>4</v>
      </c>
      <c r="L17" s="10" t="s">
        <v>40</v>
      </c>
      <c r="M17" s="10" t="s">
        <v>40</v>
      </c>
      <c r="N17" s="10" t="s">
        <v>40</v>
      </c>
      <c r="O17" s="10" t="s">
        <v>40</v>
      </c>
      <c r="P17" s="10" t="s">
        <v>40</v>
      </c>
      <c r="Q17" s="10" t="str">
        <f t="shared" si="2"/>
        <v>WO</v>
      </c>
      <c r="R17" s="10" t="s">
        <v>40</v>
      </c>
      <c r="S17" s="10" t="s">
        <v>40</v>
      </c>
      <c r="T17" s="10" t="s">
        <v>40</v>
      </c>
      <c r="U17" s="10" t="s">
        <v>40</v>
      </c>
      <c r="V17" s="10" t="s">
        <v>40</v>
      </c>
      <c r="W17" s="10" t="s">
        <v>40</v>
      </c>
      <c r="X17" s="10" t="str">
        <f t="shared" si="2"/>
        <v>WO</v>
      </c>
      <c r="Y17" s="10" t="s">
        <v>40</v>
      </c>
      <c r="Z17" s="10" t="s">
        <v>40</v>
      </c>
      <c r="AA17" s="10" t="s">
        <v>40</v>
      </c>
      <c r="AB17" s="10" t="s">
        <v>40</v>
      </c>
      <c r="AC17" s="10" t="s">
        <v>40</v>
      </c>
      <c r="AD17" s="10" t="s">
        <v>40</v>
      </c>
      <c r="AE17" s="10" t="str">
        <f t="shared" si="12"/>
        <v>WO</v>
      </c>
      <c r="AF17" s="10" t="s">
        <v>40</v>
      </c>
      <c r="AG17" s="10" t="s">
        <v>40</v>
      </c>
      <c r="AH17" s="10" t="s">
        <v>40</v>
      </c>
      <c r="AI17" s="10" t="s">
        <v>40</v>
      </c>
      <c r="AJ17" s="10" t="s">
        <v>40</v>
      </c>
      <c r="AK17" s="10" t="s">
        <v>40</v>
      </c>
      <c r="AL17" s="10" t="str">
        <f t="shared" si="4"/>
        <v>WO</v>
      </c>
      <c r="AM17" s="10" t="s">
        <v>40</v>
      </c>
      <c r="AN17" s="10" t="s">
        <v>28</v>
      </c>
      <c r="AO17" s="10" t="s">
        <v>40</v>
      </c>
      <c r="AP17" s="11"/>
      <c r="AQ17" s="29"/>
      <c r="AR17" s="32"/>
      <c r="AS17" s="10">
        <v>9</v>
      </c>
      <c r="AT17" s="10">
        <v>1009</v>
      </c>
      <c r="AU17" s="10" t="str">
        <f t="shared" si="5"/>
        <v>avril</v>
      </c>
      <c r="AV17" s="19" t="s">
        <v>12</v>
      </c>
      <c r="AW17" s="10">
        <f t="shared" si="6"/>
        <v>25</v>
      </c>
      <c r="AX17" s="10">
        <f t="shared" si="7"/>
        <v>1</v>
      </c>
      <c r="AY17" s="10">
        <f t="shared" si="8"/>
        <v>0</v>
      </c>
      <c r="AZ17" s="27">
        <f t="shared" si="9"/>
        <v>4</v>
      </c>
      <c r="BA17" s="10">
        <f t="shared" si="10"/>
        <v>30</v>
      </c>
      <c r="BB17" s="10">
        <f>rapportjanv4[[#This Row],[Jours]]-rapportjanv4[[#This Row],[Absent ]]</f>
        <v>29</v>
      </c>
      <c r="BC17" s="24">
        <v>25000</v>
      </c>
      <c r="BD17" s="25">
        <f>rapportjanv4[[#This Row],[Salaire]]/rapportjanv4[[#This Row],[Jours]]</f>
        <v>833.33333333333337</v>
      </c>
      <c r="BE17" s="25">
        <f>rapportjanv4[[#This Row],[Salaire par jours]]*rapportjanv4[[#This Row],[Absent ]]</f>
        <v>833.33333333333337</v>
      </c>
      <c r="BF17" s="25">
        <f>rapportjanv4[[#This Row],[Salaire]]-rapportjanv4[[#This Row],[Déduction]]</f>
        <v>24166.666666666668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11"/>
        <v>4</v>
      </c>
      <c r="L18" s="10" t="s">
        <v>40</v>
      </c>
      <c r="M18" s="10" t="s">
        <v>40</v>
      </c>
      <c r="N18" s="10" t="s">
        <v>40</v>
      </c>
      <c r="O18" s="10" t="s">
        <v>40</v>
      </c>
      <c r="P18" s="10" t="s">
        <v>40</v>
      </c>
      <c r="Q18" s="10" t="str">
        <f t="shared" ref="Q18:X28" si="13">IF(Q$7="dim","WO","")</f>
        <v>WO</v>
      </c>
      <c r="R18" s="10" t="s">
        <v>40</v>
      </c>
      <c r="S18" s="10" t="s">
        <v>40</v>
      </c>
      <c r="T18" s="10" t="s">
        <v>40</v>
      </c>
      <c r="U18" s="10" t="s">
        <v>40</v>
      </c>
      <c r="V18" s="10" t="s">
        <v>40</v>
      </c>
      <c r="W18" s="10" t="s">
        <v>40</v>
      </c>
      <c r="X18" s="10" t="str">
        <f t="shared" si="13"/>
        <v>WO</v>
      </c>
      <c r="Y18" s="10" t="s">
        <v>40</v>
      </c>
      <c r="Z18" s="10" t="s">
        <v>40</v>
      </c>
      <c r="AA18" s="10" t="s">
        <v>40</v>
      </c>
      <c r="AB18" s="10" t="s">
        <v>40</v>
      </c>
      <c r="AC18" s="10" t="s">
        <v>40</v>
      </c>
      <c r="AD18" s="10" t="s">
        <v>40</v>
      </c>
      <c r="AE18" s="10" t="str">
        <f t="shared" si="12"/>
        <v>WO</v>
      </c>
      <c r="AF18" s="10" t="s">
        <v>40</v>
      </c>
      <c r="AG18" s="10" t="s">
        <v>40</v>
      </c>
      <c r="AH18" s="10" t="s">
        <v>40</v>
      </c>
      <c r="AI18" s="10" t="s">
        <v>40</v>
      </c>
      <c r="AJ18" s="10" t="s">
        <v>40</v>
      </c>
      <c r="AK18" s="10" t="s">
        <v>40</v>
      </c>
      <c r="AL18" s="10" t="str">
        <f t="shared" si="4"/>
        <v>WO</v>
      </c>
      <c r="AM18" s="10" t="s">
        <v>40</v>
      </c>
      <c r="AN18" s="10" t="s">
        <v>40</v>
      </c>
      <c r="AO18" s="10" t="s">
        <v>40</v>
      </c>
      <c r="AP18" s="11"/>
      <c r="AQ18" s="29"/>
      <c r="AR18" s="32"/>
      <c r="AS18" s="10">
        <v>10</v>
      </c>
      <c r="AT18" s="10">
        <v>1010</v>
      </c>
      <c r="AU18" s="10" t="str">
        <f t="shared" si="5"/>
        <v>avril</v>
      </c>
      <c r="AV18" s="19" t="s">
        <v>13</v>
      </c>
      <c r="AW18" s="10">
        <f t="shared" si="6"/>
        <v>26</v>
      </c>
      <c r="AX18" s="10">
        <f t="shared" si="7"/>
        <v>0</v>
      </c>
      <c r="AY18" s="10">
        <f t="shared" si="8"/>
        <v>0</v>
      </c>
      <c r="AZ18" s="10">
        <f t="shared" si="9"/>
        <v>4</v>
      </c>
      <c r="BA18" s="10">
        <f t="shared" si="10"/>
        <v>30</v>
      </c>
      <c r="BB18" s="10">
        <f>rapportjanv4[[#This Row],[Jours]]-rapportjanv4[[#This Row],[Absent ]]</f>
        <v>30</v>
      </c>
      <c r="BC18" s="24">
        <v>45000</v>
      </c>
      <c r="BD18" s="25">
        <f>rapportjanv4[[#This Row],[Salaire]]/rapportjanv4[[#This Row],[Jours]]</f>
        <v>1500</v>
      </c>
      <c r="BE18" s="25">
        <f>rapportjanv4[[#This Row],[Salaire par jours]]*rapportjanv4[[#This Row],[Absent ]]</f>
        <v>0</v>
      </c>
      <c r="BF18" s="25">
        <f>rapportjanv4[[#This Row],[Salaire]]-rapportjanv4[[#This Row],[Déduction]]</f>
        <v>45000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11"/>
        <v>4</v>
      </c>
      <c r="L19" s="10" t="s">
        <v>40</v>
      </c>
      <c r="M19" s="10" t="s">
        <v>40</v>
      </c>
      <c r="N19" s="10" t="s">
        <v>40</v>
      </c>
      <c r="O19" s="10" t="s">
        <v>40</v>
      </c>
      <c r="P19" s="10" t="s">
        <v>40</v>
      </c>
      <c r="Q19" s="10" t="str">
        <f t="shared" si="13"/>
        <v>WO</v>
      </c>
      <c r="R19" s="10" t="s">
        <v>40</v>
      </c>
      <c r="S19" s="10" t="s">
        <v>40</v>
      </c>
      <c r="T19" s="10" t="s">
        <v>40</v>
      </c>
      <c r="U19" s="10" t="s">
        <v>40</v>
      </c>
      <c r="V19" s="10" t="s">
        <v>40</v>
      </c>
      <c r="W19" s="10" t="s">
        <v>28</v>
      </c>
      <c r="X19" s="10" t="str">
        <f t="shared" si="13"/>
        <v>WO</v>
      </c>
      <c r="Y19" s="10" t="s">
        <v>40</v>
      </c>
      <c r="Z19" s="10" t="s">
        <v>40</v>
      </c>
      <c r="AA19" s="10" t="s">
        <v>40</v>
      </c>
      <c r="AB19" s="10" t="s">
        <v>40</v>
      </c>
      <c r="AC19" s="10" t="s">
        <v>40</v>
      </c>
      <c r="AD19" s="10" t="s">
        <v>40</v>
      </c>
      <c r="AE19" s="10" t="str">
        <f t="shared" si="12"/>
        <v>WO</v>
      </c>
      <c r="AF19" s="10" t="s">
        <v>40</v>
      </c>
      <c r="AG19" s="10" t="s">
        <v>40</v>
      </c>
      <c r="AH19" s="10" t="s">
        <v>40</v>
      </c>
      <c r="AI19" s="10" t="s">
        <v>40</v>
      </c>
      <c r="AJ19" s="10" t="s">
        <v>40</v>
      </c>
      <c r="AK19" s="10" t="s">
        <v>40</v>
      </c>
      <c r="AL19" s="10" t="str">
        <f t="shared" si="4"/>
        <v>WO</v>
      </c>
      <c r="AM19" s="10" t="s">
        <v>40</v>
      </c>
      <c r="AN19" s="10" t="s">
        <v>40</v>
      </c>
      <c r="AO19" s="10" t="s">
        <v>40</v>
      </c>
      <c r="AP19" s="11"/>
      <c r="AQ19" s="29"/>
      <c r="AR19" s="32"/>
      <c r="AS19" s="10">
        <v>11</v>
      </c>
      <c r="AT19" s="10">
        <v>1011</v>
      </c>
      <c r="AU19" s="10" t="str">
        <f t="shared" si="5"/>
        <v>avril</v>
      </c>
      <c r="AV19" s="19" t="s">
        <v>14</v>
      </c>
      <c r="AW19" s="10">
        <f t="shared" si="6"/>
        <v>25</v>
      </c>
      <c r="AX19" s="10">
        <f t="shared" si="7"/>
        <v>1</v>
      </c>
      <c r="AY19" s="10">
        <f t="shared" si="8"/>
        <v>0</v>
      </c>
      <c r="AZ19" s="10">
        <f t="shared" si="9"/>
        <v>4</v>
      </c>
      <c r="BA19" s="10">
        <f t="shared" si="10"/>
        <v>30</v>
      </c>
      <c r="BB19" s="10">
        <f>rapportjanv4[[#This Row],[Jours]]-rapportjanv4[[#This Row],[Absent ]]</f>
        <v>29</v>
      </c>
      <c r="BC19" s="24">
        <v>48000</v>
      </c>
      <c r="BD19" s="25">
        <f>rapportjanv4[[#This Row],[Salaire]]/rapportjanv4[[#This Row],[Jours]]</f>
        <v>1600</v>
      </c>
      <c r="BE19" s="25">
        <f>rapportjanv4[[#This Row],[Salaire par jours]]*rapportjanv4[[#This Row],[Absent ]]</f>
        <v>1600</v>
      </c>
      <c r="BF19" s="25">
        <f>rapportjanv4[[#This Row],[Salaire]]-rapportjanv4[[#This Row],[Déduction]]</f>
        <v>46400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11"/>
        <v>4</v>
      </c>
      <c r="L20" s="10" t="s">
        <v>40</v>
      </c>
      <c r="M20" s="10" t="s">
        <v>40</v>
      </c>
      <c r="N20" s="10" t="s">
        <v>40</v>
      </c>
      <c r="O20" s="10" t="s">
        <v>40</v>
      </c>
      <c r="P20" s="10" t="s">
        <v>40</v>
      </c>
      <c r="Q20" s="10" t="str">
        <f t="shared" si="13"/>
        <v>WO</v>
      </c>
      <c r="R20" s="10" t="s">
        <v>40</v>
      </c>
      <c r="S20" s="10" t="s">
        <v>40</v>
      </c>
      <c r="T20" s="10" t="s">
        <v>40</v>
      </c>
      <c r="U20" s="10" t="s">
        <v>40</v>
      </c>
      <c r="V20" s="10" t="s">
        <v>40</v>
      </c>
      <c r="W20" s="10" t="s">
        <v>40</v>
      </c>
      <c r="X20" s="10" t="str">
        <f t="shared" si="13"/>
        <v>WO</v>
      </c>
      <c r="Y20" s="10" t="s">
        <v>40</v>
      </c>
      <c r="Z20" s="10" t="s">
        <v>40</v>
      </c>
      <c r="AA20" s="10" t="s">
        <v>40</v>
      </c>
      <c r="AB20" s="10" t="s">
        <v>40</v>
      </c>
      <c r="AC20" s="10" t="s">
        <v>40</v>
      </c>
      <c r="AD20" s="10" t="s">
        <v>40</v>
      </c>
      <c r="AE20" s="10" t="str">
        <f t="shared" si="12"/>
        <v>WO</v>
      </c>
      <c r="AF20" s="10" t="s">
        <v>40</v>
      </c>
      <c r="AG20" s="10" t="s">
        <v>40</v>
      </c>
      <c r="AH20" s="10" t="s">
        <v>40</v>
      </c>
      <c r="AI20" s="10" t="s">
        <v>40</v>
      </c>
      <c r="AJ20" s="10" t="s">
        <v>40</v>
      </c>
      <c r="AK20" s="10" t="s">
        <v>40</v>
      </c>
      <c r="AL20" s="10" t="str">
        <f t="shared" si="4"/>
        <v>WO</v>
      </c>
      <c r="AM20" s="10" t="s">
        <v>40</v>
      </c>
      <c r="AN20" s="10" t="s">
        <v>40</v>
      </c>
      <c r="AO20" s="10" t="s">
        <v>40</v>
      </c>
      <c r="AP20" s="11"/>
      <c r="AQ20" s="29"/>
      <c r="AR20" s="32"/>
      <c r="AS20" s="10">
        <v>12</v>
      </c>
      <c r="AT20" s="10">
        <v>1012</v>
      </c>
      <c r="AU20" s="10" t="str">
        <f t="shared" si="5"/>
        <v>avril</v>
      </c>
      <c r="AV20" s="19" t="s">
        <v>15</v>
      </c>
      <c r="AW20" s="10">
        <f t="shared" si="6"/>
        <v>26</v>
      </c>
      <c r="AX20" s="10">
        <f t="shared" si="7"/>
        <v>0</v>
      </c>
      <c r="AY20" s="10">
        <f t="shared" si="8"/>
        <v>0</v>
      </c>
      <c r="AZ20" s="10">
        <f t="shared" si="9"/>
        <v>4</v>
      </c>
      <c r="BA20" s="10">
        <f t="shared" si="10"/>
        <v>30</v>
      </c>
      <c r="BB20" s="10">
        <f>rapportjanv4[[#This Row],[Jours]]-rapportjanv4[[#This Row],[Absent ]]</f>
        <v>30</v>
      </c>
      <c r="BC20" s="24">
        <v>52000</v>
      </c>
      <c r="BD20" s="25">
        <f>rapportjanv4[[#This Row],[Salaire]]/rapportjanv4[[#This Row],[Jours]]</f>
        <v>1733.3333333333333</v>
      </c>
      <c r="BE20" s="25">
        <f>rapportjanv4[[#This Row],[Salaire par jours]]*rapportjanv4[[#This Row],[Absent ]]</f>
        <v>0</v>
      </c>
      <c r="BF20" s="25">
        <f>rapportjanv4[[#This Row],[Salaire]]-rapportjanv4[[#This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11"/>
        <v>4</v>
      </c>
      <c r="L21" s="10" t="s">
        <v>40</v>
      </c>
      <c r="M21" s="10" t="s">
        <v>40</v>
      </c>
      <c r="N21" s="10" t="s">
        <v>40</v>
      </c>
      <c r="O21" s="10" t="s">
        <v>40</v>
      </c>
      <c r="P21" s="10" t="s">
        <v>40</v>
      </c>
      <c r="Q21" s="10" t="str">
        <f t="shared" si="13"/>
        <v>WO</v>
      </c>
      <c r="R21" s="10" t="s">
        <v>40</v>
      </c>
      <c r="S21" s="10" t="s">
        <v>40</v>
      </c>
      <c r="T21" s="10" t="s">
        <v>40</v>
      </c>
      <c r="U21" s="10" t="s">
        <v>40</v>
      </c>
      <c r="V21" s="10" t="s">
        <v>40</v>
      </c>
      <c r="W21" s="10" t="s">
        <v>40</v>
      </c>
      <c r="X21" s="10" t="str">
        <f t="shared" si="13"/>
        <v>WO</v>
      </c>
      <c r="Y21" s="10" t="s">
        <v>40</v>
      </c>
      <c r="Z21" s="10" t="s">
        <v>40</v>
      </c>
      <c r="AA21" s="10" t="s">
        <v>40</v>
      </c>
      <c r="AB21" s="10" t="s">
        <v>40</v>
      </c>
      <c r="AC21" s="10" t="s">
        <v>28</v>
      </c>
      <c r="AD21" s="10" t="s">
        <v>40</v>
      </c>
      <c r="AE21" s="10" t="str">
        <f t="shared" si="12"/>
        <v>WO</v>
      </c>
      <c r="AF21" s="10" t="s">
        <v>40</v>
      </c>
      <c r="AG21" s="10" t="s">
        <v>40</v>
      </c>
      <c r="AH21" s="10" t="s">
        <v>40</v>
      </c>
      <c r="AI21" s="10" t="s">
        <v>40</v>
      </c>
      <c r="AJ21" s="10" t="s">
        <v>40</v>
      </c>
      <c r="AK21" s="10" t="s">
        <v>40</v>
      </c>
      <c r="AL21" s="10" t="str">
        <f t="shared" si="4"/>
        <v>WO</v>
      </c>
      <c r="AM21" s="10" t="s">
        <v>40</v>
      </c>
      <c r="AN21" s="10" t="s">
        <v>40</v>
      </c>
      <c r="AO21" s="10" t="s">
        <v>40</v>
      </c>
      <c r="AP21" s="11"/>
      <c r="AQ21" s="29"/>
      <c r="AR21" s="32"/>
      <c r="AS21" s="10">
        <v>13</v>
      </c>
      <c r="AT21" s="10">
        <v>1013</v>
      </c>
      <c r="AU21" s="10" t="str">
        <f t="shared" si="5"/>
        <v>avril</v>
      </c>
      <c r="AV21" s="19" t="s">
        <v>16</v>
      </c>
      <c r="AW21" s="10">
        <f t="shared" si="6"/>
        <v>25</v>
      </c>
      <c r="AX21" s="10">
        <f t="shared" si="7"/>
        <v>1</v>
      </c>
      <c r="AY21" s="10">
        <f t="shared" si="8"/>
        <v>0</v>
      </c>
      <c r="AZ21" s="10">
        <f t="shared" si="9"/>
        <v>4</v>
      </c>
      <c r="BA21" s="10">
        <f t="shared" si="10"/>
        <v>30</v>
      </c>
      <c r="BB21" s="10">
        <f>rapportjanv4[[#This Row],[Jours]]-rapportjanv4[[#This Row],[Absent ]]</f>
        <v>29</v>
      </c>
      <c r="BC21" s="24">
        <v>42000</v>
      </c>
      <c r="BD21" s="25">
        <f>rapportjanv4[[#This Row],[Salaire]]/rapportjanv4[[#This Row],[Jours]]</f>
        <v>1400</v>
      </c>
      <c r="BE21" s="25">
        <f>rapportjanv4[[#This Row],[Salaire par jours]]*rapportjanv4[[#This Row],[Absent ]]</f>
        <v>1400</v>
      </c>
      <c r="BF21" s="25">
        <f>rapportjanv4[[#This Row],[Salaire]]-rapportjanv4[[#This Row],[Déduction]]</f>
        <v>40600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11"/>
        <v>4</v>
      </c>
      <c r="L22" s="10" t="s">
        <v>40</v>
      </c>
      <c r="M22" s="10" t="s">
        <v>40</v>
      </c>
      <c r="N22" s="10" t="s">
        <v>40</v>
      </c>
      <c r="O22" s="10" t="s">
        <v>40</v>
      </c>
      <c r="P22" s="10" t="s">
        <v>40</v>
      </c>
      <c r="Q22" s="10" t="str">
        <f t="shared" si="13"/>
        <v>WO</v>
      </c>
      <c r="R22" s="10" t="s">
        <v>40</v>
      </c>
      <c r="S22" s="10" t="s">
        <v>40</v>
      </c>
      <c r="T22" s="10" t="s">
        <v>40</v>
      </c>
      <c r="U22" s="10" t="s">
        <v>40</v>
      </c>
      <c r="V22" s="10" t="s">
        <v>40</v>
      </c>
      <c r="W22" s="10" t="s">
        <v>40</v>
      </c>
      <c r="X22" s="10" t="str">
        <f t="shared" si="13"/>
        <v>WO</v>
      </c>
      <c r="Y22" s="10" t="s">
        <v>40</v>
      </c>
      <c r="Z22" s="10" t="s">
        <v>40</v>
      </c>
      <c r="AA22" s="10" t="s">
        <v>40</v>
      </c>
      <c r="AB22" s="10" t="s">
        <v>40</v>
      </c>
      <c r="AC22" s="10" t="s">
        <v>40</v>
      </c>
      <c r="AD22" s="10" t="s">
        <v>40</v>
      </c>
      <c r="AE22" s="10" t="str">
        <f t="shared" si="12"/>
        <v>WO</v>
      </c>
      <c r="AF22" s="10" t="s">
        <v>40</v>
      </c>
      <c r="AG22" s="10" t="s">
        <v>40</v>
      </c>
      <c r="AH22" s="10" t="s">
        <v>40</v>
      </c>
      <c r="AI22" s="10" t="s">
        <v>28</v>
      </c>
      <c r="AJ22" s="10" t="s">
        <v>40</v>
      </c>
      <c r="AK22" s="10" t="s">
        <v>40</v>
      </c>
      <c r="AL22" s="10" t="str">
        <f t="shared" si="4"/>
        <v>WO</v>
      </c>
      <c r="AM22" s="10" t="s">
        <v>40</v>
      </c>
      <c r="AN22" s="10" t="s">
        <v>40</v>
      </c>
      <c r="AO22" s="10" t="s">
        <v>40</v>
      </c>
      <c r="AP22" s="11"/>
      <c r="AQ22" s="29"/>
      <c r="AR22" s="32"/>
      <c r="AS22" s="10">
        <v>14</v>
      </c>
      <c r="AT22" s="10">
        <v>1014</v>
      </c>
      <c r="AU22" s="10" t="str">
        <f t="shared" si="5"/>
        <v>avril</v>
      </c>
      <c r="AV22" s="19" t="s">
        <v>17</v>
      </c>
      <c r="AW22" s="10">
        <f t="shared" si="6"/>
        <v>25</v>
      </c>
      <c r="AX22" s="10">
        <f t="shared" si="7"/>
        <v>1</v>
      </c>
      <c r="AY22" s="10">
        <f t="shared" si="8"/>
        <v>0</v>
      </c>
      <c r="AZ22" s="10">
        <f t="shared" si="9"/>
        <v>4</v>
      </c>
      <c r="BA22" s="10">
        <f t="shared" si="10"/>
        <v>30</v>
      </c>
      <c r="BB22" s="10">
        <f>rapportjanv4[[#This Row],[Jours]]-rapportjanv4[[#This Row],[Absent ]]</f>
        <v>29</v>
      </c>
      <c r="BC22" s="24">
        <v>15000</v>
      </c>
      <c r="BD22" s="25">
        <f>rapportjanv4[[#This Row],[Salaire]]/rapportjanv4[[#This Row],[Jours]]</f>
        <v>500</v>
      </c>
      <c r="BE22" s="25">
        <f>rapportjanv4[[#This Row],[Salaire par jours]]*rapportjanv4[[#This Row],[Absent ]]</f>
        <v>500</v>
      </c>
      <c r="BF22" s="25">
        <f>rapportjanv4[[#This Row],[Salaire]]-rapportjanv4[[#This Row],[Déduction]]</f>
        <v>14500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11"/>
        <v>4</v>
      </c>
      <c r="L23" s="10" t="s">
        <v>40</v>
      </c>
      <c r="M23" s="10" t="s">
        <v>40</v>
      </c>
      <c r="N23" s="10" t="s">
        <v>40</v>
      </c>
      <c r="O23" s="10" t="s">
        <v>40</v>
      </c>
      <c r="P23" s="10" t="s">
        <v>40</v>
      </c>
      <c r="Q23" s="10" t="str">
        <f t="shared" si="13"/>
        <v>WO</v>
      </c>
      <c r="R23" s="10" t="s">
        <v>40</v>
      </c>
      <c r="S23" s="10" t="s">
        <v>40</v>
      </c>
      <c r="T23" s="10" t="s">
        <v>40</v>
      </c>
      <c r="U23" s="10" t="s">
        <v>40</v>
      </c>
      <c r="V23" s="10" t="s">
        <v>28</v>
      </c>
      <c r="W23" s="10" t="s">
        <v>40</v>
      </c>
      <c r="X23" s="10" t="str">
        <f t="shared" si="13"/>
        <v>WO</v>
      </c>
      <c r="Y23" s="10" t="s">
        <v>40</v>
      </c>
      <c r="Z23" s="10" t="s">
        <v>40</v>
      </c>
      <c r="AA23" s="10" t="s">
        <v>40</v>
      </c>
      <c r="AB23" s="10" t="s">
        <v>40</v>
      </c>
      <c r="AC23" s="10" t="s">
        <v>40</v>
      </c>
      <c r="AD23" s="10" t="s">
        <v>40</v>
      </c>
      <c r="AE23" s="10" t="str">
        <f t="shared" si="12"/>
        <v>WO</v>
      </c>
      <c r="AF23" s="10" t="s">
        <v>40</v>
      </c>
      <c r="AG23" s="10" t="s">
        <v>40</v>
      </c>
      <c r="AH23" s="10" t="s">
        <v>40</v>
      </c>
      <c r="AI23" s="10" t="s">
        <v>40</v>
      </c>
      <c r="AJ23" s="10" t="s">
        <v>40</v>
      </c>
      <c r="AK23" s="10" t="s">
        <v>40</v>
      </c>
      <c r="AL23" s="10" t="str">
        <f t="shared" si="4"/>
        <v>WO</v>
      </c>
      <c r="AM23" s="10" t="s">
        <v>40</v>
      </c>
      <c r="AN23" s="10" t="s">
        <v>40</v>
      </c>
      <c r="AO23" s="10" t="s">
        <v>40</v>
      </c>
      <c r="AP23" s="11"/>
      <c r="AQ23" s="29"/>
      <c r="AR23" s="32"/>
      <c r="AS23" s="10">
        <v>15</v>
      </c>
      <c r="AT23" s="10">
        <v>1015</v>
      </c>
      <c r="AU23" s="10" t="str">
        <f t="shared" si="5"/>
        <v>avril</v>
      </c>
      <c r="AV23" s="19" t="s">
        <v>18</v>
      </c>
      <c r="AW23" s="10">
        <f t="shared" si="6"/>
        <v>25</v>
      </c>
      <c r="AX23" s="10">
        <f t="shared" si="7"/>
        <v>1</v>
      </c>
      <c r="AY23" s="10">
        <f t="shared" si="8"/>
        <v>0</v>
      </c>
      <c r="AZ23" s="10">
        <f t="shared" si="9"/>
        <v>4</v>
      </c>
      <c r="BA23" s="10">
        <f t="shared" si="10"/>
        <v>30</v>
      </c>
      <c r="BB23" s="10">
        <f>rapportjanv4[[#This Row],[Jours]]-rapportjanv4[[#This Row],[Absent ]]</f>
        <v>29</v>
      </c>
      <c r="BC23" s="24">
        <v>46000</v>
      </c>
      <c r="BD23" s="25">
        <f>rapportjanv4[[#This Row],[Salaire]]/rapportjanv4[[#This Row],[Jours]]</f>
        <v>1533.3333333333333</v>
      </c>
      <c r="BE23" s="25">
        <f>rapportjanv4[[#This Row],[Salaire par jours]]*rapportjanv4[[#This Row],[Absent ]]</f>
        <v>1533.3333333333333</v>
      </c>
      <c r="BF23" s="25">
        <f>rapportjanv4[[#This Row],[Salaire]]-rapportjanv4[[#This Row],[Déduction]]</f>
        <v>44466.666666666664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11"/>
        <v>4</v>
      </c>
      <c r="L24" s="10" t="s">
        <v>40</v>
      </c>
      <c r="M24" s="10" t="s">
        <v>40</v>
      </c>
      <c r="N24" s="10" t="s">
        <v>40</v>
      </c>
      <c r="O24" s="10" t="s">
        <v>40</v>
      </c>
      <c r="P24" s="10" t="s">
        <v>40</v>
      </c>
      <c r="Q24" s="10" t="str">
        <f t="shared" si="13"/>
        <v>WO</v>
      </c>
      <c r="R24" s="10" t="s">
        <v>40</v>
      </c>
      <c r="S24" s="10" t="s">
        <v>40</v>
      </c>
      <c r="T24" s="10" t="s">
        <v>40</v>
      </c>
      <c r="U24" s="10" t="s">
        <v>40</v>
      </c>
      <c r="V24" s="10" t="s">
        <v>40</v>
      </c>
      <c r="W24" s="10" t="s">
        <v>40</v>
      </c>
      <c r="X24" s="10" t="str">
        <f t="shared" si="13"/>
        <v>WO</v>
      </c>
      <c r="Y24" s="10" t="s">
        <v>40</v>
      </c>
      <c r="Z24" s="10" t="s">
        <v>40</v>
      </c>
      <c r="AA24" s="10" t="s">
        <v>40</v>
      </c>
      <c r="AB24" s="10" t="s">
        <v>40</v>
      </c>
      <c r="AC24" s="10" t="s">
        <v>40</v>
      </c>
      <c r="AD24" s="10" t="s">
        <v>40</v>
      </c>
      <c r="AE24" s="10" t="str">
        <f t="shared" si="12"/>
        <v>WO</v>
      </c>
      <c r="AF24" s="10" t="s">
        <v>40</v>
      </c>
      <c r="AG24" s="10" t="s">
        <v>40</v>
      </c>
      <c r="AH24" s="10" t="s">
        <v>40</v>
      </c>
      <c r="AI24" s="10" t="s">
        <v>40</v>
      </c>
      <c r="AJ24" s="10" t="s">
        <v>40</v>
      </c>
      <c r="AK24" s="10" t="s">
        <v>40</v>
      </c>
      <c r="AL24" s="10" t="str">
        <f t="shared" si="4"/>
        <v>WO</v>
      </c>
      <c r="AM24" s="10" t="s">
        <v>40</v>
      </c>
      <c r="AN24" s="10" t="s">
        <v>40</v>
      </c>
      <c r="AO24" s="10" t="s">
        <v>40</v>
      </c>
      <c r="AP24" s="11"/>
      <c r="AQ24" s="29"/>
      <c r="AR24" s="32"/>
      <c r="AS24" s="10">
        <v>16</v>
      </c>
      <c r="AT24" s="10">
        <v>1016</v>
      </c>
      <c r="AU24" s="10" t="str">
        <f t="shared" si="5"/>
        <v>avril</v>
      </c>
      <c r="AV24" s="19" t="s">
        <v>19</v>
      </c>
      <c r="AW24" s="10">
        <f t="shared" si="6"/>
        <v>26</v>
      </c>
      <c r="AX24" s="10">
        <f t="shared" si="7"/>
        <v>0</v>
      </c>
      <c r="AY24" s="10">
        <f t="shared" si="8"/>
        <v>0</v>
      </c>
      <c r="AZ24" s="10">
        <f t="shared" si="9"/>
        <v>4</v>
      </c>
      <c r="BA24" s="10">
        <f t="shared" si="10"/>
        <v>30</v>
      </c>
      <c r="BB24" s="10">
        <f>rapportjanv4[[#This Row],[Jours]]-rapportjanv4[[#This Row],[Absent ]]</f>
        <v>30</v>
      </c>
      <c r="BC24" s="24">
        <v>52000</v>
      </c>
      <c r="BD24" s="25">
        <f>rapportjanv4[[#This Row],[Salaire]]/rapportjanv4[[#This Row],[Jours]]</f>
        <v>1733.3333333333333</v>
      </c>
      <c r="BE24" s="25">
        <f>rapportjanv4[[#This Row],[Salaire par jours]]*rapportjanv4[[#This Row],[Absent ]]</f>
        <v>0</v>
      </c>
      <c r="BF24" s="25">
        <f>rapportjanv4[[#This Row],[Salaire]]-rapportjanv4[[#This Row],[Déduction]]</f>
        <v>52000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11"/>
        <v>4</v>
      </c>
      <c r="L25" s="10" t="s">
        <v>40</v>
      </c>
      <c r="M25" s="10" t="s">
        <v>40</v>
      </c>
      <c r="N25" s="10" t="s">
        <v>40</v>
      </c>
      <c r="O25" s="10" t="s">
        <v>40</v>
      </c>
      <c r="P25" s="10" t="s">
        <v>40</v>
      </c>
      <c r="Q25" s="10" t="str">
        <f t="shared" si="13"/>
        <v>WO</v>
      </c>
      <c r="R25" s="10" t="s">
        <v>40</v>
      </c>
      <c r="S25" s="10" t="s">
        <v>40</v>
      </c>
      <c r="T25" s="10" t="s">
        <v>40</v>
      </c>
      <c r="U25" s="10" t="s">
        <v>40</v>
      </c>
      <c r="V25" s="10" t="s">
        <v>40</v>
      </c>
      <c r="W25" s="10" t="s">
        <v>40</v>
      </c>
      <c r="X25" s="10" t="str">
        <f t="shared" si="13"/>
        <v>WO</v>
      </c>
      <c r="Y25" s="10" t="s">
        <v>40</v>
      </c>
      <c r="Z25" s="10" t="s">
        <v>40</v>
      </c>
      <c r="AA25" s="10" t="s">
        <v>40</v>
      </c>
      <c r="AB25" s="10" t="s">
        <v>40</v>
      </c>
      <c r="AC25" s="10" t="s">
        <v>40</v>
      </c>
      <c r="AD25" s="10" t="s">
        <v>40</v>
      </c>
      <c r="AE25" s="10" t="str">
        <f t="shared" si="12"/>
        <v>WO</v>
      </c>
      <c r="AF25" s="10" t="s">
        <v>40</v>
      </c>
      <c r="AG25" s="10" t="s">
        <v>40</v>
      </c>
      <c r="AH25" s="10" t="s">
        <v>40</v>
      </c>
      <c r="AI25" s="10" t="s">
        <v>40</v>
      </c>
      <c r="AJ25" s="10" t="s">
        <v>40</v>
      </c>
      <c r="AK25" s="10" t="s">
        <v>40</v>
      </c>
      <c r="AL25" s="10" t="str">
        <f t="shared" ref="AL25:AL28" si="14">IF(AL$7="dim","WO","")</f>
        <v>WO</v>
      </c>
      <c r="AM25" s="10" t="s">
        <v>40</v>
      </c>
      <c r="AN25" s="10" t="s">
        <v>40</v>
      </c>
      <c r="AO25" s="10" t="s">
        <v>40</v>
      </c>
      <c r="AP25" s="11"/>
      <c r="AQ25" s="29"/>
      <c r="AR25" s="32"/>
      <c r="AS25" s="10">
        <v>17</v>
      </c>
      <c r="AT25" s="10">
        <v>1017</v>
      </c>
      <c r="AU25" s="10" t="str">
        <f t="shared" si="5"/>
        <v>avril</v>
      </c>
      <c r="AV25" s="19" t="s">
        <v>20</v>
      </c>
      <c r="AW25" s="10">
        <f t="shared" si="6"/>
        <v>26</v>
      </c>
      <c r="AX25" s="10">
        <f t="shared" si="7"/>
        <v>0</v>
      </c>
      <c r="AY25" s="10">
        <f t="shared" si="8"/>
        <v>0</v>
      </c>
      <c r="AZ25" s="10">
        <f t="shared" si="9"/>
        <v>4</v>
      </c>
      <c r="BA25" s="10">
        <f t="shared" si="10"/>
        <v>30</v>
      </c>
      <c r="BB25" s="10">
        <f>rapportjanv4[[#This Row],[Jours]]-rapportjanv4[[#This Row],[Absent ]]</f>
        <v>30</v>
      </c>
      <c r="BC25" s="24">
        <v>42000</v>
      </c>
      <c r="BD25" s="25">
        <f>rapportjanv4[[#This Row],[Salaire]]/rapportjanv4[[#This Row],[Jours]]</f>
        <v>1400</v>
      </c>
      <c r="BE25" s="25">
        <f>rapportjanv4[[#This Row],[Salaire par jours]]*rapportjanv4[[#This Row],[Absent ]]</f>
        <v>0</v>
      </c>
      <c r="BF25" s="25">
        <f>rapportjanv4[[#This Row],[Salaire]]-rapportjanv4[[#This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11"/>
        <v>4</v>
      </c>
      <c r="L26" s="10" t="s">
        <v>40</v>
      </c>
      <c r="M26" s="10" t="s">
        <v>40</v>
      </c>
      <c r="N26" s="10" t="s">
        <v>40</v>
      </c>
      <c r="O26" s="10" t="s">
        <v>40</v>
      </c>
      <c r="P26" s="10" t="s">
        <v>40</v>
      </c>
      <c r="Q26" s="10" t="str">
        <f t="shared" si="13"/>
        <v>WO</v>
      </c>
      <c r="R26" s="10" t="s">
        <v>40</v>
      </c>
      <c r="S26" s="10" t="s">
        <v>40</v>
      </c>
      <c r="T26" s="10" t="s">
        <v>40</v>
      </c>
      <c r="U26" s="10" t="s">
        <v>40</v>
      </c>
      <c r="V26" s="10" t="s">
        <v>40</v>
      </c>
      <c r="W26" s="10" t="s">
        <v>40</v>
      </c>
      <c r="X26" s="10" t="str">
        <f t="shared" si="13"/>
        <v>WO</v>
      </c>
      <c r="Y26" s="10" t="s">
        <v>40</v>
      </c>
      <c r="Z26" s="10" t="s">
        <v>40</v>
      </c>
      <c r="AA26" s="10" t="s">
        <v>40</v>
      </c>
      <c r="AB26" s="10" t="s">
        <v>40</v>
      </c>
      <c r="AC26" s="10" t="s">
        <v>40</v>
      </c>
      <c r="AD26" s="10" t="s">
        <v>40</v>
      </c>
      <c r="AE26" s="10" t="str">
        <f t="shared" si="12"/>
        <v>WO</v>
      </c>
      <c r="AF26" s="10" t="s">
        <v>40</v>
      </c>
      <c r="AG26" s="10" t="s">
        <v>40</v>
      </c>
      <c r="AH26" s="10" t="s">
        <v>40</v>
      </c>
      <c r="AI26" s="10" t="s">
        <v>40</v>
      </c>
      <c r="AJ26" s="10" t="s">
        <v>40</v>
      </c>
      <c r="AK26" s="10" t="s">
        <v>40</v>
      </c>
      <c r="AL26" s="10" t="str">
        <f t="shared" si="14"/>
        <v>WO</v>
      </c>
      <c r="AM26" s="10" t="s">
        <v>40</v>
      </c>
      <c r="AN26" s="10" t="s">
        <v>40</v>
      </c>
      <c r="AO26" s="10" t="s">
        <v>40</v>
      </c>
      <c r="AP26" s="11"/>
      <c r="AQ26" s="29"/>
      <c r="AR26" s="32"/>
      <c r="AS26" s="10">
        <v>18</v>
      </c>
      <c r="AT26" s="10">
        <v>1018</v>
      </c>
      <c r="AU26" s="10" t="str">
        <f t="shared" si="5"/>
        <v>avril</v>
      </c>
      <c r="AV26" s="19" t="s">
        <v>21</v>
      </c>
      <c r="AW26" s="10">
        <f t="shared" si="6"/>
        <v>26</v>
      </c>
      <c r="AX26" s="10">
        <f t="shared" si="7"/>
        <v>0</v>
      </c>
      <c r="AY26" s="10">
        <f t="shared" si="8"/>
        <v>0</v>
      </c>
      <c r="AZ26" s="10">
        <f t="shared" si="9"/>
        <v>4</v>
      </c>
      <c r="BA26" s="10">
        <f t="shared" si="10"/>
        <v>30</v>
      </c>
      <c r="BB26" s="10">
        <f>rapportjanv4[[#This Row],[Jours]]-rapportjanv4[[#This Row],[Absent ]]</f>
        <v>30</v>
      </c>
      <c r="BC26" s="24">
        <v>62000</v>
      </c>
      <c r="BD26" s="25">
        <f>rapportjanv4[[#This Row],[Salaire]]/rapportjanv4[[#This Row],[Jours]]</f>
        <v>2066.6666666666665</v>
      </c>
      <c r="BE26" s="25">
        <f>rapportjanv4[[#This Row],[Salaire par jours]]*rapportjanv4[[#This Row],[Absent ]]</f>
        <v>0</v>
      </c>
      <c r="BF26" s="25">
        <f>rapportjanv4[[#This Row],[Salaire]]-rapportjanv4[[#This Row],[Déduction]]</f>
        <v>62000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11"/>
        <v>4</v>
      </c>
      <c r="L27" s="10" t="s">
        <v>40</v>
      </c>
      <c r="M27" s="10" t="s">
        <v>40</v>
      </c>
      <c r="N27" s="10" t="s">
        <v>40</v>
      </c>
      <c r="O27" s="10" t="s">
        <v>40</v>
      </c>
      <c r="P27" s="10" t="s">
        <v>40</v>
      </c>
      <c r="Q27" s="10" t="str">
        <f t="shared" si="13"/>
        <v>WO</v>
      </c>
      <c r="R27" s="10" t="s">
        <v>40</v>
      </c>
      <c r="S27" s="10" t="s">
        <v>40</v>
      </c>
      <c r="T27" s="10" t="s">
        <v>40</v>
      </c>
      <c r="U27" s="10" t="s">
        <v>40</v>
      </c>
      <c r="V27" s="10" t="s">
        <v>40</v>
      </c>
      <c r="W27" s="10" t="s">
        <v>40</v>
      </c>
      <c r="X27" s="10" t="str">
        <f t="shared" si="13"/>
        <v>WO</v>
      </c>
      <c r="Y27" s="10" t="s">
        <v>40</v>
      </c>
      <c r="Z27" s="10" t="s">
        <v>40</v>
      </c>
      <c r="AA27" s="10" t="s">
        <v>40</v>
      </c>
      <c r="AB27" s="10" t="s">
        <v>40</v>
      </c>
      <c r="AC27" s="10" t="s">
        <v>40</v>
      </c>
      <c r="AD27" s="10" t="s">
        <v>40</v>
      </c>
      <c r="AE27" s="10" t="str">
        <f t="shared" si="12"/>
        <v>WO</v>
      </c>
      <c r="AF27" s="10" t="s">
        <v>40</v>
      </c>
      <c r="AG27" s="10" t="s">
        <v>28</v>
      </c>
      <c r="AH27" s="10" t="s">
        <v>40</v>
      </c>
      <c r="AI27" s="10" t="s">
        <v>40</v>
      </c>
      <c r="AJ27" s="10" t="s">
        <v>40</v>
      </c>
      <c r="AK27" s="10" t="s">
        <v>40</v>
      </c>
      <c r="AL27" s="10" t="str">
        <f t="shared" si="14"/>
        <v>WO</v>
      </c>
      <c r="AM27" s="10" t="s">
        <v>40</v>
      </c>
      <c r="AN27" s="10" t="s">
        <v>40</v>
      </c>
      <c r="AO27" s="10" t="s">
        <v>40</v>
      </c>
      <c r="AP27" s="11"/>
      <c r="AQ27" s="29"/>
      <c r="AR27" s="32"/>
      <c r="AS27" s="10">
        <v>19</v>
      </c>
      <c r="AT27" s="10">
        <v>1019</v>
      </c>
      <c r="AU27" s="10" t="str">
        <f t="shared" si="5"/>
        <v>avril</v>
      </c>
      <c r="AV27" s="19" t="s">
        <v>22</v>
      </c>
      <c r="AW27" s="10">
        <f t="shared" si="6"/>
        <v>25</v>
      </c>
      <c r="AX27" s="10">
        <f t="shared" si="7"/>
        <v>1</v>
      </c>
      <c r="AY27" s="10">
        <f t="shared" si="8"/>
        <v>0</v>
      </c>
      <c r="AZ27" s="10">
        <f t="shared" si="9"/>
        <v>4</v>
      </c>
      <c r="BA27" s="10">
        <f t="shared" si="10"/>
        <v>30</v>
      </c>
      <c r="BB27" s="10">
        <f>rapportjanv4[[#This Row],[Jours]]-rapportjanv4[[#This Row],[Absent ]]</f>
        <v>29</v>
      </c>
      <c r="BC27" s="24">
        <v>41000</v>
      </c>
      <c r="BD27" s="25">
        <f>rapportjanv4[[#This Row],[Salaire]]/rapportjanv4[[#This Row],[Jours]]</f>
        <v>1366.6666666666667</v>
      </c>
      <c r="BE27" s="25">
        <f>rapportjanv4[[#This Row],[Salaire par jours]]*rapportjanv4[[#This Row],[Absent ]]</f>
        <v>1366.6666666666667</v>
      </c>
      <c r="BF27" s="25">
        <f>rapportjanv4[[#This Row],[Salaire]]-rapportjanv4[[#This Row],[Déduction]]</f>
        <v>39633.333333333336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11"/>
        <v>4</v>
      </c>
      <c r="L28" s="13" t="s">
        <v>40</v>
      </c>
      <c r="M28" s="13" t="s">
        <v>40</v>
      </c>
      <c r="N28" s="13" t="s">
        <v>40</v>
      </c>
      <c r="O28" s="13" t="s">
        <v>40</v>
      </c>
      <c r="P28" s="13" t="s">
        <v>40</v>
      </c>
      <c r="Q28" s="13" t="str">
        <f t="shared" si="13"/>
        <v>WO</v>
      </c>
      <c r="R28" s="13" t="s">
        <v>40</v>
      </c>
      <c r="S28" s="13" t="s">
        <v>40</v>
      </c>
      <c r="T28" s="13" t="s">
        <v>40</v>
      </c>
      <c r="U28" s="13" t="s">
        <v>40</v>
      </c>
      <c r="V28" s="13" t="s">
        <v>40</v>
      </c>
      <c r="W28" s="13" t="s">
        <v>40</v>
      </c>
      <c r="X28" s="13" t="str">
        <f t="shared" si="13"/>
        <v>WO</v>
      </c>
      <c r="Y28" s="13" t="s">
        <v>40</v>
      </c>
      <c r="Z28" s="13" t="s">
        <v>40</v>
      </c>
      <c r="AA28" s="13" t="s">
        <v>40</v>
      </c>
      <c r="AB28" s="13" t="s">
        <v>40</v>
      </c>
      <c r="AC28" s="13" t="s">
        <v>40</v>
      </c>
      <c r="AD28" s="13" t="s">
        <v>40</v>
      </c>
      <c r="AE28" s="13" t="str">
        <f t="shared" si="12"/>
        <v>WO</v>
      </c>
      <c r="AF28" s="13" t="s">
        <v>40</v>
      </c>
      <c r="AG28" s="13" t="s">
        <v>40</v>
      </c>
      <c r="AH28" s="13" t="s">
        <v>40</v>
      </c>
      <c r="AI28" s="13" t="s">
        <v>40</v>
      </c>
      <c r="AJ28" s="13" t="s">
        <v>40</v>
      </c>
      <c r="AK28" s="13" t="s">
        <v>40</v>
      </c>
      <c r="AL28" s="13" t="str">
        <f t="shared" si="14"/>
        <v>WO</v>
      </c>
      <c r="AM28" s="13" t="s">
        <v>40</v>
      </c>
      <c r="AN28" s="13" t="s">
        <v>40</v>
      </c>
      <c r="AO28" s="13" t="s">
        <v>40</v>
      </c>
      <c r="AP28" s="14"/>
      <c r="AQ28" s="29"/>
      <c r="AR28" s="32"/>
      <c r="AS28" s="10">
        <v>20</v>
      </c>
      <c r="AT28" s="10">
        <v>1020</v>
      </c>
      <c r="AU28" s="10" t="str">
        <f t="shared" si="5"/>
        <v>avril</v>
      </c>
      <c r="AV28" s="19" t="s">
        <v>23</v>
      </c>
      <c r="AW28" s="10">
        <f t="shared" si="6"/>
        <v>26</v>
      </c>
      <c r="AX28" s="10">
        <f t="shared" si="7"/>
        <v>0</v>
      </c>
      <c r="AY28" s="10">
        <f t="shared" si="8"/>
        <v>0</v>
      </c>
      <c r="AZ28" s="10">
        <f t="shared" si="9"/>
        <v>4</v>
      </c>
      <c r="BA28" s="10">
        <f t="shared" si="10"/>
        <v>30</v>
      </c>
      <c r="BB28" s="10">
        <f>rapportjanv4[[#This Row],[Jours]]-rapportjanv4[[#This Row],[Absent ]]</f>
        <v>30</v>
      </c>
      <c r="BC28" s="24">
        <v>30000</v>
      </c>
      <c r="BD28" s="25">
        <f>rapportjanv4[[#This Row],[Salaire]]/rapportjanv4[[#This Row],[Jours]]</f>
        <v>1000</v>
      </c>
      <c r="BE28" s="25">
        <f>rapportjanv4[[#This Row],[Salaire par jours]]*rapportjanv4[[#This Row],[Absent ]]</f>
        <v>0</v>
      </c>
      <c r="BF28" s="25">
        <f>rapportjanv4[[#This Row],[Salaire]]-rapportjanv4[[#This Row],[Déduction]]</f>
        <v>30000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Q9:Q28 X9:X28 AE9:AE28 AL9:AL28 AP9:AP28">
    <cfRule type="containsText" dxfId="363" priority="28" operator="containsText" text="WO">
      <formula>NOT(ISERROR(SEARCH("WO",L8)))</formula>
    </cfRule>
  </conditionalFormatting>
  <conditionalFormatting sqref="Q9:Q28 X9:X28 AE9:AE28 AL9:AL28 AP9:AP28">
    <cfRule type="containsText" dxfId="362" priority="25" operator="containsText" text="C">
      <formula>NOT(ISERROR(SEARCH("C",Q9)))</formula>
    </cfRule>
    <cfRule type="containsText" dxfId="361" priority="26" operator="containsText" text="A">
      <formula>NOT(ISERROR(SEARCH("A",Q9)))</formula>
    </cfRule>
    <cfRule type="containsText" dxfId="360" priority="27" operator="containsText" text="P">
      <formula>NOT(ISERROR(SEARCH("P",Q9)))</formula>
    </cfRule>
  </conditionalFormatting>
  <conditionalFormatting sqref="L9:O28">
    <cfRule type="containsText" dxfId="359" priority="24" operator="containsText" text="WO">
      <formula>NOT(ISERROR(SEARCH("WO",L9)))</formula>
    </cfRule>
  </conditionalFormatting>
  <conditionalFormatting sqref="L9:O28">
    <cfRule type="containsText" dxfId="358" priority="21" operator="containsText" text="C">
      <formula>NOT(ISERROR(SEARCH("C",L9)))</formula>
    </cfRule>
    <cfRule type="containsText" dxfId="357" priority="22" operator="containsText" text="A">
      <formula>NOT(ISERROR(SEARCH("A",L9)))</formula>
    </cfRule>
    <cfRule type="containsText" dxfId="356" priority="23" operator="containsText" text="P">
      <formula>NOT(ISERROR(SEARCH("P",L9)))</formula>
    </cfRule>
  </conditionalFormatting>
  <conditionalFormatting sqref="P9:P28">
    <cfRule type="containsText" dxfId="355" priority="20" operator="containsText" text="WO">
      <formula>NOT(ISERROR(SEARCH("WO",P9)))</formula>
    </cfRule>
  </conditionalFormatting>
  <conditionalFormatting sqref="P9:P28">
    <cfRule type="containsText" dxfId="354" priority="17" operator="containsText" text="C">
      <formula>NOT(ISERROR(SEARCH("C",P9)))</formula>
    </cfRule>
    <cfRule type="containsText" dxfId="353" priority="18" operator="containsText" text="A">
      <formula>NOT(ISERROR(SEARCH("A",P9)))</formula>
    </cfRule>
    <cfRule type="containsText" dxfId="352" priority="19" operator="containsText" text="P">
      <formula>NOT(ISERROR(SEARCH("P",P9)))</formula>
    </cfRule>
  </conditionalFormatting>
  <conditionalFormatting sqref="R9:W28">
    <cfRule type="containsText" dxfId="351" priority="16" operator="containsText" text="WO">
      <formula>NOT(ISERROR(SEARCH("WO",R9)))</formula>
    </cfRule>
  </conditionalFormatting>
  <conditionalFormatting sqref="R9:W28">
    <cfRule type="containsText" dxfId="350" priority="13" operator="containsText" text="C">
      <formula>NOT(ISERROR(SEARCH("C",R9)))</formula>
    </cfRule>
    <cfRule type="containsText" dxfId="349" priority="14" operator="containsText" text="A">
      <formula>NOT(ISERROR(SEARCH("A",R9)))</formula>
    </cfRule>
    <cfRule type="containsText" dxfId="348" priority="15" operator="containsText" text="P">
      <formula>NOT(ISERROR(SEARCH("P",R9)))</formula>
    </cfRule>
  </conditionalFormatting>
  <conditionalFormatting sqref="Y9:AD28">
    <cfRule type="containsText" dxfId="347" priority="12" operator="containsText" text="WO">
      <formula>NOT(ISERROR(SEARCH("WO",Y9)))</formula>
    </cfRule>
  </conditionalFormatting>
  <conditionalFormatting sqref="Y9:AD28">
    <cfRule type="containsText" dxfId="346" priority="9" operator="containsText" text="C">
      <formula>NOT(ISERROR(SEARCH("C",Y9)))</formula>
    </cfRule>
    <cfRule type="containsText" dxfId="345" priority="10" operator="containsText" text="A">
      <formula>NOT(ISERROR(SEARCH("A",Y9)))</formula>
    </cfRule>
    <cfRule type="containsText" dxfId="344" priority="11" operator="containsText" text="P">
      <formula>NOT(ISERROR(SEARCH("P",Y9)))</formula>
    </cfRule>
  </conditionalFormatting>
  <conditionalFormatting sqref="AF9:AK28">
    <cfRule type="containsText" dxfId="343" priority="8" operator="containsText" text="WO">
      <formula>NOT(ISERROR(SEARCH("WO",AF9)))</formula>
    </cfRule>
  </conditionalFormatting>
  <conditionalFormatting sqref="AF9:AK28">
    <cfRule type="containsText" dxfId="342" priority="5" operator="containsText" text="C">
      <formula>NOT(ISERROR(SEARCH("C",AF9)))</formula>
    </cfRule>
    <cfRule type="containsText" dxfId="341" priority="6" operator="containsText" text="A">
      <formula>NOT(ISERROR(SEARCH("A",AF9)))</formula>
    </cfRule>
    <cfRule type="containsText" dxfId="340" priority="7" operator="containsText" text="P">
      <formula>NOT(ISERROR(SEARCH("P",AF9)))</formula>
    </cfRule>
  </conditionalFormatting>
  <conditionalFormatting sqref="AM9:AO28">
    <cfRule type="containsText" dxfId="339" priority="4" operator="containsText" text="WO">
      <formula>NOT(ISERROR(SEARCH("WO",AM9)))</formula>
    </cfRule>
  </conditionalFormatting>
  <conditionalFormatting sqref="AM9:AO28">
    <cfRule type="containsText" dxfId="338" priority="1" operator="containsText" text="C">
      <formula>NOT(ISERROR(SEARCH("C",AM9)))</formula>
    </cfRule>
    <cfRule type="containsText" dxfId="337" priority="2" operator="containsText" text="A">
      <formula>NOT(ISERROR(SEARCH("A",AM9)))</formula>
    </cfRule>
    <cfRule type="containsText" dxfId="336" priority="3" operator="containsText" text="P">
      <formula>NOT(ISERROR(SEARCH("P",AM9)))</formula>
    </cfRule>
  </conditionalFormatting>
  <dataValidations count="1">
    <dataValidation type="list" allowBlank="1" showInputMessage="1" showErrorMessage="1" sqref="L9:P28 R9:W28 Y9:AD28 AF9:AK28 AM9:AO28" xr:uid="{B0F830E7-CD1D-4A7A-8CE5-AEBD3994B6C3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F95C71-D95D-4A58-AFF8-CC8264CF58A7}">
          <x14:formula1>
            <xm:f>rough!$A$1:$A$12</xm:f>
          </x14:formula1>
          <xm:sqref>H5:I5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FF6B-B9E8-4519-BB30-803D35B9D87F}">
  <dimension ref="A1:BI43"/>
  <sheetViews>
    <sheetView topLeftCell="AD1" zoomScale="70" zoomScaleNormal="70" workbookViewId="0">
      <selection activeCell="BD22" sqref="BD22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45778</v>
      </c>
      <c r="I5" s="34"/>
      <c r="J5" s="35">
        <f>(_xlfn.DAYS($M$5,$H$5))+1</f>
        <v>31</v>
      </c>
      <c r="K5" s="33" t="str">
        <f>TEXT(H5,"mmmm")</f>
        <v>mai</v>
      </c>
      <c r="L5" s="33" t="s">
        <v>27</v>
      </c>
      <c r="M5" s="34">
        <f>EOMONTH(H5,0)</f>
        <v>45808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jeu</v>
      </c>
      <c r="M7" s="6" t="str">
        <f t="shared" ref="M7:AP7" si="0">TEXT(M8,"jjj")</f>
        <v>ven</v>
      </c>
      <c r="N7" s="6" t="str">
        <f t="shared" si="0"/>
        <v>sam</v>
      </c>
      <c r="O7" s="6" t="str">
        <f t="shared" si="0"/>
        <v>dim</v>
      </c>
      <c r="P7" s="6" t="str">
        <f t="shared" si="0"/>
        <v>lun</v>
      </c>
      <c r="Q7" s="6" t="str">
        <f t="shared" si="0"/>
        <v>mar</v>
      </c>
      <c r="R7" s="6" t="str">
        <f t="shared" si="0"/>
        <v>mer</v>
      </c>
      <c r="S7" s="6" t="str">
        <f t="shared" si="0"/>
        <v>jeu</v>
      </c>
      <c r="T7" s="6" t="str">
        <f t="shared" si="0"/>
        <v>ven</v>
      </c>
      <c r="U7" s="6" t="str">
        <f t="shared" si="0"/>
        <v>sam</v>
      </c>
      <c r="V7" s="6" t="str">
        <f t="shared" si="0"/>
        <v>dim</v>
      </c>
      <c r="W7" s="6" t="str">
        <f t="shared" si="0"/>
        <v>lun</v>
      </c>
      <c r="X7" s="6" t="str">
        <f t="shared" si="0"/>
        <v>mar</v>
      </c>
      <c r="Y7" s="6" t="str">
        <f t="shared" si="0"/>
        <v>mer</v>
      </c>
      <c r="Z7" s="6" t="str">
        <f t="shared" si="0"/>
        <v>jeu</v>
      </c>
      <c r="AA7" s="6" t="str">
        <f t="shared" si="0"/>
        <v>ven</v>
      </c>
      <c r="AB7" s="6" t="str">
        <f t="shared" si="0"/>
        <v>sam</v>
      </c>
      <c r="AC7" s="6" t="str">
        <f t="shared" si="0"/>
        <v>dim</v>
      </c>
      <c r="AD7" s="6" t="str">
        <f t="shared" si="0"/>
        <v>lun</v>
      </c>
      <c r="AE7" s="6" t="str">
        <f t="shared" si="0"/>
        <v>mar</v>
      </c>
      <c r="AF7" s="6" t="str">
        <f t="shared" si="0"/>
        <v>mer</v>
      </c>
      <c r="AG7" s="6" t="str">
        <f t="shared" si="0"/>
        <v>jeu</v>
      </c>
      <c r="AH7" s="6" t="str">
        <f t="shared" si="0"/>
        <v>ven</v>
      </c>
      <c r="AI7" s="6" t="str">
        <f t="shared" si="0"/>
        <v>sam</v>
      </c>
      <c r="AJ7" s="6" t="str">
        <f t="shared" si="0"/>
        <v>dim</v>
      </c>
      <c r="AK7" s="6" t="str">
        <f t="shared" si="0"/>
        <v>lun</v>
      </c>
      <c r="AL7" s="6" t="str">
        <f t="shared" si="0"/>
        <v>mar</v>
      </c>
      <c r="AM7" s="6" t="str">
        <f t="shared" si="0"/>
        <v>mer</v>
      </c>
      <c r="AN7" s="6" t="str">
        <f t="shared" si="0"/>
        <v>jeu</v>
      </c>
      <c r="AO7" s="6" t="str">
        <f t="shared" si="0"/>
        <v>ven</v>
      </c>
      <c r="AP7" s="7" t="str">
        <f t="shared" si="0"/>
        <v>sam</v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45778</v>
      </c>
      <c r="M8" s="17">
        <f>IF(L8&lt;$M$5,L8+1,"")</f>
        <v>45779</v>
      </c>
      <c r="N8" s="17">
        <f t="shared" ref="N8:AQ8" si="1">IF(M8&lt;$M$5,M8+1,"")</f>
        <v>45780</v>
      </c>
      <c r="O8" s="17">
        <f t="shared" si="1"/>
        <v>45781</v>
      </c>
      <c r="P8" s="17">
        <f t="shared" si="1"/>
        <v>45782</v>
      </c>
      <c r="Q8" s="17">
        <f t="shared" si="1"/>
        <v>45783</v>
      </c>
      <c r="R8" s="17">
        <f t="shared" si="1"/>
        <v>45784</v>
      </c>
      <c r="S8" s="17">
        <f t="shared" si="1"/>
        <v>45785</v>
      </c>
      <c r="T8" s="17">
        <f t="shared" si="1"/>
        <v>45786</v>
      </c>
      <c r="U8" s="17">
        <f t="shared" si="1"/>
        <v>45787</v>
      </c>
      <c r="V8" s="17">
        <f t="shared" si="1"/>
        <v>45788</v>
      </c>
      <c r="W8" s="17">
        <f t="shared" si="1"/>
        <v>45789</v>
      </c>
      <c r="X8" s="17">
        <f t="shared" si="1"/>
        <v>45790</v>
      </c>
      <c r="Y8" s="17">
        <f t="shared" si="1"/>
        <v>45791</v>
      </c>
      <c r="Z8" s="17">
        <f t="shared" si="1"/>
        <v>45792</v>
      </c>
      <c r="AA8" s="17">
        <f t="shared" si="1"/>
        <v>45793</v>
      </c>
      <c r="AB8" s="17">
        <f t="shared" si="1"/>
        <v>45794</v>
      </c>
      <c r="AC8" s="17">
        <f t="shared" si="1"/>
        <v>45795</v>
      </c>
      <c r="AD8" s="17">
        <f t="shared" si="1"/>
        <v>45796</v>
      </c>
      <c r="AE8" s="17">
        <f t="shared" si="1"/>
        <v>45797</v>
      </c>
      <c r="AF8" s="17">
        <f t="shared" si="1"/>
        <v>45798</v>
      </c>
      <c r="AG8" s="17">
        <f t="shared" si="1"/>
        <v>45799</v>
      </c>
      <c r="AH8" s="17">
        <f t="shared" si="1"/>
        <v>45800</v>
      </c>
      <c r="AI8" s="17">
        <f t="shared" si="1"/>
        <v>45801</v>
      </c>
      <c r="AJ8" s="17">
        <f t="shared" si="1"/>
        <v>45802</v>
      </c>
      <c r="AK8" s="17">
        <f t="shared" si="1"/>
        <v>45803</v>
      </c>
      <c r="AL8" s="17">
        <f t="shared" si="1"/>
        <v>45804</v>
      </c>
      <c r="AM8" s="17">
        <f t="shared" si="1"/>
        <v>45805</v>
      </c>
      <c r="AN8" s="17">
        <f t="shared" si="1"/>
        <v>45806</v>
      </c>
      <c r="AO8" s="17">
        <f t="shared" si="1"/>
        <v>45807</v>
      </c>
      <c r="AP8" s="18">
        <f t="shared" si="1"/>
        <v>45808</v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41</v>
      </c>
      <c r="M9" s="10" t="s">
        <v>40</v>
      </c>
      <c r="N9" s="10" t="s">
        <v>28</v>
      </c>
      <c r="O9" s="10" t="str">
        <f t="shared" ref="O9:AJ17" si="2">IF(O$7="dim","WO","")</f>
        <v>WO</v>
      </c>
      <c r="P9" s="10" t="s">
        <v>40</v>
      </c>
      <c r="Q9" s="10" t="s">
        <v>40</v>
      </c>
      <c r="R9" s="10" t="s">
        <v>40</v>
      </c>
      <c r="S9" s="10" t="s">
        <v>40</v>
      </c>
      <c r="T9" s="10" t="s">
        <v>40</v>
      </c>
      <c r="U9" s="10" t="s">
        <v>40</v>
      </c>
      <c r="V9" s="10" t="str">
        <f t="shared" si="2"/>
        <v>WO</v>
      </c>
      <c r="W9" s="10" t="s">
        <v>40</v>
      </c>
      <c r="X9" s="10" t="s">
        <v>40</v>
      </c>
      <c r="Y9" s="10" t="s">
        <v>40</v>
      </c>
      <c r="Z9" s="10" t="s">
        <v>40</v>
      </c>
      <c r="AA9" s="10" t="s">
        <v>40</v>
      </c>
      <c r="AB9" s="10" t="s">
        <v>40</v>
      </c>
      <c r="AC9" s="10" t="str">
        <f t="shared" ref="AC9:AJ9" si="3">IF(AC$7="dim","WO","")</f>
        <v>WO</v>
      </c>
      <c r="AD9" s="10" t="s">
        <v>40</v>
      </c>
      <c r="AE9" s="10" t="s">
        <v>40</v>
      </c>
      <c r="AF9" s="10" t="s">
        <v>40</v>
      </c>
      <c r="AG9" s="10" t="s">
        <v>40</v>
      </c>
      <c r="AH9" s="10" t="s">
        <v>40</v>
      </c>
      <c r="AI9" s="10" t="s">
        <v>40</v>
      </c>
      <c r="AJ9" s="10" t="str">
        <f t="shared" si="3"/>
        <v>WO</v>
      </c>
      <c r="AK9" s="10" t="s">
        <v>40</v>
      </c>
      <c r="AL9" s="10" t="s">
        <v>40</v>
      </c>
      <c r="AM9" s="10" t="s">
        <v>40</v>
      </c>
      <c r="AN9" s="10" t="s">
        <v>40</v>
      </c>
      <c r="AO9" s="10" t="s">
        <v>40</v>
      </c>
      <c r="AP9" s="11" t="s">
        <v>40</v>
      </c>
      <c r="AQ9" s="29"/>
      <c r="AR9" s="32"/>
      <c r="AS9" s="10">
        <v>1</v>
      </c>
      <c r="AT9" s="10">
        <v>1001</v>
      </c>
      <c r="AU9" s="10" t="str">
        <f t="shared" ref="AU9:AU28" si="4">$K$5</f>
        <v>mai</v>
      </c>
      <c r="AV9" s="19" t="s">
        <v>4</v>
      </c>
      <c r="AW9" s="10">
        <f t="shared" ref="AW9:AW28" si="5">COUNTIF($L9:$AP9,"p")</f>
        <v>25</v>
      </c>
      <c r="AX9" s="10">
        <f t="shared" ref="AX9:AX28" si="6">COUNTIF($L9:$AP9,"A")</f>
        <v>1</v>
      </c>
      <c r="AY9" s="10">
        <f t="shared" ref="AY9:AY28" si="7">COUNTIF($L9:$AP9,"C")</f>
        <v>1</v>
      </c>
      <c r="AZ9" s="10">
        <f t="shared" ref="AZ9:AZ28" si="8">$K$9</f>
        <v>4</v>
      </c>
      <c r="BA9" s="10">
        <f t="shared" ref="BA9:BA28" si="9">$J$5</f>
        <v>31</v>
      </c>
      <c r="BB9" s="10">
        <f>rapportjanv5[[#This Row],[Jours]]-rapportjanv5[[#This Row],[Absent ]]</f>
        <v>30</v>
      </c>
      <c r="BC9" s="24">
        <v>10000</v>
      </c>
      <c r="BD9" s="25">
        <f>rapportjanv5[[#This Row],[Salaire]]/rapportjanv5[[#This Row],[Jours]]</f>
        <v>322.58064516129031</v>
      </c>
      <c r="BE9" s="25">
        <f>rapportjanv5[[#This Row],[Salaire par jours]]*rapportjanv5[[#This Row],[Absent ]]</f>
        <v>322.58064516129031</v>
      </c>
      <c r="BF9" s="25">
        <f>rapportjanv5[[#This Row],[Salaire]]-rapportjanv5[[#This Row],[Déduction]]</f>
        <v>9677.4193548387102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10">COUNTIF($L$7:$AP$7,"dim")</f>
        <v>4</v>
      </c>
      <c r="L10" s="10" t="s">
        <v>41</v>
      </c>
      <c r="M10" s="10" t="s">
        <v>40</v>
      </c>
      <c r="N10" s="10" t="s">
        <v>40</v>
      </c>
      <c r="O10" s="10" t="str">
        <f t="shared" si="2"/>
        <v>WO</v>
      </c>
      <c r="P10" s="10" t="s">
        <v>40</v>
      </c>
      <c r="Q10" s="10" t="s">
        <v>40</v>
      </c>
      <c r="R10" s="10" t="s">
        <v>28</v>
      </c>
      <c r="S10" s="10" t="s">
        <v>40</v>
      </c>
      <c r="T10" s="10" t="s">
        <v>40</v>
      </c>
      <c r="U10" s="10" t="s">
        <v>40</v>
      </c>
      <c r="V10" s="10" t="str">
        <f t="shared" si="2"/>
        <v>WO</v>
      </c>
      <c r="W10" s="10" t="s">
        <v>40</v>
      </c>
      <c r="X10" s="10" t="s">
        <v>40</v>
      </c>
      <c r="Y10" s="10" t="s">
        <v>40</v>
      </c>
      <c r="Z10" s="10" t="s">
        <v>40</v>
      </c>
      <c r="AA10" s="10" t="s">
        <v>40</v>
      </c>
      <c r="AB10" s="10" t="s">
        <v>40</v>
      </c>
      <c r="AC10" s="10" t="str">
        <f t="shared" si="2"/>
        <v>WO</v>
      </c>
      <c r="AD10" s="10" t="s">
        <v>40</v>
      </c>
      <c r="AE10" s="10" t="s">
        <v>40</v>
      </c>
      <c r="AF10" s="10" t="s">
        <v>40</v>
      </c>
      <c r="AG10" s="10" t="s">
        <v>40</v>
      </c>
      <c r="AH10" s="10" t="s">
        <v>40</v>
      </c>
      <c r="AI10" s="10" t="s">
        <v>40</v>
      </c>
      <c r="AJ10" s="10" t="str">
        <f t="shared" si="2"/>
        <v>WO</v>
      </c>
      <c r="AK10" s="10" t="s">
        <v>40</v>
      </c>
      <c r="AL10" s="10" t="s">
        <v>40</v>
      </c>
      <c r="AM10" s="10" t="s">
        <v>40</v>
      </c>
      <c r="AN10" s="10" t="s">
        <v>40</v>
      </c>
      <c r="AO10" s="10" t="s">
        <v>40</v>
      </c>
      <c r="AP10" s="11" t="s">
        <v>40</v>
      </c>
      <c r="AQ10" s="29"/>
      <c r="AR10" s="32"/>
      <c r="AS10" s="10">
        <v>2</v>
      </c>
      <c r="AT10" s="10">
        <v>1002</v>
      </c>
      <c r="AU10" s="10" t="str">
        <f t="shared" si="4"/>
        <v>mai</v>
      </c>
      <c r="AV10" s="19" t="s">
        <v>5</v>
      </c>
      <c r="AW10" s="26">
        <f t="shared" si="5"/>
        <v>25</v>
      </c>
      <c r="AX10" s="10">
        <f t="shared" si="6"/>
        <v>1</v>
      </c>
      <c r="AY10" s="10">
        <f t="shared" si="7"/>
        <v>1</v>
      </c>
      <c r="AZ10" s="10">
        <f t="shared" si="8"/>
        <v>4</v>
      </c>
      <c r="BA10" s="10">
        <f t="shared" si="9"/>
        <v>31</v>
      </c>
      <c r="BB10" s="10">
        <f>rapportjanv5[[#This Row],[Jours]]-rapportjanv5[[#This Row],[Absent ]]</f>
        <v>30</v>
      </c>
      <c r="BC10" s="24">
        <v>20000</v>
      </c>
      <c r="BD10" s="25">
        <f>rapportjanv5[[#This Row],[Salaire]]/rapportjanv5[[#This Row],[Jours]]</f>
        <v>645.16129032258061</v>
      </c>
      <c r="BE10" s="25">
        <f>rapportjanv5[[#This Row],[Salaire par jours]]*rapportjanv5[[#This Row],[Absent ]]</f>
        <v>645.16129032258061</v>
      </c>
      <c r="BF10" s="25">
        <f>rapportjanv5[[#This Row],[Salaire]]-rapportjanv5[[#This Row],[Déduction]]</f>
        <v>19354.83870967742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10"/>
        <v>4</v>
      </c>
      <c r="L11" s="10" t="s">
        <v>41</v>
      </c>
      <c r="M11" s="10" t="s">
        <v>40</v>
      </c>
      <c r="N11" s="10" t="s">
        <v>40</v>
      </c>
      <c r="O11" s="10" t="str">
        <f t="shared" si="2"/>
        <v>WO</v>
      </c>
      <c r="P11" s="10" t="s">
        <v>40</v>
      </c>
      <c r="Q11" s="10" t="s">
        <v>40</v>
      </c>
      <c r="R11" s="10" t="s">
        <v>40</v>
      </c>
      <c r="S11" s="10" t="s">
        <v>40</v>
      </c>
      <c r="T11" s="10" t="s">
        <v>40</v>
      </c>
      <c r="U11" s="10" t="s">
        <v>40</v>
      </c>
      <c r="V11" s="10" t="str">
        <f t="shared" si="2"/>
        <v>WO</v>
      </c>
      <c r="W11" s="10" t="s">
        <v>40</v>
      </c>
      <c r="X11" s="10" t="s">
        <v>40</v>
      </c>
      <c r="Y11" s="10" t="s">
        <v>40</v>
      </c>
      <c r="Z11" s="10" t="s">
        <v>40</v>
      </c>
      <c r="AA11" s="10" t="s">
        <v>40</v>
      </c>
      <c r="AB11" s="10" t="s">
        <v>40</v>
      </c>
      <c r="AC11" s="10" t="str">
        <f t="shared" si="2"/>
        <v>WO</v>
      </c>
      <c r="AD11" s="10" t="s">
        <v>40</v>
      </c>
      <c r="AE11" s="10" t="s">
        <v>40</v>
      </c>
      <c r="AF11" s="10" t="s">
        <v>40</v>
      </c>
      <c r="AG11" s="10" t="s">
        <v>40</v>
      </c>
      <c r="AH11" s="10" t="s">
        <v>40</v>
      </c>
      <c r="AI11" s="10" t="s">
        <v>40</v>
      </c>
      <c r="AJ11" s="10" t="str">
        <f t="shared" si="2"/>
        <v>WO</v>
      </c>
      <c r="AK11" s="10" t="s">
        <v>40</v>
      </c>
      <c r="AL11" s="10" t="s">
        <v>40</v>
      </c>
      <c r="AM11" s="10" t="s">
        <v>40</v>
      </c>
      <c r="AN11" s="10" t="s">
        <v>40</v>
      </c>
      <c r="AO11" s="10" t="s">
        <v>40</v>
      </c>
      <c r="AP11" s="11" t="s">
        <v>40</v>
      </c>
      <c r="AQ11" s="29"/>
      <c r="AR11" s="32"/>
      <c r="AS11" s="10">
        <v>3</v>
      </c>
      <c r="AT11" s="10">
        <v>1003</v>
      </c>
      <c r="AU11" s="10" t="str">
        <f t="shared" si="4"/>
        <v>mai</v>
      </c>
      <c r="AV11" s="19" t="s">
        <v>6</v>
      </c>
      <c r="AW11" s="10">
        <f t="shared" si="5"/>
        <v>26</v>
      </c>
      <c r="AX11" s="10">
        <f t="shared" si="6"/>
        <v>0</v>
      </c>
      <c r="AY11" s="10">
        <f t="shared" si="7"/>
        <v>1</v>
      </c>
      <c r="AZ11" s="10">
        <f t="shared" si="8"/>
        <v>4</v>
      </c>
      <c r="BA11" s="10">
        <f t="shared" si="9"/>
        <v>31</v>
      </c>
      <c r="BB11" s="10">
        <f>rapportjanv5[[#This Row],[Jours]]-rapportjanv5[[#This Row],[Absent ]]</f>
        <v>31</v>
      </c>
      <c r="BC11" s="24">
        <v>25000</v>
      </c>
      <c r="BD11" s="25">
        <f>rapportjanv5[[#This Row],[Salaire]]/rapportjanv5[[#This Row],[Jours]]</f>
        <v>806.45161290322585</v>
      </c>
      <c r="BE11" s="25">
        <f>rapportjanv5[[#This Row],[Salaire par jours]]*rapportjanv5[[#This Row],[Absent ]]</f>
        <v>0</v>
      </c>
      <c r="BF11" s="25">
        <f>rapportjanv5[[#This Row],[Salaire]]-rapportjanv5[[#This Row],[Déduction]]</f>
        <v>25000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10"/>
        <v>4</v>
      </c>
      <c r="L12" s="10" t="s">
        <v>41</v>
      </c>
      <c r="M12" s="10" t="s">
        <v>40</v>
      </c>
      <c r="N12" s="10" t="s">
        <v>40</v>
      </c>
      <c r="O12" s="10" t="str">
        <f t="shared" si="2"/>
        <v>WO</v>
      </c>
      <c r="P12" s="10" t="s">
        <v>40</v>
      </c>
      <c r="Q12" s="10" t="s">
        <v>40</v>
      </c>
      <c r="R12" s="10" t="s">
        <v>40</v>
      </c>
      <c r="S12" s="10" t="s">
        <v>40</v>
      </c>
      <c r="T12" s="10" t="s">
        <v>40</v>
      </c>
      <c r="U12" s="10" t="s">
        <v>40</v>
      </c>
      <c r="V12" s="10" t="str">
        <f t="shared" si="2"/>
        <v>WO</v>
      </c>
      <c r="W12" s="10" t="s">
        <v>40</v>
      </c>
      <c r="X12" s="10" t="s">
        <v>40</v>
      </c>
      <c r="Y12" s="10" t="s">
        <v>40</v>
      </c>
      <c r="Z12" s="10" t="s">
        <v>40</v>
      </c>
      <c r="AA12" s="10" t="s">
        <v>40</v>
      </c>
      <c r="AB12" s="10" t="s">
        <v>40</v>
      </c>
      <c r="AC12" s="10" t="str">
        <f t="shared" si="2"/>
        <v>WO</v>
      </c>
      <c r="AD12" s="10" t="s">
        <v>40</v>
      </c>
      <c r="AE12" s="10" t="s">
        <v>40</v>
      </c>
      <c r="AF12" s="10" t="s">
        <v>40</v>
      </c>
      <c r="AG12" s="10" t="s">
        <v>40</v>
      </c>
      <c r="AH12" s="10" t="s">
        <v>40</v>
      </c>
      <c r="AI12" s="10" t="s">
        <v>40</v>
      </c>
      <c r="AJ12" s="10" t="str">
        <f t="shared" si="2"/>
        <v>WO</v>
      </c>
      <c r="AK12" s="10" t="s">
        <v>40</v>
      </c>
      <c r="AL12" s="10" t="s">
        <v>40</v>
      </c>
      <c r="AM12" s="10" t="s">
        <v>40</v>
      </c>
      <c r="AN12" s="10" t="s">
        <v>40</v>
      </c>
      <c r="AO12" s="10" t="s">
        <v>40</v>
      </c>
      <c r="AP12" s="11" t="s">
        <v>40</v>
      </c>
      <c r="AQ12" s="29"/>
      <c r="AR12" s="32"/>
      <c r="AS12" s="10">
        <v>4</v>
      </c>
      <c r="AT12" s="10">
        <v>1004</v>
      </c>
      <c r="AU12" s="10" t="str">
        <f t="shared" si="4"/>
        <v>mai</v>
      </c>
      <c r="AV12" s="19" t="s">
        <v>7</v>
      </c>
      <c r="AW12" s="10">
        <f t="shared" si="5"/>
        <v>26</v>
      </c>
      <c r="AX12" s="10">
        <f t="shared" si="6"/>
        <v>0</v>
      </c>
      <c r="AY12" s="10">
        <f t="shared" si="7"/>
        <v>1</v>
      </c>
      <c r="AZ12" s="10">
        <f t="shared" si="8"/>
        <v>4</v>
      </c>
      <c r="BA12" s="10">
        <f t="shared" si="9"/>
        <v>31</v>
      </c>
      <c r="BB12" s="10">
        <f>rapportjanv5[[#This Row],[Jours]]-rapportjanv5[[#This Row],[Absent ]]</f>
        <v>31</v>
      </c>
      <c r="BC12" s="24">
        <v>30000</v>
      </c>
      <c r="BD12" s="25">
        <f>rapportjanv5[[#This Row],[Salaire]]/rapportjanv5[[#This Row],[Jours]]</f>
        <v>967.74193548387098</v>
      </c>
      <c r="BE12" s="25">
        <f>rapportjanv5[[#This Row],[Salaire par jours]]*rapportjanv5[[#This Row],[Absent ]]</f>
        <v>0</v>
      </c>
      <c r="BF12" s="25">
        <f>rapportjanv5[[#This Row],[Salaire]]-rapportjanv5[[#This Row],[Déduction]]</f>
        <v>30000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10"/>
        <v>4</v>
      </c>
      <c r="L13" s="10" t="s">
        <v>41</v>
      </c>
      <c r="M13" s="10" t="s">
        <v>40</v>
      </c>
      <c r="N13" s="10" t="s">
        <v>40</v>
      </c>
      <c r="O13" s="10" t="str">
        <f t="shared" si="2"/>
        <v>WO</v>
      </c>
      <c r="P13" s="10" t="s">
        <v>40</v>
      </c>
      <c r="Q13" s="10" t="s">
        <v>40</v>
      </c>
      <c r="R13" s="10" t="s">
        <v>40</v>
      </c>
      <c r="S13" s="10" t="s">
        <v>40</v>
      </c>
      <c r="T13" s="10" t="s">
        <v>40</v>
      </c>
      <c r="U13" s="10" t="s">
        <v>40</v>
      </c>
      <c r="V13" s="10" t="str">
        <f t="shared" si="2"/>
        <v>WO</v>
      </c>
      <c r="W13" s="10" t="s">
        <v>40</v>
      </c>
      <c r="X13" s="10" t="s">
        <v>28</v>
      </c>
      <c r="Y13" s="10" t="s">
        <v>40</v>
      </c>
      <c r="Z13" s="10" t="s">
        <v>40</v>
      </c>
      <c r="AA13" s="10" t="s">
        <v>40</v>
      </c>
      <c r="AB13" s="10" t="s">
        <v>40</v>
      </c>
      <c r="AC13" s="10" t="str">
        <f t="shared" si="2"/>
        <v>WO</v>
      </c>
      <c r="AD13" s="10" t="s">
        <v>40</v>
      </c>
      <c r="AE13" s="10" t="s">
        <v>40</v>
      </c>
      <c r="AF13" s="10" t="s">
        <v>40</v>
      </c>
      <c r="AG13" s="10" t="s">
        <v>28</v>
      </c>
      <c r="AH13" s="10" t="s">
        <v>40</v>
      </c>
      <c r="AI13" s="10" t="s">
        <v>40</v>
      </c>
      <c r="AJ13" s="10" t="str">
        <f t="shared" si="2"/>
        <v>WO</v>
      </c>
      <c r="AK13" s="10" t="s">
        <v>40</v>
      </c>
      <c r="AL13" s="10" t="s">
        <v>40</v>
      </c>
      <c r="AM13" s="10" t="s">
        <v>40</v>
      </c>
      <c r="AN13" s="10" t="s">
        <v>40</v>
      </c>
      <c r="AO13" s="10" t="s">
        <v>40</v>
      </c>
      <c r="AP13" s="11" t="s">
        <v>40</v>
      </c>
      <c r="AQ13" s="29"/>
      <c r="AR13" s="32"/>
      <c r="AS13" s="10">
        <v>5</v>
      </c>
      <c r="AT13" s="10">
        <v>1005</v>
      </c>
      <c r="AU13" s="10" t="str">
        <f t="shared" si="4"/>
        <v>mai</v>
      </c>
      <c r="AV13" s="19" t="s">
        <v>8</v>
      </c>
      <c r="AW13" s="10">
        <f t="shared" si="5"/>
        <v>24</v>
      </c>
      <c r="AX13" s="10">
        <f t="shared" si="6"/>
        <v>2</v>
      </c>
      <c r="AY13" s="10">
        <f t="shared" si="7"/>
        <v>1</v>
      </c>
      <c r="AZ13" s="10">
        <f t="shared" si="8"/>
        <v>4</v>
      </c>
      <c r="BA13" s="10">
        <f t="shared" si="9"/>
        <v>31</v>
      </c>
      <c r="BB13" s="10">
        <f>rapportjanv5[[#This Row],[Jours]]-rapportjanv5[[#This Row],[Absent ]]</f>
        <v>29</v>
      </c>
      <c r="BC13" s="24">
        <v>45000</v>
      </c>
      <c r="BD13" s="25">
        <f>rapportjanv5[[#This Row],[Salaire]]/rapportjanv5[[#This Row],[Jours]]</f>
        <v>1451.6129032258063</v>
      </c>
      <c r="BE13" s="25">
        <f>rapportjanv5[[#This Row],[Salaire par jours]]*rapportjanv5[[#This Row],[Absent ]]</f>
        <v>2903.2258064516127</v>
      </c>
      <c r="BF13" s="25">
        <f>rapportjanv5[[#This Row],[Salaire]]-rapportjanv5[[#This Row],[Déduction]]</f>
        <v>42096.774193548386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10"/>
        <v>4</v>
      </c>
      <c r="L14" s="10" t="s">
        <v>41</v>
      </c>
      <c r="M14" s="10" t="s">
        <v>40</v>
      </c>
      <c r="N14" s="10" t="s">
        <v>40</v>
      </c>
      <c r="O14" s="10" t="str">
        <f t="shared" si="2"/>
        <v>WO</v>
      </c>
      <c r="P14" s="10" t="s">
        <v>40</v>
      </c>
      <c r="Q14" s="10" t="s">
        <v>40</v>
      </c>
      <c r="R14" s="10" t="s">
        <v>40</v>
      </c>
      <c r="S14" s="10" t="s">
        <v>40</v>
      </c>
      <c r="T14" s="10" t="s">
        <v>40</v>
      </c>
      <c r="U14" s="10" t="s">
        <v>40</v>
      </c>
      <c r="V14" s="10" t="str">
        <f t="shared" si="2"/>
        <v>WO</v>
      </c>
      <c r="W14" s="10" t="s">
        <v>40</v>
      </c>
      <c r="X14" s="10" t="s">
        <v>40</v>
      </c>
      <c r="Y14" s="10" t="s">
        <v>40</v>
      </c>
      <c r="Z14" s="10" t="s">
        <v>40</v>
      </c>
      <c r="AA14" s="10" t="s">
        <v>40</v>
      </c>
      <c r="AB14" s="10" t="s">
        <v>40</v>
      </c>
      <c r="AC14" s="10" t="str">
        <f t="shared" si="2"/>
        <v>WO</v>
      </c>
      <c r="AD14" s="10" t="s">
        <v>40</v>
      </c>
      <c r="AE14" s="10" t="s">
        <v>40</v>
      </c>
      <c r="AF14" s="10" t="s">
        <v>40</v>
      </c>
      <c r="AG14" s="10" t="s">
        <v>40</v>
      </c>
      <c r="AH14" s="10" t="s">
        <v>40</v>
      </c>
      <c r="AI14" s="10" t="s">
        <v>40</v>
      </c>
      <c r="AJ14" s="10" t="str">
        <f t="shared" si="2"/>
        <v>WO</v>
      </c>
      <c r="AK14" s="10" t="s">
        <v>40</v>
      </c>
      <c r="AL14" s="10" t="s">
        <v>40</v>
      </c>
      <c r="AM14" s="10" t="s">
        <v>40</v>
      </c>
      <c r="AN14" s="10" t="s">
        <v>40</v>
      </c>
      <c r="AO14" s="10" t="s">
        <v>40</v>
      </c>
      <c r="AP14" s="11" t="s">
        <v>40</v>
      </c>
      <c r="AQ14" s="29"/>
      <c r="AR14" s="32"/>
      <c r="AS14" s="10">
        <v>6</v>
      </c>
      <c r="AT14" s="10">
        <v>1006</v>
      </c>
      <c r="AU14" s="10" t="str">
        <f t="shared" si="4"/>
        <v>mai</v>
      </c>
      <c r="AV14" s="19" t="s">
        <v>9</v>
      </c>
      <c r="AW14" s="10">
        <f t="shared" si="5"/>
        <v>26</v>
      </c>
      <c r="AX14" s="10">
        <f t="shared" si="6"/>
        <v>0</v>
      </c>
      <c r="AY14" s="10">
        <f t="shared" si="7"/>
        <v>1</v>
      </c>
      <c r="AZ14" s="10">
        <f t="shared" si="8"/>
        <v>4</v>
      </c>
      <c r="BA14" s="10">
        <f t="shared" si="9"/>
        <v>31</v>
      </c>
      <c r="BB14" s="10">
        <f>rapportjanv5[[#This Row],[Jours]]-rapportjanv5[[#This Row],[Absent ]]</f>
        <v>31</v>
      </c>
      <c r="BC14" s="24">
        <v>15000</v>
      </c>
      <c r="BD14" s="25">
        <f>rapportjanv5[[#This Row],[Salaire]]/rapportjanv5[[#This Row],[Jours]]</f>
        <v>483.87096774193549</v>
      </c>
      <c r="BE14" s="25">
        <f>rapportjanv5[[#This Row],[Salaire par jours]]*rapportjanv5[[#This Row],[Absent ]]</f>
        <v>0</v>
      </c>
      <c r="BF14" s="25">
        <f>rapportjanv5[[#This Row],[Salaire]]-rapportjanv5[[#This Row],[Déduction]]</f>
        <v>15000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10"/>
        <v>4</v>
      </c>
      <c r="L15" s="10" t="s">
        <v>41</v>
      </c>
      <c r="M15" s="10" t="s">
        <v>40</v>
      </c>
      <c r="N15" s="10" t="s">
        <v>40</v>
      </c>
      <c r="O15" s="10" t="str">
        <f t="shared" si="2"/>
        <v>WO</v>
      </c>
      <c r="P15" s="10" t="s">
        <v>40</v>
      </c>
      <c r="Q15" s="10" t="s">
        <v>40</v>
      </c>
      <c r="R15" s="10" t="s">
        <v>40</v>
      </c>
      <c r="S15" s="10" t="s">
        <v>40</v>
      </c>
      <c r="T15" s="10" t="s">
        <v>40</v>
      </c>
      <c r="U15" s="10" t="s">
        <v>40</v>
      </c>
      <c r="V15" s="10" t="str">
        <f t="shared" si="2"/>
        <v>WO</v>
      </c>
      <c r="W15" s="10" t="s">
        <v>40</v>
      </c>
      <c r="X15" s="10" t="s">
        <v>40</v>
      </c>
      <c r="Y15" s="10" t="s">
        <v>40</v>
      </c>
      <c r="Z15" s="10" t="s">
        <v>40</v>
      </c>
      <c r="AA15" s="10" t="s">
        <v>40</v>
      </c>
      <c r="AB15" s="10" t="s">
        <v>40</v>
      </c>
      <c r="AC15" s="10" t="str">
        <f t="shared" si="2"/>
        <v>WO</v>
      </c>
      <c r="AD15" s="10" t="s">
        <v>40</v>
      </c>
      <c r="AE15" s="10" t="s">
        <v>40</v>
      </c>
      <c r="AF15" s="10" t="s">
        <v>40</v>
      </c>
      <c r="AG15" s="10" t="s">
        <v>40</v>
      </c>
      <c r="AH15" s="10" t="s">
        <v>40</v>
      </c>
      <c r="AI15" s="10" t="s">
        <v>40</v>
      </c>
      <c r="AJ15" s="10" t="str">
        <f t="shared" si="2"/>
        <v>WO</v>
      </c>
      <c r="AK15" s="10" t="s">
        <v>40</v>
      </c>
      <c r="AL15" s="10" t="s">
        <v>40</v>
      </c>
      <c r="AM15" s="10" t="s">
        <v>40</v>
      </c>
      <c r="AN15" s="10" t="s">
        <v>28</v>
      </c>
      <c r="AO15" s="10" t="s">
        <v>40</v>
      </c>
      <c r="AP15" s="11" t="s">
        <v>40</v>
      </c>
      <c r="AQ15" s="29"/>
      <c r="AR15" s="32"/>
      <c r="AS15" s="10">
        <v>7</v>
      </c>
      <c r="AT15" s="10">
        <v>1007</v>
      </c>
      <c r="AU15" s="10" t="str">
        <f t="shared" si="4"/>
        <v>mai</v>
      </c>
      <c r="AV15" s="19" t="s">
        <v>10</v>
      </c>
      <c r="AW15" s="10">
        <f t="shared" si="5"/>
        <v>25</v>
      </c>
      <c r="AX15" s="10">
        <f t="shared" si="6"/>
        <v>1</v>
      </c>
      <c r="AY15" s="10">
        <f t="shared" si="7"/>
        <v>1</v>
      </c>
      <c r="AZ15" s="10">
        <f t="shared" si="8"/>
        <v>4</v>
      </c>
      <c r="BA15" s="10">
        <f t="shared" si="9"/>
        <v>31</v>
      </c>
      <c r="BB15" s="10">
        <f>rapportjanv5[[#This Row],[Jours]]-rapportjanv5[[#This Row],[Absent ]]</f>
        <v>30</v>
      </c>
      <c r="BC15" s="24">
        <v>62000</v>
      </c>
      <c r="BD15" s="25">
        <f>rapportjanv5[[#This Row],[Salaire]]/rapportjanv5[[#This Row],[Jours]]</f>
        <v>2000</v>
      </c>
      <c r="BE15" s="25">
        <f>rapportjanv5[[#This Row],[Salaire par jours]]*rapportjanv5[[#This Row],[Absent ]]</f>
        <v>2000</v>
      </c>
      <c r="BF15" s="25">
        <f>rapportjanv5[[#This Row],[Salaire]]-rapportjanv5[[#This Row],[Déduction]]</f>
        <v>60000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10"/>
        <v>4</v>
      </c>
      <c r="L16" s="10" t="s">
        <v>41</v>
      </c>
      <c r="M16" s="10" t="s">
        <v>40</v>
      </c>
      <c r="N16" s="10" t="s">
        <v>40</v>
      </c>
      <c r="O16" s="10" t="str">
        <f t="shared" si="2"/>
        <v>WO</v>
      </c>
      <c r="P16" s="10" t="s">
        <v>40</v>
      </c>
      <c r="Q16" s="10" t="s">
        <v>40</v>
      </c>
      <c r="R16" s="10" t="s">
        <v>40</v>
      </c>
      <c r="S16" s="10" t="s">
        <v>40</v>
      </c>
      <c r="T16" s="10" t="s">
        <v>40</v>
      </c>
      <c r="U16" s="10" t="s">
        <v>40</v>
      </c>
      <c r="V16" s="10" t="str">
        <f t="shared" si="2"/>
        <v>WO</v>
      </c>
      <c r="W16" s="10" t="s">
        <v>40</v>
      </c>
      <c r="X16" s="10" t="s">
        <v>40</v>
      </c>
      <c r="Y16" s="10" t="s">
        <v>40</v>
      </c>
      <c r="Z16" s="10" t="s">
        <v>40</v>
      </c>
      <c r="AA16" s="10" t="s">
        <v>28</v>
      </c>
      <c r="AB16" s="10" t="s">
        <v>40</v>
      </c>
      <c r="AC16" s="10" t="str">
        <f t="shared" si="2"/>
        <v>WO</v>
      </c>
      <c r="AD16" s="10" t="s">
        <v>40</v>
      </c>
      <c r="AE16" s="10" t="s">
        <v>40</v>
      </c>
      <c r="AF16" s="10" t="s">
        <v>40</v>
      </c>
      <c r="AG16" s="10" t="s">
        <v>40</v>
      </c>
      <c r="AH16" s="10" t="s">
        <v>40</v>
      </c>
      <c r="AI16" s="10" t="s">
        <v>40</v>
      </c>
      <c r="AJ16" s="10" t="str">
        <f t="shared" si="2"/>
        <v>WO</v>
      </c>
      <c r="AK16" s="10" t="s">
        <v>40</v>
      </c>
      <c r="AL16" s="10" t="s">
        <v>40</v>
      </c>
      <c r="AM16" s="10" t="s">
        <v>40</v>
      </c>
      <c r="AN16" s="10" t="s">
        <v>40</v>
      </c>
      <c r="AO16" s="10" t="s">
        <v>40</v>
      </c>
      <c r="AP16" s="11" t="s">
        <v>40</v>
      </c>
      <c r="AQ16" s="29"/>
      <c r="AR16" s="32"/>
      <c r="AS16" s="10">
        <v>8</v>
      </c>
      <c r="AT16" s="10">
        <v>1008</v>
      </c>
      <c r="AU16" s="10" t="str">
        <f t="shared" si="4"/>
        <v>mai</v>
      </c>
      <c r="AV16" s="19" t="s">
        <v>11</v>
      </c>
      <c r="AW16" s="10">
        <f t="shared" si="5"/>
        <v>25</v>
      </c>
      <c r="AX16" s="10">
        <f t="shared" si="6"/>
        <v>1</v>
      </c>
      <c r="AY16" s="10">
        <f t="shared" si="7"/>
        <v>1</v>
      </c>
      <c r="AZ16" s="26">
        <f t="shared" si="8"/>
        <v>4</v>
      </c>
      <c r="BA16" s="10">
        <f t="shared" si="9"/>
        <v>31</v>
      </c>
      <c r="BB16" s="10">
        <f>rapportjanv5[[#This Row],[Jours]]-rapportjanv5[[#This Row],[Absent ]]</f>
        <v>30</v>
      </c>
      <c r="BC16" s="24">
        <v>50000</v>
      </c>
      <c r="BD16" s="25">
        <f>rapportjanv5[[#This Row],[Salaire]]/rapportjanv5[[#This Row],[Jours]]</f>
        <v>1612.9032258064517</v>
      </c>
      <c r="BE16" s="25">
        <f>rapportjanv5[[#This Row],[Salaire par jours]]*rapportjanv5[[#This Row],[Absent ]]</f>
        <v>1612.9032258064517</v>
      </c>
      <c r="BF16" s="25">
        <f>rapportjanv5[[#This Row],[Salaire]]-rapportjanv5[[#This Row],[Déduction]]</f>
        <v>48387.096774193546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10"/>
        <v>4</v>
      </c>
      <c r="L17" s="10" t="s">
        <v>41</v>
      </c>
      <c r="M17" s="10" t="s">
        <v>40</v>
      </c>
      <c r="N17" s="10" t="s">
        <v>40</v>
      </c>
      <c r="O17" s="10" t="str">
        <f t="shared" si="2"/>
        <v>WO</v>
      </c>
      <c r="P17" s="10" t="s">
        <v>40</v>
      </c>
      <c r="Q17" s="10" t="s">
        <v>40</v>
      </c>
      <c r="R17" s="10" t="s">
        <v>40</v>
      </c>
      <c r="S17" s="10" t="s">
        <v>28</v>
      </c>
      <c r="T17" s="10" t="s">
        <v>40</v>
      </c>
      <c r="U17" s="10" t="s">
        <v>40</v>
      </c>
      <c r="V17" s="10" t="str">
        <f t="shared" si="2"/>
        <v>WO</v>
      </c>
      <c r="W17" s="10" t="s">
        <v>40</v>
      </c>
      <c r="X17" s="10" t="s">
        <v>40</v>
      </c>
      <c r="Y17" s="10" t="s">
        <v>40</v>
      </c>
      <c r="Z17" s="10" t="s">
        <v>40</v>
      </c>
      <c r="AA17" s="10" t="s">
        <v>40</v>
      </c>
      <c r="AB17" s="10" t="s">
        <v>40</v>
      </c>
      <c r="AC17" s="10" t="str">
        <f t="shared" si="2"/>
        <v>WO</v>
      </c>
      <c r="AD17" s="10" t="s">
        <v>40</v>
      </c>
      <c r="AE17" s="10" t="s">
        <v>40</v>
      </c>
      <c r="AF17" s="10" t="s">
        <v>40</v>
      </c>
      <c r="AG17" s="10" t="s">
        <v>40</v>
      </c>
      <c r="AH17" s="10" t="s">
        <v>40</v>
      </c>
      <c r="AI17" s="10" t="s">
        <v>40</v>
      </c>
      <c r="AJ17" s="10" t="str">
        <f t="shared" si="2"/>
        <v>WO</v>
      </c>
      <c r="AK17" s="10" t="s">
        <v>40</v>
      </c>
      <c r="AL17" s="10" t="s">
        <v>40</v>
      </c>
      <c r="AM17" s="10" t="s">
        <v>40</v>
      </c>
      <c r="AN17" s="10" t="s">
        <v>40</v>
      </c>
      <c r="AO17" s="10" t="s">
        <v>40</v>
      </c>
      <c r="AP17" s="11" t="s">
        <v>40</v>
      </c>
      <c r="AQ17" s="29"/>
      <c r="AR17" s="32"/>
      <c r="AS17" s="10">
        <v>9</v>
      </c>
      <c r="AT17" s="10">
        <v>1009</v>
      </c>
      <c r="AU17" s="10" t="str">
        <f t="shared" si="4"/>
        <v>mai</v>
      </c>
      <c r="AV17" s="19" t="s">
        <v>12</v>
      </c>
      <c r="AW17" s="10">
        <f t="shared" si="5"/>
        <v>25</v>
      </c>
      <c r="AX17" s="10">
        <f t="shared" si="6"/>
        <v>1</v>
      </c>
      <c r="AY17" s="10">
        <f t="shared" si="7"/>
        <v>1</v>
      </c>
      <c r="AZ17" s="27">
        <f t="shared" si="8"/>
        <v>4</v>
      </c>
      <c r="BA17" s="10">
        <f t="shared" si="9"/>
        <v>31</v>
      </c>
      <c r="BB17" s="10">
        <f>rapportjanv5[[#This Row],[Jours]]-rapportjanv5[[#This Row],[Absent ]]</f>
        <v>30</v>
      </c>
      <c r="BC17" s="24">
        <v>25000</v>
      </c>
      <c r="BD17" s="25">
        <f>rapportjanv5[[#This Row],[Salaire]]/rapportjanv5[[#This Row],[Jours]]</f>
        <v>806.45161290322585</v>
      </c>
      <c r="BE17" s="25">
        <f>rapportjanv5[[#This Row],[Salaire par jours]]*rapportjanv5[[#This Row],[Absent ]]</f>
        <v>806.45161290322585</v>
      </c>
      <c r="BF17" s="25">
        <f>rapportjanv5[[#This Row],[Salaire]]-rapportjanv5[[#This Row],[Déduction]]</f>
        <v>24193.548387096773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10"/>
        <v>4</v>
      </c>
      <c r="L18" s="10" t="s">
        <v>41</v>
      </c>
      <c r="M18" s="10" t="s">
        <v>40</v>
      </c>
      <c r="N18" s="10" t="s">
        <v>40</v>
      </c>
      <c r="O18" s="10" t="str">
        <f t="shared" ref="O18:V28" si="11">IF(O$7="dim","WO","")</f>
        <v>WO</v>
      </c>
      <c r="P18" s="10" t="s">
        <v>40</v>
      </c>
      <c r="Q18" s="10" t="s">
        <v>40</v>
      </c>
      <c r="R18" s="10" t="s">
        <v>40</v>
      </c>
      <c r="S18" s="10" t="s">
        <v>40</v>
      </c>
      <c r="T18" s="10" t="s">
        <v>40</v>
      </c>
      <c r="U18" s="10" t="s">
        <v>40</v>
      </c>
      <c r="V18" s="10" t="str">
        <f t="shared" si="11"/>
        <v>WO</v>
      </c>
      <c r="W18" s="10" t="s">
        <v>40</v>
      </c>
      <c r="X18" s="10" t="s">
        <v>40</v>
      </c>
      <c r="Y18" s="10" t="s">
        <v>40</v>
      </c>
      <c r="Z18" s="10" t="s">
        <v>40</v>
      </c>
      <c r="AA18" s="10" t="s">
        <v>40</v>
      </c>
      <c r="AB18" s="10" t="s">
        <v>40</v>
      </c>
      <c r="AC18" s="10" t="str">
        <f t="shared" ref="AC18:AJ28" si="12">IF(AC$7="dim","WO","")</f>
        <v>WO</v>
      </c>
      <c r="AD18" s="10" t="s">
        <v>40</v>
      </c>
      <c r="AE18" s="10" t="s">
        <v>40</v>
      </c>
      <c r="AF18" s="10" t="s">
        <v>40</v>
      </c>
      <c r="AG18" s="10" t="s">
        <v>28</v>
      </c>
      <c r="AH18" s="10" t="s">
        <v>40</v>
      </c>
      <c r="AI18" s="10" t="s">
        <v>40</v>
      </c>
      <c r="AJ18" s="10" t="str">
        <f t="shared" si="12"/>
        <v>WO</v>
      </c>
      <c r="AK18" s="10" t="s">
        <v>40</v>
      </c>
      <c r="AL18" s="10" t="s">
        <v>40</v>
      </c>
      <c r="AM18" s="10" t="s">
        <v>40</v>
      </c>
      <c r="AN18" s="10" t="s">
        <v>40</v>
      </c>
      <c r="AO18" s="10" t="s">
        <v>40</v>
      </c>
      <c r="AP18" s="11" t="s">
        <v>40</v>
      </c>
      <c r="AQ18" s="29"/>
      <c r="AR18" s="32"/>
      <c r="AS18" s="10">
        <v>10</v>
      </c>
      <c r="AT18" s="10">
        <v>1010</v>
      </c>
      <c r="AU18" s="10" t="str">
        <f t="shared" si="4"/>
        <v>mai</v>
      </c>
      <c r="AV18" s="19" t="s">
        <v>13</v>
      </c>
      <c r="AW18" s="10">
        <f t="shared" si="5"/>
        <v>25</v>
      </c>
      <c r="AX18" s="10">
        <f t="shared" si="6"/>
        <v>1</v>
      </c>
      <c r="AY18" s="10">
        <f t="shared" si="7"/>
        <v>1</v>
      </c>
      <c r="AZ18" s="10">
        <f t="shared" si="8"/>
        <v>4</v>
      </c>
      <c r="BA18" s="10">
        <f t="shared" si="9"/>
        <v>31</v>
      </c>
      <c r="BB18" s="10">
        <f>rapportjanv5[[#This Row],[Jours]]-rapportjanv5[[#This Row],[Absent ]]</f>
        <v>30</v>
      </c>
      <c r="BC18" s="24">
        <v>45000</v>
      </c>
      <c r="BD18" s="25">
        <f>rapportjanv5[[#This Row],[Salaire]]/rapportjanv5[[#This Row],[Jours]]</f>
        <v>1451.6129032258063</v>
      </c>
      <c r="BE18" s="25">
        <f>rapportjanv5[[#This Row],[Salaire par jours]]*rapportjanv5[[#This Row],[Absent ]]</f>
        <v>1451.6129032258063</v>
      </c>
      <c r="BF18" s="25">
        <f>rapportjanv5[[#This Row],[Salaire]]-rapportjanv5[[#This Row],[Déduction]]</f>
        <v>43548.387096774197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10"/>
        <v>4</v>
      </c>
      <c r="L19" s="10" t="s">
        <v>41</v>
      </c>
      <c r="M19" s="10" t="s">
        <v>40</v>
      </c>
      <c r="N19" s="10" t="s">
        <v>40</v>
      </c>
      <c r="O19" s="10" t="str">
        <f t="shared" si="11"/>
        <v>WO</v>
      </c>
      <c r="P19" s="10" t="s">
        <v>40</v>
      </c>
      <c r="Q19" s="10" t="s">
        <v>40</v>
      </c>
      <c r="R19" s="10" t="s">
        <v>40</v>
      </c>
      <c r="S19" s="10" t="s">
        <v>40</v>
      </c>
      <c r="T19" s="10" t="s">
        <v>40</v>
      </c>
      <c r="U19" s="10" t="s">
        <v>40</v>
      </c>
      <c r="V19" s="10" t="str">
        <f t="shared" si="11"/>
        <v>WO</v>
      </c>
      <c r="W19" s="10" t="s">
        <v>40</v>
      </c>
      <c r="X19" s="10" t="s">
        <v>40</v>
      </c>
      <c r="Y19" s="10" t="s">
        <v>40</v>
      </c>
      <c r="Z19" s="10" t="s">
        <v>40</v>
      </c>
      <c r="AA19" s="10" t="s">
        <v>40</v>
      </c>
      <c r="AB19" s="10" t="s">
        <v>40</v>
      </c>
      <c r="AC19" s="10" t="str">
        <f t="shared" si="12"/>
        <v>WO</v>
      </c>
      <c r="AD19" s="10" t="s">
        <v>40</v>
      </c>
      <c r="AE19" s="10" t="s">
        <v>40</v>
      </c>
      <c r="AF19" s="10" t="s">
        <v>40</v>
      </c>
      <c r="AG19" s="10" t="s">
        <v>40</v>
      </c>
      <c r="AH19" s="10" t="s">
        <v>40</v>
      </c>
      <c r="AI19" s="10" t="s">
        <v>40</v>
      </c>
      <c r="AJ19" s="10" t="str">
        <f t="shared" si="12"/>
        <v>WO</v>
      </c>
      <c r="AK19" s="10" t="s">
        <v>40</v>
      </c>
      <c r="AL19" s="10" t="s">
        <v>40</v>
      </c>
      <c r="AM19" s="10" t="s">
        <v>40</v>
      </c>
      <c r="AN19" s="10" t="s">
        <v>40</v>
      </c>
      <c r="AO19" s="10" t="s">
        <v>40</v>
      </c>
      <c r="AP19" s="11" t="s">
        <v>40</v>
      </c>
      <c r="AQ19" s="29"/>
      <c r="AR19" s="32"/>
      <c r="AS19" s="10">
        <v>11</v>
      </c>
      <c r="AT19" s="10">
        <v>1011</v>
      </c>
      <c r="AU19" s="10" t="str">
        <f t="shared" si="4"/>
        <v>mai</v>
      </c>
      <c r="AV19" s="19" t="s">
        <v>14</v>
      </c>
      <c r="AW19" s="10">
        <f t="shared" si="5"/>
        <v>26</v>
      </c>
      <c r="AX19" s="10">
        <f t="shared" si="6"/>
        <v>0</v>
      </c>
      <c r="AY19" s="10">
        <f t="shared" si="7"/>
        <v>1</v>
      </c>
      <c r="AZ19" s="10">
        <f t="shared" si="8"/>
        <v>4</v>
      </c>
      <c r="BA19" s="10">
        <f t="shared" si="9"/>
        <v>31</v>
      </c>
      <c r="BB19" s="10">
        <f>rapportjanv5[[#This Row],[Jours]]-rapportjanv5[[#This Row],[Absent ]]</f>
        <v>31</v>
      </c>
      <c r="BC19" s="24">
        <v>48000</v>
      </c>
      <c r="BD19" s="25">
        <f>rapportjanv5[[#This Row],[Salaire]]/rapportjanv5[[#This Row],[Jours]]</f>
        <v>1548.3870967741937</v>
      </c>
      <c r="BE19" s="25">
        <f>rapportjanv5[[#This Row],[Salaire par jours]]*rapportjanv5[[#This Row],[Absent ]]</f>
        <v>0</v>
      </c>
      <c r="BF19" s="25">
        <f>rapportjanv5[[#This Row],[Salaire]]-rapportjanv5[[#This Row],[Déduction]]</f>
        <v>48000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10"/>
        <v>4</v>
      </c>
      <c r="L20" s="10" t="s">
        <v>41</v>
      </c>
      <c r="M20" s="10" t="s">
        <v>40</v>
      </c>
      <c r="N20" s="10" t="s">
        <v>40</v>
      </c>
      <c r="O20" s="10" t="str">
        <f t="shared" si="11"/>
        <v>WO</v>
      </c>
      <c r="P20" s="10" t="s">
        <v>40</v>
      </c>
      <c r="Q20" s="10" t="s">
        <v>40</v>
      </c>
      <c r="R20" s="10" t="s">
        <v>40</v>
      </c>
      <c r="S20" s="10" t="s">
        <v>40</v>
      </c>
      <c r="T20" s="10" t="s">
        <v>40</v>
      </c>
      <c r="U20" s="10" t="s">
        <v>40</v>
      </c>
      <c r="V20" s="10" t="str">
        <f t="shared" si="11"/>
        <v>WO</v>
      </c>
      <c r="W20" s="10" t="s">
        <v>40</v>
      </c>
      <c r="X20" s="10" t="s">
        <v>40</v>
      </c>
      <c r="Y20" s="10" t="s">
        <v>40</v>
      </c>
      <c r="Z20" s="10" t="s">
        <v>40</v>
      </c>
      <c r="AA20" s="10" t="s">
        <v>40</v>
      </c>
      <c r="AB20" s="10" t="s">
        <v>40</v>
      </c>
      <c r="AC20" s="10" t="str">
        <f t="shared" si="12"/>
        <v>WO</v>
      </c>
      <c r="AD20" s="10" t="s">
        <v>40</v>
      </c>
      <c r="AE20" s="10" t="s">
        <v>40</v>
      </c>
      <c r="AF20" s="10" t="s">
        <v>40</v>
      </c>
      <c r="AG20" s="10" t="s">
        <v>40</v>
      </c>
      <c r="AH20" s="10" t="s">
        <v>40</v>
      </c>
      <c r="AI20" s="10" t="s">
        <v>40</v>
      </c>
      <c r="AJ20" s="10" t="str">
        <f t="shared" si="12"/>
        <v>WO</v>
      </c>
      <c r="AK20" s="10" t="s">
        <v>40</v>
      </c>
      <c r="AL20" s="10" t="s">
        <v>40</v>
      </c>
      <c r="AM20" s="10" t="s">
        <v>40</v>
      </c>
      <c r="AN20" s="10" t="s">
        <v>40</v>
      </c>
      <c r="AO20" s="10" t="s">
        <v>40</v>
      </c>
      <c r="AP20" s="11" t="s">
        <v>40</v>
      </c>
      <c r="AQ20" s="29"/>
      <c r="AR20" s="32"/>
      <c r="AS20" s="10">
        <v>12</v>
      </c>
      <c r="AT20" s="10">
        <v>1012</v>
      </c>
      <c r="AU20" s="10" t="str">
        <f t="shared" si="4"/>
        <v>mai</v>
      </c>
      <c r="AV20" s="19" t="s">
        <v>15</v>
      </c>
      <c r="AW20" s="10">
        <f t="shared" si="5"/>
        <v>26</v>
      </c>
      <c r="AX20" s="10">
        <f t="shared" si="6"/>
        <v>0</v>
      </c>
      <c r="AY20" s="10">
        <f t="shared" si="7"/>
        <v>1</v>
      </c>
      <c r="AZ20" s="10">
        <f t="shared" si="8"/>
        <v>4</v>
      </c>
      <c r="BA20" s="10">
        <f t="shared" si="9"/>
        <v>31</v>
      </c>
      <c r="BB20" s="10">
        <f>rapportjanv5[[#This Row],[Jours]]-rapportjanv5[[#This Row],[Absent ]]</f>
        <v>31</v>
      </c>
      <c r="BC20" s="24">
        <v>52000</v>
      </c>
      <c r="BD20" s="25">
        <f>rapportjanv5[[#This Row],[Salaire]]/rapportjanv5[[#This Row],[Jours]]</f>
        <v>1677.4193548387098</v>
      </c>
      <c r="BE20" s="25">
        <f>rapportjanv5[[#This Row],[Salaire par jours]]*rapportjanv5[[#This Row],[Absent ]]</f>
        <v>0</v>
      </c>
      <c r="BF20" s="25">
        <f>rapportjanv5[[#This Row],[Salaire]]-rapportjanv5[[#This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10"/>
        <v>4</v>
      </c>
      <c r="L21" s="10" t="s">
        <v>41</v>
      </c>
      <c r="M21" s="10" t="s">
        <v>40</v>
      </c>
      <c r="N21" s="10" t="s">
        <v>40</v>
      </c>
      <c r="O21" s="10" t="str">
        <f t="shared" si="11"/>
        <v>WO</v>
      </c>
      <c r="P21" s="10" t="s">
        <v>40</v>
      </c>
      <c r="Q21" s="10" t="s">
        <v>40</v>
      </c>
      <c r="R21" s="10" t="s">
        <v>40</v>
      </c>
      <c r="S21" s="10" t="s">
        <v>28</v>
      </c>
      <c r="T21" s="10" t="s">
        <v>40</v>
      </c>
      <c r="U21" s="10" t="s">
        <v>40</v>
      </c>
      <c r="V21" s="10" t="str">
        <f t="shared" si="11"/>
        <v>WO</v>
      </c>
      <c r="W21" s="10" t="s">
        <v>40</v>
      </c>
      <c r="X21" s="10" t="s">
        <v>40</v>
      </c>
      <c r="Y21" s="10" t="s">
        <v>40</v>
      </c>
      <c r="Z21" s="10" t="s">
        <v>40</v>
      </c>
      <c r="AA21" s="10" t="s">
        <v>40</v>
      </c>
      <c r="AB21" s="10" t="s">
        <v>40</v>
      </c>
      <c r="AC21" s="10" t="str">
        <f t="shared" si="12"/>
        <v>WO</v>
      </c>
      <c r="AD21" s="10" t="s">
        <v>40</v>
      </c>
      <c r="AE21" s="10" t="s">
        <v>40</v>
      </c>
      <c r="AF21" s="10" t="s">
        <v>40</v>
      </c>
      <c r="AG21" s="10" t="s">
        <v>40</v>
      </c>
      <c r="AH21" s="10" t="s">
        <v>28</v>
      </c>
      <c r="AI21" s="10" t="s">
        <v>40</v>
      </c>
      <c r="AJ21" s="10" t="str">
        <f t="shared" si="12"/>
        <v>WO</v>
      </c>
      <c r="AK21" s="10" t="s">
        <v>40</v>
      </c>
      <c r="AL21" s="10" t="s">
        <v>40</v>
      </c>
      <c r="AM21" s="10" t="s">
        <v>40</v>
      </c>
      <c r="AN21" s="10" t="s">
        <v>40</v>
      </c>
      <c r="AO21" s="10" t="s">
        <v>40</v>
      </c>
      <c r="AP21" s="11" t="s">
        <v>40</v>
      </c>
      <c r="AQ21" s="29"/>
      <c r="AR21" s="32"/>
      <c r="AS21" s="10">
        <v>13</v>
      </c>
      <c r="AT21" s="10">
        <v>1013</v>
      </c>
      <c r="AU21" s="10" t="str">
        <f t="shared" si="4"/>
        <v>mai</v>
      </c>
      <c r="AV21" s="19" t="s">
        <v>16</v>
      </c>
      <c r="AW21" s="10">
        <f t="shared" si="5"/>
        <v>24</v>
      </c>
      <c r="AX21" s="10">
        <f t="shared" si="6"/>
        <v>2</v>
      </c>
      <c r="AY21" s="10">
        <f t="shared" si="7"/>
        <v>1</v>
      </c>
      <c r="AZ21" s="10">
        <f t="shared" si="8"/>
        <v>4</v>
      </c>
      <c r="BA21" s="10">
        <f t="shared" si="9"/>
        <v>31</v>
      </c>
      <c r="BB21" s="10">
        <f>rapportjanv5[[#This Row],[Jours]]-rapportjanv5[[#This Row],[Absent ]]</f>
        <v>29</v>
      </c>
      <c r="BC21" s="24">
        <v>42000</v>
      </c>
      <c r="BD21" s="25">
        <f>rapportjanv5[[#This Row],[Salaire]]/rapportjanv5[[#This Row],[Jours]]</f>
        <v>1354.8387096774193</v>
      </c>
      <c r="BE21" s="25">
        <f>rapportjanv5[[#This Row],[Salaire par jours]]*rapportjanv5[[#This Row],[Absent ]]</f>
        <v>2709.6774193548385</v>
      </c>
      <c r="BF21" s="25">
        <f>rapportjanv5[[#This Row],[Salaire]]-rapportjanv5[[#This Row],[Déduction]]</f>
        <v>39290.322580645159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10"/>
        <v>4</v>
      </c>
      <c r="L22" s="10" t="s">
        <v>41</v>
      </c>
      <c r="M22" s="10" t="s">
        <v>40</v>
      </c>
      <c r="N22" s="10" t="s">
        <v>40</v>
      </c>
      <c r="O22" s="10" t="str">
        <f t="shared" si="11"/>
        <v>WO</v>
      </c>
      <c r="P22" s="10" t="s">
        <v>40</v>
      </c>
      <c r="Q22" s="10" t="s">
        <v>40</v>
      </c>
      <c r="R22" s="10" t="s">
        <v>40</v>
      </c>
      <c r="S22" s="10" t="s">
        <v>40</v>
      </c>
      <c r="T22" s="10" t="s">
        <v>40</v>
      </c>
      <c r="U22" s="10" t="s">
        <v>40</v>
      </c>
      <c r="V22" s="10" t="str">
        <f t="shared" si="11"/>
        <v>WO</v>
      </c>
      <c r="W22" s="10" t="s">
        <v>40</v>
      </c>
      <c r="X22" s="10" t="s">
        <v>40</v>
      </c>
      <c r="Y22" s="10" t="s">
        <v>40</v>
      </c>
      <c r="Z22" s="10" t="s">
        <v>40</v>
      </c>
      <c r="AA22" s="10" t="s">
        <v>40</v>
      </c>
      <c r="AB22" s="10" t="s">
        <v>40</v>
      </c>
      <c r="AC22" s="10" t="str">
        <f t="shared" si="12"/>
        <v>WO</v>
      </c>
      <c r="AD22" s="10" t="s">
        <v>40</v>
      </c>
      <c r="AE22" s="10" t="s">
        <v>40</v>
      </c>
      <c r="AF22" s="10" t="s">
        <v>40</v>
      </c>
      <c r="AG22" s="10" t="s">
        <v>40</v>
      </c>
      <c r="AH22" s="10" t="s">
        <v>40</v>
      </c>
      <c r="AI22" s="10" t="s">
        <v>40</v>
      </c>
      <c r="AJ22" s="10" t="str">
        <f t="shared" si="12"/>
        <v>WO</v>
      </c>
      <c r="AK22" s="10" t="s">
        <v>40</v>
      </c>
      <c r="AL22" s="10" t="s">
        <v>40</v>
      </c>
      <c r="AM22" s="10" t="s">
        <v>40</v>
      </c>
      <c r="AN22" s="10" t="s">
        <v>28</v>
      </c>
      <c r="AO22" s="10" t="s">
        <v>40</v>
      </c>
      <c r="AP22" s="11" t="s">
        <v>40</v>
      </c>
      <c r="AQ22" s="29"/>
      <c r="AR22" s="32"/>
      <c r="AS22" s="10">
        <v>14</v>
      </c>
      <c r="AT22" s="10">
        <v>1014</v>
      </c>
      <c r="AU22" s="10" t="str">
        <f t="shared" si="4"/>
        <v>mai</v>
      </c>
      <c r="AV22" s="19" t="s">
        <v>17</v>
      </c>
      <c r="AW22" s="10">
        <f t="shared" si="5"/>
        <v>25</v>
      </c>
      <c r="AX22" s="10">
        <f t="shared" si="6"/>
        <v>1</v>
      </c>
      <c r="AY22" s="10">
        <f t="shared" si="7"/>
        <v>1</v>
      </c>
      <c r="AZ22" s="10">
        <f t="shared" si="8"/>
        <v>4</v>
      </c>
      <c r="BA22" s="10">
        <f t="shared" si="9"/>
        <v>31</v>
      </c>
      <c r="BB22" s="10">
        <f>rapportjanv5[[#This Row],[Jours]]-rapportjanv5[[#This Row],[Absent ]]</f>
        <v>30</v>
      </c>
      <c r="BC22" s="24">
        <v>15000</v>
      </c>
      <c r="BD22" s="25">
        <f>rapportjanv5[[#This Row],[Salaire]]/rapportjanv5[[#This Row],[Jours]]</f>
        <v>483.87096774193549</v>
      </c>
      <c r="BE22" s="25">
        <f>rapportjanv5[[#This Row],[Salaire par jours]]*rapportjanv5[[#This Row],[Absent ]]</f>
        <v>483.87096774193549</v>
      </c>
      <c r="BF22" s="25">
        <f>rapportjanv5[[#This Row],[Salaire]]-rapportjanv5[[#This Row],[Déduction]]</f>
        <v>14516.129032258064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10"/>
        <v>4</v>
      </c>
      <c r="L23" s="10" t="s">
        <v>41</v>
      </c>
      <c r="M23" s="10" t="s">
        <v>40</v>
      </c>
      <c r="N23" s="10" t="s">
        <v>40</v>
      </c>
      <c r="O23" s="10" t="str">
        <f t="shared" si="11"/>
        <v>WO</v>
      </c>
      <c r="P23" s="10" t="s">
        <v>40</v>
      </c>
      <c r="Q23" s="10" t="s">
        <v>40</v>
      </c>
      <c r="R23" s="10" t="s">
        <v>40</v>
      </c>
      <c r="S23" s="10" t="s">
        <v>40</v>
      </c>
      <c r="T23" s="10" t="s">
        <v>40</v>
      </c>
      <c r="U23" s="10" t="s">
        <v>40</v>
      </c>
      <c r="V23" s="10" t="str">
        <f t="shared" si="11"/>
        <v>WO</v>
      </c>
      <c r="W23" s="10" t="s">
        <v>40</v>
      </c>
      <c r="X23" s="10" t="s">
        <v>40</v>
      </c>
      <c r="Y23" s="10" t="s">
        <v>40</v>
      </c>
      <c r="Z23" s="10" t="s">
        <v>40</v>
      </c>
      <c r="AA23" s="10" t="s">
        <v>40</v>
      </c>
      <c r="AB23" s="10" t="s">
        <v>40</v>
      </c>
      <c r="AC23" s="10" t="str">
        <f t="shared" si="12"/>
        <v>WO</v>
      </c>
      <c r="AD23" s="10" t="s">
        <v>40</v>
      </c>
      <c r="AE23" s="10" t="s">
        <v>40</v>
      </c>
      <c r="AF23" s="10" t="s">
        <v>40</v>
      </c>
      <c r="AG23" s="10" t="s">
        <v>40</v>
      </c>
      <c r="AH23" s="10" t="s">
        <v>40</v>
      </c>
      <c r="AI23" s="10" t="s">
        <v>40</v>
      </c>
      <c r="AJ23" s="10" t="str">
        <f t="shared" si="12"/>
        <v>WO</v>
      </c>
      <c r="AK23" s="10" t="s">
        <v>40</v>
      </c>
      <c r="AL23" s="10" t="s">
        <v>40</v>
      </c>
      <c r="AM23" s="10" t="s">
        <v>40</v>
      </c>
      <c r="AN23" s="10" t="s">
        <v>40</v>
      </c>
      <c r="AO23" s="10" t="s">
        <v>40</v>
      </c>
      <c r="AP23" s="11" t="s">
        <v>40</v>
      </c>
      <c r="AQ23" s="29"/>
      <c r="AR23" s="32"/>
      <c r="AS23" s="10">
        <v>15</v>
      </c>
      <c r="AT23" s="10">
        <v>1015</v>
      </c>
      <c r="AU23" s="10" t="str">
        <f t="shared" si="4"/>
        <v>mai</v>
      </c>
      <c r="AV23" s="19" t="s">
        <v>18</v>
      </c>
      <c r="AW23" s="10">
        <f t="shared" si="5"/>
        <v>26</v>
      </c>
      <c r="AX23" s="10">
        <f t="shared" si="6"/>
        <v>0</v>
      </c>
      <c r="AY23" s="10">
        <f t="shared" si="7"/>
        <v>1</v>
      </c>
      <c r="AZ23" s="10">
        <f t="shared" si="8"/>
        <v>4</v>
      </c>
      <c r="BA23" s="10">
        <f t="shared" si="9"/>
        <v>31</v>
      </c>
      <c r="BB23" s="10">
        <f>rapportjanv5[[#This Row],[Jours]]-rapportjanv5[[#This Row],[Absent ]]</f>
        <v>31</v>
      </c>
      <c r="BC23" s="24">
        <v>46000</v>
      </c>
      <c r="BD23" s="25">
        <f>rapportjanv5[[#This Row],[Salaire]]/rapportjanv5[[#This Row],[Jours]]</f>
        <v>1483.8709677419354</v>
      </c>
      <c r="BE23" s="25">
        <f>rapportjanv5[[#This Row],[Salaire par jours]]*rapportjanv5[[#This Row],[Absent ]]</f>
        <v>0</v>
      </c>
      <c r="BF23" s="25">
        <f>rapportjanv5[[#This Row],[Salaire]]-rapportjanv5[[#This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10"/>
        <v>4</v>
      </c>
      <c r="L24" s="10" t="s">
        <v>41</v>
      </c>
      <c r="M24" s="10" t="s">
        <v>40</v>
      </c>
      <c r="N24" s="10" t="s">
        <v>40</v>
      </c>
      <c r="O24" s="10" t="str">
        <f t="shared" si="11"/>
        <v>WO</v>
      </c>
      <c r="P24" s="10" t="s">
        <v>40</v>
      </c>
      <c r="Q24" s="10" t="s">
        <v>40</v>
      </c>
      <c r="R24" s="10" t="s">
        <v>40</v>
      </c>
      <c r="S24" s="10" t="s">
        <v>40</v>
      </c>
      <c r="T24" s="10" t="s">
        <v>40</v>
      </c>
      <c r="U24" s="10" t="s">
        <v>40</v>
      </c>
      <c r="V24" s="10" t="str">
        <f t="shared" si="11"/>
        <v>WO</v>
      </c>
      <c r="W24" s="10" t="s">
        <v>40</v>
      </c>
      <c r="X24" s="10" t="s">
        <v>40</v>
      </c>
      <c r="Y24" s="10" t="s">
        <v>40</v>
      </c>
      <c r="Z24" s="10" t="s">
        <v>40</v>
      </c>
      <c r="AA24" s="10" t="s">
        <v>40</v>
      </c>
      <c r="AB24" s="10" t="s">
        <v>40</v>
      </c>
      <c r="AC24" s="10" t="str">
        <f t="shared" si="12"/>
        <v>WO</v>
      </c>
      <c r="AD24" s="10" t="s">
        <v>40</v>
      </c>
      <c r="AE24" s="10" t="s">
        <v>40</v>
      </c>
      <c r="AF24" s="10" t="s">
        <v>40</v>
      </c>
      <c r="AG24" s="10" t="s">
        <v>40</v>
      </c>
      <c r="AH24" s="10" t="s">
        <v>40</v>
      </c>
      <c r="AI24" s="10" t="s">
        <v>40</v>
      </c>
      <c r="AJ24" s="10" t="str">
        <f t="shared" si="12"/>
        <v>WO</v>
      </c>
      <c r="AK24" s="10" t="s">
        <v>40</v>
      </c>
      <c r="AL24" s="10" t="s">
        <v>40</v>
      </c>
      <c r="AM24" s="10" t="s">
        <v>40</v>
      </c>
      <c r="AN24" s="10" t="s">
        <v>40</v>
      </c>
      <c r="AO24" s="10" t="s">
        <v>40</v>
      </c>
      <c r="AP24" s="11" t="s">
        <v>40</v>
      </c>
      <c r="AQ24" s="29"/>
      <c r="AR24" s="32"/>
      <c r="AS24" s="10">
        <v>16</v>
      </c>
      <c r="AT24" s="10">
        <v>1016</v>
      </c>
      <c r="AU24" s="10" t="str">
        <f t="shared" si="4"/>
        <v>mai</v>
      </c>
      <c r="AV24" s="19" t="s">
        <v>19</v>
      </c>
      <c r="AW24" s="10">
        <f t="shared" si="5"/>
        <v>26</v>
      </c>
      <c r="AX24" s="10">
        <f t="shared" si="6"/>
        <v>0</v>
      </c>
      <c r="AY24" s="10">
        <f t="shared" si="7"/>
        <v>1</v>
      </c>
      <c r="AZ24" s="10">
        <f t="shared" si="8"/>
        <v>4</v>
      </c>
      <c r="BA24" s="10">
        <f t="shared" si="9"/>
        <v>31</v>
      </c>
      <c r="BB24" s="10">
        <f>rapportjanv5[[#This Row],[Jours]]-rapportjanv5[[#This Row],[Absent ]]</f>
        <v>31</v>
      </c>
      <c r="BC24" s="24">
        <v>52000</v>
      </c>
      <c r="BD24" s="25">
        <f>rapportjanv5[[#This Row],[Salaire]]/rapportjanv5[[#This Row],[Jours]]</f>
        <v>1677.4193548387098</v>
      </c>
      <c r="BE24" s="25">
        <f>rapportjanv5[[#This Row],[Salaire par jours]]*rapportjanv5[[#This Row],[Absent ]]</f>
        <v>0</v>
      </c>
      <c r="BF24" s="25">
        <f>rapportjanv5[[#This Row],[Salaire]]-rapportjanv5[[#This Row],[Déduction]]</f>
        <v>52000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10"/>
        <v>4</v>
      </c>
      <c r="L25" s="10" t="s">
        <v>41</v>
      </c>
      <c r="M25" s="10" t="s">
        <v>40</v>
      </c>
      <c r="N25" s="10" t="s">
        <v>40</v>
      </c>
      <c r="O25" s="10" t="str">
        <f t="shared" si="11"/>
        <v>WO</v>
      </c>
      <c r="P25" s="10" t="s">
        <v>40</v>
      </c>
      <c r="Q25" s="10" t="s">
        <v>40</v>
      </c>
      <c r="R25" s="10" t="s">
        <v>40</v>
      </c>
      <c r="S25" s="10" t="s">
        <v>40</v>
      </c>
      <c r="T25" s="10" t="s">
        <v>40</v>
      </c>
      <c r="U25" s="10" t="s">
        <v>40</v>
      </c>
      <c r="V25" s="10" t="str">
        <f t="shared" si="11"/>
        <v>WO</v>
      </c>
      <c r="W25" s="10" t="s">
        <v>40</v>
      </c>
      <c r="X25" s="10" t="s">
        <v>40</v>
      </c>
      <c r="Y25" s="10" t="s">
        <v>40</v>
      </c>
      <c r="Z25" s="10" t="s">
        <v>40</v>
      </c>
      <c r="AA25" s="10" t="s">
        <v>40</v>
      </c>
      <c r="AB25" s="10" t="s">
        <v>40</v>
      </c>
      <c r="AC25" s="10" t="str">
        <f t="shared" si="12"/>
        <v>WO</v>
      </c>
      <c r="AD25" s="10" t="s">
        <v>40</v>
      </c>
      <c r="AE25" s="10" t="s">
        <v>40</v>
      </c>
      <c r="AF25" s="10" t="s">
        <v>40</v>
      </c>
      <c r="AG25" s="10" t="s">
        <v>40</v>
      </c>
      <c r="AH25" s="10" t="s">
        <v>40</v>
      </c>
      <c r="AI25" s="10" t="s">
        <v>40</v>
      </c>
      <c r="AJ25" s="10" t="str">
        <f t="shared" si="12"/>
        <v>WO</v>
      </c>
      <c r="AK25" s="10" t="s">
        <v>40</v>
      </c>
      <c r="AL25" s="10" t="s">
        <v>40</v>
      </c>
      <c r="AM25" s="10" t="s">
        <v>40</v>
      </c>
      <c r="AN25" s="10" t="s">
        <v>40</v>
      </c>
      <c r="AO25" s="10" t="s">
        <v>40</v>
      </c>
      <c r="AP25" s="11" t="s">
        <v>40</v>
      </c>
      <c r="AQ25" s="29"/>
      <c r="AR25" s="32"/>
      <c r="AS25" s="10">
        <v>17</v>
      </c>
      <c r="AT25" s="10">
        <v>1017</v>
      </c>
      <c r="AU25" s="10" t="str">
        <f t="shared" si="4"/>
        <v>mai</v>
      </c>
      <c r="AV25" s="19" t="s">
        <v>20</v>
      </c>
      <c r="AW25" s="10">
        <f t="shared" si="5"/>
        <v>26</v>
      </c>
      <c r="AX25" s="10">
        <f t="shared" si="6"/>
        <v>0</v>
      </c>
      <c r="AY25" s="10">
        <f t="shared" si="7"/>
        <v>1</v>
      </c>
      <c r="AZ25" s="10">
        <f t="shared" si="8"/>
        <v>4</v>
      </c>
      <c r="BA25" s="10">
        <f t="shared" si="9"/>
        <v>31</v>
      </c>
      <c r="BB25" s="10">
        <f>rapportjanv5[[#This Row],[Jours]]-rapportjanv5[[#This Row],[Absent ]]</f>
        <v>31</v>
      </c>
      <c r="BC25" s="24">
        <v>42000</v>
      </c>
      <c r="BD25" s="25">
        <f>rapportjanv5[[#This Row],[Salaire]]/rapportjanv5[[#This Row],[Jours]]</f>
        <v>1354.8387096774193</v>
      </c>
      <c r="BE25" s="25">
        <f>rapportjanv5[[#This Row],[Salaire par jours]]*rapportjanv5[[#This Row],[Absent ]]</f>
        <v>0</v>
      </c>
      <c r="BF25" s="25">
        <f>rapportjanv5[[#This Row],[Salaire]]-rapportjanv5[[#This Row],[Déduction]]</f>
        <v>42000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10"/>
        <v>4</v>
      </c>
      <c r="L26" s="10" t="s">
        <v>41</v>
      </c>
      <c r="M26" s="10" t="s">
        <v>40</v>
      </c>
      <c r="N26" s="10" t="s">
        <v>40</v>
      </c>
      <c r="O26" s="10" t="str">
        <f t="shared" si="11"/>
        <v>WO</v>
      </c>
      <c r="P26" s="10" t="s">
        <v>40</v>
      </c>
      <c r="Q26" s="10" t="s">
        <v>40</v>
      </c>
      <c r="R26" s="10" t="s">
        <v>40</v>
      </c>
      <c r="S26" s="10" t="s">
        <v>40</v>
      </c>
      <c r="T26" s="10" t="s">
        <v>40</v>
      </c>
      <c r="U26" s="10" t="s">
        <v>40</v>
      </c>
      <c r="V26" s="10" t="str">
        <f t="shared" si="11"/>
        <v>WO</v>
      </c>
      <c r="W26" s="10" t="s">
        <v>40</v>
      </c>
      <c r="X26" s="10" t="s">
        <v>40</v>
      </c>
      <c r="Y26" s="10" t="s">
        <v>40</v>
      </c>
      <c r="Z26" s="10" t="s">
        <v>40</v>
      </c>
      <c r="AA26" s="10" t="s">
        <v>40</v>
      </c>
      <c r="AB26" s="10" t="s">
        <v>40</v>
      </c>
      <c r="AC26" s="10" t="str">
        <f t="shared" si="12"/>
        <v>WO</v>
      </c>
      <c r="AD26" s="10" t="s">
        <v>40</v>
      </c>
      <c r="AE26" s="10" t="s">
        <v>40</v>
      </c>
      <c r="AF26" s="10" t="s">
        <v>40</v>
      </c>
      <c r="AG26" s="10" t="s">
        <v>40</v>
      </c>
      <c r="AH26" s="10" t="s">
        <v>40</v>
      </c>
      <c r="AI26" s="10" t="s">
        <v>40</v>
      </c>
      <c r="AJ26" s="10" t="str">
        <f t="shared" si="12"/>
        <v>WO</v>
      </c>
      <c r="AK26" s="10" t="s">
        <v>40</v>
      </c>
      <c r="AL26" s="10" t="s">
        <v>40</v>
      </c>
      <c r="AM26" s="10" t="s">
        <v>40</v>
      </c>
      <c r="AN26" s="10" t="s">
        <v>28</v>
      </c>
      <c r="AO26" s="10" t="s">
        <v>40</v>
      </c>
      <c r="AP26" s="11" t="s">
        <v>40</v>
      </c>
      <c r="AQ26" s="29"/>
      <c r="AR26" s="32"/>
      <c r="AS26" s="10">
        <v>18</v>
      </c>
      <c r="AT26" s="10">
        <v>1018</v>
      </c>
      <c r="AU26" s="10" t="str">
        <f t="shared" si="4"/>
        <v>mai</v>
      </c>
      <c r="AV26" s="19" t="s">
        <v>21</v>
      </c>
      <c r="AW26" s="10">
        <f t="shared" si="5"/>
        <v>25</v>
      </c>
      <c r="AX26" s="10">
        <f t="shared" si="6"/>
        <v>1</v>
      </c>
      <c r="AY26" s="10">
        <f t="shared" si="7"/>
        <v>1</v>
      </c>
      <c r="AZ26" s="10">
        <f t="shared" si="8"/>
        <v>4</v>
      </c>
      <c r="BA26" s="10">
        <f t="shared" si="9"/>
        <v>31</v>
      </c>
      <c r="BB26" s="10">
        <f>rapportjanv5[[#This Row],[Jours]]-rapportjanv5[[#This Row],[Absent ]]</f>
        <v>30</v>
      </c>
      <c r="BC26" s="24">
        <v>62000</v>
      </c>
      <c r="BD26" s="25">
        <f>rapportjanv5[[#This Row],[Salaire]]/rapportjanv5[[#This Row],[Jours]]</f>
        <v>2000</v>
      </c>
      <c r="BE26" s="25">
        <f>rapportjanv5[[#This Row],[Salaire par jours]]*rapportjanv5[[#This Row],[Absent ]]</f>
        <v>2000</v>
      </c>
      <c r="BF26" s="25">
        <f>rapportjanv5[[#This Row],[Salaire]]-rapportjanv5[[#This Row],[Déduction]]</f>
        <v>60000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10"/>
        <v>4</v>
      </c>
      <c r="L27" s="10" t="s">
        <v>41</v>
      </c>
      <c r="M27" s="10" t="s">
        <v>40</v>
      </c>
      <c r="N27" s="10" t="s">
        <v>40</v>
      </c>
      <c r="O27" s="10" t="str">
        <f t="shared" si="11"/>
        <v>WO</v>
      </c>
      <c r="P27" s="10" t="s">
        <v>40</v>
      </c>
      <c r="Q27" s="10" t="s">
        <v>40</v>
      </c>
      <c r="R27" s="10" t="s">
        <v>40</v>
      </c>
      <c r="S27" s="10" t="s">
        <v>40</v>
      </c>
      <c r="T27" s="10" t="s">
        <v>40</v>
      </c>
      <c r="U27" s="10" t="s">
        <v>40</v>
      </c>
      <c r="V27" s="10" t="str">
        <f t="shared" si="11"/>
        <v>WO</v>
      </c>
      <c r="W27" s="10" t="s">
        <v>40</v>
      </c>
      <c r="X27" s="10" t="s">
        <v>40</v>
      </c>
      <c r="Y27" s="10" t="s">
        <v>40</v>
      </c>
      <c r="Z27" s="10" t="s">
        <v>40</v>
      </c>
      <c r="AA27" s="10" t="s">
        <v>40</v>
      </c>
      <c r="AB27" s="10" t="s">
        <v>40</v>
      </c>
      <c r="AC27" s="10" t="str">
        <f t="shared" si="12"/>
        <v>WO</v>
      </c>
      <c r="AD27" s="10" t="s">
        <v>40</v>
      </c>
      <c r="AE27" s="10" t="s">
        <v>40</v>
      </c>
      <c r="AF27" s="10" t="s">
        <v>40</v>
      </c>
      <c r="AG27" s="10" t="s">
        <v>40</v>
      </c>
      <c r="AH27" s="10" t="s">
        <v>40</v>
      </c>
      <c r="AI27" s="10" t="s">
        <v>40</v>
      </c>
      <c r="AJ27" s="10" t="str">
        <f t="shared" si="12"/>
        <v>WO</v>
      </c>
      <c r="AK27" s="10" t="s">
        <v>40</v>
      </c>
      <c r="AL27" s="10" t="s">
        <v>40</v>
      </c>
      <c r="AM27" s="10" t="s">
        <v>40</v>
      </c>
      <c r="AN27" s="10" t="s">
        <v>40</v>
      </c>
      <c r="AO27" s="10" t="s">
        <v>40</v>
      </c>
      <c r="AP27" s="11" t="s">
        <v>40</v>
      </c>
      <c r="AQ27" s="29"/>
      <c r="AR27" s="32"/>
      <c r="AS27" s="10">
        <v>19</v>
      </c>
      <c r="AT27" s="10">
        <v>1019</v>
      </c>
      <c r="AU27" s="10" t="str">
        <f t="shared" si="4"/>
        <v>mai</v>
      </c>
      <c r="AV27" s="19" t="s">
        <v>22</v>
      </c>
      <c r="AW27" s="10">
        <f t="shared" si="5"/>
        <v>26</v>
      </c>
      <c r="AX27" s="10">
        <f t="shared" si="6"/>
        <v>0</v>
      </c>
      <c r="AY27" s="10">
        <f t="shared" si="7"/>
        <v>1</v>
      </c>
      <c r="AZ27" s="10">
        <f t="shared" si="8"/>
        <v>4</v>
      </c>
      <c r="BA27" s="10">
        <f t="shared" si="9"/>
        <v>31</v>
      </c>
      <c r="BB27" s="10">
        <f>rapportjanv5[[#This Row],[Jours]]-rapportjanv5[[#This Row],[Absent ]]</f>
        <v>31</v>
      </c>
      <c r="BC27" s="24">
        <v>41000</v>
      </c>
      <c r="BD27" s="25">
        <f>rapportjanv5[[#This Row],[Salaire]]/rapportjanv5[[#This Row],[Jours]]</f>
        <v>1322.5806451612902</v>
      </c>
      <c r="BE27" s="25">
        <f>rapportjanv5[[#This Row],[Salaire par jours]]*rapportjanv5[[#This Row],[Absent ]]</f>
        <v>0</v>
      </c>
      <c r="BF27" s="25">
        <f>rapportjanv5[[#This Row],[Salaire]]-rapportjanv5[[#This Row],[Déduction]]</f>
        <v>41000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10"/>
        <v>4</v>
      </c>
      <c r="L28" s="13" t="s">
        <v>41</v>
      </c>
      <c r="M28" s="13" t="s">
        <v>40</v>
      </c>
      <c r="N28" s="13" t="s">
        <v>40</v>
      </c>
      <c r="O28" s="13" t="str">
        <f t="shared" si="11"/>
        <v>WO</v>
      </c>
      <c r="P28" s="13" t="s">
        <v>40</v>
      </c>
      <c r="Q28" s="13" t="s">
        <v>40</v>
      </c>
      <c r="R28" s="13" t="s">
        <v>40</v>
      </c>
      <c r="S28" s="13" t="s">
        <v>40</v>
      </c>
      <c r="T28" s="13" t="s">
        <v>40</v>
      </c>
      <c r="U28" s="13" t="s">
        <v>40</v>
      </c>
      <c r="V28" s="13" t="str">
        <f t="shared" si="11"/>
        <v>WO</v>
      </c>
      <c r="W28" s="13" t="s">
        <v>40</v>
      </c>
      <c r="X28" s="13" t="s">
        <v>40</v>
      </c>
      <c r="Y28" s="13" t="s">
        <v>40</v>
      </c>
      <c r="Z28" s="13" t="s">
        <v>40</v>
      </c>
      <c r="AA28" s="13" t="s">
        <v>40</v>
      </c>
      <c r="AB28" s="13" t="s">
        <v>40</v>
      </c>
      <c r="AC28" s="13" t="str">
        <f t="shared" si="12"/>
        <v>WO</v>
      </c>
      <c r="AD28" s="13" t="s">
        <v>40</v>
      </c>
      <c r="AE28" s="13" t="s">
        <v>40</v>
      </c>
      <c r="AF28" s="13" t="s">
        <v>40</v>
      </c>
      <c r="AG28" s="13" t="s">
        <v>40</v>
      </c>
      <c r="AH28" s="13" t="s">
        <v>40</v>
      </c>
      <c r="AI28" s="13" t="s">
        <v>40</v>
      </c>
      <c r="AJ28" s="13" t="str">
        <f t="shared" si="12"/>
        <v>WO</v>
      </c>
      <c r="AK28" s="13" t="s">
        <v>40</v>
      </c>
      <c r="AL28" s="13" t="s">
        <v>40</v>
      </c>
      <c r="AM28" s="13" t="s">
        <v>40</v>
      </c>
      <c r="AN28" s="13" t="s">
        <v>40</v>
      </c>
      <c r="AO28" s="13" t="s">
        <v>40</v>
      </c>
      <c r="AP28" s="14" t="s">
        <v>40</v>
      </c>
      <c r="AQ28" s="29"/>
      <c r="AR28" s="32"/>
      <c r="AS28" s="10">
        <v>20</v>
      </c>
      <c r="AT28" s="10">
        <v>1020</v>
      </c>
      <c r="AU28" s="10" t="str">
        <f t="shared" si="4"/>
        <v>mai</v>
      </c>
      <c r="AV28" s="19" t="s">
        <v>23</v>
      </c>
      <c r="AW28" s="10">
        <f t="shared" si="5"/>
        <v>26</v>
      </c>
      <c r="AX28" s="10">
        <f t="shared" si="6"/>
        <v>0</v>
      </c>
      <c r="AY28" s="10">
        <f t="shared" si="7"/>
        <v>1</v>
      </c>
      <c r="AZ28" s="10">
        <f t="shared" si="8"/>
        <v>4</v>
      </c>
      <c r="BA28" s="10">
        <f t="shared" si="9"/>
        <v>31</v>
      </c>
      <c r="BB28" s="10">
        <f>rapportjanv5[[#This Row],[Jours]]-rapportjanv5[[#This Row],[Absent ]]</f>
        <v>31</v>
      </c>
      <c r="BC28" s="24">
        <v>30000</v>
      </c>
      <c r="BD28" s="25">
        <f>rapportjanv5[[#This Row],[Salaire]]/rapportjanv5[[#This Row],[Jours]]</f>
        <v>967.74193548387098</v>
      </c>
      <c r="BE28" s="25">
        <f>rapportjanv5[[#This Row],[Salaire par jours]]*rapportjanv5[[#This Row],[Absent ]]</f>
        <v>0</v>
      </c>
      <c r="BF28" s="25">
        <f>rapportjanv5[[#This Row],[Salaire]]-rapportjanv5[[#This Row],[Déduction]]</f>
        <v>30000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O9:O28 V9:V28 AC9:AC28 AJ9:AJ28">
    <cfRule type="containsText" dxfId="319" priority="24" operator="containsText" text="WO">
      <formula>NOT(ISERROR(SEARCH("WO",L8)))</formula>
    </cfRule>
  </conditionalFormatting>
  <conditionalFormatting sqref="O9:O28 V9:V28 AC9:AC28 AJ9:AJ28">
    <cfRule type="containsText" dxfId="318" priority="21" operator="containsText" text="C">
      <formula>NOT(ISERROR(SEARCH("C",O9)))</formula>
    </cfRule>
    <cfRule type="containsText" dxfId="317" priority="22" operator="containsText" text="A">
      <formula>NOT(ISERROR(SEARCH("A",O9)))</formula>
    </cfRule>
    <cfRule type="containsText" dxfId="316" priority="23" operator="containsText" text="P">
      <formula>NOT(ISERROR(SEARCH("P",O9)))</formula>
    </cfRule>
  </conditionalFormatting>
  <conditionalFormatting sqref="L9:N28">
    <cfRule type="containsText" dxfId="315" priority="20" operator="containsText" text="WO">
      <formula>NOT(ISERROR(SEARCH("WO",L9)))</formula>
    </cfRule>
  </conditionalFormatting>
  <conditionalFormatting sqref="L9:N28">
    <cfRule type="containsText" dxfId="314" priority="17" operator="containsText" text="C">
      <formula>NOT(ISERROR(SEARCH("C",L9)))</formula>
    </cfRule>
    <cfRule type="containsText" dxfId="313" priority="18" operator="containsText" text="A">
      <formula>NOT(ISERROR(SEARCH("A",L9)))</formula>
    </cfRule>
    <cfRule type="containsText" dxfId="312" priority="19" operator="containsText" text="P">
      <formula>NOT(ISERROR(SEARCH("P",L9)))</formula>
    </cfRule>
  </conditionalFormatting>
  <conditionalFormatting sqref="P9:U28">
    <cfRule type="containsText" dxfId="311" priority="16" operator="containsText" text="WO">
      <formula>NOT(ISERROR(SEARCH("WO",P9)))</formula>
    </cfRule>
  </conditionalFormatting>
  <conditionalFormatting sqref="P9:U28">
    <cfRule type="containsText" dxfId="310" priority="13" operator="containsText" text="C">
      <formula>NOT(ISERROR(SEARCH("C",P9)))</formula>
    </cfRule>
    <cfRule type="containsText" dxfId="309" priority="14" operator="containsText" text="A">
      <formula>NOT(ISERROR(SEARCH("A",P9)))</formula>
    </cfRule>
    <cfRule type="containsText" dxfId="308" priority="15" operator="containsText" text="P">
      <formula>NOT(ISERROR(SEARCH("P",P9)))</formula>
    </cfRule>
  </conditionalFormatting>
  <conditionalFormatting sqref="W9:AB28">
    <cfRule type="containsText" dxfId="307" priority="12" operator="containsText" text="WO">
      <formula>NOT(ISERROR(SEARCH("WO",W9)))</formula>
    </cfRule>
  </conditionalFormatting>
  <conditionalFormatting sqref="W9:AB28">
    <cfRule type="containsText" dxfId="306" priority="9" operator="containsText" text="C">
      <formula>NOT(ISERROR(SEARCH("C",W9)))</formula>
    </cfRule>
    <cfRule type="containsText" dxfId="305" priority="10" operator="containsText" text="A">
      <formula>NOT(ISERROR(SEARCH("A",W9)))</formula>
    </cfRule>
    <cfRule type="containsText" dxfId="304" priority="11" operator="containsText" text="P">
      <formula>NOT(ISERROR(SEARCH("P",W9)))</formula>
    </cfRule>
  </conditionalFormatting>
  <conditionalFormatting sqref="AD9:AI28">
    <cfRule type="containsText" dxfId="303" priority="8" operator="containsText" text="WO">
      <formula>NOT(ISERROR(SEARCH("WO",AD9)))</formula>
    </cfRule>
  </conditionalFormatting>
  <conditionalFormatting sqref="AD9:AI28">
    <cfRule type="containsText" dxfId="302" priority="5" operator="containsText" text="C">
      <formula>NOT(ISERROR(SEARCH("C",AD9)))</formula>
    </cfRule>
    <cfRule type="containsText" dxfId="301" priority="6" operator="containsText" text="A">
      <formula>NOT(ISERROR(SEARCH("A",AD9)))</formula>
    </cfRule>
    <cfRule type="containsText" dxfId="300" priority="7" operator="containsText" text="P">
      <formula>NOT(ISERROR(SEARCH("P",AD9)))</formula>
    </cfRule>
  </conditionalFormatting>
  <conditionalFormatting sqref="AK9:AP28">
    <cfRule type="containsText" dxfId="299" priority="4" operator="containsText" text="WO">
      <formula>NOT(ISERROR(SEARCH("WO",AK9)))</formula>
    </cfRule>
  </conditionalFormatting>
  <conditionalFormatting sqref="AK9:AP28">
    <cfRule type="containsText" dxfId="298" priority="1" operator="containsText" text="C">
      <formula>NOT(ISERROR(SEARCH("C",AK9)))</formula>
    </cfRule>
    <cfRule type="containsText" dxfId="297" priority="2" operator="containsText" text="A">
      <formula>NOT(ISERROR(SEARCH("A",AK9)))</formula>
    </cfRule>
    <cfRule type="containsText" dxfId="296" priority="3" operator="containsText" text="P">
      <formula>NOT(ISERROR(SEARCH("P",AK9)))</formula>
    </cfRule>
  </conditionalFormatting>
  <dataValidations count="1">
    <dataValidation type="list" allowBlank="1" showInputMessage="1" showErrorMessage="1" sqref="AK9:AP28 P9:U28 W9:AB28 AD9:AI28 L9:N28" xr:uid="{D81687EB-F3A1-4F6A-9A3B-A3D40C51C1E9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FB108-A227-4B91-8D86-3A0D5EB75B46}">
          <x14:formula1>
            <xm:f>rough!$A$1:$A$12</xm:f>
          </x14:formula1>
          <xm:sqref>H5:I5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1E46-0BD5-4E57-8CB7-D88AB11B95F9}">
  <dimension ref="A1:BI43"/>
  <sheetViews>
    <sheetView topLeftCell="Z1" zoomScale="80" zoomScaleNormal="80" workbookViewId="0">
      <selection activeCell="AW19" sqref="AW19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45809</v>
      </c>
      <c r="I5" s="34"/>
      <c r="J5" s="35">
        <f>(_xlfn.DAYS($M$5,$H$5))+1</f>
        <v>30</v>
      </c>
      <c r="K5" s="33" t="str">
        <f>TEXT(H5,"mmmm")</f>
        <v>juin</v>
      </c>
      <c r="L5" s="33" t="s">
        <v>27</v>
      </c>
      <c r="M5" s="34">
        <f>EOMONTH(H5,0)</f>
        <v>45838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dim</v>
      </c>
      <c r="M7" s="6" t="str">
        <f t="shared" ref="M7:AP7" si="0">TEXT(M8,"jjj")</f>
        <v>lun</v>
      </c>
      <c r="N7" s="6" t="str">
        <f t="shared" si="0"/>
        <v>mar</v>
      </c>
      <c r="O7" s="6" t="str">
        <f t="shared" si="0"/>
        <v>mer</v>
      </c>
      <c r="P7" s="6" t="str">
        <f t="shared" si="0"/>
        <v>jeu</v>
      </c>
      <c r="Q7" s="6" t="str">
        <f t="shared" si="0"/>
        <v>ven</v>
      </c>
      <c r="R7" s="6" t="str">
        <f t="shared" si="0"/>
        <v>sam</v>
      </c>
      <c r="S7" s="6" t="str">
        <f t="shared" si="0"/>
        <v>dim</v>
      </c>
      <c r="T7" s="6" t="str">
        <f t="shared" si="0"/>
        <v>lun</v>
      </c>
      <c r="U7" s="6" t="str">
        <f t="shared" si="0"/>
        <v>mar</v>
      </c>
      <c r="V7" s="6" t="str">
        <f t="shared" si="0"/>
        <v>mer</v>
      </c>
      <c r="W7" s="6" t="str">
        <f t="shared" si="0"/>
        <v>jeu</v>
      </c>
      <c r="X7" s="6" t="str">
        <f t="shared" si="0"/>
        <v>ven</v>
      </c>
      <c r="Y7" s="6" t="str">
        <f t="shared" si="0"/>
        <v>sam</v>
      </c>
      <c r="Z7" s="6" t="str">
        <f t="shared" si="0"/>
        <v>dim</v>
      </c>
      <c r="AA7" s="6" t="str">
        <f t="shared" si="0"/>
        <v>lun</v>
      </c>
      <c r="AB7" s="6" t="str">
        <f t="shared" si="0"/>
        <v>mar</v>
      </c>
      <c r="AC7" s="6" t="str">
        <f t="shared" si="0"/>
        <v>mer</v>
      </c>
      <c r="AD7" s="6" t="str">
        <f t="shared" si="0"/>
        <v>jeu</v>
      </c>
      <c r="AE7" s="6" t="str">
        <f t="shared" si="0"/>
        <v>ven</v>
      </c>
      <c r="AF7" s="6" t="str">
        <f t="shared" si="0"/>
        <v>sam</v>
      </c>
      <c r="AG7" s="6" t="str">
        <f t="shared" si="0"/>
        <v>dim</v>
      </c>
      <c r="AH7" s="6" t="str">
        <f t="shared" si="0"/>
        <v>lun</v>
      </c>
      <c r="AI7" s="6" t="str">
        <f t="shared" si="0"/>
        <v>mar</v>
      </c>
      <c r="AJ7" s="6" t="str">
        <f t="shared" si="0"/>
        <v>mer</v>
      </c>
      <c r="AK7" s="6" t="str">
        <f t="shared" si="0"/>
        <v>jeu</v>
      </c>
      <c r="AL7" s="6" t="str">
        <f t="shared" si="0"/>
        <v>ven</v>
      </c>
      <c r="AM7" s="6" t="str">
        <f t="shared" si="0"/>
        <v>sam</v>
      </c>
      <c r="AN7" s="6" t="str">
        <f t="shared" si="0"/>
        <v>dim</v>
      </c>
      <c r="AO7" s="6" t="str">
        <f t="shared" si="0"/>
        <v>lun</v>
      </c>
      <c r="AP7" s="7" t="str">
        <f t="shared" si="0"/>
        <v/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45809</v>
      </c>
      <c r="M8" s="17">
        <f>IF(L8&lt;$M$5,L8+1,"")</f>
        <v>45810</v>
      </c>
      <c r="N8" s="17">
        <f t="shared" ref="N8:AQ8" si="1">IF(M8&lt;$M$5,M8+1,"")</f>
        <v>45811</v>
      </c>
      <c r="O8" s="17">
        <f t="shared" si="1"/>
        <v>45812</v>
      </c>
      <c r="P8" s="17">
        <f t="shared" si="1"/>
        <v>45813</v>
      </c>
      <c r="Q8" s="17">
        <f t="shared" si="1"/>
        <v>45814</v>
      </c>
      <c r="R8" s="17">
        <f t="shared" si="1"/>
        <v>45815</v>
      </c>
      <c r="S8" s="17">
        <f t="shared" si="1"/>
        <v>45816</v>
      </c>
      <c r="T8" s="17">
        <f t="shared" si="1"/>
        <v>45817</v>
      </c>
      <c r="U8" s="17">
        <f t="shared" si="1"/>
        <v>45818</v>
      </c>
      <c r="V8" s="17">
        <f t="shared" si="1"/>
        <v>45819</v>
      </c>
      <c r="W8" s="17">
        <f t="shared" si="1"/>
        <v>45820</v>
      </c>
      <c r="X8" s="17">
        <f t="shared" si="1"/>
        <v>45821</v>
      </c>
      <c r="Y8" s="17">
        <f t="shared" si="1"/>
        <v>45822</v>
      </c>
      <c r="Z8" s="17">
        <f t="shared" si="1"/>
        <v>45823</v>
      </c>
      <c r="AA8" s="17">
        <f t="shared" si="1"/>
        <v>45824</v>
      </c>
      <c r="AB8" s="17">
        <f t="shared" si="1"/>
        <v>45825</v>
      </c>
      <c r="AC8" s="17">
        <f t="shared" si="1"/>
        <v>45826</v>
      </c>
      <c r="AD8" s="17">
        <f t="shared" si="1"/>
        <v>45827</v>
      </c>
      <c r="AE8" s="17">
        <f t="shared" si="1"/>
        <v>45828</v>
      </c>
      <c r="AF8" s="17">
        <f t="shared" si="1"/>
        <v>45829</v>
      </c>
      <c r="AG8" s="17">
        <f t="shared" si="1"/>
        <v>45830</v>
      </c>
      <c r="AH8" s="17">
        <f t="shared" si="1"/>
        <v>45831</v>
      </c>
      <c r="AI8" s="17">
        <f t="shared" si="1"/>
        <v>45832</v>
      </c>
      <c r="AJ8" s="17">
        <f t="shared" si="1"/>
        <v>45833</v>
      </c>
      <c r="AK8" s="17">
        <f t="shared" si="1"/>
        <v>45834</v>
      </c>
      <c r="AL8" s="17">
        <f t="shared" si="1"/>
        <v>45835</v>
      </c>
      <c r="AM8" s="17">
        <f t="shared" si="1"/>
        <v>45836</v>
      </c>
      <c r="AN8" s="17">
        <f t="shared" si="1"/>
        <v>45837</v>
      </c>
      <c r="AO8" s="17">
        <f t="shared" si="1"/>
        <v>45838</v>
      </c>
      <c r="AP8" s="18" t="str">
        <f t="shared" si="1"/>
        <v/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5</v>
      </c>
      <c r="L9" s="10" t="str">
        <f>IF(L$7="dim","WO","")</f>
        <v>WO</v>
      </c>
      <c r="M9" s="10" t="s">
        <v>40</v>
      </c>
      <c r="N9" s="10" t="s">
        <v>40</v>
      </c>
      <c r="O9" s="10" t="s">
        <v>40</v>
      </c>
      <c r="P9" s="10" t="s">
        <v>40</v>
      </c>
      <c r="Q9" s="10" t="s">
        <v>40</v>
      </c>
      <c r="R9" s="10" t="s">
        <v>40</v>
      </c>
      <c r="S9" s="10" t="str">
        <f t="shared" ref="S9:AN24" si="2">IF(S$7="dim","WO","")</f>
        <v>WO</v>
      </c>
      <c r="T9" s="10" t="s">
        <v>40</v>
      </c>
      <c r="U9" s="10" t="s">
        <v>40</v>
      </c>
      <c r="V9" s="10" t="s">
        <v>40</v>
      </c>
      <c r="W9" s="10" t="s">
        <v>40</v>
      </c>
      <c r="X9" s="10" t="s">
        <v>40</v>
      </c>
      <c r="Y9" s="10" t="s">
        <v>40</v>
      </c>
      <c r="Z9" s="10" t="str">
        <f t="shared" si="2"/>
        <v>WO</v>
      </c>
      <c r="AA9" s="10" t="s">
        <v>40</v>
      </c>
      <c r="AB9" s="10" t="s">
        <v>40</v>
      </c>
      <c r="AC9" s="10" t="s">
        <v>40</v>
      </c>
      <c r="AD9" s="10" t="s">
        <v>40</v>
      </c>
      <c r="AE9" s="10" t="s">
        <v>40</v>
      </c>
      <c r="AF9" s="10" t="s">
        <v>40</v>
      </c>
      <c r="AG9" s="10" t="str">
        <f t="shared" si="2"/>
        <v>WO</v>
      </c>
      <c r="AH9" s="10" t="s">
        <v>40</v>
      </c>
      <c r="AI9" s="10" t="s">
        <v>40</v>
      </c>
      <c r="AJ9" s="10" t="s">
        <v>40</v>
      </c>
      <c r="AK9" s="10" t="s">
        <v>40</v>
      </c>
      <c r="AL9" s="10" t="s">
        <v>40</v>
      </c>
      <c r="AM9" s="10" t="s">
        <v>40</v>
      </c>
      <c r="AN9" s="10" t="str">
        <f t="shared" si="2"/>
        <v>WO</v>
      </c>
      <c r="AO9" s="10" t="s">
        <v>28</v>
      </c>
      <c r="AP9" s="11"/>
      <c r="AQ9" s="29"/>
      <c r="AR9" s="32"/>
      <c r="AS9" s="10">
        <v>1</v>
      </c>
      <c r="AT9" s="10">
        <v>1001</v>
      </c>
      <c r="AU9" s="10" t="str">
        <f t="shared" ref="AU9:AU28" si="3">$K$5</f>
        <v>juin</v>
      </c>
      <c r="AV9" s="19" t="s">
        <v>4</v>
      </c>
      <c r="AW9" s="10">
        <f t="shared" ref="AW9:AW28" si="4">COUNTIF($L9:$AP9,"p")</f>
        <v>24</v>
      </c>
      <c r="AX9" s="10">
        <f t="shared" ref="AX9:AX28" si="5">COUNTIF($L9:$AP9,"A")</f>
        <v>1</v>
      </c>
      <c r="AY9" s="10">
        <f t="shared" ref="AY9:AY28" si="6">COUNTIF($L9:$AP9,"C")</f>
        <v>0</v>
      </c>
      <c r="AZ9" s="10">
        <f t="shared" ref="AZ9:AZ28" si="7">$K$9</f>
        <v>5</v>
      </c>
      <c r="BA9" s="10">
        <f t="shared" ref="BA9:BA28" si="8">$J$5</f>
        <v>30</v>
      </c>
      <c r="BB9" s="10">
        <f>rapportjanv6[[#This Row],[Jours]]-rapportjanv6[[#This Row],[Absent ]]</f>
        <v>29</v>
      </c>
      <c r="BC9" s="24">
        <v>10000</v>
      </c>
      <c r="BD9" s="25">
        <f>rapportjanv6[[#This Row],[Salaire]]/rapportjanv6[[#This Row],[Jours]]</f>
        <v>333.33333333333331</v>
      </c>
      <c r="BE9" s="25">
        <f>rapportjanv6[[#This Row],[Salaire par jours]]*rapportjanv6[[#This Row],[Absent ]]</f>
        <v>333.33333333333331</v>
      </c>
      <c r="BF9" s="25">
        <f>rapportjanv6[[#This Row],[Salaire]]-rapportjanv6[[#This Row],[Déduction]]</f>
        <v>9666.6666666666661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9">COUNTIF($L$7:$AP$7,"dim")</f>
        <v>5</v>
      </c>
      <c r="L10" s="10" t="str">
        <f t="shared" ref="L10:Z28" si="10">IF(L$7="dim","WO","")</f>
        <v>WO</v>
      </c>
      <c r="M10" s="10" t="s">
        <v>40</v>
      </c>
      <c r="N10" s="10" t="s">
        <v>40</v>
      </c>
      <c r="O10" s="10" t="s">
        <v>28</v>
      </c>
      <c r="P10" s="10" t="s">
        <v>40</v>
      </c>
      <c r="Q10" s="10" t="s">
        <v>40</v>
      </c>
      <c r="R10" s="10" t="s">
        <v>40</v>
      </c>
      <c r="S10" s="10" t="str">
        <f t="shared" ref="S10:AG17" si="11">IF(S$7="dim","WO","")</f>
        <v>WO</v>
      </c>
      <c r="T10" s="10" t="s">
        <v>40</v>
      </c>
      <c r="U10" s="10" t="s">
        <v>40</v>
      </c>
      <c r="V10" s="10" t="s">
        <v>40</v>
      </c>
      <c r="W10" s="10" t="s">
        <v>40</v>
      </c>
      <c r="X10" s="10" t="s">
        <v>40</v>
      </c>
      <c r="Y10" s="10" t="s">
        <v>40</v>
      </c>
      <c r="Z10" s="10" t="str">
        <f t="shared" si="11"/>
        <v>WO</v>
      </c>
      <c r="AA10" s="10" t="s">
        <v>40</v>
      </c>
      <c r="AB10" s="10" t="s">
        <v>40</v>
      </c>
      <c r="AC10" s="10" t="s">
        <v>40</v>
      </c>
      <c r="AD10" s="10" t="s">
        <v>40</v>
      </c>
      <c r="AE10" s="10" t="s">
        <v>40</v>
      </c>
      <c r="AF10" s="10" t="s">
        <v>40</v>
      </c>
      <c r="AG10" s="10" t="str">
        <f t="shared" si="11"/>
        <v>WO</v>
      </c>
      <c r="AH10" s="10" t="s">
        <v>40</v>
      </c>
      <c r="AI10" s="10" t="s">
        <v>40</v>
      </c>
      <c r="AJ10" s="10" t="s">
        <v>40</v>
      </c>
      <c r="AK10" s="10" t="s">
        <v>40</v>
      </c>
      <c r="AL10" s="10" t="s">
        <v>40</v>
      </c>
      <c r="AM10" s="10" t="s">
        <v>40</v>
      </c>
      <c r="AN10" s="10" t="str">
        <f t="shared" si="2"/>
        <v>WO</v>
      </c>
      <c r="AO10" s="10" t="s">
        <v>40</v>
      </c>
      <c r="AP10" s="11"/>
      <c r="AQ10" s="29"/>
      <c r="AR10" s="32"/>
      <c r="AS10" s="10">
        <v>2</v>
      </c>
      <c r="AT10" s="10">
        <v>1002</v>
      </c>
      <c r="AU10" s="10" t="str">
        <f t="shared" si="3"/>
        <v>juin</v>
      </c>
      <c r="AV10" s="19" t="s">
        <v>5</v>
      </c>
      <c r="AW10" s="26">
        <f t="shared" si="4"/>
        <v>24</v>
      </c>
      <c r="AX10" s="10">
        <f t="shared" si="5"/>
        <v>1</v>
      </c>
      <c r="AY10" s="10">
        <f t="shared" si="6"/>
        <v>0</v>
      </c>
      <c r="AZ10" s="10">
        <f t="shared" si="7"/>
        <v>5</v>
      </c>
      <c r="BA10" s="10">
        <f t="shared" si="8"/>
        <v>30</v>
      </c>
      <c r="BB10" s="10">
        <f>rapportjanv6[[#This Row],[Jours]]-rapportjanv6[[#This Row],[Absent ]]</f>
        <v>29</v>
      </c>
      <c r="BC10" s="24">
        <v>20000</v>
      </c>
      <c r="BD10" s="25">
        <f>rapportjanv6[[#This Row],[Salaire]]/rapportjanv6[[#This Row],[Jours]]</f>
        <v>666.66666666666663</v>
      </c>
      <c r="BE10" s="25">
        <f>rapportjanv6[[#This Row],[Salaire par jours]]*rapportjanv6[[#This Row],[Absent ]]</f>
        <v>666.66666666666663</v>
      </c>
      <c r="BF10" s="25">
        <f>rapportjanv6[[#This Row],[Salaire]]-rapportjanv6[[#This Row],[Déduction]]</f>
        <v>19333.333333333332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9"/>
        <v>5</v>
      </c>
      <c r="L11" s="10" t="str">
        <f t="shared" si="10"/>
        <v>WO</v>
      </c>
      <c r="M11" s="10" t="s">
        <v>40</v>
      </c>
      <c r="N11" s="10" t="s">
        <v>40</v>
      </c>
      <c r="O11" s="10" t="s">
        <v>40</v>
      </c>
      <c r="P11" s="10" t="s">
        <v>40</v>
      </c>
      <c r="Q11" s="10" t="s">
        <v>40</v>
      </c>
      <c r="R11" s="10" t="s">
        <v>40</v>
      </c>
      <c r="S11" s="10" t="str">
        <f t="shared" si="11"/>
        <v>WO</v>
      </c>
      <c r="T11" s="10" t="s">
        <v>40</v>
      </c>
      <c r="U11" s="10" t="s">
        <v>40</v>
      </c>
      <c r="V11" s="10" t="s">
        <v>40</v>
      </c>
      <c r="W11" s="10" t="s">
        <v>40</v>
      </c>
      <c r="X11" s="10" t="s">
        <v>40</v>
      </c>
      <c r="Y11" s="10" t="s">
        <v>40</v>
      </c>
      <c r="Z11" s="10" t="str">
        <f t="shared" si="11"/>
        <v>WO</v>
      </c>
      <c r="AA11" s="10" t="s">
        <v>40</v>
      </c>
      <c r="AB11" s="10" t="s">
        <v>40</v>
      </c>
      <c r="AC11" s="10" t="s">
        <v>40</v>
      </c>
      <c r="AD11" s="10" t="s">
        <v>40</v>
      </c>
      <c r="AE11" s="10" t="s">
        <v>40</v>
      </c>
      <c r="AF11" s="10" t="s">
        <v>40</v>
      </c>
      <c r="AG11" s="10" t="str">
        <f t="shared" si="11"/>
        <v>WO</v>
      </c>
      <c r="AH11" s="10" t="s">
        <v>40</v>
      </c>
      <c r="AI11" s="10" t="s">
        <v>40</v>
      </c>
      <c r="AJ11" s="10" t="s">
        <v>40</v>
      </c>
      <c r="AK11" s="10" t="s">
        <v>40</v>
      </c>
      <c r="AL11" s="10" t="s">
        <v>40</v>
      </c>
      <c r="AM11" s="10" t="s">
        <v>40</v>
      </c>
      <c r="AN11" s="10" t="str">
        <f t="shared" si="2"/>
        <v>WO</v>
      </c>
      <c r="AO11" s="10" t="s">
        <v>40</v>
      </c>
      <c r="AP11" s="11"/>
      <c r="AQ11" s="29"/>
      <c r="AR11" s="32"/>
      <c r="AS11" s="10">
        <v>3</v>
      </c>
      <c r="AT11" s="10">
        <v>1003</v>
      </c>
      <c r="AU11" s="10" t="str">
        <f t="shared" si="3"/>
        <v>juin</v>
      </c>
      <c r="AV11" s="19" t="s">
        <v>6</v>
      </c>
      <c r="AW11" s="10">
        <f t="shared" si="4"/>
        <v>25</v>
      </c>
      <c r="AX11" s="10">
        <f t="shared" si="5"/>
        <v>0</v>
      </c>
      <c r="AY11" s="10">
        <f t="shared" si="6"/>
        <v>0</v>
      </c>
      <c r="AZ11" s="10">
        <f t="shared" si="7"/>
        <v>5</v>
      </c>
      <c r="BA11" s="10">
        <f t="shared" si="8"/>
        <v>30</v>
      </c>
      <c r="BB11" s="10">
        <f>rapportjanv6[[#This Row],[Jours]]-rapportjanv6[[#This Row],[Absent ]]</f>
        <v>30</v>
      </c>
      <c r="BC11" s="24">
        <v>25000</v>
      </c>
      <c r="BD11" s="25">
        <f>rapportjanv6[[#This Row],[Salaire]]/rapportjanv6[[#This Row],[Jours]]</f>
        <v>833.33333333333337</v>
      </c>
      <c r="BE11" s="25">
        <f>rapportjanv6[[#This Row],[Salaire par jours]]*rapportjanv6[[#This Row],[Absent ]]</f>
        <v>0</v>
      </c>
      <c r="BF11" s="25">
        <f>rapportjanv6[[#This Row],[Salaire]]-rapportjanv6[[#This Row],[Déduction]]</f>
        <v>25000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9"/>
        <v>5</v>
      </c>
      <c r="L12" s="10" t="str">
        <f t="shared" si="10"/>
        <v>WO</v>
      </c>
      <c r="M12" s="10" t="s">
        <v>40</v>
      </c>
      <c r="N12" s="10" t="s">
        <v>40</v>
      </c>
      <c r="O12" s="10" t="s">
        <v>40</v>
      </c>
      <c r="P12" s="10" t="s">
        <v>40</v>
      </c>
      <c r="Q12" s="10" t="s">
        <v>40</v>
      </c>
      <c r="R12" s="10" t="s">
        <v>40</v>
      </c>
      <c r="S12" s="10" t="str">
        <f t="shared" si="11"/>
        <v>WO</v>
      </c>
      <c r="T12" s="10" t="s">
        <v>40</v>
      </c>
      <c r="U12" s="10" t="s">
        <v>40</v>
      </c>
      <c r="V12" s="10" t="s">
        <v>40</v>
      </c>
      <c r="W12" s="10" t="s">
        <v>40</v>
      </c>
      <c r="X12" s="10" t="s">
        <v>40</v>
      </c>
      <c r="Y12" s="10" t="s">
        <v>40</v>
      </c>
      <c r="Z12" s="10" t="str">
        <f t="shared" si="11"/>
        <v>WO</v>
      </c>
      <c r="AA12" s="10" t="s">
        <v>40</v>
      </c>
      <c r="AB12" s="10" t="s">
        <v>40</v>
      </c>
      <c r="AC12" s="10" t="s">
        <v>40</v>
      </c>
      <c r="AD12" s="10" t="s">
        <v>40</v>
      </c>
      <c r="AE12" s="10" t="s">
        <v>40</v>
      </c>
      <c r="AF12" s="10" t="s">
        <v>40</v>
      </c>
      <c r="AG12" s="10" t="str">
        <f t="shared" si="11"/>
        <v>WO</v>
      </c>
      <c r="AH12" s="10" t="s">
        <v>40</v>
      </c>
      <c r="AI12" s="10" t="s">
        <v>40</v>
      </c>
      <c r="AJ12" s="10" t="s">
        <v>40</v>
      </c>
      <c r="AK12" s="10" t="s">
        <v>40</v>
      </c>
      <c r="AL12" s="10" t="s">
        <v>40</v>
      </c>
      <c r="AM12" s="10" t="s">
        <v>28</v>
      </c>
      <c r="AN12" s="10" t="str">
        <f t="shared" si="2"/>
        <v>WO</v>
      </c>
      <c r="AO12" s="10" t="s">
        <v>40</v>
      </c>
      <c r="AP12" s="11"/>
      <c r="AQ12" s="29"/>
      <c r="AR12" s="32"/>
      <c r="AS12" s="10">
        <v>4</v>
      </c>
      <c r="AT12" s="10">
        <v>1004</v>
      </c>
      <c r="AU12" s="10" t="str">
        <f t="shared" si="3"/>
        <v>juin</v>
      </c>
      <c r="AV12" s="19" t="s">
        <v>7</v>
      </c>
      <c r="AW12" s="10">
        <f t="shared" si="4"/>
        <v>24</v>
      </c>
      <c r="AX12" s="10">
        <f t="shared" si="5"/>
        <v>1</v>
      </c>
      <c r="AY12" s="10">
        <f t="shared" si="6"/>
        <v>0</v>
      </c>
      <c r="AZ12" s="10">
        <f t="shared" si="7"/>
        <v>5</v>
      </c>
      <c r="BA12" s="10">
        <f t="shared" si="8"/>
        <v>30</v>
      </c>
      <c r="BB12" s="10">
        <f>rapportjanv6[[#This Row],[Jours]]-rapportjanv6[[#This Row],[Absent ]]</f>
        <v>29</v>
      </c>
      <c r="BC12" s="24">
        <v>30000</v>
      </c>
      <c r="BD12" s="25">
        <f>rapportjanv6[[#This Row],[Salaire]]/rapportjanv6[[#This Row],[Jours]]</f>
        <v>1000</v>
      </c>
      <c r="BE12" s="25">
        <f>rapportjanv6[[#This Row],[Salaire par jours]]*rapportjanv6[[#This Row],[Absent ]]</f>
        <v>1000</v>
      </c>
      <c r="BF12" s="25">
        <f>rapportjanv6[[#This Row],[Salaire]]-rapportjanv6[[#This Row],[Déduction]]</f>
        <v>29000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9"/>
        <v>5</v>
      </c>
      <c r="L13" s="10" t="str">
        <f t="shared" si="10"/>
        <v>WO</v>
      </c>
      <c r="M13" s="10" t="s">
        <v>40</v>
      </c>
      <c r="N13" s="10" t="s">
        <v>40</v>
      </c>
      <c r="O13" s="10" t="s">
        <v>40</v>
      </c>
      <c r="P13" s="10" t="s">
        <v>40</v>
      </c>
      <c r="Q13" s="10" t="s">
        <v>40</v>
      </c>
      <c r="R13" s="10" t="s">
        <v>40</v>
      </c>
      <c r="S13" s="10" t="str">
        <f t="shared" si="11"/>
        <v>WO</v>
      </c>
      <c r="T13" s="10" t="s">
        <v>40</v>
      </c>
      <c r="U13" s="10" t="s">
        <v>40</v>
      </c>
      <c r="V13" s="10" t="s">
        <v>40</v>
      </c>
      <c r="W13" s="10" t="s">
        <v>40</v>
      </c>
      <c r="X13" s="10" t="s">
        <v>28</v>
      </c>
      <c r="Y13" s="10" t="s">
        <v>40</v>
      </c>
      <c r="Z13" s="10" t="str">
        <f t="shared" si="11"/>
        <v>WO</v>
      </c>
      <c r="AA13" s="10" t="s">
        <v>40</v>
      </c>
      <c r="AB13" s="10" t="s">
        <v>40</v>
      </c>
      <c r="AC13" s="10" t="s">
        <v>40</v>
      </c>
      <c r="AD13" s="10" t="s">
        <v>40</v>
      </c>
      <c r="AE13" s="10" t="s">
        <v>40</v>
      </c>
      <c r="AF13" s="10" t="s">
        <v>40</v>
      </c>
      <c r="AG13" s="10" t="str">
        <f t="shared" si="11"/>
        <v>WO</v>
      </c>
      <c r="AH13" s="10" t="s">
        <v>40</v>
      </c>
      <c r="AI13" s="10" t="s">
        <v>40</v>
      </c>
      <c r="AJ13" s="10" t="s">
        <v>40</v>
      </c>
      <c r="AK13" s="10" t="s">
        <v>40</v>
      </c>
      <c r="AL13" s="10" t="s">
        <v>40</v>
      </c>
      <c r="AM13" s="10" t="s">
        <v>40</v>
      </c>
      <c r="AN13" s="10" t="str">
        <f t="shared" si="2"/>
        <v>WO</v>
      </c>
      <c r="AO13" s="10" t="s">
        <v>40</v>
      </c>
      <c r="AP13" s="11"/>
      <c r="AQ13" s="29"/>
      <c r="AR13" s="32"/>
      <c r="AS13" s="10">
        <v>5</v>
      </c>
      <c r="AT13" s="10">
        <v>1005</v>
      </c>
      <c r="AU13" s="10" t="str">
        <f t="shared" si="3"/>
        <v>juin</v>
      </c>
      <c r="AV13" s="19" t="s">
        <v>8</v>
      </c>
      <c r="AW13" s="10">
        <f t="shared" si="4"/>
        <v>24</v>
      </c>
      <c r="AX13" s="10">
        <f t="shared" si="5"/>
        <v>1</v>
      </c>
      <c r="AY13" s="10">
        <f t="shared" si="6"/>
        <v>0</v>
      </c>
      <c r="AZ13" s="10">
        <f t="shared" si="7"/>
        <v>5</v>
      </c>
      <c r="BA13" s="10">
        <f t="shared" si="8"/>
        <v>30</v>
      </c>
      <c r="BB13" s="10">
        <f>rapportjanv6[[#This Row],[Jours]]-rapportjanv6[[#This Row],[Absent ]]</f>
        <v>29</v>
      </c>
      <c r="BC13" s="24">
        <v>45000</v>
      </c>
      <c r="BD13" s="25">
        <f>rapportjanv6[[#This Row],[Salaire]]/rapportjanv6[[#This Row],[Jours]]</f>
        <v>1500</v>
      </c>
      <c r="BE13" s="25">
        <f>rapportjanv6[[#This Row],[Salaire par jours]]*rapportjanv6[[#This Row],[Absent ]]</f>
        <v>1500</v>
      </c>
      <c r="BF13" s="25">
        <f>rapportjanv6[[#This Row],[Salaire]]-rapportjanv6[[#This Row],[Déduction]]</f>
        <v>43500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9"/>
        <v>5</v>
      </c>
      <c r="L14" s="10" t="str">
        <f t="shared" si="10"/>
        <v>WO</v>
      </c>
      <c r="M14" s="10" t="s">
        <v>40</v>
      </c>
      <c r="N14" s="10" t="s">
        <v>40</v>
      </c>
      <c r="O14" s="10" t="s">
        <v>40</v>
      </c>
      <c r="P14" s="10" t="s">
        <v>40</v>
      </c>
      <c r="Q14" s="10" t="s">
        <v>40</v>
      </c>
      <c r="R14" s="10" t="s">
        <v>40</v>
      </c>
      <c r="S14" s="10" t="str">
        <f t="shared" si="11"/>
        <v>WO</v>
      </c>
      <c r="T14" s="10" t="s">
        <v>40</v>
      </c>
      <c r="U14" s="10" t="s">
        <v>40</v>
      </c>
      <c r="V14" s="10" t="s">
        <v>40</v>
      </c>
      <c r="W14" s="10" t="s">
        <v>40</v>
      </c>
      <c r="X14" s="10" t="s">
        <v>40</v>
      </c>
      <c r="Y14" s="10" t="s">
        <v>40</v>
      </c>
      <c r="Z14" s="10" t="str">
        <f t="shared" si="11"/>
        <v>WO</v>
      </c>
      <c r="AA14" s="10" t="s">
        <v>40</v>
      </c>
      <c r="AB14" s="10" t="s">
        <v>40</v>
      </c>
      <c r="AC14" s="10" t="s">
        <v>40</v>
      </c>
      <c r="AD14" s="10" t="s">
        <v>40</v>
      </c>
      <c r="AE14" s="10" t="s">
        <v>40</v>
      </c>
      <c r="AF14" s="10" t="s">
        <v>40</v>
      </c>
      <c r="AG14" s="10" t="str">
        <f t="shared" si="11"/>
        <v>WO</v>
      </c>
      <c r="AH14" s="10" t="s">
        <v>40</v>
      </c>
      <c r="AI14" s="10" t="s">
        <v>40</v>
      </c>
      <c r="AJ14" s="10" t="s">
        <v>40</v>
      </c>
      <c r="AK14" s="10" t="s">
        <v>40</v>
      </c>
      <c r="AL14" s="10" t="s">
        <v>40</v>
      </c>
      <c r="AM14" s="10" t="s">
        <v>40</v>
      </c>
      <c r="AN14" s="10" t="str">
        <f t="shared" si="2"/>
        <v>WO</v>
      </c>
      <c r="AO14" s="10" t="s">
        <v>40</v>
      </c>
      <c r="AP14" s="11"/>
      <c r="AQ14" s="29"/>
      <c r="AR14" s="32"/>
      <c r="AS14" s="10">
        <v>6</v>
      </c>
      <c r="AT14" s="10">
        <v>1006</v>
      </c>
      <c r="AU14" s="10" t="str">
        <f t="shared" si="3"/>
        <v>juin</v>
      </c>
      <c r="AV14" s="19" t="s">
        <v>9</v>
      </c>
      <c r="AW14" s="10">
        <f t="shared" si="4"/>
        <v>25</v>
      </c>
      <c r="AX14" s="10">
        <f t="shared" si="5"/>
        <v>0</v>
      </c>
      <c r="AY14" s="10">
        <f t="shared" si="6"/>
        <v>0</v>
      </c>
      <c r="AZ14" s="10">
        <f t="shared" si="7"/>
        <v>5</v>
      </c>
      <c r="BA14" s="10">
        <f t="shared" si="8"/>
        <v>30</v>
      </c>
      <c r="BB14" s="10">
        <f>rapportjanv6[[#This Row],[Jours]]-rapportjanv6[[#This Row],[Absent ]]</f>
        <v>30</v>
      </c>
      <c r="BC14" s="24">
        <v>15000</v>
      </c>
      <c r="BD14" s="25">
        <f>rapportjanv6[[#This Row],[Salaire]]/rapportjanv6[[#This Row],[Jours]]</f>
        <v>500</v>
      </c>
      <c r="BE14" s="25">
        <f>rapportjanv6[[#This Row],[Salaire par jours]]*rapportjanv6[[#This Row],[Absent ]]</f>
        <v>0</v>
      </c>
      <c r="BF14" s="25">
        <f>rapportjanv6[[#This Row],[Salaire]]-rapportjanv6[[#This Row],[Déduction]]</f>
        <v>15000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9"/>
        <v>5</v>
      </c>
      <c r="L15" s="10" t="str">
        <f t="shared" si="10"/>
        <v>WO</v>
      </c>
      <c r="M15" s="10" t="s">
        <v>40</v>
      </c>
      <c r="N15" s="10" t="s">
        <v>40</v>
      </c>
      <c r="O15" s="10" t="s">
        <v>40</v>
      </c>
      <c r="P15" s="10" t="s">
        <v>28</v>
      </c>
      <c r="Q15" s="10" t="s">
        <v>40</v>
      </c>
      <c r="R15" s="10" t="s">
        <v>40</v>
      </c>
      <c r="S15" s="10" t="str">
        <f t="shared" si="11"/>
        <v>WO</v>
      </c>
      <c r="T15" s="10" t="s">
        <v>40</v>
      </c>
      <c r="U15" s="10" t="s">
        <v>40</v>
      </c>
      <c r="V15" s="10" t="s">
        <v>40</v>
      </c>
      <c r="W15" s="10" t="s">
        <v>40</v>
      </c>
      <c r="X15" s="10" t="s">
        <v>40</v>
      </c>
      <c r="Y15" s="10" t="s">
        <v>40</v>
      </c>
      <c r="Z15" s="10" t="str">
        <f t="shared" si="11"/>
        <v>WO</v>
      </c>
      <c r="AA15" s="10" t="s">
        <v>40</v>
      </c>
      <c r="AB15" s="10" t="s">
        <v>40</v>
      </c>
      <c r="AC15" s="10" t="s">
        <v>40</v>
      </c>
      <c r="AD15" s="10" t="s">
        <v>40</v>
      </c>
      <c r="AE15" s="10" t="s">
        <v>40</v>
      </c>
      <c r="AF15" s="10" t="s">
        <v>40</v>
      </c>
      <c r="AG15" s="10" t="str">
        <f t="shared" si="11"/>
        <v>WO</v>
      </c>
      <c r="AH15" s="10" t="s">
        <v>40</v>
      </c>
      <c r="AI15" s="10" t="s">
        <v>28</v>
      </c>
      <c r="AJ15" s="10" t="s">
        <v>40</v>
      </c>
      <c r="AK15" s="10" t="s">
        <v>40</v>
      </c>
      <c r="AL15" s="10" t="s">
        <v>40</v>
      </c>
      <c r="AM15" s="10" t="s">
        <v>40</v>
      </c>
      <c r="AN15" s="10" t="str">
        <f t="shared" si="2"/>
        <v>WO</v>
      </c>
      <c r="AO15" s="10" t="s">
        <v>40</v>
      </c>
      <c r="AP15" s="11"/>
      <c r="AQ15" s="29"/>
      <c r="AR15" s="32"/>
      <c r="AS15" s="10">
        <v>7</v>
      </c>
      <c r="AT15" s="10">
        <v>1007</v>
      </c>
      <c r="AU15" s="10" t="str">
        <f t="shared" si="3"/>
        <v>juin</v>
      </c>
      <c r="AV15" s="19" t="s">
        <v>10</v>
      </c>
      <c r="AW15" s="10">
        <f t="shared" si="4"/>
        <v>23</v>
      </c>
      <c r="AX15" s="10">
        <f t="shared" si="5"/>
        <v>2</v>
      </c>
      <c r="AY15" s="10">
        <f t="shared" si="6"/>
        <v>0</v>
      </c>
      <c r="AZ15" s="10">
        <f t="shared" si="7"/>
        <v>5</v>
      </c>
      <c r="BA15" s="10">
        <f t="shared" si="8"/>
        <v>30</v>
      </c>
      <c r="BB15" s="10">
        <f>rapportjanv6[[#This Row],[Jours]]-rapportjanv6[[#This Row],[Absent ]]</f>
        <v>28</v>
      </c>
      <c r="BC15" s="24">
        <v>62000</v>
      </c>
      <c r="BD15" s="25">
        <f>rapportjanv6[[#This Row],[Salaire]]/rapportjanv6[[#This Row],[Jours]]</f>
        <v>2066.6666666666665</v>
      </c>
      <c r="BE15" s="25">
        <f>rapportjanv6[[#This Row],[Salaire par jours]]*rapportjanv6[[#This Row],[Absent ]]</f>
        <v>4133.333333333333</v>
      </c>
      <c r="BF15" s="25">
        <f>rapportjanv6[[#This Row],[Salaire]]-rapportjanv6[[#This Row],[Déduction]]</f>
        <v>57866.666666666664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9"/>
        <v>5</v>
      </c>
      <c r="L16" s="10" t="str">
        <f t="shared" si="10"/>
        <v>WO</v>
      </c>
      <c r="M16" s="10" t="s">
        <v>40</v>
      </c>
      <c r="N16" s="10" t="s">
        <v>40</v>
      </c>
      <c r="O16" s="10" t="s">
        <v>40</v>
      </c>
      <c r="P16" s="10" t="s">
        <v>40</v>
      </c>
      <c r="Q16" s="10" t="s">
        <v>40</v>
      </c>
      <c r="R16" s="10" t="s">
        <v>40</v>
      </c>
      <c r="S16" s="10" t="str">
        <f t="shared" si="11"/>
        <v>WO</v>
      </c>
      <c r="T16" s="10" t="s">
        <v>40</v>
      </c>
      <c r="U16" s="10" t="s">
        <v>40</v>
      </c>
      <c r="V16" s="10" t="s">
        <v>40</v>
      </c>
      <c r="W16" s="10" t="s">
        <v>40</v>
      </c>
      <c r="X16" s="10" t="s">
        <v>40</v>
      </c>
      <c r="Y16" s="10" t="s">
        <v>40</v>
      </c>
      <c r="Z16" s="10" t="str">
        <f t="shared" si="11"/>
        <v>WO</v>
      </c>
      <c r="AA16" s="10" t="s">
        <v>40</v>
      </c>
      <c r="AB16" s="10" t="s">
        <v>40</v>
      </c>
      <c r="AC16" s="10" t="s">
        <v>40</v>
      </c>
      <c r="AD16" s="10" t="s">
        <v>40</v>
      </c>
      <c r="AE16" s="10" t="s">
        <v>40</v>
      </c>
      <c r="AF16" s="10" t="s">
        <v>40</v>
      </c>
      <c r="AG16" s="10" t="str">
        <f t="shared" si="11"/>
        <v>WO</v>
      </c>
      <c r="AH16" s="10" t="s">
        <v>40</v>
      </c>
      <c r="AI16" s="10" t="s">
        <v>40</v>
      </c>
      <c r="AJ16" s="10" t="s">
        <v>40</v>
      </c>
      <c r="AK16" s="10" t="s">
        <v>40</v>
      </c>
      <c r="AL16" s="10" t="s">
        <v>40</v>
      </c>
      <c r="AM16" s="10" t="s">
        <v>40</v>
      </c>
      <c r="AN16" s="10" t="str">
        <f t="shared" si="2"/>
        <v>WO</v>
      </c>
      <c r="AO16" s="10" t="s">
        <v>40</v>
      </c>
      <c r="AP16" s="11"/>
      <c r="AQ16" s="29"/>
      <c r="AR16" s="32"/>
      <c r="AS16" s="10">
        <v>8</v>
      </c>
      <c r="AT16" s="10">
        <v>1008</v>
      </c>
      <c r="AU16" s="10" t="str">
        <f t="shared" si="3"/>
        <v>juin</v>
      </c>
      <c r="AV16" s="19" t="s">
        <v>11</v>
      </c>
      <c r="AW16" s="10">
        <f t="shared" si="4"/>
        <v>25</v>
      </c>
      <c r="AX16" s="10">
        <f t="shared" si="5"/>
        <v>0</v>
      </c>
      <c r="AY16" s="10">
        <f t="shared" si="6"/>
        <v>0</v>
      </c>
      <c r="AZ16" s="26">
        <f t="shared" si="7"/>
        <v>5</v>
      </c>
      <c r="BA16" s="10">
        <f t="shared" si="8"/>
        <v>30</v>
      </c>
      <c r="BB16" s="10">
        <f>rapportjanv6[[#This Row],[Jours]]-rapportjanv6[[#This Row],[Absent ]]</f>
        <v>30</v>
      </c>
      <c r="BC16" s="24">
        <v>50000</v>
      </c>
      <c r="BD16" s="25">
        <f>rapportjanv6[[#This Row],[Salaire]]/rapportjanv6[[#This Row],[Jours]]</f>
        <v>1666.6666666666667</v>
      </c>
      <c r="BE16" s="25">
        <f>rapportjanv6[[#This Row],[Salaire par jours]]*rapportjanv6[[#This Row],[Absent ]]</f>
        <v>0</v>
      </c>
      <c r="BF16" s="25">
        <f>rapportjanv6[[#This Row],[Salaire]]-rapportjanv6[[#This Row],[Déduction]]</f>
        <v>50000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9"/>
        <v>5</v>
      </c>
      <c r="L17" s="10" t="str">
        <f t="shared" si="10"/>
        <v>WO</v>
      </c>
      <c r="M17" s="10" t="s">
        <v>40</v>
      </c>
      <c r="N17" s="10" t="s">
        <v>40</v>
      </c>
      <c r="O17" s="10" t="s">
        <v>40</v>
      </c>
      <c r="P17" s="10" t="s">
        <v>40</v>
      </c>
      <c r="Q17" s="10" t="s">
        <v>40</v>
      </c>
      <c r="R17" s="10" t="s">
        <v>40</v>
      </c>
      <c r="S17" s="10" t="str">
        <f t="shared" si="11"/>
        <v>WO</v>
      </c>
      <c r="T17" s="10" t="s">
        <v>40</v>
      </c>
      <c r="U17" s="10" t="s">
        <v>40</v>
      </c>
      <c r="V17" s="10" t="s">
        <v>40</v>
      </c>
      <c r="W17" s="10" t="s">
        <v>40</v>
      </c>
      <c r="X17" s="10" t="s">
        <v>40</v>
      </c>
      <c r="Y17" s="10" t="s">
        <v>40</v>
      </c>
      <c r="Z17" s="10" t="str">
        <f t="shared" si="11"/>
        <v>WO</v>
      </c>
      <c r="AA17" s="10" t="s">
        <v>40</v>
      </c>
      <c r="AB17" s="10" t="s">
        <v>40</v>
      </c>
      <c r="AC17" s="10" t="s">
        <v>40</v>
      </c>
      <c r="AD17" s="10" t="s">
        <v>40</v>
      </c>
      <c r="AE17" s="10" t="s">
        <v>40</v>
      </c>
      <c r="AF17" s="10" t="s">
        <v>40</v>
      </c>
      <c r="AG17" s="10" t="str">
        <f t="shared" si="11"/>
        <v>WO</v>
      </c>
      <c r="AH17" s="10" t="s">
        <v>40</v>
      </c>
      <c r="AI17" s="10" t="s">
        <v>40</v>
      </c>
      <c r="AJ17" s="10" t="s">
        <v>40</v>
      </c>
      <c r="AK17" s="10" t="s">
        <v>40</v>
      </c>
      <c r="AL17" s="10" t="s">
        <v>40</v>
      </c>
      <c r="AM17" s="10" t="s">
        <v>40</v>
      </c>
      <c r="AN17" s="10" t="str">
        <f t="shared" si="2"/>
        <v>WO</v>
      </c>
      <c r="AO17" s="10" t="s">
        <v>40</v>
      </c>
      <c r="AP17" s="11"/>
      <c r="AQ17" s="29"/>
      <c r="AR17" s="32"/>
      <c r="AS17" s="10">
        <v>9</v>
      </c>
      <c r="AT17" s="10">
        <v>1009</v>
      </c>
      <c r="AU17" s="10" t="str">
        <f t="shared" si="3"/>
        <v>juin</v>
      </c>
      <c r="AV17" s="19" t="s">
        <v>12</v>
      </c>
      <c r="AW17" s="10">
        <f t="shared" si="4"/>
        <v>25</v>
      </c>
      <c r="AX17" s="10">
        <f t="shared" si="5"/>
        <v>0</v>
      </c>
      <c r="AY17" s="10">
        <f t="shared" si="6"/>
        <v>0</v>
      </c>
      <c r="AZ17" s="27">
        <f t="shared" si="7"/>
        <v>5</v>
      </c>
      <c r="BA17" s="10">
        <f t="shared" si="8"/>
        <v>30</v>
      </c>
      <c r="BB17" s="10">
        <f>rapportjanv6[[#This Row],[Jours]]-rapportjanv6[[#This Row],[Absent ]]</f>
        <v>30</v>
      </c>
      <c r="BC17" s="24">
        <v>25000</v>
      </c>
      <c r="BD17" s="25">
        <f>rapportjanv6[[#This Row],[Salaire]]/rapportjanv6[[#This Row],[Jours]]</f>
        <v>833.33333333333337</v>
      </c>
      <c r="BE17" s="25">
        <f>rapportjanv6[[#This Row],[Salaire par jours]]*rapportjanv6[[#This Row],[Absent ]]</f>
        <v>0</v>
      </c>
      <c r="BF17" s="25">
        <f>rapportjanv6[[#This Row],[Salaire]]-rapportjanv6[[#This Row],[Déduction]]</f>
        <v>25000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9"/>
        <v>5</v>
      </c>
      <c r="L18" s="10" t="str">
        <f t="shared" si="10"/>
        <v>WO</v>
      </c>
      <c r="M18" s="10" t="s">
        <v>40</v>
      </c>
      <c r="N18" s="10" t="s">
        <v>40</v>
      </c>
      <c r="O18" s="10" t="s">
        <v>40</v>
      </c>
      <c r="P18" s="10" t="s">
        <v>40</v>
      </c>
      <c r="Q18" s="10" t="s">
        <v>40</v>
      </c>
      <c r="R18" s="10" t="s">
        <v>40</v>
      </c>
      <c r="S18" s="10" t="str">
        <f t="shared" si="10"/>
        <v>WO</v>
      </c>
      <c r="T18" s="10" t="s">
        <v>40</v>
      </c>
      <c r="U18" s="10" t="s">
        <v>40</v>
      </c>
      <c r="V18" s="10" t="s">
        <v>40</v>
      </c>
      <c r="W18" s="10" t="s">
        <v>40</v>
      </c>
      <c r="X18" s="10" t="s">
        <v>40</v>
      </c>
      <c r="Y18" s="10" t="s">
        <v>40</v>
      </c>
      <c r="Z18" s="10" t="str">
        <f t="shared" si="10"/>
        <v>WO</v>
      </c>
      <c r="AA18" s="10" t="s">
        <v>40</v>
      </c>
      <c r="AB18" s="10" t="s">
        <v>40</v>
      </c>
      <c r="AC18" s="10" t="s">
        <v>28</v>
      </c>
      <c r="AD18" s="10" t="s">
        <v>40</v>
      </c>
      <c r="AE18" s="10" t="s">
        <v>40</v>
      </c>
      <c r="AF18" s="10" t="s">
        <v>40</v>
      </c>
      <c r="AG18" s="10" t="str">
        <f t="shared" ref="AG18:AN28" si="12">IF(AG$7="dim","WO","")</f>
        <v>WO</v>
      </c>
      <c r="AH18" s="10" t="s">
        <v>40</v>
      </c>
      <c r="AI18" s="10" t="s">
        <v>40</v>
      </c>
      <c r="AJ18" s="10" t="s">
        <v>40</v>
      </c>
      <c r="AK18" s="10" t="s">
        <v>40</v>
      </c>
      <c r="AL18" s="10" t="s">
        <v>40</v>
      </c>
      <c r="AM18" s="10" t="s">
        <v>40</v>
      </c>
      <c r="AN18" s="10" t="str">
        <f t="shared" si="2"/>
        <v>WO</v>
      </c>
      <c r="AO18" s="10" t="s">
        <v>40</v>
      </c>
      <c r="AP18" s="11"/>
      <c r="AQ18" s="29"/>
      <c r="AR18" s="32"/>
      <c r="AS18" s="10">
        <v>10</v>
      </c>
      <c r="AT18" s="10">
        <v>1010</v>
      </c>
      <c r="AU18" s="10" t="str">
        <f t="shared" si="3"/>
        <v>juin</v>
      </c>
      <c r="AV18" s="19" t="s">
        <v>13</v>
      </c>
      <c r="AW18" s="10">
        <f t="shared" si="4"/>
        <v>24</v>
      </c>
      <c r="AX18" s="10">
        <f t="shared" si="5"/>
        <v>1</v>
      </c>
      <c r="AY18" s="10">
        <f t="shared" si="6"/>
        <v>0</v>
      </c>
      <c r="AZ18" s="10">
        <f t="shared" si="7"/>
        <v>5</v>
      </c>
      <c r="BA18" s="10">
        <f t="shared" si="8"/>
        <v>30</v>
      </c>
      <c r="BB18" s="10">
        <f>rapportjanv6[[#This Row],[Jours]]-rapportjanv6[[#This Row],[Absent ]]</f>
        <v>29</v>
      </c>
      <c r="BC18" s="24">
        <v>45000</v>
      </c>
      <c r="BD18" s="25">
        <f>rapportjanv6[[#This Row],[Salaire]]/rapportjanv6[[#This Row],[Jours]]</f>
        <v>1500</v>
      </c>
      <c r="BE18" s="25">
        <f>rapportjanv6[[#This Row],[Salaire par jours]]*rapportjanv6[[#This Row],[Absent ]]</f>
        <v>1500</v>
      </c>
      <c r="BF18" s="25">
        <f>rapportjanv6[[#This Row],[Salaire]]-rapportjanv6[[#This Row],[Déduction]]</f>
        <v>43500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9"/>
        <v>5</v>
      </c>
      <c r="L19" s="10" t="str">
        <f t="shared" si="10"/>
        <v>WO</v>
      </c>
      <c r="M19" s="10" t="s">
        <v>40</v>
      </c>
      <c r="N19" s="10" t="s">
        <v>40</v>
      </c>
      <c r="O19" s="10" t="s">
        <v>40</v>
      </c>
      <c r="P19" s="10" t="s">
        <v>40</v>
      </c>
      <c r="Q19" s="10" t="s">
        <v>40</v>
      </c>
      <c r="R19" s="10" t="s">
        <v>40</v>
      </c>
      <c r="S19" s="10" t="str">
        <f t="shared" si="10"/>
        <v>WO</v>
      </c>
      <c r="T19" s="10" t="s">
        <v>40</v>
      </c>
      <c r="U19" s="10" t="s">
        <v>40</v>
      </c>
      <c r="V19" s="10" t="s">
        <v>40</v>
      </c>
      <c r="W19" s="10" t="s">
        <v>40</v>
      </c>
      <c r="X19" s="10" t="s">
        <v>40</v>
      </c>
      <c r="Y19" s="10" t="s">
        <v>40</v>
      </c>
      <c r="Z19" s="10" t="str">
        <f t="shared" si="10"/>
        <v>WO</v>
      </c>
      <c r="AA19" s="10" t="s">
        <v>40</v>
      </c>
      <c r="AB19" s="10" t="s">
        <v>40</v>
      </c>
      <c r="AC19" s="10" t="s">
        <v>40</v>
      </c>
      <c r="AD19" s="10" t="s">
        <v>40</v>
      </c>
      <c r="AE19" s="10" t="s">
        <v>40</v>
      </c>
      <c r="AF19" s="10" t="s">
        <v>40</v>
      </c>
      <c r="AG19" s="10" t="str">
        <f t="shared" si="12"/>
        <v>WO</v>
      </c>
      <c r="AH19" s="10" t="s">
        <v>40</v>
      </c>
      <c r="AI19" s="10" t="s">
        <v>40</v>
      </c>
      <c r="AJ19" s="10" t="s">
        <v>40</v>
      </c>
      <c r="AK19" s="10" t="s">
        <v>40</v>
      </c>
      <c r="AL19" s="10" t="s">
        <v>40</v>
      </c>
      <c r="AM19" s="10" t="s">
        <v>40</v>
      </c>
      <c r="AN19" s="10" t="str">
        <f t="shared" si="2"/>
        <v>WO</v>
      </c>
      <c r="AO19" s="10" t="s">
        <v>40</v>
      </c>
      <c r="AP19" s="11"/>
      <c r="AQ19" s="29"/>
      <c r="AR19" s="32"/>
      <c r="AS19" s="10">
        <v>11</v>
      </c>
      <c r="AT19" s="10">
        <v>1011</v>
      </c>
      <c r="AU19" s="10" t="str">
        <f t="shared" si="3"/>
        <v>juin</v>
      </c>
      <c r="AV19" s="19" t="s">
        <v>14</v>
      </c>
      <c r="AW19" s="10">
        <f t="shared" si="4"/>
        <v>25</v>
      </c>
      <c r="AX19" s="10">
        <f t="shared" si="5"/>
        <v>0</v>
      </c>
      <c r="AY19" s="10">
        <f t="shared" si="6"/>
        <v>0</v>
      </c>
      <c r="AZ19" s="10">
        <f t="shared" si="7"/>
        <v>5</v>
      </c>
      <c r="BA19" s="10">
        <f t="shared" si="8"/>
        <v>30</v>
      </c>
      <c r="BB19" s="10">
        <f>rapportjanv6[[#This Row],[Jours]]-rapportjanv6[[#This Row],[Absent ]]</f>
        <v>30</v>
      </c>
      <c r="BC19" s="24">
        <v>48000</v>
      </c>
      <c r="BD19" s="25">
        <f>rapportjanv6[[#This Row],[Salaire]]/rapportjanv6[[#This Row],[Jours]]</f>
        <v>1600</v>
      </c>
      <c r="BE19" s="25">
        <f>rapportjanv6[[#This Row],[Salaire par jours]]*rapportjanv6[[#This Row],[Absent ]]</f>
        <v>0</v>
      </c>
      <c r="BF19" s="25">
        <f>rapportjanv6[[#This Row],[Salaire]]-rapportjanv6[[#This Row],[Déduction]]</f>
        <v>48000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9"/>
        <v>5</v>
      </c>
      <c r="L20" s="10" t="str">
        <f t="shared" si="10"/>
        <v>WO</v>
      </c>
      <c r="M20" s="10" t="s">
        <v>40</v>
      </c>
      <c r="N20" s="10" t="s">
        <v>40</v>
      </c>
      <c r="O20" s="10" t="s">
        <v>40</v>
      </c>
      <c r="P20" s="10" t="s">
        <v>40</v>
      </c>
      <c r="Q20" s="10" t="s">
        <v>40</v>
      </c>
      <c r="R20" s="10" t="s">
        <v>40</v>
      </c>
      <c r="S20" s="10" t="str">
        <f t="shared" si="10"/>
        <v>WO</v>
      </c>
      <c r="T20" s="10" t="s">
        <v>40</v>
      </c>
      <c r="U20" s="10" t="s">
        <v>40</v>
      </c>
      <c r="V20" s="10" t="s">
        <v>40</v>
      </c>
      <c r="W20" s="10" t="s">
        <v>40</v>
      </c>
      <c r="X20" s="10" t="s">
        <v>40</v>
      </c>
      <c r="Y20" s="10" t="s">
        <v>40</v>
      </c>
      <c r="Z20" s="10" t="str">
        <f t="shared" si="10"/>
        <v>WO</v>
      </c>
      <c r="AA20" s="10" t="s">
        <v>40</v>
      </c>
      <c r="AB20" s="10" t="s">
        <v>40</v>
      </c>
      <c r="AC20" s="10" t="s">
        <v>40</v>
      </c>
      <c r="AD20" s="10" t="s">
        <v>40</v>
      </c>
      <c r="AE20" s="10" t="s">
        <v>40</v>
      </c>
      <c r="AF20" s="10" t="s">
        <v>40</v>
      </c>
      <c r="AG20" s="10" t="str">
        <f t="shared" si="12"/>
        <v>WO</v>
      </c>
      <c r="AH20" s="10" t="s">
        <v>40</v>
      </c>
      <c r="AI20" s="10" t="s">
        <v>40</v>
      </c>
      <c r="AJ20" s="10" t="s">
        <v>40</v>
      </c>
      <c r="AK20" s="10" t="s">
        <v>40</v>
      </c>
      <c r="AL20" s="10" t="s">
        <v>40</v>
      </c>
      <c r="AM20" s="10" t="s">
        <v>40</v>
      </c>
      <c r="AN20" s="10" t="str">
        <f t="shared" si="2"/>
        <v>WO</v>
      </c>
      <c r="AO20" s="10" t="s">
        <v>40</v>
      </c>
      <c r="AP20" s="11"/>
      <c r="AQ20" s="29"/>
      <c r="AR20" s="32"/>
      <c r="AS20" s="10">
        <v>12</v>
      </c>
      <c r="AT20" s="10">
        <v>1012</v>
      </c>
      <c r="AU20" s="10" t="str">
        <f t="shared" si="3"/>
        <v>juin</v>
      </c>
      <c r="AV20" s="19" t="s">
        <v>15</v>
      </c>
      <c r="AW20" s="10">
        <f t="shared" si="4"/>
        <v>25</v>
      </c>
      <c r="AX20" s="10">
        <f t="shared" si="5"/>
        <v>0</v>
      </c>
      <c r="AY20" s="10">
        <f t="shared" si="6"/>
        <v>0</v>
      </c>
      <c r="AZ20" s="10">
        <f t="shared" si="7"/>
        <v>5</v>
      </c>
      <c r="BA20" s="10">
        <f t="shared" si="8"/>
        <v>30</v>
      </c>
      <c r="BB20" s="10">
        <f>rapportjanv6[[#This Row],[Jours]]-rapportjanv6[[#This Row],[Absent ]]</f>
        <v>30</v>
      </c>
      <c r="BC20" s="24">
        <v>52000</v>
      </c>
      <c r="BD20" s="25">
        <f>rapportjanv6[[#This Row],[Salaire]]/rapportjanv6[[#This Row],[Jours]]</f>
        <v>1733.3333333333333</v>
      </c>
      <c r="BE20" s="25">
        <f>rapportjanv6[[#This Row],[Salaire par jours]]*rapportjanv6[[#This Row],[Absent ]]</f>
        <v>0</v>
      </c>
      <c r="BF20" s="25">
        <f>rapportjanv6[[#This Row],[Salaire]]-rapportjanv6[[#This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9"/>
        <v>5</v>
      </c>
      <c r="L21" s="10" t="str">
        <f t="shared" si="10"/>
        <v>WO</v>
      </c>
      <c r="M21" s="10" t="s">
        <v>40</v>
      </c>
      <c r="N21" s="10" t="s">
        <v>40</v>
      </c>
      <c r="O21" s="10" t="s">
        <v>40</v>
      </c>
      <c r="P21" s="10" t="s">
        <v>40</v>
      </c>
      <c r="Q21" s="10" t="s">
        <v>40</v>
      </c>
      <c r="R21" s="10" t="s">
        <v>40</v>
      </c>
      <c r="S21" s="10" t="str">
        <f t="shared" si="10"/>
        <v>WO</v>
      </c>
      <c r="T21" s="10" t="s">
        <v>40</v>
      </c>
      <c r="U21" s="10" t="s">
        <v>40</v>
      </c>
      <c r="V21" s="10" t="s">
        <v>28</v>
      </c>
      <c r="W21" s="10" t="s">
        <v>40</v>
      </c>
      <c r="X21" s="10" t="s">
        <v>40</v>
      </c>
      <c r="Y21" s="10" t="s">
        <v>40</v>
      </c>
      <c r="Z21" s="10" t="str">
        <f t="shared" si="10"/>
        <v>WO</v>
      </c>
      <c r="AA21" s="10" t="s">
        <v>40</v>
      </c>
      <c r="AB21" s="10" t="s">
        <v>40</v>
      </c>
      <c r="AC21" s="10" t="s">
        <v>40</v>
      </c>
      <c r="AD21" s="10" t="s">
        <v>40</v>
      </c>
      <c r="AE21" s="10" t="s">
        <v>40</v>
      </c>
      <c r="AF21" s="10" t="s">
        <v>40</v>
      </c>
      <c r="AG21" s="10" t="str">
        <f t="shared" si="12"/>
        <v>WO</v>
      </c>
      <c r="AH21" s="10" t="s">
        <v>40</v>
      </c>
      <c r="AI21" s="10" t="s">
        <v>40</v>
      </c>
      <c r="AJ21" s="10" t="s">
        <v>40</v>
      </c>
      <c r="AK21" s="10" t="s">
        <v>40</v>
      </c>
      <c r="AL21" s="10" t="s">
        <v>40</v>
      </c>
      <c r="AM21" s="10" t="s">
        <v>40</v>
      </c>
      <c r="AN21" s="10" t="str">
        <f t="shared" si="2"/>
        <v>WO</v>
      </c>
      <c r="AO21" s="10" t="s">
        <v>40</v>
      </c>
      <c r="AP21" s="11"/>
      <c r="AQ21" s="29"/>
      <c r="AR21" s="32"/>
      <c r="AS21" s="10">
        <v>13</v>
      </c>
      <c r="AT21" s="10">
        <v>1013</v>
      </c>
      <c r="AU21" s="10" t="str">
        <f t="shared" si="3"/>
        <v>juin</v>
      </c>
      <c r="AV21" s="19" t="s">
        <v>16</v>
      </c>
      <c r="AW21" s="10">
        <f t="shared" si="4"/>
        <v>24</v>
      </c>
      <c r="AX21" s="10">
        <f t="shared" si="5"/>
        <v>1</v>
      </c>
      <c r="AY21" s="10">
        <f t="shared" si="6"/>
        <v>0</v>
      </c>
      <c r="AZ21" s="10">
        <f t="shared" si="7"/>
        <v>5</v>
      </c>
      <c r="BA21" s="10">
        <f t="shared" si="8"/>
        <v>30</v>
      </c>
      <c r="BB21" s="10">
        <f>rapportjanv6[[#This Row],[Jours]]-rapportjanv6[[#This Row],[Absent ]]</f>
        <v>29</v>
      </c>
      <c r="BC21" s="24">
        <v>42000</v>
      </c>
      <c r="BD21" s="25">
        <f>rapportjanv6[[#This Row],[Salaire]]/rapportjanv6[[#This Row],[Jours]]</f>
        <v>1400</v>
      </c>
      <c r="BE21" s="25">
        <f>rapportjanv6[[#This Row],[Salaire par jours]]*rapportjanv6[[#This Row],[Absent ]]</f>
        <v>1400</v>
      </c>
      <c r="BF21" s="25">
        <f>rapportjanv6[[#This Row],[Salaire]]-rapportjanv6[[#This Row],[Déduction]]</f>
        <v>40600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9"/>
        <v>5</v>
      </c>
      <c r="L22" s="10" t="str">
        <f t="shared" si="10"/>
        <v>WO</v>
      </c>
      <c r="M22" s="10" t="s">
        <v>40</v>
      </c>
      <c r="N22" s="10" t="s">
        <v>40</v>
      </c>
      <c r="O22" s="10" t="s">
        <v>40</v>
      </c>
      <c r="P22" s="10" t="s">
        <v>40</v>
      </c>
      <c r="Q22" s="10" t="s">
        <v>40</v>
      </c>
      <c r="R22" s="10" t="s">
        <v>40</v>
      </c>
      <c r="S22" s="10" t="str">
        <f t="shared" si="10"/>
        <v>WO</v>
      </c>
      <c r="T22" s="10" t="s">
        <v>40</v>
      </c>
      <c r="U22" s="10" t="s">
        <v>40</v>
      </c>
      <c r="V22" s="10" t="s">
        <v>40</v>
      </c>
      <c r="W22" s="10" t="s">
        <v>40</v>
      </c>
      <c r="X22" s="10" t="s">
        <v>40</v>
      </c>
      <c r="Y22" s="10" t="s">
        <v>40</v>
      </c>
      <c r="Z22" s="10" t="str">
        <f t="shared" si="10"/>
        <v>WO</v>
      </c>
      <c r="AA22" s="10" t="s">
        <v>40</v>
      </c>
      <c r="AB22" s="10" t="s">
        <v>40</v>
      </c>
      <c r="AC22" s="10" t="s">
        <v>40</v>
      </c>
      <c r="AD22" s="10" t="s">
        <v>40</v>
      </c>
      <c r="AE22" s="10" t="s">
        <v>40</v>
      </c>
      <c r="AF22" s="10" t="s">
        <v>40</v>
      </c>
      <c r="AG22" s="10" t="str">
        <f t="shared" si="12"/>
        <v>WO</v>
      </c>
      <c r="AH22" s="10" t="s">
        <v>40</v>
      </c>
      <c r="AI22" s="10" t="s">
        <v>40</v>
      </c>
      <c r="AJ22" s="10" t="s">
        <v>40</v>
      </c>
      <c r="AK22" s="10" t="s">
        <v>40</v>
      </c>
      <c r="AL22" s="10" t="s">
        <v>28</v>
      </c>
      <c r="AM22" s="10" t="s">
        <v>40</v>
      </c>
      <c r="AN22" s="10" t="str">
        <f t="shared" si="2"/>
        <v>WO</v>
      </c>
      <c r="AO22" s="10" t="s">
        <v>40</v>
      </c>
      <c r="AP22" s="11"/>
      <c r="AQ22" s="29"/>
      <c r="AR22" s="32"/>
      <c r="AS22" s="10">
        <v>14</v>
      </c>
      <c r="AT22" s="10">
        <v>1014</v>
      </c>
      <c r="AU22" s="10" t="str">
        <f t="shared" si="3"/>
        <v>juin</v>
      </c>
      <c r="AV22" s="19" t="s">
        <v>17</v>
      </c>
      <c r="AW22" s="10">
        <f t="shared" si="4"/>
        <v>24</v>
      </c>
      <c r="AX22" s="10">
        <f t="shared" si="5"/>
        <v>1</v>
      </c>
      <c r="AY22" s="10">
        <f t="shared" si="6"/>
        <v>0</v>
      </c>
      <c r="AZ22" s="10">
        <f t="shared" si="7"/>
        <v>5</v>
      </c>
      <c r="BA22" s="10">
        <f t="shared" si="8"/>
        <v>30</v>
      </c>
      <c r="BB22" s="10">
        <f>rapportjanv6[[#This Row],[Jours]]-rapportjanv6[[#This Row],[Absent ]]</f>
        <v>29</v>
      </c>
      <c r="BC22" s="24">
        <v>15000</v>
      </c>
      <c r="BD22" s="25">
        <f>rapportjanv6[[#This Row],[Salaire]]/rapportjanv6[[#This Row],[Jours]]</f>
        <v>500</v>
      </c>
      <c r="BE22" s="25">
        <f>rapportjanv6[[#This Row],[Salaire par jours]]*rapportjanv6[[#This Row],[Absent ]]</f>
        <v>500</v>
      </c>
      <c r="BF22" s="25">
        <f>rapportjanv6[[#This Row],[Salaire]]-rapportjanv6[[#This Row],[Déduction]]</f>
        <v>14500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9"/>
        <v>5</v>
      </c>
      <c r="L23" s="10" t="str">
        <f t="shared" si="10"/>
        <v>WO</v>
      </c>
      <c r="M23" s="10" t="s">
        <v>40</v>
      </c>
      <c r="N23" s="10" t="s">
        <v>40</v>
      </c>
      <c r="O23" s="10" t="s">
        <v>40</v>
      </c>
      <c r="P23" s="10" t="s">
        <v>40</v>
      </c>
      <c r="Q23" s="10" t="s">
        <v>40</v>
      </c>
      <c r="R23" s="10" t="s">
        <v>40</v>
      </c>
      <c r="S23" s="10" t="str">
        <f t="shared" si="10"/>
        <v>WO</v>
      </c>
      <c r="T23" s="10" t="s">
        <v>40</v>
      </c>
      <c r="U23" s="10" t="s">
        <v>40</v>
      </c>
      <c r="V23" s="10" t="s">
        <v>40</v>
      </c>
      <c r="W23" s="10" t="s">
        <v>40</v>
      </c>
      <c r="X23" s="10" t="s">
        <v>40</v>
      </c>
      <c r="Y23" s="10" t="s">
        <v>40</v>
      </c>
      <c r="Z23" s="10" t="str">
        <f t="shared" si="10"/>
        <v>WO</v>
      </c>
      <c r="AA23" s="10" t="s">
        <v>40</v>
      </c>
      <c r="AB23" s="10" t="s">
        <v>40</v>
      </c>
      <c r="AC23" s="10" t="s">
        <v>40</v>
      </c>
      <c r="AD23" s="10" t="s">
        <v>40</v>
      </c>
      <c r="AE23" s="10" t="s">
        <v>40</v>
      </c>
      <c r="AF23" s="10" t="s">
        <v>40</v>
      </c>
      <c r="AG23" s="10" t="str">
        <f t="shared" si="12"/>
        <v>WO</v>
      </c>
      <c r="AH23" s="10" t="s">
        <v>40</v>
      </c>
      <c r="AI23" s="10" t="s">
        <v>40</v>
      </c>
      <c r="AJ23" s="10" t="s">
        <v>40</v>
      </c>
      <c r="AK23" s="10" t="s">
        <v>40</v>
      </c>
      <c r="AL23" s="10" t="s">
        <v>40</v>
      </c>
      <c r="AM23" s="10" t="s">
        <v>40</v>
      </c>
      <c r="AN23" s="10" t="str">
        <f t="shared" si="2"/>
        <v>WO</v>
      </c>
      <c r="AO23" s="10" t="s">
        <v>40</v>
      </c>
      <c r="AP23" s="11"/>
      <c r="AQ23" s="29"/>
      <c r="AR23" s="32"/>
      <c r="AS23" s="10">
        <v>15</v>
      </c>
      <c r="AT23" s="10">
        <v>1015</v>
      </c>
      <c r="AU23" s="10" t="str">
        <f t="shared" si="3"/>
        <v>juin</v>
      </c>
      <c r="AV23" s="19" t="s">
        <v>18</v>
      </c>
      <c r="AW23" s="10">
        <f t="shared" si="4"/>
        <v>25</v>
      </c>
      <c r="AX23" s="10">
        <f t="shared" si="5"/>
        <v>0</v>
      </c>
      <c r="AY23" s="10">
        <f t="shared" si="6"/>
        <v>0</v>
      </c>
      <c r="AZ23" s="10">
        <f t="shared" si="7"/>
        <v>5</v>
      </c>
      <c r="BA23" s="10">
        <f t="shared" si="8"/>
        <v>30</v>
      </c>
      <c r="BB23" s="10">
        <f>rapportjanv6[[#This Row],[Jours]]-rapportjanv6[[#This Row],[Absent ]]</f>
        <v>30</v>
      </c>
      <c r="BC23" s="24">
        <v>46000</v>
      </c>
      <c r="BD23" s="25">
        <f>rapportjanv6[[#This Row],[Salaire]]/rapportjanv6[[#This Row],[Jours]]</f>
        <v>1533.3333333333333</v>
      </c>
      <c r="BE23" s="25">
        <f>rapportjanv6[[#This Row],[Salaire par jours]]*rapportjanv6[[#This Row],[Absent ]]</f>
        <v>0</v>
      </c>
      <c r="BF23" s="25">
        <f>rapportjanv6[[#This Row],[Salaire]]-rapportjanv6[[#This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9"/>
        <v>5</v>
      </c>
      <c r="L24" s="10" t="str">
        <f t="shared" si="10"/>
        <v>WO</v>
      </c>
      <c r="M24" s="10" t="s">
        <v>40</v>
      </c>
      <c r="N24" s="10" t="s">
        <v>40</v>
      </c>
      <c r="O24" s="10" t="s">
        <v>40</v>
      </c>
      <c r="P24" s="10" t="s">
        <v>40</v>
      </c>
      <c r="Q24" s="10" t="s">
        <v>40</v>
      </c>
      <c r="R24" s="10" t="s">
        <v>40</v>
      </c>
      <c r="S24" s="10" t="str">
        <f t="shared" si="10"/>
        <v>WO</v>
      </c>
      <c r="T24" s="10" t="s">
        <v>40</v>
      </c>
      <c r="U24" s="10" t="s">
        <v>40</v>
      </c>
      <c r="V24" s="10" t="s">
        <v>40</v>
      </c>
      <c r="W24" s="10" t="s">
        <v>28</v>
      </c>
      <c r="X24" s="10" t="s">
        <v>40</v>
      </c>
      <c r="Y24" s="10" t="s">
        <v>40</v>
      </c>
      <c r="Z24" s="10" t="str">
        <f t="shared" si="10"/>
        <v>WO</v>
      </c>
      <c r="AA24" s="10" t="s">
        <v>40</v>
      </c>
      <c r="AB24" s="10" t="s">
        <v>40</v>
      </c>
      <c r="AC24" s="10" t="s">
        <v>40</v>
      </c>
      <c r="AD24" s="10" t="s">
        <v>40</v>
      </c>
      <c r="AE24" s="10" t="s">
        <v>40</v>
      </c>
      <c r="AF24" s="10" t="s">
        <v>40</v>
      </c>
      <c r="AG24" s="10" t="str">
        <f t="shared" si="12"/>
        <v>WO</v>
      </c>
      <c r="AH24" s="10" t="s">
        <v>40</v>
      </c>
      <c r="AI24" s="10" t="s">
        <v>40</v>
      </c>
      <c r="AJ24" s="10" t="s">
        <v>40</v>
      </c>
      <c r="AK24" s="10" t="s">
        <v>40</v>
      </c>
      <c r="AL24" s="10" t="s">
        <v>40</v>
      </c>
      <c r="AM24" s="10" t="s">
        <v>40</v>
      </c>
      <c r="AN24" s="10" t="str">
        <f t="shared" si="2"/>
        <v>WO</v>
      </c>
      <c r="AO24" s="10" t="s">
        <v>40</v>
      </c>
      <c r="AP24" s="11"/>
      <c r="AQ24" s="29"/>
      <c r="AR24" s="32"/>
      <c r="AS24" s="10">
        <v>16</v>
      </c>
      <c r="AT24" s="10">
        <v>1016</v>
      </c>
      <c r="AU24" s="10" t="str">
        <f t="shared" si="3"/>
        <v>juin</v>
      </c>
      <c r="AV24" s="19" t="s">
        <v>19</v>
      </c>
      <c r="AW24" s="10">
        <f t="shared" si="4"/>
        <v>24</v>
      </c>
      <c r="AX24" s="10">
        <f t="shared" si="5"/>
        <v>1</v>
      </c>
      <c r="AY24" s="10">
        <f t="shared" si="6"/>
        <v>0</v>
      </c>
      <c r="AZ24" s="10">
        <f t="shared" si="7"/>
        <v>5</v>
      </c>
      <c r="BA24" s="10">
        <f t="shared" si="8"/>
        <v>30</v>
      </c>
      <c r="BB24" s="10">
        <f>rapportjanv6[[#This Row],[Jours]]-rapportjanv6[[#This Row],[Absent ]]</f>
        <v>29</v>
      </c>
      <c r="BC24" s="24">
        <v>52000</v>
      </c>
      <c r="BD24" s="25">
        <f>rapportjanv6[[#This Row],[Salaire]]/rapportjanv6[[#This Row],[Jours]]</f>
        <v>1733.3333333333333</v>
      </c>
      <c r="BE24" s="25">
        <f>rapportjanv6[[#This Row],[Salaire par jours]]*rapportjanv6[[#This Row],[Absent ]]</f>
        <v>1733.3333333333333</v>
      </c>
      <c r="BF24" s="25">
        <f>rapportjanv6[[#This Row],[Salaire]]-rapportjanv6[[#This Row],[Déduction]]</f>
        <v>50266.666666666664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9"/>
        <v>5</v>
      </c>
      <c r="L25" s="10" t="str">
        <f t="shared" si="10"/>
        <v>WO</v>
      </c>
      <c r="M25" s="10" t="s">
        <v>40</v>
      </c>
      <c r="N25" s="10" t="s">
        <v>40</v>
      </c>
      <c r="O25" s="10" t="s">
        <v>40</v>
      </c>
      <c r="P25" s="10" t="s">
        <v>40</v>
      </c>
      <c r="Q25" s="10" t="s">
        <v>40</v>
      </c>
      <c r="R25" s="10" t="s">
        <v>40</v>
      </c>
      <c r="S25" s="10" t="str">
        <f t="shared" si="10"/>
        <v>WO</v>
      </c>
      <c r="T25" s="10" t="s">
        <v>40</v>
      </c>
      <c r="U25" s="10" t="s">
        <v>40</v>
      </c>
      <c r="V25" s="10" t="s">
        <v>40</v>
      </c>
      <c r="W25" s="10" t="s">
        <v>40</v>
      </c>
      <c r="X25" s="10" t="s">
        <v>40</v>
      </c>
      <c r="Y25" s="10" t="s">
        <v>40</v>
      </c>
      <c r="Z25" s="10" t="str">
        <f t="shared" si="10"/>
        <v>WO</v>
      </c>
      <c r="AA25" s="10" t="s">
        <v>40</v>
      </c>
      <c r="AB25" s="10" t="s">
        <v>40</v>
      </c>
      <c r="AC25" s="10" t="s">
        <v>40</v>
      </c>
      <c r="AD25" s="10" t="s">
        <v>40</v>
      </c>
      <c r="AE25" s="10" t="s">
        <v>40</v>
      </c>
      <c r="AF25" s="10" t="s">
        <v>40</v>
      </c>
      <c r="AG25" s="10" t="str">
        <f t="shared" si="12"/>
        <v>WO</v>
      </c>
      <c r="AH25" s="10" t="s">
        <v>40</v>
      </c>
      <c r="AI25" s="10" t="s">
        <v>40</v>
      </c>
      <c r="AJ25" s="10" t="s">
        <v>40</v>
      </c>
      <c r="AK25" s="10" t="s">
        <v>28</v>
      </c>
      <c r="AL25" s="10" t="s">
        <v>40</v>
      </c>
      <c r="AM25" s="10" t="s">
        <v>40</v>
      </c>
      <c r="AN25" s="10" t="str">
        <f t="shared" si="12"/>
        <v>WO</v>
      </c>
      <c r="AO25" s="10" t="s">
        <v>40</v>
      </c>
      <c r="AP25" s="11"/>
      <c r="AQ25" s="29"/>
      <c r="AR25" s="32"/>
      <c r="AS25" s="10">
        <v>17</v>
      </c>
      <c r="AT25" s="10">
        <v>1017</v>
      </c>
      <c r="AU25" s="10" t="str">
        <f t="shared" si="3"/>
        <v>juin</v>
      </c>
      <c r="AV25" s="19" t="s">
        <v>20</v>
      </c>
      <c r="AW25" s="10">
        <f t="shared" si="4"/>
        <v>24</v>
      </c>
      <c r="AX25" s="10">
        <f t="shared" si="5"/>
        <v>1</v>
      </c>
      <c r="AY25" s="10">
        <f t="shared" si="6"/>
        <v>0</v>
      </c>
      <c r="AZ25" s="10">
        <f t="shared" si="7"/>
        <v>5</v>
      </c>
      <c r="BA25" s="10">
        <f t="shared" si="8"/>
        <v>30</v>
      </c>
      <c r="BB25" s="10">
        <f>rapportjanv6[[#This Row],[Jours]]-rapportjanv6[[#This Row],[Absent ]]</f>
        <v>29</v>
      </c>
      <c r="BC25" s="24">
        <v>42000</v>
      </c>
      <c r="BD25" s="25">
        <f>rapportjanv6[[#This Row],[Salaire]]/rapportjanv6[[#This Row],[Jours]]</f>
        <v>1400</v>
      </c>
      <c r="BE25" s="25">
        <f>rapportjanv6[[#This Row],[Salaire par jours]]*rapportjanv6[[#This Row],[Absent ]]</f>
        <v>1400</v>
      </c>
      <c r="BF25" s="25">
        <f>rapportjanv6[[#This Row],[Salaire]]-rapportjanv6[[#This Row],[Déduction]]</f>
        <v>40600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9"/>
        <v>5</v>
      </c>
      <c r="L26" s="10" t="str">
        <f t="shared" si="10"/>
        <v>WO</v>
      </c>
      <c r="M26" s="10" t="s">
        <v>40</v>
      </c>
      <c r="N26" s="10" t="s">
        <v>40</v>
      </c>
      <c r="O26" s="10" t="s">
        <v>40</v>
      </c>
      <c r="P26" s="10" t="s">
        <v>40</v>
      </c>
      <c r="Q26" s="10" t="s">
        <v>40</v>
      </c>
      <c r="R26" s="10" t="s">
        <v>40</v>
      </c>
      <c r="S26" s="10" t="str">
        <f t="shared" si="10"/>
        <v>WO</v>
      </c>
      <c r="T26" s="10" t="s">
        <v>40</v>
      </c>
      <c r="U26" s="10" t="s">
        <v>40</v>
      </c>
      <c r="V26" s="10" t="s">
        <v>40</v>
      </c>
      <c r="W26" s="10" t="s">
        <v>40</v>
      </c>
      <c r="X26" s="10" t="s">
        <v>40</v>
      </c>
      <c r="Y26" s="10" t="s">
        <v>40</v>
      </c>
      <c r="Z26" s="10" t="str">
        <f t="shared" si="10"/>
        <v>WO</v>
      </c>
      <c r="AA26" s="10" t="s">
        <v>40</v>
      </c>
      <c r="AB26" s="10" t="s">
        <v>40</v>
      </c>
      <c r="AC26" s="10" t="s">
        <v>40</v>
      </c>
      <c r="AD26" s="10" t="s">
        <v>40</v>
      </c>
      <c r="AE26" s="10" t="s">
        <v>40</v>
      </c>
      <c r="AF26" s="10" t="s">
        <v>40</v>
      </c>
      <c r="AG26" s="10" t="str">
        <f t="shared" si="12"/>
        <v>WO</v>
      </c>
      <c r="AH26" s="10" t="s">
        <v>40</v>
      </c>
      <c r="AI26" s="10" t="s">
        <v>40</v>
      </c>
      <c r="AJ26" s="10" t="s">
        <v>40</v>
      </c>
      <c r="AK26" s="10" t="s">
        <v>40</v>
      </c>
      <c r="AL26" s="10" t="s">
        <v>40</v>
      </c>
      <c r="AM26" s="10" t="s">
        <v>40</v>
      </c>
      <c r="AN26" s="10" t="str">
        <f t="shared" si="12"/>
        <v>WO</v>
      </c>
      <c r="AO26" s="10" t="s">
        <v>40</v>
      </c>
      <c r="AP26" s="11"/>
      <c r="AQ26" s="29"/>
      <c r="AR26" s="32"/>
      <c r="AS26" s="10">
        <v>18</v>
      </c>
      <c r="AT26" s="10">
        <v>1018</v>
      </c>
      <c r="AU26" s="10" t="str">
        <f t="shared" si="3"/>
        <v>juin</v>
      </c>
      <c r="AV26" s="19" t="s">
        <v>21</v>
      </c>
      <c r="AW26" s="10">
        <f t="shared" si="4"/>
        <v>25</v>
      </c>
      <c r="AX26" s="10">
        <f t="shared" si="5"/>
        <v>0</v>
      </c>
      <c r="AY26" s="10">
        <f t="shared" si="6"/>
        <v>0</v>
      </c>
      <c r="AZ26" s="10">
        <f t="shared" si="7"/>
        <v>5</v>
      </c>
      <c r="BA26" s="10">
        <f t="shared" si="8"/>
        <v>30</v>
      </c>
      <c r="BB26" s="10">
        <f>rapportjanv6[[#This Row],[Jours]]-rapportjanv6[[#This Row],[Absent ]]</f>
        <v>30</v>
      </c>
      <c r="BC26" s="24">
        <v>62000</v>
      </c>
      <c r="BD26" s="25">
        <f>rapportjanv6[[#This Row],[Salaire]]/rapportjanv6[[#This Row],[Jours]]</f>
        <v>2066.6666666666665</v>
      </c>
      <c r="BE26" s="25">
        <f>rapportjanv6[[#This Row],[Salaire par jours]]*rapportjanv6[[#This Row],[Absent ]]</f>
        <v>0</v>
      </c>
      <c r="BF26" s="25">
        <f>rapportjanv6[[#This Row],[Salaire]]-rapportjanv6[[#This Row],[Déduction]]</f>
        <v>62000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9"/>
        <v>5</v>
      </c>
      <c r="L27" s="10" t="str">
        <f t="shared" si="10"/>
        <v>WO</v>
      </c>
      <c r="M27" s="10" t="s">
        <v>40</v>
      </c>
      <c r="N27" s="10" t="s">
        <v>40</v>
      </c>
      <c r="O27" s="10" t="s">
        <v>40</v>
      </c>
      <c r="P27" s="10" t="s">
        <v>40</v>
      </c>
      <c r="Q27" s="10" t="s">
        <v>28</v>
      </c>
      <c r="R27" s="10" t="s">
        <v>40</v>
      </c>
      <c r="S27" s="10" t="str">
        <f t="shared" si="10"/>
        <v>WO</v>
      </c>
      <c r="T27" s="10" t="s">
        <v>40</v>
      </c>
      <c r="U27" s="10" t="s">
        <v>40</v>
      </c>
      <c r="V27" s="10" t="s">
        <v>40</v>
      </c>
      <c r="W27" s="10" t="s">
        <v>40</v>
      </c>
      <c r="X27" s="10" t="s">
        <v>40</v>
      </c>
      <c r="Y27" s="10" t="s">
        <v>40</v>
      </c>
      <c r="Z27" s="10" t="str">
        <f t="shared" si="10"/>
        <v>WO</v>
      </c>
      <c r="AA27" s="10" t="s">
        <v>40</v>
      </c>
      <c r="AB27" s="10" t="s">
        <v>40</v>
      </c>
      <c r="AC27" s="10" t="s">
        <v>40</v>
      </c>
      <c r="AD27" s="10" t="s">
        <v>40</v>
      </c>
      <c r="AE27" s="10" t="s">
        <v>40</v>
      </c>
      <c r="AF27" s="10" t="s">
        <v>40</v>
      </c>
      <c r="AG27" s="10" t="str">
        <f t="shared" si="12"/>
        <v>WO</v>
      </c>
      <c r="AH27" s="10" t="s">
        <v>40</v>
      </c>
      <c r="AI27" s="10" t="s">
        <v>40</v>
      </c>
      <c r="AJ27" s="10" t="s">
        <v>40</v>
      </c>
      <c r="AK27" s="10" t="s">
        <v>40</v>
      </c>
      <c r="AL27" s="10" t="s">
        <v>40</v>
      </c>
      <c r="AM27" s="10" t="s">
        <v>40</v>
      </c>
      <c r="AN27" s="10" t="str">
        <f t="shared" si="12"/>
        <v>WO</v>
      </c>
      <c r="AO27" s="10" t="s">
        <v>40</v>
      </c>
      <c r="AP27" s="11"/>
      <c r="AQ27" s="29"/>
      <c r="AR27" s="32"/>
      <c r="AS27" s="10">
        <v>19</v>
      </c>
      <c r="AT27" s="10">
        <v>1019</v>
      </c>
      <c r="AU27" s="10" t="str">
        <f t="shared" si="3"/>
        <v>juin</v>
      </c>
      <c r="AV27" s="19" t="s">
        <v>22</v>
      </c>
      <c r="AW27" s="10">
        <f t="shared" si="4"/>
        <v>24</v>
      </c>
      <c r="AX27" s="10">
        <f t="shared" si="5"/>
        <v>1</v>
      </c>
      <c r="AY27" s="10">
        <f t="shared" si="6"/>
        <v>0</v>
      </c>
      <c r="AZ27" s="10">
        <f t="shared" si="7"/>
        <v>5</v>
      </c>
      <c r="BA27" s="10">
        <f t="shared" si="8"/>
        <v>30</v>
      </c>
      <c r="BB27" s="10">
        <f>rapportjanv6[[#This Row],[Jours]]-rapportjanv6[[#This Row],[Absent ]]</f>
        <v>29</v>
      </c>
      <c r="BC27" s="24">
        <v>41000</v>
      </c>
      <c r="BD27" s="25">
        <f>rapportjanv6[[#This Row],[Salaire]]/rapportjanv6[[#This Row],[Jours]]</f>
        <v>1366.6666666666667</v>
      </c>
      <c r="BE27" s="25">
        <f>rapportjanv6[[#This Row],[Salaire par jours]]*rapportjanv6[[#This Row],[Absent ]]</f>
        <v>1366.6666666666667</v>
      </c>
      <c r="BF27" s="25">
        <f>rapportjanv6[[#This Row],[Salaire]]-rapportjanv6[[#This Row],[Déduction]]</f>
        <v>39633.333333333336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9"/>
        <v>5</v>
      </c>
      <c r="L28" s="13" t="str">
        <f t="shared" si="10"/>
        <v>WO</v>
      </c>
      <c r="M28" s="13" t="s">
        <v>40</v>
      </c>
      <c r="N28" s="13" t="s">
        <v>40</v>
      </c>
      <c r="O28" s="13" t="s">
        <v>40</v>
      </c>
      <c r="P28" s="13" t="s">
        <v>40</v>
      </c>
      <c r="Q28" s="13" t="s">
        <v>40</v>
      </c>
      <c r="R28" s="13" t="s">
        <v>40</v>
      </c>
      <c r="S28" s="13" t="str">
        <f t="shared" si="10"/>
        <v>WO</v>
      </c>
      <c r="T28" s="13" t="s">
        <v>40</v>
      </c>
      <c r="U28" s="13" t="s">
        <v>40</v>
      </c>
      <c r="V28" s="13" t="s">
        <v>40</v>
      </c>
      <c r="W28" s="13" t="s">
        <v>40</v>
      </c>
      <c r="X28" s="13" t="s">
        <v>40</v>
      </c>
      <c r="Y28" s="13" t="s">
        <v>28</v>
      </c>
      <c r="Z28" s="13" t="str">
        <f t="shared" si="10"/>
        <v>WO</v>
      </c>
      <c r="AA28" s="13" t="s">
        <v>40</v>
      </c>
      <c r="AB28" s="13" t="s">
        <v>40</v>
      </c>
      <c r="AC28" s="13" t="s">
        <v>40</v>
      </c>
      <c r="AD28" s="13" t="s">
        <v>40</v>
      </c>
      <c r="AE28" s="13" t="s">
        <v>40</v>
      </c>
      <c r="AF28" s="13" t="s">
        <v>40</v>
      </c>
      <c r="AG28" s="13" t="str">
        <f t="shared" si="12"/>
        <v>WO</v>
      </c>
      <c r="AH28" s="13" t="s">
        <v>40</v>
      </c>
      <c r="AI28" s="13" t="s">
        <v>40</v>
      </c>
      <c r="AJ28" s="13" t="s">
        <v>40</v>
      </c>
      <c r="AK28" s="13" t="s">
        <v>40</v>
      </c>
      <c r="AL28" s="13" t="s">
        <v>40</v>
      </c>
      <c r="AM28" s="13" t="s">
        <v>40</v>
      </c>
      <c r="AN28" s="13" t="str">
        <f t="shared" si="12"/>
        <v>WO</v>
      </c>
      <c r="AO28" s="13" t="s">
        <v>40</v>
      </c>
      <c r="AP28" s="14"/>
      <c r="AQ28" s="29"/>
      <c r="AR28" s="32"/>
      <c r="AS28" s="10">
        <v>20</v>
      </c>
      <c r="AT28" s="10">
        <v>1020</v>
      </c>
      <c r="AU28" s="10" t="str">
        <f t="shared" si="3"/>
        <v>juin</v>
      </c>
      <c r="AV28" s="19" t="s">
        <v>23</v>
      </c>
      <c r="AW28" s="10">
        <f t="shared" si="4"/>
        <v>24</v>
      </c>
      <c r="AX28" s="10">
        <f t="shared" si="5"/>
        <v>1</v>
      </c>
      <c r="AY28" s="10">
        <f t="shared" si="6"/>
        <v>0</v>
      </c>
      <c r="AZ28" s="10">
        <f t="shared" si="7"/>
        <v>5</v>
      </c>
      <c r="BA28" s="10">
        <f t="shared" si="8"/>
        <v>30</v>
      </c>
      <c r="BB28" s="10">
        <f>rapportjanv6[[#This Row],[Jours]]-rapportjanv6[[#This Row],[Absent ]]</f>
        <v>29</v>
      </c>
      <c r="BC28" s="24">
        <v>30000</v>
      </c>
      <c r="BD28" s="25">
        <f>rapportjanv6[[#This Row],[Salaire]]/rapportjanv6[[#This Row],[Jours]]</f>
        <v>1000</v>
      </c>
      <c r="BE28" s="25">
        <f>rapportjanv6[[#This Row],[Salaire par jours]]*rapportjanv6[[#This Row],[Absent ]]</f>
        <v>1000</v>
      </c>
      <c r="BF28" s="25">
        <f>rapportjanv6[[#This Row],[Salaire]]-rapportjanv6[[#This Row],[Déduction]]</f>
        <v>29000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L9:L28 S9:S28 Z9:Z28 AG9:AG28 AN9:AN28 AP9:AP28">
    <cfRule type="containsText" dxfId="279" priority="24" operator="containsText" text="WO">
      <formula>NOT(ISERROR(SEARCH("WO",L8)))</formula>
    </cfRule>
  </conditionalFormatting>
  <conditionalFormatting sqref="L9:L28 S9:S28 Z9:Z28 AG9:AG28 AN9:AN28 AP9:AP28">
    <cfRule type="containsText" dxfId="278" priority="21" operator="containsText" text="C">
      <formula>NOT(ISERROR(SEARCH("C",L9)))</formula>
    </cfRule>
    <cfRule type="containsText" dxfId="277" priority="22" operator="containsText" text="A">
      <formula>NOT(ISERROR(SEARCH("A",L9)))</formula>
    </cfRule>
    <cfRule type="containsText" dxfId="276" priority="23" operator="containsText" text="P">
      <formula>NOT(ISERROR(SEARCH("P",L9)))</formula>
    </cfRule>
  </conditionalFormatting>
  <conditionalFormatting sqref="M9:R28">
    <cfRule type="containsText" dxfId="275" priority="20" operator="containsText" text="WO">
      <formula>NOT(ISERROR(SEARCH("WO",M9)))</formula>
    </cfRule>
  </conditionalFormatting>
  <conditionalFormatting sqref="M9:R28">
    <cfRule type="containsText" dxfId="274" priority="17" operator="containsText" text="C">
      <formula>NOT(ISERROR(SEARCH("C",M9)))</formula>
    </cfRule>
    <cfRule type="containsText" dxfId="273" priority="18" operator="containsText" text="A">
      <formula>NOT(ISERROR(SEARCH("A",M9)))</formula>
    </cfRule>
    <cfRule type="containsText" dxfId="272" priority="19" operator="containsText" text="P">
      <formula>NOT(ISERROR(SEARCH("P",M9)))</formula>
    </cfRule>
  </conditionalFormatting>
  <conditionalFormatting sqref="T9:Y28">
    <cfRule type="containsText" dxfId="271" priority="16" operator="containsText" text="WO">
      <formula>NOT(ISERROR(SEARCH("WO",T9)))</formula>
    </cfRule>
  </conditionalFormatting>
  <conditionalFormatting sqref="T9:Y28">
    <cfRule type="containsText" dxfId="270" priority="13" operator="containsText" text="C">
      <formula>NOT(ISERROR(SEARCH("C",T9)))</formula>
    </cfRule>
    <cfRule type="containsText" dxfId="269" priority="14" operator="containsText" text="A">
      <formula>NOT(ISERROR(SEARCH("A",T9)))</formula>
    </cfRule>
    <cfRule type="containsText" dxfId="268" priority="15" operator="containsText" text="P">
      <formula>NOT(ISERROR(SEARCH("P",T9)))</formula>
    </cfRule>
  </conditionalFormatting>
  <conditionalFormatting sqref="AA9:AF28">
    <cfRule type="containsText" dxfId="267" priority="12" operator="containsText" text="WO">
      <formula>NOT(ISERROR(SEARCH("WO",AA9)))</formula>
    </cfRule>
  </conditionalFormatting>
  <conditionalFormatting sqref="AA9:AF28">
    <cfRule type="containsText" dxfId="266" priority="9" operator="containsText" text="C">
      <formula>NOT(ISERROR(SEARCH("C",AA9)))</formula>
    </cfRule>
    <cfRule type="containsText" dxfId="265" priority="10" operator="containsText" text="A">
      <formula>NOT(ISERROR(SEARCH("A",AA9)))</formula>
    </cfRule>
    <cfRule type="containsText" dxfId="264" priority="11" operator="containsText" text="P">
      <formula>NOT(ISERROR(SEARCH("P",AA9)))</formula>
    </cfRule>
  </conditionalFormatting>
  <conditionalFormatting sqref="AH9:AM28">
    <cfRule type="containsText" dxfId="263" priority="8" operator="containsText" text="WO">
      <formula>NOT(ISERROR(SEARCH("WO",AH9)))</formula>
    </cfRule>
  </conditionalFormatting>
  <conditionalFormatting sqref="AH9:AM28">
    <cfRule type="containsText" dxfId="262" priority="5" operator="containsText" text="C">
      <formula>NOT(ISERROR(SEARCH("C",AH9)))</formula>
    </cfRule>
    <cfRule type="containsText" dxfId="261" priority="6" operator="containsText" text="A">
      <formula>NOT(ISERROR(SEARCH("A",AH9)))</formula>
    </cfRule>
    <cfRule type="containsText" dxfId="260" priority="7" operator="containsText" text="P">
      <formula>NOT(ISERROR(SEARCH("P",AH9)))</formula>
    </cfRule>
  </conditionalFormatting>
  <conditionalFormatting sqref="AO9:AO28">
    <cfRule type="containsText" dxfId="259" priority="4" operator="containsText" text="WO">
      <formula>NOT(ISERROR(SEARCH("WO",AO9)))</formula>
    </cfRule>
  </conditionalFormatting>
  <conditionalFormatting sqref="AO9:AO28">
    <cfRule type="containsText" dxfId="258" priority="1" operator="containsText" text="C">
      <formula>NOT(ISERROR(SEARCH("C",AO9)))</formula>
    </cfRule>
    <cfRule type="containsText" dxfId="257" priority="2" operator="containsText" text="A">
      <formula>NOT(ISERROR(SEARCH("A",AO9)))</formula>
    </cfRule>
    <cfRule type="containsText" dxfId="256" priority="3" operator="containsText" text="P">
      <formula>NOT(ISERROR(SEARCH("P",AO9)))</formula>
    </cfRule>
  </conditionalFormatting>
  <dataValidations count="1">
    <dataValidation type="list" allowBlank="1" showInputMessage="1" showErrorMessage="1" sqref="M9:R28 T9:Y28 AA9:AF28 AH9:AM28 AO9:AO28" xr:uid="{BB6DDC97-FF56-49B7-8988-3AC1917FB03E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DE6AB2-2029-4EC4-B4B5-DEA5A3BA5824}">
          <x14:formula1>
            <xm:f>rough!$A$1:$A$12</xm:f>
          </x14:formula1>
          <xm:sqref>H5:I5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6B8A-A806-45B9-8AE4-80870C6BB2B6}">
  <dimension ref="A1:BI43"/>
  <sheetViews>
    <sheetView topLeftCell="AL1" zoomScale="80" zoomScaleNormal="80" workbookViewId="0">
      <selection activeCell="BD24" sqref="BD24"/>
    </sheetView>
  </sheetViews>
  <sheetFormatPr baseColWidth="10" defaultRowHeight="14.4" x14ac:dyDescent="0.3"/>
  <cols>
    <col min="8" max="9" width="15" customWidth="1"/>
    <col min="10" max="10" width="16.109375" bestFit="1" customWidth="1"/>
    <col min="11" max="11" width="9.21875" bestFit="1" customWidth="1"/>
    <col min="12" max="12" width="4.6640625" bestFit="1" customWidth="1"/>
    <col min="13" max="13" width="13.109375" bestFit="1" customWidth="1"/>
    <col min="14" max="14" width="4.21875" bestFit="1" customWidth="1"/>
    <col min="15" max="15" width="4.33203125" bestFit="1" customWidth="1"/>
    <col min="16" max="16" width="4.6640625" bestFit="1" customWidth="1"/>
    <col min="17" max="17" width="4.44140625" bestFit="1" customWidth="1"/>
    <col min="18" max="18" width="3.77734375" bestFit="1" customWidth="1"/>
    <col min="19" max="19" width="4.5546875" bestFit="1" customWidth="1"/>
    <col min="20" max="20" width="4.6640625" bestFit="1" customWidth="1"/>
    <col min="21" max="21" width="3.77734375" bestFit="1" customWidth="1"/>
    <col min="22" max="22" width="4.33203125" bestFit="1" customWidth="1"/>
    <col min="23" max="23" width="4.6640625" bestFit="1" customWidth="1"/>
    <col min="24" max="24" width="4.44140625" bestFit="1" customWidth="1"/>
    <col min="25" max="25" width="3.77734375" bestFit="1" customWidth="1"/>
    <col min="26" max="26" width="4.5546875" bestFit="1" customWidth="1"/>
    <col min="27" max="27" width="4.6640625" bestFit="1" customWidth="1"/>
    <col min="28" max="28" width="3.77734375" bestFit="1" customWidth="1"/>
    <col min="29" max="29" width="4.33203125" bestFit="1" customWidth="1"/>
    <col min="30" max="30" width="4.6640625" bestFit="1" customWidth="1"/>
    <col min="31" max="31" width="4.44140625" bestFit="1" customWidth="1"/>
    <col min="32" max="32" width="3.77734375" bestFit="1" customWidth="1"/>
    <col min="33" max="33" width="4.5546875" bestFit="1" customWidth="1"/>
    <col min="34" max="34" width="4.6640625" bestFit="1" customWidth="1"/>
    <col min="35" max="35" width="3.77734375" bestFit="1" customWidth="1"/>
    <col min="36" max="36" width="4.33203125" bestFit="1" customWidth="1"/>
    <col min="37" max="37" width="4.6640625" bestFit="1" customWidth="1"/>
    <col min="38" max="38" width="4.44140625" bestFit="1" customWidth="1"/>
    <col min="39" max="39" width="3.77734375" bestFit="1" customWidth="1"/>
    <col min="40" max="40" width="4.5546875" bestFit="1" customWidth="1"/>
    <col min="41" max="41" width="4.6640625" bestFit="1" customWidth="1"/>
    <col min="42" max="42" width="4.33203125" bestFit="1" customWidth="1"/>
    <col min="45" max="45" width="7.109375" customWidth="1"/>
    <col min="46" max="47" width="14.5546875" customWidth="1"/>
    <col min="48" max="48" width="18.44140625" bestFit="1" customWidth="1"/>
    <col min="54" max="54" width="13.44140625" customWidth="1"/>
    <col min="56" max="56" width="16.77734375" customWidth="1"/>
    <col min="57" max="57" width="12.5546875" customWidth="1"/>
    <col min="58" max="58" width="13.6640625" customWidth="1"/>
  </cols>
  <sheetData>
    <row r="1" spans="4:61" x14ac:dyDescent="0.3">
      <c r="AQ1" s="28"/>
      <c r="AR1" s="28"/>
      <c r="BF1" s="28"/>
      <c r="BG1" s="28"/>
      <c r="BH1" s="28"/>
      <c r="BI1" s="28"/>
    </row>
    <row r="2" spans="4:61" x14ac:dyDescent="0.3">
      <c r="AQ2" s="28"/>
      <c r="AR2" s="28"/>
      <c r="BF2" s="28"/>
      <c r="BG2" s="28"/>
      <c r="BH2" s="28"/>
      <c r="BI2" s="28"/>
    </row>
    <row r="3" spans="4:61" x14ac:dyDescent="0.3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</row>
    <row r="4" spans="4:61" x14ac:dyDescent="0.3"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</row>
    <row r="5" spans="4:61" x14ac:dyDescent="0.3">
      <c r="D5" s="28"/>
      <c r="E5" s="28"/>
      <c r="F5" s="28"/>
      <c r="G5" s="33" t="s">
        <v>28</v>
      </c>
      <c r="H5" s="34">
        <v>45839</v>
      </c>
      <c r="I5" s="34"/>
      <c r="J5" s="35">
        <f>(_xlfn.DAYS($M$5,$H$5))+1</f>
        <v>31</v>
      </c>
      <c r="K5" s="33" t="str">
        <f>TEXT(H5,"mmmm")</f>
        <v>juillet</v>
      </c>
      <c r="L5" s="33" t="s">
        <v>27</v>
      </c>
      <c r="M5" s="34">
        <f>EOMONTH(H5,0)</f>
        <v>45869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</row>
    <row r="6" spans="4:61" ht="15" thickBot="1" x14ac:dyDescent="0.35">
      <c r="D6" s="28"/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28"/>
      <c r="BI6" s="28"/>
    </row>
    <row r="7" spans="4:61" ht="15" thickBot="1" x14ac:dyDescent="0.35">
      <c r="D7" s="28"/>
      <c r="E7" s="28"/>
      <c r="F7" s="28"/>
      <c r="G7" s="29"/>
      <c r="H7" s="36" t="s">
        <v>37</v>
      </c>
      <c r="I7" s="37"/>
      <c r="J7" s="38"/>
      <c r="K7" s="5" t="s">
        <v>31</v>
      </c>
      <c r="L7" s="6" t="str">
        <f>TEXT(L8,"jjj")</f>
        <v>mar</v>
      </c>
      <c r="M7" s="6" t="str">
        <f t="shared" ref="M7:AP7" si="0">TEXT(M8,"jjj")</f>
        <v>mer</v>
      </c>
      <c r="N7" s="6" t="str">
        <f t="shared" si="0"/>
        <v>jeu</v>
      </c>
      <c r="O7" s="6" t="str">
        <f t="shared" si="0"/>
        <v>ven</v>
      </c>
      <c r="P7" s="6" t="str">
        <f t="shared" si="0"/>
        <v>sam</v>
      </c>
      <c r="Q7" s="6" t="str">
        <f t="shared" si="0"/>
        <v>dim</v>
      </c>
      <c r="R7" s="6" t="str">
        <f t="shared" si="0"/>
        <v>lun</v>
      </c>
      <c r="S7" s="6" t="str">
        <f t="shared" si="0"/>
        <v>mar</v>
      </c>
      <c r="T7" s="6" t="str">
        <f t="shared" si="0"/>
        <v>mer</v>
      </c>
      <c r="U7" s="6" t="str">
        <f t="shared" si="0"/>
        <v>jeu</v>
      </c>
      <c r="V7" s="6" t="str">
        <f t="shared" si="0"/>
        <v>ven</v>
      </c>
      <c r="W7" s="6" t="str">
        <f t="shared" si="0"/>
        <v>sam</v>
      </c>
      <c r="X7" s="6" t="str">
        <f t="shared" si="0"/>
        <v>dim</v>
      </c>
      <c r="Y7" s="6" t="str">
        <f t="shared" si="0"/>
        <v>lun</v>
      </c>
      <c r="Z7" s="6" t="str">
        <f t="shared" si="0"/>
        <v>mar</v>
      </c>
      <c r="AA7" s="6" t="str">
        <f t="shared" si="0"/>
        <v>mer</v>
      </c>
      <c r="AB7" s="6" t="str">
        <f t="shared" si="0"/>
        <v>jeu</v>
      </c>
      <c r="AC7" s="6" t="str">
        <f t="shared" si="0"/>
        <v>ven</v>
      </c>
      <c r="AD7" s="6" t="str">
        <f t="shared" si="0"/>
        <v>sam</v>
      </c>
      <c r="AE7" s="6" t="str">
        <f t="shared" si="0"/>
        <v>dim</v>
      </c>
      <c r="AF7" s="6" t="str">
        <f t="shared" si="0"/>
        <v>lun</v>
      </c>
      <c r="AG7" s="6" t="str">
        <f t="shared" si="0"/>
        <v>mar</v>
      </c>
      <c r="AH7" s="6" t="str">
        <f t="shared" si="0"/>
        <v>mer</v>
      </c>
      <c r="AI7" s="6" t="str">
        <f t="shared" si="0"/>
        <v>jeu</v>
      </c>
      <c r="AJ7" s="6" t="str">
        <f t="shared" si="0"/>
        <v>ven</v>
      </c>
      <c r="AK7" s="6" t="str">
        <f t="shared" si="0"/>
        <v>sam</v>
      </c>
      <c r="AL7" s="6" t="str">
        <f t="shared" si="0"/>
        <v>dim</v>
      </c>
      <c r="AM7" s="6" t="str">
        <f t="shared" si="0"/>
        <v>lun</v>
      </c>
      <c r="AN7" s="6" t="str">
        <f t="shared" si="0"/>
        <v>mar</v>
      </c>
      <c r="AO7" s="6" t="str">
        <f t="shared" si="0"/>
        <v>mer</v>
      </c>
      <c r="AP7" s="7" t="str">
        <f t="shared" si="0"/>
        <v>jeu</v>
      </c>
      <c r="AQ7" s="29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28"/>
      <c r="BI7" s="28"/>
    </row>
    <row r="8" spans="4:61" ht="16.2" thickBot="1" x14ac:dyDescent="0.35">
      <c r="D8" s="28"/>
      <c r="E8" s="28"/>
      <c r="F8" s="28"/>
      <c r="G8" s="29"/>
      <c r="H8" s="8" t="s">
        <v>2</v>
      </c>
      <c r="I8" s="4" t="s">
        <v>30</v>
      </c>
      <c r="J8" s="15" t="s">
        <v>29</v>
      </c>
      <c r="K8" s="16" t="s">
        <v>3</v>
      </c>
      <c r="L8" s="17">
        <f>H5</f>
        <v>45839</v>
      </c>
      <c r="M8" s="17">
        <f>IF(L8&lt;$M$5,L8+1,"")</f>
        <v>45840</v>
      </c>
      <c r="N8" s="17">
        <f t="shared" ref="N8:AQ8" si="1">IF(M8&lt;$M$5,M8+1,"")</f>
        <v>45841</v>
      </c>
      <c r="O8" s="17">
        <f t="shared" si="1"/>
        <v>45842</v>
      </c>
      <c r="P8" s="17">
        <f t="shared" si="1"/>
        <v>45843</v>
      </c>
      <c r="Q8" s="17">
        <f t="shared" si="1"/>
        <v>45844</v>
      </c>
      <c r="R8" s="17">
        <f t="shared" si="1"/>
        <v>45845</v>
      </c>
      <c r="S8" s="17">
        <f t="shared" si="1"/>
        <v>45846</v>
      </c>
      <c r="T8" s="17">
        <f t="shared" si="1"/>
        <v>45847</v>
      </c>
      <c r="U8" s="17">
        <f t="shared" si="1"/>
        <v>45848</v>
      </c>
      <c r="V8" s="17">
        <f t="shared" si="1"/>
        <v>45849</v>
      </c>
      <c r="W8" s="17">
        <f t="shared" si="1"/>
        <v>45850</v>
      </c>
      <c r="X8" s="17">
        <f t="shared" si="1"/>
        <v>45851</v>
      </c>
      <c r="Y8" s="17">
        <f t="shared" si="1"/>
        <v>45852</v>
      </c>
      <c r="Z8" s="17">
        <f t="shared" si="1"/>
        <v>45853</v>
      </c>
      <c r="AA8" s="17">
        <f t="shared" si="1"/>
        <v>45854</v>
      </c>
      <c r="AB8" s="17">
        <f t="shared" si="1"/>
        <v>45855</v>
      </c>
      <c r="AC8" s="17">
        <f t="shared" si="1"/>
        <v>45856</v>
      </c>
      <c r="AD8" s="17">
        <f t="shared" si="1"/>
        <v>45857</v>
      </c>
      <c r="AE8" s="17">
        <f t="shared" si="1"/>
        <v>45858</v>
      </c>
      <c r="AF8" s="17">
        <f t="shared" si="1"/>
        <v>45859</v>
      </c>
      <c r="AG8" s="17">
        <f t="shared" si="1"/>
        <v>45860</v>
      </c>
      <c r="AH8" s="17">
        <f t="shared" si="1"/>
        <v>45861</v>
      </c>
      <c r="AI8" s="17">
        <f t="shared" si="1"/>
        <v>45862</v>
      </c>
      <c r="AJ8" s="17">
        <f t="shared" si="1"/>
        <v>45863</v>
      </c>
      <c r="AK8" s="17">
        <f t="shared" si="1"/>
        <v>45864</v>
      </c>
      <c r="AL8" s="17">
        <f t="shared" si="1"/>
        <v>45865</v>
      </c>
      <c r="AM8" s="17">
        <f t="shared" si="1"/>
        <v>45866</v>
      </c>
      <c r="AN8" s="17">
        <f t="shared" si="1"/>
        <v>45867</v>
      </c>
      <c r="AO8" s="17">
        <f t="shared" si="1"/>
        <v>45868</v>
      </c>
      <c r="AP8" s="18">
        <f t="shared" si="1"/>
        <v>45869</v>
      </c>
      <c r="AQ8" s="30" t="str">
        <f t="shared" si="1"/>
        <v/>
      </c>
      <c r="AR8" s="32"/>
      <c r="AS8" s="21" t="s">
        <v>2</v>
      </c>
      <c r="AT8" s="21" t="s">
        <v>1</v>
      </c>
      <c r="AU8" s="21" t="s">
        <v>32</v>
      </c>
      <c r="AV8" s="22" t="s">
        <v>29</v>
      </c>
      <c r="AW8" s="21" t="s">
        <v>25</v>
      </c>
      <c r="AX8" s="21" t="s">
        <v>24</v>
      </c>
      <c r="AY8" s="21" t="s">
        <v>38</v>
      </c>
      <c r="AZ8" s="21" t="s">
        <v>26</v>
      </c>
      <c r="BA8" s="23" t="s">
        <v>31</v>
      </c>
      <c r="BB8" s="21" t="s">
        <v>33</v>
      </c>
      <c r="BC8" s="21" t="s">
        <v>34</v>
      </c>
      <c r="BD8" s="21" t="s">
        <v>35</v>
      </c>
      <c r="BE8" s="21" t="s">
        <v>39</v>
      </c>
      <c r="BF8" s="21" t="s">
        <v>36</v>
      </c>
      <c r="BG8" s="32"/>
      <c r="BH8" s="28"/>
      <c r="BI8" s="28"/>
    </row>
    <row r="9" spans="4:61" x14ac:dyDescent="0.3">
      <c r="D9" s="28"/>
      <c r="E9" s="28"/>
      <c r="F9" s="28"/>
      <c r="G9" s="29"/>
      <c r="H9" s="9">
        <v>1</v>
      </c>
      <c r="I9" s="10">
        <v>1001</v>
      </c>
      <c r="J9" s="19" t="s">
        <v>4</v>
      </c>
      <c r="K9" s="9">
        <f>COUNTIF($L$7:$AP$7,"dim")</f>
        <v>4</v>
      </c>
      <c r="L9" s="10" t="s">
        <v>40</v>
      </c>
      <c r="M9" s="10" t="s">
        <v>40</v>
      </c>
      <c r="N9" s="10" t="s">
        <v>28</v>
      </c>
      <c r="O9" s="10" t="s">
        <v>40</v>
      </c>
      <c r="P9" s="10" t="s">
        <v>40</v>
      </c>
      <c r="Q9" s="10" t="str">
        <f t="shared" ref="Q9:AE17" si="2">IF(Q$7="dim","WO","")</f>
        <v>WO</v>
      </c>
      <c r="R9" s="10" t="s">
        <v>40</v>
      </c>
      <c r="S9" s="10" t="s">
        <v>40</v>
      </c>
      <c r="T9" s="10" t="s">
        <v>40</v>
      </c>
      <c r="U9" s="10" t="s">
        <v>40</v>
      </c>
      <c r="V9" s="10" t="s">
        <v>40</v>
      </c>
      <c r="W9" s="10" t="s">
        <v>40</v>
      </c>
      <c r="X9" s="10" t="str">
        <f t="shared" ref="X9:AL24" si="3">IF(X$7="dim","WO","")</f>
        <v>WO</v>
      </c>
      <c r="Y9" s="10" t="s">
        <v>40</v>
      </c>
      <c r="Z9" s="10" t="s">
        <v>40</v>
      </c>
      <c r="AA9" s="10" t="s">
        <v>40</v>
      </c>
      <c r="AB9" s="10" t="s">
        <v>40</v>
      </c>
      <c r="AC9" s="10" t="s">
        <v>40</v>
      </c>
      <c r="AD9" s="10" t="s">
        <v>40</v>
      </c>
      <c r="AE9" s="10" t="str">
        <f t="shared" si="3"/>
        <v>WO</v>
      </c>
      <c r="AF9" s="10" t="s">
        <v>40</v>
      </c>
      <c r="AG9" s="10" t="s">
        <v>40</v>
      </c>
      <c r="AH9" s="10" t="s">
        <v>40</v>
      </c>
      <c r="AI9" s="10" t="s">
        <v>40</v>
      </c>
      <c r="AJ9" s="10" t="s">
        <v>40</v>
      </c>
      <c r="AK9" s="10" t="s">
        <v>40</v>
      </c>
      <c r="AL9" s="10" t="str">
        <f t="shared" si="3"/>
        <v>WO</v>
      </c>
      <c r="AM9" s="10" t="s">
        <v>40</v>
      </c>
      <c r="AN9" s="10" t="s">
        <v>40</v>
      </c>
      <c r="AO9" s="10" t="s">
        <v>40</v>
      </c>
      <c r="AP9" s="11" t="s">
        <v>40</v>
      </c>
      <c r="AQ9" s="29"/>
      <c r="AR9" s="32"/>
      <c r="AS9" s="10">
        <v>1</v>
      </c>
      <c r="AT9" s="10">
        <v>1001</v>
      </c>
      <c r="AU9" s="10" t="str">
        <f t="shared" ref="AU9:AU28" si="4">$K$5</f>
        <v>juillet</v>
      </c>
      <c r="AV9" s="19" t="s">
        <v>4</v>
      </c>
      <c r="AW9" s="10">
        <f t="shared" ref="AW9:AW28" si="5">COUNTIF($L9:$AP9,"p")</f>
        <v>26</v>
      </c>
      <c r="AX9" s="10">
        <f t="shared" ref="AX9:AX28" si="6">COUNTIF($L9:$AP9,"A")</f>
        <v>1</v>
      </c>
      <c r="AY9" s="10">
        <f t="shared" ref="AY9:AY28" si="7">COUNTIF($L9:$AP9,"C")</f>
        <v>0</v>
      </c>
      <c r="AZ9" s="10">
        <f t="shared" ref="AZ9:AZ28" si="8">$K$9</f>
        <v>4</v>
      </c>
      <c r="BA9" s="10">
        <f t="shared" ref="BA9:BA28" si="9">$J$5</f>
        <v>31</v>
      </c>
      <c r="BB9" s="10">
        <f>rapportjanv7[[#This Row],[Jours]]-rapportjanv7[[#This Row],[Absent ]]</f>
        <v>30</v>
      </c>
      <c r="BC9" s="24">
        <v>10000</v>
      </c>
      <c r="BD9" s="25">
        <f>rapportjanv7[[#This Row],[Salaire]]/rapportjanv7[[#This Row],[Jours]]</f>
        <v>322.58064516129031</v>
      </c>
      <c r="BE9" s="25">
        <f>rapportjanv7[[#This Row],[Salaire par jours]]*rapportjanv7[[#This Row],[Absent ]]</f>
        <v>322.58064516129031</v>
      </c>
      <c r="BF9" s="25">
        <f>rapportjanv7[[#This Row],[Salaire]]-rapportjanv7[[#This Row],[Déduction]]</f>
        <v>9677.4193548387102</v>
      </c>
      <c r="BG9" s="32"/>
      <c r="BH9" s="28"/>
      <c r="BI9" s="28"/>
    </row>
    <row r="10" spans="4:61" x14ac:dyDescent="0.3">
      <c r="D10" s="28"/>
      <c r="E10" s="28"/>
      <c r="F10" s="28"/>
      <c r="G10" s="29"/>
      <c r="H10" s="9">
        <v>2</v>
      </c>
      <c r="I10" s="10">
        <v>1002</v>
      </c>
      <c r="J10" s="19" t="s">
        <v>5</v>
      </c>
      <c r="K10" s="9">
        <f t="shared" ref="K10:K28" si="10">COUNTIF($L$7:$AP$7,"dim")</f>
        <v>4</v>
      </c>
      <c r="L10" s="10" t="s">
        <v>40</v>
      </c>
      <c r="M10" s="10" t="s">
        <v>40</v>
      </c>
      <c r="N10" s="10" t="s">
        <v>40</v>
      </c>
      <c r="O10" s="10" t="s">
        <v>40</v>
      </c>
      <c r="P10" s="10" t="s">
        <v>40</v>
      </c>
      <c r="Q10" s="10" t="str">
        <f t="shared" si="2"/>
        <v>WO</v>
      </c>
      <c r="R10" s="10" t="s">
        <v>40</v>
      </c>
      <c r="S10" s="10" t="s">
        <v>40</v>
      </c>
      <c r="T10" s="10" t="s">
        <v>40</v>
      </c>
      <c r="U10" s="10" t="s">
        <v>40</v>
      </c>
      <c r="V10" s="10" t="s">
        <v>28</v>
      </c>
      <c r="W10" s="10" t="s">
        <v>40</v>
      </c>
      <c r="X10" s="10" t="str">
        <f t="shared" si="2"/>
        <v>WO</v>
      </c>
      <c r="Y10" s="10" t="s">
        <v>40</v>
      </c>
      <c r="Z10" s="10" t="s">
        <v>40</v>
      </c>
      <c r="AA10" s="10" t="s">
        <v>40</v>
      </c>
      <c r="AB10" s="10" t="s">
        <v>40</v>
      </c>
      <c r="AC10" s="10" t="s">
        <v>40</v>
      </c>
      <c r="AD10" s="10" t="s">
        <v>40</v>
      </c>
      <c r="AE10" s="10" t="str">
        <f t="shared" si="2"/>
        <v>WO</v>
      </c>
      <c r="AF10" s="10" t="s">
        <v>40</v>
      </c>
      <c r="AG10" s="10" t="s">
        <v>40</v>
      </c>
      <c r="AH10" s="10" t="s">
        <v>40</v>
      </c>
      <c r="AI10" s="10" t="s">
        <v>40</v>
      </c>
      <c r="AJ10" s="10" t="s">
        <v>40</v>
      </c>
      <c r="AK10" s="10" t="s">
        <v>40</v>
      </c>
      <c r="AL10" s="10" t="str">
        <f t="shared" si="3"/>
        <v>WO</v>
      </c>
      <c r="AM10" s="10" t="s">
        <v>40</v>
      </c>
      <c r="AN10" s="10" t="s">
        <v>40</v>
      </c>
      <c r="AO10" s="10" t="s">
        <v>40</v>
      </c>
      <c r="AP10" s="11" t="s">
        <v>40</v>
      </c>
      <c r="AQ10" s="29"/>
      <c r="AR10" s="32"/>
      <c r="AS10" s="10">
        <v>2</v>
      </c>
      <c r="AT10" s="10">
        <v>1002</v>
      </c>
      <c r="AU10" s="10" t="str">
        <f t="shared" si="4"/>
        <v>juillet</v>
      </c>
      <c r="AV10" s="19" t="s">
        <v>5</v>
      </c>
      <c r="AW10" s="26">
        <f t="shared" si="5"/>
        <v>26</v>
      </c>
      <c r="AX10" s="10">
        <f t="shared" si="6"/>
        <v>1</v>
      </c>
      <c r="AY10" s="10">
        <f t="shared" si="7"/>
        <v>0</v>
      </c>
      <c r="AZ10" s="10">
        <f t="shared" si="8"/>
        <v>4</v>
      </c>
      <c r="BA10" s="10">
        <f t="shared" si="9"/>
        <v>31</v>
      </c>
      <c r="BB10" s="10">
        <f>rapportjanv7[[#This Row],[Jours]]-rapportjanv7[[#This Row],[Absent ]]</f>
        <v>30</v>
      </c>
      <c r="BC10" s="24">
        <v>20000</v>
      </c>
      <c r="BD10" s="25">
        <f>rapportjanv7[[#This Row],[Salaire]]/rapportjanv7[[#This Row],[Jours]]</f>
        <v>645.16129032258061</v>
      </c>
      <c r="BE10" s="25">
        <f>rapportjanv7[[#This Row],[Salaire par jours]]*rapportjanv7[[#This Row],[Absent ]]</f>
        <v>645.16129032258061</v>
      </c>
      <c r="BF10" s="25">
        <f>rapportjanv7[[#This Row],[Salaire]]-rapportjanv7[[#This Row],[Déduction]]</f>
        <v>19354.83870967742</v>
      </c>
      <c r="BG10" s="32"/>
      <c r="BH10" s="28"/>
      <c r="BI10" s="28"/>
    </row>
    <row r="11" spans="4:61" x14ac:dyDescent="0.3">
      <c r="D11" s="28"/>
      <c r="E11" s="28"/>
      <c r="F11" s="28"/>
      <c r="G11" s="29"/>
      <c r="H11" s="9">
        <v>3</v>
      </c>
      <c r="I11" s="10">
        <v>1003</v>
      </c>
      <c r="J11" s="19" t="s">
        <v>6</v>
      </c>
      <c r="K11" s="9">
        <f t="shared" si="10"/>
        <v>4</v>
      </c>
      <c r="L11" s="10" t="s">
        <v>40</v>
      </c>
      <c r="M11" s="10" t="s">
        <v>40</v>
      </c>
      <c r="N11" s="10" t="s">
        <v>40</v>
      </c>
      <c r="O11" s="10" t="s">
        <v>40</v>
      </c>
      <c r="P11" s="10" t="s">
        <v>40</v>
      </c>
      <c r="Q11" s="10" t="str">
        <f t="shared" si="2"/>
        <v>WO</v>
      </c>
      <c r="R11" s="10" t="s">
        <v>40</v>
      </c>
      <c r="S11" s="10" t="s">
        <v>40</v>
      </c>
      <c r="T11" s="10" t="s">
        <v>40</v>
      </c>
      <c r="U11" s="10" t="s">
        <v>40</v>
      </c>
      <c r="V11" s="10" t="s">
        <v>40</v>
      </c>
      <c r="W11" s="10" t="s">
        <v>40</v>
      </c>
      <c r="X11" s="10" t="str">
        <f t="shared" si="2"/>
        <v>WO</v>
      </c>
      <c r="Y11" s="10" t="s">
        <v>40</v>
      </c>
      <c r="Z11" s="10" t="s">
        <v>40</v>
      </c>
      <c r="AA11" s="10" t="s">
        <v>28</v>
      </c>
      <c r="AB11" s="10" t="s">
        <v>40</v>
      </c>
      <c r="AC11" s="10" t="s">
        <v>40</v>
      </c>
      <c r="AD11" s="10" t="s">
        <v>40</v>
      </c>
      <c r="AE11" s="10" t="str">
        <f t="shared" si="2"/>
        <v>WO</v>
      </c>
      <c r="AF11" s="10" t="s">
        <v>40</v>
      </c>
      <c r="AG11" s="10" t="s">
        <v>40</v>
      </c>
      <c r="AH11" s="10" t="s">
        <v>40</v>
      </c>
      <c r="AI11" s="10" t="s">
        <v>40</v>
      </c>
      <c r="AJ11" s="10" t="s">
        <v>40</v>
      </c>
      <c r="AK11" s="10" t="s">
        <v>40</v>
      </c>
      <c r="AL11" s="10" t="str">
        <f t="shared" si="3"/>
        <v>WO</v>
      </c>
      <c r="AM11" s="10" t="s">
        <v>40</v>
      </c>
      <c r="AN11" s="10" t="s">
        <v>40</v>
      </c>
      <c r="AO11" s="10" t="s">
        <v>40</v>
      </c>
      <c r="AP11" s="11" t="s">
        <v>40</v>
      </c>
      <c r="AQ11" s="29"/>
      <c r="AR11" s="32"/>
      <c r="AS11" s="10">
        <v>3</v>
      </c>
      <c r="AT11" s="10">
        <v>1003</v>
      </c>
      <c r="AU11" s="10" t="str">
        <f t="shared" si="4"/>
        <v>juillet</v>
      </c>
      <c r="AV11" s="19" t="s">
        <v>6</v>
      </c>
      <c r="AW11" s="10">
        <f t="shared" si="5"/>
        <v>26</v>
      </c>
      <c r="AX11" s="10">
        <f t="shared" si="6"/>
        <v>1</v>
      </c>
      <c r="AY11" s="10">
        <f t="shared" si="7"/>
        <v>0</v>
      </c>
      <c r="AZ11" s="10">
        <f t="shared" si="8"/>
        <v>4</v>
      </c>
      <c r="BA11" s="10">
        <f t="shared" si="9"/>
        <v>31</v>
      </c>
      <c r="BB11" s="10">
        <f>rapportjanv7[[#This Row],[Jours]]-rapportjanv7[[#This Row],[Absent ]]</f>
        <v>30</v>
      </c>
      <c r="BC11" s="24">
        <v>25000</v>
      </c>
      <c r="BD11" s="25">
        <f>rapportjanv7[[#This Row],[Salaire]]/rapportjanv7[[#This Row],[Jours]]</f>
        <v>806.45161290322585</v>
      </c>
      <c r="BE11" s="25">
        <f>rapportjanv7[[#This Row],[Salaire par jours]]*rapportjanv7[[#This Row],[Absent ]]</f>
        <v>806.45161290322585</v>
      </c>
      <c r="BF11" s="25">
        <f>rapportjanv7[[#This Row],[Salaire]]-rapportjanv7[[#This Row],[Déduction]]</f>
        <v>24193.548387096773</v>
      </c>
      <c r="BG11" s="32"/>
      <c r="BH11" s="28"/>
      <c r="BI11" s="28"/>
    </row>
    <row r="12" spans="4:61" x14ac:dyDescent="0.3">
      <c r="D12" s="28"/>
      <c r="E12" s="28"/>
      <c r="F12" s="28"/>
      <c r="G12" s="29"/>
      <c r="H12" s="9">
        <v>4</v>
      </c>
      <c r="I12" s="10">
        <v>1004</v>
      </c>
      <c r="J12" s="19" t="s">
        <v>7</v>
      </c>
      <c r="K12" s="9">
        <f t="shared" si="10"/>
        <v>4</v>
      </c>
      <c r="L12" s="10" t="s">
        <v>40</v>
      </c>
      <c r="M12" s="10" t="s">
        <v>40</v>
      </c>
      <c r="N12" s="10" t="s">
        <v>40</v>
      </c>
      <c r="O12" s="10" t="s">
        <v>40</v>
      </c>
      <c r="P12" s="10" t="s">
        <v>40</v>
      </c>
      <c r="Q12" s="10" t="str">
        <f t="shared" si="2"/>
        <v>WO</v>
      </c>
      <c r="R12" s="10" t="s">
        <v>40</v>
      </c>
      <c r="S12" s="10" t="s">
        <v>40</v>
      </c>
      <c r="T12" s="10" t="s">
        <v>40</v>
      </c>
      <c r="U12" s="10" t="s">
        <v>40</v>
      </c>
      <c r="V12" s="10" t="s">
        <v>40</v>
      </c>
      <c r="W12" s="10" t="s">
        <v>40</v>
      </c>
      <c r="X12" s="10" t="str">
        <f t="shared" si="2"/>
        <v>WO</v>
      </c>
      <c r="Y12" s="10" t="s">
        <v>40</v>
      </c>
      <c r="Z12" s="10" t="s">
        <v>40</v>
      </c>
      <c r="AA12" s="10" t="s">
        <v>40</v>
      </c>
      <c r="AB12" s="10" t="s">
        <v>40</v>
      </c>
      <c r="AC12" s="10" t="s">
        <v>40</v>
      </c>
      <c r="AD12" s="10" t="s">
        <v>40</v>
      </c>
      <c r="AE12" s="10" t="str">
        <f t="shared" si="2"/>
        <v>WO</v>
      </c>
      <c r="AF12" s="10" t="s">
        <v>40</v>
      </c>
      <c r="AG12" s="10" t="s">
        <v>40</v>
      </c>
      <c r="AH12" s="10" t="s">
        <v>40</v>
      </c>
      <c r="AI12" s="10" t="s">
        <v>40</v>
      </c>
      <c r="AJ12" s="10" t="s">
        <v>28</v>
      </c>
      <c r="AK12" s="10" t="s">
        <v>40</v>
      </c>
      <c r="AL12" s="10" t="str">
        <f t="shared" si="3"/>
        <v>WO</v>
      </c>
      <c r="AM12" s="10" t="s">
        <v>40</v>
      </c>
      <c r="AN12" s="10" t="s">
        <v>40</v>
      </c>
      <c r="AO12" s="10" t="s">
        <v>40</v>
      </c>
      <c r="AP12" s="11" t="s">
        <v>40</v>
      </c>
      <c r="AQ12" s="29"/>
      <c r="AR12" s="32"/>
      <c r="AS12" s="10">
        <v>4</v>
      </c>
      <c r="AT12" s="10">
        <v>1004</v>
      </c>
      <c r="AU12" s="10" t="str">
        <f t="shared" si="4"/>
        <v>juillet</v>
      </c>
      <c r="AV12" s="19" t="s">
        <v>7</v>
      </c>
      <c r="AW12" s="10">
        <f t="shared" si="5"/>
        <v>26</v>
      </c>
      <c r="AX12" s="10">
        <f t="shared" si="6"/>
        <v>1</v>
      </c>
      <c r="AY12" s="10">
        <f t="shared" si="7"/>
        <v>0</v>
      </c>
      <c r="AZ12" s="10">
        <f t="shared" si="8"/>
        <v>4</v>
      </c>
      <c r="BA12" s="10">
        <f t="shared" si="9"/>
        <v>31</v>
      </c>
      <c r="BB12" s="10">
        <f>rapportjanv7[[#This Row],[Jours]]-rapportjanv7[[#This Row],[Absent ]]</f>
        <v>30</v>
      </c>
      <c r="BC12" s="24">
        <v>30000</v>
      </c>
      <c r="BD12" s="25">
        <f>rapportjanv7[[#This Row],[Salaire]]/rapportjanv7[[#This Row],[Jours]]</f>
        <v>967.74193548387098</v>
      </c>
      <c r="BE12" s="25">
        <f>rapportjanv7[[#This Row],[Salaire par jours]]*rapportjanv7[[#This Row],[Absent ]]</f>
        <v>967.74193548387098</v>
      </c>
      <c r="BF12" s="25">
        <f>rapportjanv7[[#This Row],[Salaire]]-rapportjanv7[[#This Row],[Déduction]]</f>
        <v>29032.258064516129</v>
      </c>
      <c r="BG12" s="32"/>
      <c r="BH12" s="28"/>
      <c r="BI12" s="28"/>
    </row>
    <row r="13" spans="4:61" x14ac:dyDescent="0.3">
      <c r="D13" s="28"/>
      <c r="E13" s="28"/>
      <c r="F13" s="28"/>
      <c r="G13" s="29"/>
      <c r="H13" s="9">
        <v>5</v>
      </c>
      <c r="I13" s="10">
        <v>1005</v>
      </c>
      <c r="J13" s="19" t="s">
        <v>8</v>
      </c>
      <c r="K13" s="9">
        <f t="shared" si="10"/>
        <v>4</v>
      </c>
      <c r="L13" s="10" t="s">
        <v>40</v>
      </c>
      <c r="M13" s="10" t="s">
        <v>40</v>
      </c>
      <c r="N13" s="10" t="s">
        <v>40</v>
      </c>
      <c r="O13" s="10" t="s">
        <v>40</v>
      </c>
      <c r="P13" s="10" t="s">
        <v>40</v>
      </c>
      <c r="Q13" s="10" t="str">
        <f t="shared" si="2"/>
        <v>WO</v>
      </c>
      <c r="R13" s="10" t="s">
        <v>40</v>
      </c>
      <c r="S13" s="10" t="s">
        <v>40</v>
      </c>
      <c r="T13" s="10" t="s">
        <v>40</v>
      </c>
      <c r="U13" s="10" t="s">
        <v>40</v>
      </c>
      <c r="V13" s="10" t="s">
        <v>40</v>
      </c>
      <c r="W13" s="10" t="s">
        <v>40</v>
      </c>
      <c r="X13" s="10" t="str">
        <f t="shared" si="2"/>
        <v>WO</v>
      </c>
      <c r="Y13" s="10" t="s">
        <v>40</v>
      </c>
      <c r="Z13" s="10" t="s">
        <v>40</v>
      </c>
      <c r="AA13" s="10" t="s">
        <v>40</v>
      </c>
      <c r="AB13" s="10" t="s">
        <v>28</v>
      </c>
      <c r="AC13" s="10" t="s">
        <v>40</v>
      </c>
      <c r="AD13" s="10" t="s">
        <v>40</v>
      </c>
      <c r="AE13" s="10" t="str">
        <f t="shared" si="2"/>
        <v>WO</v>
      </c>
      <c r="AF13" s="10" t="s">
        <v>40</v>
      </c>
      <c r="AG13" s="10" t="s">
        <v>40</v>
      </c>
      <c r="AH13" s="10" t="s">
        <v>40</v>
      </c>
      <c r="AI13" s="10" t="s">
        <v>40</v>
      </c>
      <c r="AJ13" s="10" t="s">
        <v>40</v>
      </c>
      <c r="AK13" s="10" t="s">
        <v>40</v>
      </c>
      <c r="AL13" s="10" t="str">
        <f t="shared" si="3"/>
        <v>WO</v>
      </c>
      <c r="AM13" s="10" t="s">
        <v>40</v>
      </c>
      <c r="AN13" s="10" t="s">
        <v>40</v>
      </c>
      <c r="AO13" s="10" t="s">
        <v>40</v>
      </c>
      <c r="AP13" s="11" t="s">
        <v>28</v>
      </c>
      <c r="AQ13" s="29"/>
      <c r="AR13" s="32"/>
      <c r="AS13" s="10">
        <v>5</v>
      </c>
      <c r="AT13" s="10">
        <v>1005</v>
      </c>
      <c r="AU13" s="10" t="str">
        <f t="shared" si="4"/>
        <v>juillet</v>
      </c>
      <c r="AV13" s="19" t="s">
        <v>8</v>
      </c>
      <c r="AW13" s="10">
        <f t="shared" si="5"/>
        <v>25</v>
      </c>
      <c r="AX13" s="10">
        <f t="shared" si="6"/>
        <v>2</v>
      </c>
      <c r="AY13" s="10">
        <f t="shared" si="7"/>
        <v>0</v>
      </c>
      <c r="AZ13" s="10">
        <f t="shared" si="8"/>
        <v>4</v>
      </c>
      <c r="BA13" s="10">
        <f t="shared" si="9"/>
        <v>31</v>
      </c>
      <c r="BB13" s="10">
        <f>rapportjanv7[[#This Row],[Jours]]-rapportjanv7[[#This Row],[Absent ]]</f>
        <v>29</v>
      </c>
      <c r="BC13" s="24">
        <v>45000</v>
      </c>
      <c r="BD13" s="25">
        <f>rapportjanv7[[#This Row],[Salaire]]/rapportjanv7[[#This Row],[Jours]]</f>
        <v>1451.6129032258063</v>
      </c>
      <c r="BE13" s="25">
        <f>rapportjanv7[[#This Row],[Salaire par jours]]*rapportjanv7[[#This Row],[Absent ]]</f>
        <v>2903.2258064516127</v>
      </c>
      <c r="BF13" s="25">
        <f>rapportjanv7[[#This Row],[Salaire]]-rapportjanv7[[#This Row],[Déduction]]</f>
        <v>42096.774193548386</v>
      </c>
      <c r="BG13" s="32"/>
      <c r="BH13" s="28"/>
      <c r="BI13" s="28"/>
    </row>
    <row r="14" spans="4:61" x14ac:dyDescent="0.3">
      <c r="D14" s="28"/>
      <c r="E14" s="28"/>
      <c r="F14" s="28"/>
      <c r="G14" s="29"/>
      <c r="H14" s="9">
        <v>6</v>
      </c>
      <c r="I14" s="10">
        <v>1006</v>
      </c>
      <c r="J14" s="19" t="s">
        <v>9</v>
      </c>
      <c r="K14" s="9">
        <f t="shared" si="10"/>
        <v>4</v>
      </c>
      <c r="L14" s="10" t="s">
        <v>40</v>
      </c>
      <c r="M14" s="10" t="s">
        <v>40</v>
      </c>
      <c r="N14" s="10" t="s">
        <v>40</v>
      </c>
      <c r="O14" s="10" t="s">
        <v>40</v>
      </c>
      <c r="P14" s="10" t="s">
        <v>28</v>
      </c>
      <c r="Q14" s="10" t="str">
        <f t="shared" si="2"/>
        <v>WO</v>
      </c>
      <c r="R14" s="10" t="s">
        <v>40</v>
      </c>
      <c r="S14" s="10" t="s">
        <v>40</v>
      </c>
      <c r="T14" s="10" t="s">
        <v>40</v>
      </c>
      <c r="U14" s="10" t="s">
        <v>40</v>
      </c>
      <c r="V14" s="10" t="s">
        <v>40</v>
      </c>
      <c r="W14" s="10" t="s">
        <v>40</v>
      </c>
      <c r="X14" s="10" t="str">
        <f t="shared" si="2"/>
        <v>WO</v>
      </c>
      <c r="Y14" s="10" t="s">
        <v>40</v>
      </c>
      <c r="Z14" s="10" t="s">
        <v>40</v>
      </c>
      <c r="AA14" s="10" t="s">
        <v>40</v>
      </c>
      <c r="AB14" s="10" t="s">
        <v>40</v>
      </c>
      <c r="AC14" s="10" t="s">
        <v>40</v>
      </c>
      <c r="AD14" s="10" t="s">
        <v>40</v>
      </c>
      <c r="AE14" s="10" t="str">
        <f t="shared" si="2"/>
        <v>WO</v>
      </c>
      <c r="AF14" s="10" t="s">
        <v>40</v>
      </c>
      <c r="AG14" s="10" t="s">
        <v>40</v>
      </c>
      <c r="AH14" s="10" t="s">
        <v>40</v>
      </c>
      <c r="AI14" s="10" t="s">
        <v>40</v>
      </c>
      <c r="AJ14" s="10" t="s">
        <v>40</v>
      </c>
      <c r="AK14" s="10" t="s">
        <v>40</v>
      </c>
      <c r="AL14" s="10" t="str">
        <f t="shared" si="3"/>
        <v>WO</v>
      </c>
      <c r="AM14" s="10" t="s">
        <v>40</v>
      </c>
      <c r="AN14" s="10" t="s">
        <v>40</v>
      </c>
      <c r="AO14" s="10" t="s">
        <v>40</v>
      </c>
      <c r="AP14" s="11" t="s">
        <v>40</v>
      </c>
      <c r="AQ14" s="29"/>
      <c r="AR14" s="32"/>
      <c r="AS14" s="10">
        <v>6</v>
      </c>
      <c r="AT14" s="10">
        <v>1006</v>
      </c>
      <c r="AU14" s="10" t="str">
        <f t="shared" si="4"/>
        <v>juillet</v>
      </c>
      <c r="AV14" s="19" t="s">
        <v>9</v>
      </c>
      <c r="AW14" s="10">
        <f t="shared" si="5"/>
        <v>26</v>
      </c>
      <c r="AX14" s="10">
        <f t="shared" si="6"/>
        <v>1</v>
      </c>
      <c r="AY14" s="10">
        <f t="shared" si="7"/>
        <v>0</v>
      </c>
      <c r="AZ14" s="10">
        <f t="shared" si="8"/>
        <v>4</v>
      </c>
      <c r="BA14" s="10">
        <f t="shared" si="9"/>
        <v>31</v>
      </c>
      <c r="BB14" s="10">
        <f>rapportjanv7[[#This Row],[Jours]]-rapportjanv7[[#This Row],[Absent ]]</f>
        <v>30</v>
      </c>
      <c r="BC14" s="24">
        <v>15000</v>
      </c>
      <c r="BD14" s="25">
        <f>rapportjanv7[[#This Row],[Salaire]]/rapportjanv7[[#This Row],[Jours]]</f>
        <v>483.87096774193549</v>
      </c>
      <c r="BE14" s="25">
        <f>rapportjanv7[[#This Row],[Salaire par jours]]*rapportjanv7[[#This Row],[Absent ]]</f>
        <v>483.87096774193549</v>
      </c>
      <c r="BF14" s="25">
        <f>rapportjanv7[[#This Row],[Salaire]]-rapportjanv7[[#This Row],[Déduction]]</f>
        <v>14516.129032258064</v>
      </c>
      <c r="BG14" s="32"/>
      <c r="BH14" s="28"/>
      <c r="BI14" s="28"/>
    </row>
    <row r="15" spans="4:61" x14ac:dyDescent="0.3">
      <c r="D15" s="28"/>
      <c r="E15" s="28"/>
      <c r="F15" s="28"/>
      <c r="G15" s="29"/>
      <c r="H15" s="9">
        <v>7</v>
      </c>
      <c r="I15" s="10">
        <v>1007</v>
      </c>
      <c r="J15" s="19" t="s">
        <v>10</v>
      </c>
      <c r="K15" s="9">
        <f t="shared" si="10"/>
        <v>4</v>
      </c>
      <c r="L15" s="10" t="s">
        <v>40</v>
      </c>
      <c r="M15" s="10" t="s">
        <v>40</v>
      </c>
      <c r="N15" s="10" t="s">
        <v>40</v>
      </c>
      <c r="O15" s="10" t="s">
        <v>40</v>
      </c>
      <c r="P15" s="10" t="s">
        <v>40</v>
      </c>
      <c r="Q15" s="10" t="str">
        <f t="shared" si="2"/>
        <v>WO</v>
      </c>
      <c r="R15" s="10" t="s">
        <v>40</v>
      </c>
      <c r="S15" s="10" t="s">
        <v>40</v>
      </c>
      <c r="T15" s="10" t="s">
        <v>40</v>
      </c>
      <c r="U15" s="10" t="s">
        <v>40</v>
      </c>
      <c r="V15" s="10" t="s">
        <v>40</v>
      </c>
      <c r="W15" s="10" t="s">
        <v>40</v>
      </c>
      <c r="X15" s="10" t="str">
        <f t="shared" si="2"/>
        <v>WO</v>
      </c>
      <c r="Y15" s="10" t="s">
        <v>40</v>
      </c>
      <c r="Z15" s="10" t="s">
        <v>40</v>
      </c>
      <c r="AA15" s="10" t="s">
        <v>40</v>
      </c>
      <c r="AB15" s="10" t="s">
        <v>40</v>
      </c>
      <c r="AC15" s="10" t="s">
        <v>40</v>
      </c>
      <c r="AD15" s="10" t="s">
        <v>40</v>
      </c>
      <c r="AE15" s="10" t="str">
        <f t="shared" si="2"/>
        <v>WO</v>
      </c>
      <c r="AF15" s="10" t="s">
        <v>40</v>
      </c>
      <c r="AG15" s="10" t="s">
        <v>40</v>
      </c>
      <c r="AH15" s="10" t="s">
        <v>40</v>
      </c>
      <c r="AI15" s="10" t="s">
        <v>40</v>
      </c>
      <c r="AJ15" s="10" t="s">
        <v>40</v>
      </c>
      <c r="AK15" s="10" t="s">
        <v>40</v>
      </c>
      <c r="AL15" s="10" t="str">
        <f t="shared" si="3"/>
        <v>WO</v>
      </c>
      <c r="AM15" s="10" t="s">
        <v>40</v>
      </c>
      <c r="AN15" s="10" t="s">
        <v>40</v>
      </c>
      <c r="AO15" s="10" t="s">
        <v>40</v>
      </c>
      <c r="AP15" s="11" t="s">
        <v>40</v>
      </c>
      <c r="AQ15" s="29"/>
      <c r="AR15" s="32"/>
      <c r="AS15" s="10">
        <v>7</v>
      </c>
      <c r="AT15" s="10">
        <v>1007</v>
      </c>
      <c r="AU15" s="10" t="str">
        <f t="shared" si="4"/>
        <v>juillet</v>
      </c>
      <c r="AV15" s="19" t="s">
        <v>10</v>
      </c>
      <c r="AW15" s="10">
        <f t="shared" si="5"/>
        <v>27</v>
      </c>
      <c r="AX15" s="10">
        <f t="shared" si="6"/>
        <v>0</v>
      </c>
      <c r="AY15" s="10">
        <f t="shared" si="7"/>
        <v>0</v>
      </c>
      <c r="AZ15" s="10">
        <f t="shared" si="8"/>
        <v>4</v>
      </c>
      <c r="BA15" s="10">
        <f t="shared" si="9"/>
        <v>31</v>
      </c>
      <c r="BB15" s="10">
        <f>rapportjanv7[[#This Row],[Jours]]-rapportjanv7[[#This Row],[Absent ]]</f>
        <v>31</v>
      </c>
      <c r="BC15" s="24">
        <v>62000</v>
      </c>
      <c r="BD15" s="25">
        <f>rapportjanv7[[#This Row],[Salaire]]/rapportjanv7[[#This Row],[Jours]]</f>
        <v>2000</v>
      </c>
      <c r="BE15" s="25">
        <f>rapportjanv7[[#This Row],[Salaire par jours]]*rapportjanv7[[#This Row],[Absent ]]</f>
        <v>0</v>
      </c>
      <c r="BF15" s="25">
        <f>rapportjanv7[[#This Row],[Salaire]]-rapportjanv7[[#This Row],[Déduction]]</f>
        <v>62000</v>
      </c>
      <c r="BG15" s="32"/>
      <c r="BH15" s="28"/>
      <c r="BI15" s="28"/>
    </row>
    <row r="16" spans="4:61" x14ac:dyDescent="0.3">
      <c r="D16" s="28"/>
      <c r="E16" s="28"/>
      <c r="F16" s="28"/>
      <c r="G16" s="29"/>
      <c r="H16" s="9">
        <v>8</v>
      </c>
      <c r="I16" s="10">
        <v>1008</v>
      </c>
      <c r="J16" s="19" t="s">
        <v>11</v>
      </c>
      <c r="K16" s="9">
        <f t="shared" si="10"/>
        <v>4</v>
      </c>
      <c r="L16" s="10" t="s">
        <v>40</v>
      </c>
      <c r="M16" s="10" t="s">
        <v>40</v>
      </c>
      <c r="N16" s="10" t="s">
        <v>40</v>
      </c>
      <c r="O16" s="10" t="s">
        <v>40</v>
      </c>
      <c r="P16" s="10" t="s">
        <v>40</v>
      </c>
      <c r="Q16" s="10" t="str">
        <f t="shared" si="2"/>
        <v>WO</v>
      </c>
      <c r="R16" s="10" t="s">
        <v>40</v>
      </c>
      <c r="S16" s="10" t="s">
        <v>40</v>
      </c>
      <c r="T16" s="10" t="s">
        <v>40</v>
      </c>
      <c r="U16" s="10" t="s">
        <v>40</v>
      </c>
      <c r="V16" s="10" t="s">
        <v>40</v>
      </c>
      <c r="W16" s="10" t="s">
        <v>40</v>
      </c>
      <c r="X16" s="10" t="str">
        <f t="shared" si="2"/>
        <v>WO</v>
      </c>
      <c r="Y16" s="10" t="s">
        <v>40</v>
      </c>
      <c r="Z16" s="10" t="s">
        <v>40</v>
      </c>
      <c r="AA16" s="10" t="s">
        <v>40</v>
      </c>
      <c r="AB16" s="10" t="s">
        <v>40</v>
      </c>
      <c r="AC16" s="10" t="s">
        <v>40</v>
      </c>
      <c r="AD16" s="10" t="s">
        <v>40</v>
      </c>
      <c r="AE16" s="10" t="str">
        <f t="shared" si="2"/>
        <v>WO</v>
      </c>
      <c r="AF16" s="10" t="s">
        <v>40</v>
      </c>
      <c r="AG16" s="10" t="s">
        <v>40</v>
      </c>
      <c r="AH16" s="10" t="s">
        <v>40</v>
      </c>
      <c r="AI16" s="10" t="s">
        <v>40</v>
      </c>
      <c r="AJ16" s="10" t="s">
        <v>40</v>
      </c>
      <c r="AK16" s="10" t="s">
        <v>40</v>
      </c>
      <c r="AL16" s="10" t="str">
        <f t="shared" si="3"/>
        <v>WO</v>
      </c>
      <c r="AM16" s="10" t="s">
        <v>40</v>
      </c>
      <c r="AN16" s="10" t="s">
        <v>40</v>
      </c>
      <c r="AO16" s="10" t="s">
        <v>40</v>
      </c>
      <c r="AP16" s="11" t="s">
        <v>40</v>
      </c>
      <c r="AQ16" s="29"/>
      <c r="AR16" s="32"/>
      <c r="AS16" s="10">
        <v>8</v>
      </c>
      <c r="AT16" s="10">
        <v>1008</v>
      </c>
      <c r="AU16" s="10" t="str">
        <f t="shared" si="4"/>
        <v>juillet</v>
      </c>
      <c r="AV16" s="19" t="s">
        <v>11</v>
      </c>
      <c r="AW16" s="10">
        <f t="shared" si="5"/>
        <v>27</v>
      </c>
      <c r="AX16" s="10">
        <f t="shared" si="6"/>
        <v>0</v>
      </c>
      <c r="AY16" s="10">
        <f t="shared" si="7"/>
        <v>0</v>
      </c>
      <c r="AZ16" s="26">
        <f t="shared" si="8"/>
        <v>4</v>
      </c>
      <c r="BA16" s="10">
        <f t="shared" si="9"/>
        <v>31</v>
      </c>
      <c r="BB16" s="10">
        <f>rapportjanv7[[#This Row],[Jours]]-rapportjanv7[[#This Row],[Absent ]]</f>
        <v>31</v>
      </c>
      <c r="BC16" s="24">
        <v>50000</v>
      </c>
      <c r="BD16" s="25">
        <f>rapportjanv7[[#This Row],[Salaire]]/rapportjanv7[[#This Row],[Jours]]</f>
        <v>1612.9032258064517</v>
      </c>
      <c r="BE16" s="25">
        <f>rapportjanv7[[#This Row],[Salaire par jours]]*rapportjanv7[[#This Row],[Absent ]]</f>
        <v>0</v>
      </c>
      <c r="BF16" s="25">
        <f>rapportjanv7[[#This Row],[Salaire]]-rapportjanv7[[#This Row],[Déduction]]</f>
        <v>50000</v>
      </c>
      <c r="BG16" s="32"/>
      <c r="BH16" s="28"/>
      <c r="BI16" s="28"/>
    </row>
    <row r="17" spans="4:61" x14ac:dyDescent="0.3">
      <c r="D17" s="28"/>
      <c r="E17" s="28"/>
      <c r="F17" s="28"/>
      <c r="G17" s="29"/>
      <c r="H17" s="9">
        <v>9</v>
      </c>
      <c r="I17" s="10">
        <v>1009</v>
      </c>
      <c r="J17" s="19" t="s">
        <v>12</v>
      </c>
      <c r="K17" s="9">
        <f t="shared" si="10"/>
        <v>4</v>
      </c>
      <c r="L17" s="10" t="s">
        <v>40</v>
      </c>
      <c r="M17" s="10" t="s">
        <v>40</v>
      </c>
      <c r="N17" s="10" t="s">
        <v>40</v>
      </c>
      <c r="O17" s="10" t="s">
        <v>40</v>
      </c>
      <c r="P17" s="10" t="s">
        <v>40</v>
      </c>
      <c r="Q17" s="10" t="str">
        <f t="shared" si="2"/>
        <v>WO</v>
      </c>
      <c r="R17" s="10" t="s">
        <v>40</v>
      </c>
      <c r="S17" s="10" t="s">
        <v>40</v>
      </c>
      <c r="T17" s="10" t="s">
        <v>40</v>
      </c>
      <c r="U17" s="10" t="s">
        <v>40</v>
      </c>
      <c r="V17" s="10" t="s">
        <v>40</v>
      </c>
      <c r="W17" s="10" t="s">
        <v>40</v>
      </c>
      <c r="X17" s="10" t="str">
        <f t="shared" si="2"/>
        <v>WO</v>
      </c>
      <c r="Y17" s="10" t="s">
        <v>40</v>
      </c>
      <c r="Z17" s="10" t="s">
        <v>40</v>
      </c>
      <c r="AA17" s="10" t="s">
        <v>28</v>
      </c>
      <c r="AB17" s="10" t="s">
        <v>40</v>
      </c>
      <c r="AC17" s="10" t="s">
        <v>40</v>
      </c>
      <c r="AD17" s="10" t="s">
        <v>40</v>
      </c>
      <c r="AE17" s="10" t="str">
        <f t="shared" si="2"/>
        <v>WO</v>
      </c>
      <c r="AF17" s="10" t="s">
        <v>40</v>
      </c>
      <c r="AG17" s="10" t="s">
        <v>40</v>
      </c>
      <c r="AH17" s="10" t="s">
        <v>40</v>
      </c>
      <c r="AI17" s="10" t="s">
        <v>40</v>
      </c>
      <c r="AJ17" s="10" t="s">
        <v>40</v>
      </c>
      <c r="AK17" s="10" t="s">
        <v>40</v>
      </c>
      <c r="AL17" s="10" t="str">
        <f t="shared" si="3"/>
        <v>WO</v>
      </c>
      <c r="AM17" s="10" t="s">
        <v>40</v>
      </c>
      <c r="AN17" s="10" t="s">
        <v>28</v>
      </c>
      <c r="AO17" s="10" t="s">
        <v>40</v>
      </c>
      <c r="AP17" s="11" t="s">
        <v>40</v>
      </c>
      <c r="AQ17" s="29"/>
      <c r="AR17" s="32"/>
      <c r="AS17" s="10">
        <v>9</v>
      </c>
      <c r="AT17" s="10">
        <v>1009</v>
      </c>
      <c r="AU17" s="10" t="str">
        <f t="shared" si="4"/>
        <v>juillet</v>
      </c>
      <c r="AV17" s="19" t="s">
        <v>12</v>
      </c>
      <c r="AW17" s="10">
        <f t="shared" si="5"/>
        <v>25</v>
      </c>
      <c r="AX17" s="10">
        <f t="shared" si="6"/>
        <v>2</v>
      </c>
      <c r="AY17" s="10">
        <f t="shared" si="7"/>
        <v>0</v>
      </c>
      <c r="AZ17" s="27">
        <f t="shared" si="8"/>
        <v>4</v>
      </c>
      <c r="BA17" s="10">
        <f t="shared" si="9"/>
        <v>31</v>
      </c>
      <c r="BB17" s="10">
        <f>rapportjanv7[[#This Row],[Jours]]-rapportjanv7[[#This Row],[Absent ]]</f>
        <v>29</v>
      </c>
      <c r="BC17" s="24">
        <v>25000</v>
      </c>
      <c r="BD17" s="25">
        <f>rapportjanv7[[#This Row],[Salaire]]/rapportjanv7[[#This Row],[Jours]]</f>
        <v>806.45161290322585</v>
      </c>
      <c r="BE17" s="25">
        <f>rapportjanv7[[#This Row],[Salaire par jours]]*rapportjanv7[[#This Row],[Absent ]]</f>
        <v>1612.9032258064517</v>
      </c>
      <c r="BF17" s="25">
        <f>rapportjanv7[[#This Row],[Salaire]]-rapportjanv7[[#This Row],[Déduction]]</f>
        <v>23387.096774193549</v>
      </c>
      <c r="BG17" s="32"/>
      <c r="BH17" s="28"/>
      <c r="BI17" s="28"/>
    </row>
    <row r="18" spans="4:61" x14ac:dyDescent="0.3">
      <c r="D18" s="28"/>
      <c r="E18" s="28"/>
      <c r="F18" s="28"/>
      <c r="G18" s="29"/>
      <c r="H18" s="9">
        <v>10</v>
      </c>
      <c r="I18" s="10">
        <v>1010</v>
      </c>
      <c r="J18" s="19" t="s">
        <v>13</v>
      </c>
      <c r="K18" s="9">
        <f t="shared" si="10"/>
        <v>4</v>
      </c>
      <c r="L18" s="10" t="s">
        <v>40</v>
      </c>
      <c r="M18" s="10" t="s">
        <v>40</v>
      </c>
      <c r="N18" s="10" t="s">
        <v>40</v>
      </c>
      <c r="O18" s="10" t="s">
        <v>40</v>
      </c>
      <c r="P18" s="10" t="s">
        <v>40</v>
      </c>
      <c r="Q18" s="10" t="str">
        <f t="shared" ref="Q18:X28" si="11">IF(Q$7="dim","WO","")</f>
        <v>WO</v>
      </c>
      <c r="R18" s="10" t="s">
        <v>40</v>
      </c>
      <c r="S18" s="10" t="s">
        <v>40</v>
      </c>
      <c r="T18" s="10" t="s">
        <v>40</v>
      </c>
      <c r="U18" s="10" t="s">
        <v>40</v>
      </c>
      <c r="V18" s="10" t="s">
        <v>40</v>
      </c>
      <c r="W18" s="10" t="s">
        <v>40</v>
      </c>
      <c r="X18" s="10" t="str">
        <f t="shared" si="11"/>
        <v>WO</v>
      </c>
      <c r="Y18" s="10" t="s">
        <v>40</v>
      </c>
      <c r="Z18" s="10" t="s">
        <v>40</v>
      </c>
      <c r="AA18" s="10" t="s">
        <v>40</v>
      </c>
      <c r="AB18" s="10" t="s">
        <v>40</v>
      </c>
      <c r="AC18" s="10" t="s">
        <v>40</v>
      </c>
      <c r="AD18" s="10" t="s">
        <v>40</v>
      </c>
      <c r="AE18" s="10" t="str">
        <f t="shared" ref="AE18:AL28" si="12">IF(AE$7="dim","WO","")</f>
        <v>WO</v>
      </c>
      <c r="AF18" s="10" t="s">
        <v>40</v>
      </c>
      <c r="AG18" s="10" t="s">
        <v>40</v>
      </c>
      <c r="AH18" s="10" t="s">
        <v>40</v>
      </c>
      <c r="AI18" s="10" t="s">
        <v>40</v>
      </c>
      <c r="AJ18" s="10" t="s">
        <v>40</v>
      </c>
      <c r="AK18" s="10" t="s">
        <v>40</v>
      </c>
      <c r="AL18" s="10" t="str">
        <f t="shared" si="3"/>
        <v>WO</v>
      </c>
      <c r="AM18" s="10" t="s">
        <v>40</v>
      </c>
      <c r="AN18" s="10" t="s">
        <v>40</v>
      </c>
      <c r="AO18" s="10" t="s">
        <v>40</v>
      </c>
      <c r="AP18" s="11" t="s">
        <v>40</v>
      </c>
      <c r="AQ18" s="29"/>
      <c r="AR18" s="32"/>
      <c r="AS18" s="10">
        <v>10</v>
      </c>
      <c r="AT18" s="10">
        <v>1010</v>
      </c>
      <c r="AU18" s="10" t="str">
        <f t="shared" si="4"/>
        <v>juillet</v>
      </c>
      <c r="AV18" s="19" t="s">
        <v>13</v>
      </c>
      <c r="AW18" s="10">
        <f t="shared" si="5"/>
        <v>27</v>
      </c>
      <c r="AX18" s="10">
        <f t="shared" si="6"/>
        <v>0</v>
      </c>
      <c r="AY18" s="10">
        <f t="shared" si="7"/>
        <v>0</v>
      </c>
      <c r="AZ18" s="10">
        <f t="shared" si="8"/>
        <v>4</v>
      </c>
      <c r="BA18" s="10">
        <f t="shared" si="9"/>
        <v>31</v>
      </c>
      <c r="BB18" s="10">
        <f>rapportjanv7[[#This Row],[Jours]]-rapportjanv7[[#This Row],[Absent ]]</f>
        <v>31</v>
      </c>
      <c r="BC18" s="24">
        <v>45000</v>
      </c>
      <c r="BD18" s="25">
        <f>rapportjanv7[[#This Row],[Salaire]]/rapportjanv7[[#This Row],[Jours]]</f>
        <v>1451.6129032258063</v>
      </c>
      <c r="BE18" s="25">
        <f>rapportjanv7[[#This Row],[Salaire par jours]]*rapportjanv7[[#This Row],[Absent ]]</f>
        <v>0</v>
      </c>
      <c r="BF18" s="25">
        <f>rapportjanv7[[#This Row],[Salaire]]-rapportjanv7[[#This Row],[Déduction]]</f>
        <v>45000</v>
      </c>
      <c r="BG18" s="32"/>
      <c r="BH18" s="28"/>
      <c r="BI18" s="28"/>
    </row>
    <row r="19" spans="4:61" x14ac:dyDescent="0.3">
      <c r="D19" s="28"/>
      <c r="E19" s="28"/>
      <c r="F19" s="28"/>
      <c r="G19" s="29"/>
      <c r="H19" s="9">
        <v>11</v>
      </c>
      <c r="I19" s="10">
        <v>1011</v>
      </c>
      <c r="J19" s="19" t="s">
        <v>14</v>
      </c>
      <c r="K19" s="9">
        <f t="shared" si="10"/>
        <v>4</v>
      </c>
      <c r="L19" s="10" t="s">
        <v>40</v>
      </c>
      <c r="M19" s="10" t="s">
        <v>40</v>
      </c>
      <c r="N19" s="10" t="s">
        <v>40</v>
      </c>
      <c r="O19" s="10" t="s">
        <v>40</v>
      </c>
      <c r="P19" s="10" t="s">
        <v>40</v>
      </c>
      <c r="Q19" s="10" t="str">
        <f t="shared" si="11"/>
        <v>WO</v>
      </c>
      <c r="R19" s="10" t="s">
        <v>40</v>
      </c>
      <c r="S19" s="10" t="s">
        <v>40</v>
      </c>
      <c r="T19" s="10" t="s">
        <v>40</v>
      </c>
      <c r="U19" s="10" t="s">
        <v>40</v>
      </c>
      <c r="V19" s="10" t="s">
        <v>40</v>
      </c>
      <c r="W19" s="10" t="s">
        <v>40</v>
      </c>
      <c r="X19" s="10" t="str">
        <f t="shared" si="11"/>
        <v>WO</v>
      </c>
      <c r="Y19" s="10" t="s">
        <v>40</v>
      </c>
      <c r="Z19" s="10" t="s">
        <v>40</v>
      </c>
      <c r="AA19" s="10" t="s">
        <v>40</v>
      </c>
      <c r="AB19" s="10" t="s">
        <v>40</v>
      </c>
      <c r="AC19" s="10" t="s">
        <v>40</v>
      </c>
      <c r="AD19" s="10" t="s">
        <v>40</v>
      </c>
      <c r="AE19" s="10" t="str">
        <f t="shared" si="12"/>
        <v>WO</v>
      </c>
      <c r="AF19" s="10" t="s">
        <v>40</v>
      </c>
      <c r="AG19" s="10" t="s">
        <v>40</v>
      </c>
      <c r="AH19" s="10" t="s">
        <v>40</v>
      </c>
      <c r="AI19" s="10" t="s">
        <v>40</v>
      </c>
      <c r="AJ19" s="10" t="s">
        <v>40</v>
      </c>
      <c r="AK19" s="10" t="s">
        <v>28</v>
      </c>
      <c r="AL19" s="10" t="str">
        <f t="shared" si="3"/>
        <v>WO</v>
      </c>
      <c r="AM19" s="10" t="s">
        <v>40</v>
      </c>
      <c r="AN19" s="10" t="s">
        <v>40</v>
      </c>
      <c r="AO19" s="10" t="s">
        <v>40</v>
      </c>
      <c r="AP19" s="11" t="s">
        <v>40</v>
      </c>
      <c r="AQ19" s="29"/>
      <c r="AR19" s="32"/>
      <c r="AS19" s="10">
        <v>11</v>
      </c>
      <c r="AT19" s="10">
        <v>1011</v>
      </c>
      <c r="AU19" s="10" t="str">
        <f t="shared" si="4"/>
        <v>juillet</v>
      </c>
      <c r="AV19" s="19" t="s">
        <v>14</v>
      </c>
      <c r="AW19" s="10">
        <f t="shared" si="5"/>
        <v>26</v>
      </c>
      <c r="AX19" s="10">
        <f t="shared" si="6"/>
        <v>1</v>
      </c>
      <c r="AY19" s="10">
        <f t="shared" si="7"/>
        <v>0</v>
      </c>
      <c r="AZ19" s="10">
        <f t="shared" si="8"/>
        <v>4</v>
      </c>
      <c r="BA19" s="10">
        <f t="shared" si="9"/>
        <v>31</v>
      </c>
      <c r="BB19" s="10">
        <f>rapportjanv7[[#This Row],[Jours]]-rapportjanv7[[#This Row],[Absent ]]</f>
        <v>30</v>
      </c>
      <c r="BC19" s="24">
        <v>48000</v>
      </c>
      <c r="BD19" s="25">
        <f>rapportjanv7[[#This Row],[Salaire]]/rapportjanv7[[#This Row],[Jours]]</f>
        <v>1548.3870967741937</v>
      </c>
      <c r="BE19" s="25">
        <f>rapportjanv7[[#This Row],[Salaire par jours]]*rapportjanv7[[#This Row],[Absent ]]</f>
        <v>1548.3870967741937</v>
      </c>
      <c r="BF19" s="25">
        <f>rapportjanv7[[#This Row],[Salaire]]-rapportjanv7[[#This Row],[Déduction]]</f>
        <v>46451.612903225803</v>
      </c>
      <c r="BG19" s="32"/>
      <c r="BH19" s="28"/>
      <c r="BI19" s="28"/>
    </row>
    <row r="20" spans="4:61" x14ac:dyDescent="0.3">
      <c r="D20" s="28"/>
      <c r="E20" s="28"/>
      <c r="F20" s="28"/>
      <c r="G20" s="29"/>
      <c r="H20" s="9">
        <v>12</v>
      </c>
      <c r="I20" s="10">
        <v>1012</v>
      </c>
      <c r="J20" s="19" t="s">
        <v>15</v>
      </c>
      <c r="K20" s="9">
        <f t="shared" si="10"/>
        <v>4</v>
      </c>
      <c r="L20" s="10" t="s">
        <v>40</v>
      </c>
      <c r="M20" s="10" t="s">
        <v>40</v>
      </c>
      <c r="N20" s="10" t="s">
        <v>40</v>
      </c>
      <c r="O20" s="10" t="s">
        <v>40</v>
      </c>
      <c r="P20" s="10" t="s">
        <v>40</v>
      </c>
      <c r="Q20" s="10" t="str">
        <f t="shared" si="11"/>
        <v>WO</v>
      </c>
      <c r="R20" s="10" t="s">
        <v>40</v>
      </c>
      <c r="S20" s="10" t="s">
        <v>40</v>
      </c>
      <c r="T20" s="10" t="s">
        <v>40</v>
      </c>
      <c r="U20" s="10" t="s">
        <v>40</v>
      </c>
      <c r="V20" s="10" t="s">
        <v>40</v>
      </c>
      <c r="W20" s="10" t="s">
        <v>40</v>
      </c>
      <c r="X20" s="10" t="str">
        <f t="shared" si="11"/>
        <v>WO</v>
      </c>
      <c r="Y20" s="10" t="s">
        <v>40</v>
      </c>
      <c r="Z20" s="10" t="s">
        <v>40</v>
      </c>
      <c r="AA20" s="10" t="s">
        <v>40</v>
      </c>
      <c r="AB20" s="10" t="s">
        <v>40</v>
      </c>
      <c r="AC20" s="10" t="s">
        <v>40</v>
      </c>
      <c r="AD20" s="10" t="s">
        <v>40</v>
      </c>
      <c r="AE20" s="10" t="str">
        <f t="shared" si="12"/>
        <v>WO</v>
      </c>
      <c r="AF20" s="10" t="s">
        <v>40</v>
      </c>
      <c r="AG20" s="10" t="s">
        <v>40</v>
      </c>
      <c r="AH20" s="10" t="s">
        <v>40</v>
      </c>
      <c r="AI20" s="10" t="s">
        <v>40</v>
      </c>
      <c r="AJ20" s="10" t="s">
        <v>40</v>
      </c>
      <c r="AK20" s="10" t="s">
        <v>40</v>
      </c>
      <c r="AL20" s="10" t="str">
        <f t="shared" si="3"/>
        <v>WO</v>
      </c>
      <c r="AM20" s="10" t="s">
        <v>40</v>
      </c>
      <c r="AN20" s="10" t="s">
        <v>40</v>
      </c>
      <c r="AO20" s="10" t="s">
        <v>40</v>
      </c>
      <c r="AP20" s="11" t="s">
        <v>40</v>
      </c>
      <c r="AQ20" s="29"/>
      <c r="AR20" s="32"/>
      <c r="AS20" s="10">
        <v>12</v>
      </c>
      <c r="AT20" s="10">
        <v>1012</v>
      </c>
      <c r="AU20" s="10" t="str">
        <f t="shared" si="4"/>
        <v>juillet</v>
      </c>
      <c r="AV20" s="19" t="s">
        <v>15</v>
      </c>
      <c r="AW20" s="10">
        <f t="shared" si="5"/>
        <v>27</v>
      </c>
      <c r="AX20" s="10">
        <f t="shared" si="6"/>
        <v>0</v>
      </c>
      <c r="AY20" s="10">
        <f t="shared" si="7"/>
        <v>0</v>
      </c>
      <c r="AZ20" s="10">
        <f t="shared" si="8"/>
        <v>4</v>
      </c>
      <c r="BA20" s="10">
        <f t="shared" si="9"/>
        <v>31</v>
      </c>
      <c r="BB20" s="10">
        <f>rapportjanv7[[#This Row],[Jours]]-rapportjanv7[[#This Row],[Absent ]]</f>
        <v>31</v>
      </c>
      <c r="BC20" s="24">
        <v>52000</v>
      </c>
      <c r="BD20" s="25">
        <f>rapportjanv7[[#This Row],[Salaire]]/rapportjanv7[[#This Row],[Jours]]</f>
        <v>1677.4193548387098</v>
      </c>
      <c r="BE20" s="25">
        <f>rapportjanv7[[#This Row],[Salaire par jours]]*rapportjanv7[[#This Row],[Absent ]]</f>
        <v>0</v>
      </c>
      <c r="BF20" s="25">
        <f>rapportjanv7[[#This Row],[Salaire]]-rapportjanv7[[#This Row],[Déduction]]</f>
        <v>52000</v>
      </c>
      <c r="BG20" s="32"/>
      <c r="BH20" s="28"/>
      <c r="BI20" s="28"/>
    </row>
    <row r="21" spans="4:61" x14ac:dyDescent="0.3">
      <c r="D21" s="28"/>
      <c r="E21" s="28"/>
      <c r="F21" s="28"/>
      <c r="G21" s="29"/>
      <c r="H21" s="9">
        <v>13</v>
      </c>
      <c r="I21" s="10">
        <v>1013</v>
      </c>
      <c r="J21" s="19" t="s">
        <v>16</v>
      </c>
      <c r="K21" s="9">
        <f t="shared" si="10"/>
        <v>4</v>
      </c>
      <c r="L21" s="10" t="s">
        <v>40</v>
      </c>
      <c r="M21" s="10" t="s">
        <v>40</v>
      </c>
      <c r="N21" s="10" t="s">
        <v>40</v>
      </c>
      <c r="O21" s="10" t="s">
        <v>40</v>
      </c>
      <c r="P21" s="10" t="s">
        <v>40</v>
      </c>
      <c r="Q21" s="10" t="str">
        <f t="shared" si="11"/>
        <v>WO</v>
      </c>
      <c r="R21" s="10" t="s">
        <v>40</v>
      </c>
      <c r="S21" s="10" t="s">
        <v>40</v>
      </c>
      <c r="T21" s="10" t="s">
        <v>40</v>
      </c>
      <c r="U21" s="10" t="s">
        <v>40</v>
      </c>
      <c r="V21" s="10" t="s">
        <v>40</v>
      </c>
      <c r="W21" s="10" t="s">
        <v>40</v>
      </c>
      <c r="X21" s="10" t="str">
        <f t="shared" si="11"/>
        <v>WO</v>
      </c>
      <c r="Y21" s="10" t="s">
        <v>40</v>
      </c>
      <c r="Z21" s="10" t="s">
        <v>40</v>
      </c>
      <c r="AA21" s="10" t="s">
        <v>40</v>
      </c>
      <c r="AB21" s="10" t="s">
        <v>40</v>
      </c>
      <c r="AC21" s="10" t="s">
        <v>40</v>
      </c>
      <c r="AD21" s="10" t="s">
        <v>40</v>
      </c>
      <c r="AE21" s="10" t="str">
        <f t="shared" si="12"/>
        <v>WO</v>
      </c>
      <c r="AF21" s="10" t="s">
        <v>40</v>
      </c>
      <c r="AG21" s="10" t="s">
        <v>40</v>
      </c>
      <c r="AH21" s="10" t="s">
        <v>40</v>
      </c>
      <c r="AI21" s="10" t="s">
        <v>40</v>
      </c>
      <c r="AJ21" s="10" t="s">
        <v>40</v>
      </c>
      <c r="AK21" s="10" t="s">
        <v>40</v>
      </c>
      <c r="AL21" s="10" t="str">
        <f t="shared" si="3"/>
        <v>WO</v>
      </c>
      <c r="AM21" s="10" t="s">
        <v>40</v>
      </c>
      <c r="AN21" s="10" t="s">
        <v>40</v>
      </c>
      <c r="AO21" s="10" t="s">
        <v>40</v>
      </c>
      <c r="AP21" s="11" t="s">
        <v>40</v>
      </c>
      <c r="AQ21" s="29"/>
      <c r="AR21" s="32"/>
      <c r="AS21" s="10">
        <v>13</v>
      </c>
      <c r="AT21" s="10">
        <v>1013</v>
      </c>
      <c r="AU21" s="10" t="str">
        <f t="shared" si="4"/>
        <v>juillet</v>
      </c>
      <c r="AV21" s="19" t="s">
        <v>16</v>
      </c>
      <c r="AW21" s="10">
        <f t="shared" si="5"/>
        <v>27</v>
      </c>
      <c r="AX21" s="10">
        <f t="shared" si="6"/>
        <v>0</v>
      </c>
      <c r="AY21" s="10">
        <f t="shared" si="7"/>
        <v>0</v>
      </c>
      <c r="AZ21" s="10">
        <f t="shared" si="8"/>
        <v>4</v>
      </c>
      <c r="BA21" s="10">
        <f t="shared" si="9"/>
        <v>31</v>
      </c>
      <c r="BB21" s="10">
        <f>rapportjanv7[[#This Row],[Jours]]-rapportjanv7[[#This Row],[Absent ]]</f>
        <v>31</v>
      </c>
      <c r="BC21" s="24">
        <v>42000</v>
      </c>
      <c r="BD21" s="25">
        <f>rapportjanv7[[#This Row],[Salaire]]/rapportjanv7[[#This Row],[Jours]]</f>
        <v>1354.8387096774193</v>
      </c>
      <c r="BE21" s="25">
        <f>rapportjanv7[[#This Row],[Salaire par jours]]*rapportjanv7[[#This Row],[Absent ]]</f>
        <v>0</v>
      </c>
      <c r="BF21" s="25">
        <f>rapportjanv7[[#This Row],[Salaire]]-rapportjanv7[[#This Row],[Déduction]]</f>
        <v>42000</v>
      </c>
      <c r="BG21" s="32"/>
      <c r="BH21" s="28"/>
      <c r="BI21" s="28"/>
    </row>
    <row r="22" spans="4:61" x14ac:dyDescent="0.3">
      <c r="D22" s="28"/>
      <c r="E22" s="28"/>
      <c r="F22" s="28"/>
      <c r="G22" s="29"/>
      <c r="H22" s="9">
        <v>14</v>
      </c>
      <c r="I22" s="10">
        <v>1014</v>
      </c>
      <c r="J22" s="19" t="s">
        <v>17</v>
      </c>
      <c r="K22" s="9">
        <f t="shared" si="10"/>
        <v>4</v>
      </c>
      <c r="L22" s="10" t="s">
        <v>40</v>
      </c>
      <c r="M22" s="10" t="s">
        <v>40</v>
      </c>
      <c r="N22" s="10" t="s">
        <v>40</v>
      </c>
      <c r="O22" s="10" t="s">
        <v>40</v>
      </c>
      <c r="P22" s="10" t="s">
        <v>40</v>
      </c>
      <c r="Q22" s="10" t="str">
        <f t="shared" si="11"/>
        <v>WO</v>
      </c>
      <c r="R22" s="10" t="s">
        <v>40</v>
      </c>
      <c r="S22" s="10" t="s">
        <v>40</v>
      </c>
      <c r="T22" s="10" t="s">
        <v>40</v>
      </c>
      <c r="U22" s="10" t="s">
        <v>40</v>
      </c>
      <c r="V22" s="10" t="s">
        <v>40</v>
      </c>
      <c r="W22" s="10" t="s">
        <v>40</v>
      </c>
      <c r="X22" s="10" t="str">
        <f t="shared" si="11"/>
        <v>WO</v>
      </c>
      <c r="Y22" s="10" t="s">
        <v>40</v>
      </c>
      <c r="Z22" s="10" t="s">
        <v>40</v>
      </c>
      <c r="AA22" s="10" t="s">
        <v>40</v>
      </c>
      <c r="AB22" s="10" t="s">
        <v>40</v>
      </c>
      <c r="AC22" s="10" t="s">
        <v>40</v>
      </c>
      <c r="AD22" s="10" t="s">
        <v>28</v>
      </c>
      <c r="AE22" s="10" t="str">
        <f t="shared" si="12"/>
        <v>WO</v>
      </c>
      <c r="AF22" s="10" t="s">
        <v>40</v>
      </c>
      <c r="AG22" s="10" t="s">
        <v>40</v>
      </c>
      <c r="AH22" s="10" t="s">
        <v>40</v>
      </c>
      <c r="AI22" s="10" t="s">
        <v>40</v>
      </c>
      <c r="AJ22" s="10" t="s">
        <v>40</v>
      </c>
      <c r="AK22" s="10" t="s">
        <v>40</v>
      </c>
      <c r="AL22" s="10" t="str">
        <f t="shared" si="3"/>
        <v>WO</v>
      </c>
      <c r="AM22" s="10" t="s">
        <v>40</v>
      </c>
      <c r="AN22" s="10" t="s">
        <v>40</v>
      </c>
      <c r="AO22" s="10" t="s">
        <v>40</v>
      </c>
      <c r="AP22" s="11" t="s">
        <v>40</v>
      </c>
      <c r="AQ22" s="29"/>
      <c r="AR22" s="32"/>
      <c r="AS22" s="10">
        <v>14</v>
      </c>
      <c r="AT22" s="10">
        <v>1014</v>
      </c>
      <c r="AU22" s="10" t="str">
        <f t="shared" si="4"/>
        <v>juillet</v>
      </c>
      <c r="AV22" s="19" t="s">
        <v>17</v>
      </c>
      <c r="AW22" s="10">
        <f t="shared" si="5"/>
        <v>26</v>
      </c>
      <c r="AX22" s="10">
        <f t="shared" si="6"/>
        <v>1</v>
      </c>
      <c r="AY22" s="10">
        <f t="shared" si="7"/>
        <v>0</v>
      </c>
      <c r="AZ22" s="10">
        <f t="shared" si="8"/>
        <v>4</v>
      </c>
      <c r="BA22" s="10">
        <f t="shared" si="9"/>
        <v>31</v>
      </c>
      <c r="BB22" s="10">
        <f>rapportjanv7[[#This Row],[Jours]]-rapportjanv7[[#This Row],[Absent ]]</f>
        <v>30</v>
      </c>
      <c r="BC22" s="24">
        <v>15000</v>
      </c>
      <c r="BD22" s="25">
        <f>rapportjanv7[[#This Row],[Salaire]]/rapportjanv7[[#This Row],[Jours]]</f>
        <v>483.87096774193549</v>
      </c>
      <c r="BE22" s="25">
        <f>rapportjanv7[[#This Row],[Salaire par jours]]*rapportjanv7[[#This Row],[Absent ]]</f>
        <v>483.87096774193549</v>
      </c>
      <c r="BF22" s="25">
        <f>rapportjanv7[[#This Row],[Salaire]]-rapportjanv7[[#This Row],[Déduction]]</f>
        <v>14516.129032258064</v>
      </c>
      <c r="BG22" s="32"/>
      <c r="BH22" s="28"/>
      <c r="BI22" s="28"/>
    </row>
    <row r="23" spans="4:61" x14ac:dyDescent="0.3">
      <c r="D23" s="28"/>
      <c r="E23" s="28"/>
      <c r="F23" s="28"/>
      <c r="G23" s="29"/>
      <c r="H23" s="9">
        <v>15</v>
      </c>
      <c r="I23" s="10">
        <v>1015</v>
      </c>
      <c r="J23" s="19" t="s">
        <v>18</v>
      </c>
      <c r="K23" s="9">
        <f t="shared" si="10"/>
        <v>4</v>
      </c>
      <c r="L23" s="10" t="s">
        <v>40</v>
      </c>
      <c r="M23" s="10" t="s">
        <v>40</v>
      </c>
      <c r="N23" s="10" t="s">
        <v>40</v>
      </c>
      <c r="O23" s="10" t="s">
        <v>40</v>
      </c>
      <c r="P23" s="10" t="s">
        <v>40</v>
      </c>
      <c r="Q23" s="10" t="str">
        <f t="shared" si="11"/>
        <v>WO</v>
      </c>
      <c r="R23" s="10" t="s">
        <v>40</v>
      </c>
      <c r="S23" s="10" t="s">
        <v>40</v>
      </c>
      <c r="T23" s="10" t="s">
        <v>40</v>
      </c>
      <c r="U23" s="10" t="s">
        <v>40</v>
      </c>
      <c r="V23" s="10" t="s">
        <v>40</v>
      </c>
      <c r="W23" s="10" t="s">
        <v>40</v>
      </c>
      <c r="X23" s="10" t="str">
        <f t="shared" si="11"/>
        <v>WO</v>
      </c>
      <c r="Y23" s="10" t="s">
        <v>40</v>
      </c>
      <c r="Z23" s="10" t="s">
        <v>40</v>
      </c>
      <c r="AA23" s="10" t="s">
        <v>40</v>
      </c>
      <c r="AB23" s="10" t="s">
        <v>40</v>
      </c>
      <c r="AC23" s="10" t="s">
        <v>40</v>
      </c>
      <c r="AD23" s="10" t="s">
        <v>40</v>
      </c>
      <c r="AE23" s="10" t="str">
        <f t="shared" si="12"/>
        <v>WO</v>
      </c>
      <c r="AF23" s="10" t="s">
        <v>40</v>
      </c>
      <c r="AG23" s="10" t="s">
        <v>40</v>
      </c>
      <c r="AH23" s="10" t="s">
        <v>40</v>
      </c>
      <c r="AI23" s="10" t="s">
        <v>40</v>
      </c>
      <c r="AJ23" s="10" t="s">
        <v>40</v>
      </c>
      <c r="AK23" s="10" t="s">
        <v>40</v>
      </c>
      <c r="AL23" s="10" t="str">
        <f t="shared" si="3"/>
        <v>WO</v>
      </c>
      <c r="AM23" s="10" t="s">
        <v>40</v>
      </c>
      <c r="AN23" s="10" t="s">
        <v>40</v>
      </c>
      <c r="AO23" s="10" t="s">
        <v>40</v>
      </c>
      <c r="AP23" s="11" t="s">
        <v>40</v>
      </c>
      <c r="AQ23" s="29"/>
      <c r="AR23" s="32"/>
      <c r="AS23" s="10">
        <v>15</v>
      </c>
      <c r="AT23" s="10">
        <v>1015</v>
      </c>
      <c r="AU23" s="10" t="str">
        <f t="shared" si="4"/>
        <v>juillet</v>
      </c>
      <c r="AV23" s="19" t="s">
        <v>18</v>
      </c>
      <c r="AW23" s="10">
        <f t="shared" si="5"/>
        <v>27</v>
      </c>
      <c r="AX23" s="10">
        <f t="shared" si="6"/>
        <v>0</v>
      </c>
      <c r="AY23" s="10">
        <f t="shared" si="7"/>
        <v>0</v>
      </c>
      <c r="AZ23" s="10">
        <f t="shared" si="8"/>
        <v>4</v>
      </c>
      <c r="BA23" s="10">
        <f t="shared" si="9"/>
        <v>31</v>
      </c>
      <c r="BB23" s="10">
        <f>rapportjanv7[[#This Row],[Jours]]-rapportjanv7[[#This Row],[Absent ]]</f>
        <v>31</v>
      </c>
      <c r="BC23" s="24">
        <v>46000</v>
      </c>
      <c r="BD23" s="25">
        <f>rapportjanv7[[#This Row],[Salaire]]/rapportjanv7[[#This Row],[Jours]]</f>
        <v>1483.8709677419354</v>
      </c>
      <c r="BE23" s="25">
        <f>rapportjanv7[[#This Row],[Salaire par jours]]*rapportjanv7[[#This Row],[Absent ]]</f>
        <v>0</v>
      </c>
      <c r="BF23" s="25">
        <f>rapportjanv7[[#This Row],[Salaire]]-rapportjanv7[[#This Row],[Déduction]]</f>
        <v>46000</v>
      </c>
      <c r="BG23" s="32"/>
      <c r="BH23" s="28"/>
      <c r="BI23" s="28"/>
    </row>
    <row r="24" spans="4:61" x14ac:dyDescent="0.3">
      <c r="D24" s="28"/>
      <c r="E24" s="28"/>
      <c r="F24" s="28"/>
      <c r="G24" s="29"/>
      <c r="H24" s="9">
        <v>16</v>
      </c>
      <c r="I24" s="10">
        <v>1016</v>
      </c>
      <c r="J24" s="19" t="s">
        <v>19</v>
      </c>
      <c r="K24" s="9">
        <f t="shared" si="10"/>
        <v>4</v>
      </c>
      <c r="L24" s="10" t="s">
        <v>40</v>
      </c>
      <c r="M24" s="10" t="s">
        <v>40</v>
      </c>
      <c r="N24" s="10" t="s">
        <v>40</v>
      </c>
      <c r="O24" s="10" t="s">
        <v>40</v>
      </c>
      <c r="P24" s="10" t="s">
        <v>40</v>
      </c>
      <c r="Q24" s="10" t="str">
        <f t="shared" si="11"/>
        <v>WO</v>
      </c>
      <c r="R24" s="10" t="s">
        <v>40</v>
      </c>
      <c r="S24" s="10" t="s">
        <v>40</v>
      </c>
      <c r="T24" s="10" t="s">
        <v>40</v>
      </c>
      <c r="U24" s="10" t="s">
        <v>40</v>
      </c>
      <c r="V24" s="10" t="s">
        <v>40</v>
      </c>
      <c r="W24" s="10" t="s">
        <v>40</v>
      </c>
      <c r="X24" s="10" t="str">
        <f t="shared" si="11"/>
        <v>WO</v>
      </c>
      <c r="Y24" s="10" t="s">
        <v>40</v>
      </c>
      <c r="Z24" s="10" t="s">
        <v>40</v>
      </c>
      <c r="AA24" s="10" t="s">
        <v>40</v>
      </c>
      <c r="AB24" s="10" t="s">
        <v>40</v>
      </c>
      <c r="AC24" s="10" t="s">
        <v>40</v>
      </c>
      <c r="AD24" s="10" t="s">
        <v>40</v>
      </c>
      <c r="AE24" s="10" t="str">
        <f t="shared" si="12"/>
        <v>WO</v>
      </c>
      <c r="AF24" s="10" t="s">
        <v>40</v>
      </c>
      <c r="AG24" s="10" t="s">
        <v>40</v>
      </c>
      <c r="AH24" s="10" t="s">
        <v>28</v>
      </c>
      <c r="AI24" s="10" t="s">
        <v>40</v>
      </c>
      <c r="AJ24" s="10" t="s">
        <v>40</v>
      </c>
      <c r="AK24" s="10" t="s">
        <v>40</v>
      </c>
      <c r="AL24" s="10" t="str">
        <f t="shared" si="3"/>
        <v>WO</v>
      </c>
      <c r="AM24" s="10" t="s">
        <v>40</v>
      </c>
      <c r="AN24" s="10" t="s">
        <v>40</v>
      </c>
      <c r="AO24" s="10" t="s">
        <v>40</v>
      </c>
      <c r="AP24" s="11" t="s">
        <v>40</v>
      </c>
      <c r="AQ24" s="29"/>
      <c r="AR24" s="32"/>
      <c r="AS24" s="10">
        <v>16</v>
      </c>
      <c r="AT24" s="10">
        <v>1016</v>
      </c>
      <c r="AU24" s="10" t="str">
        <f t="shared" si="4"/>
        <v>juillet</v>
      </c>
      <c r="AV24" s="19" t="s">
        <v>19</v>
      </c>
      <c r="AW24" s="10">
        <f t="shared" si="5"/>
        <v>26</v>
      </c>
      <c r="AX24" s="10">
        <f t="shared" si="6"/>
        <v>1</v>
      </c>
      <c r="AY24" s="10">
        <f t="shared" si="7"/>
        <v>0</v>
      </c>
      <c r="AZ24" s="10">
        <f t="shared" si="8"/>
        <v>4</v>
      </c>
      <c r="BA24" s="10">
        <f t="shared" si="9"/>
        <v>31</v>
      </c>
      <c r="BB24" s="10">
        <f>rapportjanv7[[#This Row],[Jours]]-rapportjanv7[[#This Row],[Absent ]]</f>
        <v>30</v>
      </c>
      <c r="BC24" s="24">
        <v>52000</v>
      </c>
      <c r="BD24" s="25">
        <f>rapportjanv7[[#This Row],[Salaire]]/rapportjanv7[[#This Row],[Jours]]</f>
        <v>1677.4193548387098</v>
      </c>
      <c r="BE24" s="25">
        <f>rapportjanv7[[#This Row],[Salaire par jours]]*rapportjanv7[[#This Row],[Absent ]]</f>
        <v>1677.4193548387098</v>
      </c>
      <c r="BF24" s="25">
        <f>rapportjanv7[[#This Row],[Salaire]]-rapportjanv7[[#This Row],[Déduction]]</f>
        <v>50322.580645161288</v>
      </c>
      <c r="BG24" s="32"/>
      <c r="BH24" s="28"/>
      <c r="BI24" s="28"/>
    </row>
    <row r="25" spans="4:61" x14ac:dyDescent="0.3">
      <c r="D25" s="28"/>
      <c r="E25" s="28"/>
      <c r="F25" s="28"/>
      <c r="G25" s="29"/>
      <c r="H25" s="9">
        <v>17</v>
      </c>
      <c r="I25" s="10">
        <v>1017</v>
      </c>
      <c r="J25" s="19" t="s">
        <v>20</v>
      </c>
      <c r="K25" s="9">
        <f t="shared" si="10"/>
        <v>4</v>
      </c>
      <c r="L25" s="10" t="s">
        <v>40</v>
      </c>
      <c r="M25" s="10" t="s">
        <v>40</v>
      </c>
      <c r="N25" s="10" t="s">
        <v>40</v>
      </c>
      <c r="O25" s="10" t="s">
        <v>40</v>
      </c>
      <c r="P25" s="10" t="s">
        <v>40</v>
      </c>
      <c r="Q25" s="10" t="str">
        <f t="shared" si="11"/>
        <v>WO</v>
      </c>
      <c r="R25" s="10" t="s">
        <v>40</v>
      </c>
      <c r="S25" s="10" t="s">
        <v>40</v>
      </c>
      <c r="T25" s="10" t="s">
        <v>40</v>
      </c>
      <c r="U25" s="10" t="s">
        <v>40</v>
      </c>
      <c r="V25" s="10" t="s">
        <v>40</v>
      </c>
      <c r="W25" s="10" t="s">
        <v>40</v>
      </c>
      <c r="X25" s="10" t="str">
        <f t="shared" si="11"/>
        <v>WO</v>
      </c>
      <c r="Y25" s="10" t="s">
        <v>40</v>
      </c>
      <c r="Z25" s="10" t="s">
        <v>40</v>
      </c>
      <c r="AA25" s="10" t="s">
        <v>40</v>
      </c>
      <c r="AB25" s="10" t="s">
        <v>28</v>
      </c>
      <c r="AC25" s="10" t="s">
        <v>40</v>
      </c>
      <c r="AD25" s="10" t="s">
        <v>40</v>
      </c>
      <c r="AE25" s="10" t="str">
        <f t="shared" si="12"/>
        <v>WO</v>
      </c>
      <c r="AF25" s="10" t="s">
        <v>40</v>
      </c>
      <c r="AG25" s="10" t="s">
        <v>40</v>
      </c>
      <c r="AH25" s="10" t="s">
        <v>40</v>
      </c>
      <c r="AI25" s="10" t="s">
        <v>40</v>
      </c>
      <c r="AJ25" s="10" t="s">
        <v>40</v>
      </c>
      <c r="AK25" s="10" t="s">
        <v>40</v>
      </c>
      <c r="AL25" s="10" t="str">
        <f t="shared" si="12"/>
        <v>WO</v>
      </c>
      <c r="AM25" s="10" t="s">
        <v>40</v>
      </c>
      <c r="AN25" s="10" t="s">
        <v>40</v>
      </c>
      <c r="AO25" s="10" t="s">
        <v>28</v>
      </c>
      <c r="AP25" s="11" t="s">
        <v>40</v>
      </c>
      <c r="AQ25" s="29"/>
      <c r="AR25" s="32"/>
      <c r="AS25" s="10">
        <v>17</v>
      </c>
      <c r="AT25" s="10">
        <v>1017</v>
      </c>
      <c r="AU25" s="10" t="str">
        <f t="shared" si="4"/>
        <v>juillet</v>
      </c>
      <c r="AV25" s="19" t="s">
        <v>20</v>
      </c>
      <c r="AW25" s="10">
        <f t="shared" si="5"/>
        <v>25</v>
      </c>
      <c r="AX25" s="10">
        <f t="shared" si="6"/>
        <v>2</v>
      </c>
      <c r="AY25" s="10">
        <f t="shared" si="7"/>
        <v>0</v>
      </c>
      <c r="AZ25" s="10">
        <f t="shared" si="8"/>
        <v>4</v>
      </c>
      <c r="BA25" s="10">
        <f t="shared" si="9"/>
        <v>31</v>
      </c>
      <c r="BB25" s="10">
        <f>rapportjanv7[[#This Row],[Jours]]-rapportjanv7[[#This Row],[Absent ]]</f>
        <v>29</v>
      </c>
      <c r="BC25" s="24">
        <v>42000</v>
      </c>
      <c r="BD25" s="25">
        <f>rapportjanv7[[#This Row],[Salaire]]/rapportjanv7[[#This Row],[Jours]]</f>
        <v>1354.8387096774193</v>
      </c>
      <c r="BE25" s="25">
        <f>rapportjanv7[[#This Row],[Salaire par jours]]*rapportjanv7[[#This Row],[Absent ]]</f>
        <v>2709.6774193548385</v>
      </c>
      <c r="BF25" s="25">
        <f>rapportjanv7[[#This Row],[Salaire]]-rapportjanv7[[#This Row],[Déduction]]</f>
        <v>39290.322580645159</v>
      </c>
      <c r="BG25" s="32"/>
      <c r="BH25" s="28"/>
      <c r="BI25" s="28"/>
    </row>
    <row r="26" spans="4:61" x14ac:dyDescent="0.3">
      <c r="D26" s="28"/>
      <c r="E26" s="28"/>
      <c r="F26" s="28"/>
      <c r="G26" s="29"/>
      <c r="H26" s="9">
        <v>18</v>
      </c>
      <c r="I26" s="10">
        <v>1018</v>
      </c>
      <c r="J26" s="19" t="s">
        <v>21</v>
      </c>
      <c r="K26" s="9">
        <f t="shared" si="10"/>
        <v>4</v>
      </c>
      <c r="L26" s="10" t="s">
        <v>40</v>
      </c>
      <c r="M26" s="10" t="s">
        <v>40</v>
      </c>
      <c r="N26" s="10" t="s">
        <v>40</v>
      </c>
      <c r="O26" s="10" t="s">
        <v>40</v>
      </c>
      <c r="P26" s="10" t="s">
        <v>40</v>
      </c>
      <c r="Q26" s="10" t="str">
        <f t="shared" si="11"/>
        <v>WO</v>
      </c>
      <c r="R26" s="10" t="s">
        <v>40</v>
      </c>
      <c r="S26" s="10" t="s">
        <v>40</v>
      </c>
      <c r="T26" s="10" t="s">
        <v>40</v>
      </c>
      <c r="U26" s="10" t="s">
        <v>40</v>
      </c>
      <c r="V26" s="10" t="s">
        <v>40</v>
      </c>
      <c r="W26" s="10" t="s">
        <v>40</v>
      </c>
      <c r="X26" s="10" t="str">
        <f t="shared" si="11"/>
        <v>WO</v>
      </c>
      <c r="Y26" s="10" t="s">
        <v>40</v>
      </c>
      <c r="Z26" s="10" t="s">
        <v>40</v>
      </c>
      <c r="AA26" s="10" t="s">
        <v>40</v>
      </c>
      <c r="AB26" s="10" t="s">
        <v>40</v>
      </c>
      <c r="AC26" s="10" t="s">
        <v>40</v>
      </c>
      <c r="AD26" s="10" t="s">
        <v>40</v>
      </c>
      <c r="AE26" s="10" t="str">
        <f t="shared" si="12"/>
        <v>WO</v>
      </c>
      <c r="AF26" s="10" t="s">
        <v>40</v>
      </c>
      <c r="AG26" s="10" t="s">
        <v>40</v>
      </c>
      <c r="AH26" s="10" t="s">
        <v>40</v>
      </c>
      <c r="AI26" s="10" t="s">
        <v>40</v>
      </c>
      <c r="AJ26" s="10" t="s">
        <v>40</v>
      </c>
      <c r="AK26" s="10" t="s">
        <v>40</v>
      </c>
      <c r="AL26" s="10" t="str">
        <f t="shared" si="12"/>
        <v>WO</v>
      </c>
      <c r="AM26" s="10" t="s">
        <v>40</v>
      </c>
      <c r="AN26" s="10" t="s">
        <v>40</v>
      </c>
      <c r="AO26" s="10" t="s">
        <v>40</v>
      </c>
      <c r="AP26" s="11" t="s">
        <v>40</v>
      </c>
      <c r="AQ26" s="29"/>
      <c r="AR26" s="32"/>
      <c r="AS26" s="10">
        <v>18</v>
      </c>
      <c r="AT26" s="10">
        <v>1018</v>
      </c>
      <c r="AU26" s="10" t="str">
        <f t="shared" si="4"/>
        <v>juillet</v>
      </c>
      <c r="AV26" s="19" t="s">
        <v>21</v>
      </c>
      <c r="AW26" s="10">
        <f t="shared" si="5"/>
        <v>27</v>
      </c>
      <c r="AX26" s="10">
        <f t="shared" si="6"/>
        <v>0</v>
      </c>
      <c r="AY26" s="10">
        <f t="shared" si="7"/>
        <v>0</v>
      </c>
      <c r="AZ26" s="10">
        <f t="shared" si="8"/>
        <v>4</v>
      </c>
      <c r="BA26" s="10">
        <f t="shared" si="9"/>
        <v>31</v>
      </c>
      <c r="BB26" s="10">
        <f>rapportjanv7[[#This Row],[Jours]]-rapportjanv7[[#This Row],[Absent ]]</f>
        <v>31</v>
      </c>
      <c r="BC26" s="24">
        <v>62000</v>
      </c>
      <c r="BD26" s="25">
        <f>rapportjanv7[[#This Row],[Salaire]]/rapportjanv7[[#This Row],[Jours]]</f>
        <v>2000</v>
      </c>
      <c r="BE26" s="25">
        <f>rapportjanv7[[#This Row],[Salaire par jours]]*rapportjanv7[[#This Row],[Absent ]]</f>
        <v>0</v>
      </c>
      <c r="BF26" s="25">
        <f>rapportjanv7[[#This Row],[Salaire]]-rapportjanv7[[#This Row],[Déduction]]</f>
        <v>62000</v>
      </c>
      <c r="BG26" s="32"/>
      <c r="BH26" s="28"/>
      <c r="BI26" s="28"/>
    </row>
    <row r="27" spans="4:61" x14ac:dyDescent="0.3">
      <c r="D27" s="28"/>
      <c r="E27" s="28"/>
      <c r="F27" s="28"/>
      <c r="G27" s="29"/>
      <c r="H27" s="9">
        <v>19</v>
      </c>
      <c r="I27" s="10">
        <v>1019</v>
      </c>
      <c r="J27" s="19" t="s">
        <v>22</v>
      </c>
      <c r="K27" s="9">
        <f t="shared" si="10"/>
        <v>4</v>
      </c>
      <c r="L27" s="10" t="s">
        <v>40</v>
      </c>
      <c r="M27" s="10" t="s">
        <v>40</v>
      </c>
      <c r="N27" s="10" t="s">
        <v>40</v>
      </c>
      <c r="O27" s="10" t="s">
        <v>40</v>
      </c>
      <c r="P27" s="10" t="s">
        <v>40</v>
      </c>
      <c r="Q27" s="10" t="str">
        <f t="shared" si="11"/>
        <v>WO</v>
      </c>
      <c r="R27" s="10" t="s">
        <v>40</v>
      </c>
      <c r="S27" s="10" t="s">
        <v>40</v>
      </c>
      <c r="T27" s="10" t="s">
        <v>40</v>
      </c>
      <c r="U27" s="10" t="s">
        <v>40</v>
      </c>
      <c r="V27" s="10" t="s">
        <v>40</v>
      </c>
      <c r="W27" s="10" t="s">
        <v>40</v>
      </c>
      <c r="X27" s="10" t="str">
        <f t="shared" si="11"/>
        <v>WO</v>
      </c>
      <c r="Y27" s="10" t="s">
        <v>40</v>
      </c>
      <c r="Z27" s="10" t="s">
        <v>40</v>
      </c>
      <c r="AA27" s="10" t="s">
        <v>40</v>
      </c>
      <c r="AB27" s="10" t="s">
        <v>40</v>
      </c>
      <c r="AC27" s="10" t="s">
        <v>40</v>
      </c>
      <c r="AD27" s="10" t="s">
        <v>40</v>
      </c>
      <c r="AE27" s="10" t="str">
        <f t="shared" si="12"/>
        <v>WO</v>
      </c>
      <c r="AF27" s="10" t="s">
        <v>40</v>
      </c>
      <c r="AG27" s="10" t="s">
        <v>40</v>
      </c>
      <c r="AH27" s="10" t="s">
        <v>40</v>
      </c>
      <c r="AI27" s="10" t="s">
        <v>28</v>
      </c>
      <c r="AJ27" s="10" t="s">
        <v>40</v>
      </c>
      <c r="AK27" s="10" t="s">
        <v>40</v>
      </c>
      <c r="AL27" s="10" t="str">
        <f t="shared" si="12"/>
        <v>WO</v>
      </c>
      <c r="AM27" s="10" t="s">
        <v>40</v>
      </c>
      <c r="AN27" s="10" t="s">
        <v>40</v>
      </c>
      <c r="AO27" s="10" t="s">
        <v>40</v>
      </c>
      <c r="AP27" s="11" t="s">
        <v>40</v>
      </c>
      <c r="AQ27" s="29"/>
      <c r="AR27" s="32"/>
      <c r="AS27" s="10">
        <v>19</v>
      </c>
      <c r="AT27" s="10">
        <v>1019</v>
      </c>
      <c r="AU27" s="10" t="str">
        <f t="shared" si="4"/>
        <v>juillet</v>
      </c>
      <c r="AV27" s="19" t="s">
        <v>22</v>
      </c>
      <c r="AW27" s="10">
        <f t="shared" si="5"/>
        <v>26</v>
      </c>
      <c r="AX27" s="10">
        <f t="shared" si="6"/>
        <v>1</v>
      </c>
      <c r="AY27" s="10">
        <f t="shared" si="7"/>
        <v>0</v>
      </c>
      <c r="AZ27" s="10">
        <f t="shared" si="8"/>
        <v>4</v>
      </c>
      <c r="BA27" s="10">
        <f t="shared" si="9"/>
        <v>31</v>
      </c>
      <c r="BB27" s="10">
        <f>rapportjanv7[[#This Row],[Jours]]-rapportjanv7[[#This Row],[Absent ]]</f>
        <v>30</v>
      </c>
      <c r="BC27" s="24">
        <v>41000</v>
      </c>
      <c r="BD27" s="25">
        <f>rapportjanv7[[#This Row],[Salaire]]/rapportjanv7[[#This Row],[Jours]]</f>
        <v>1322.5806451612902</v>
      </c>
      <c r="BE27" s="25">
        <f>rapportjanv7[[#This Row],[Salaire par jours]]*rapportjanv7[[#This Row],[Absent ]]</f>
        <v>1322.5806451612902</v>
      </c>
      <c r="BF27" s="25">
        <f>rapportjanv7[[#This Row],[Salaire]]-rapportjanv7[[#This Row],[Déduction]]</f>
        <v>39677.419354838712</v>
      </c>
      <c r="BG27" s="32"/>
      <c r="BH27" s="28"/>
      <c r="BI27" s="28"/>
    </row>
    <row r="28" spans="4:61" ht="15" thickBot="1" x14ac:dyDescent="0.35">
      <c r="D28" s="28"/>
      <c r="E28" s="28"/>
      <c r="F28" s="28"/>
      <c r="G28" s="29"/>
      <c r="H28" s="12">
        <v>20</v>
      </c>
      <c r="I28" s="13">
        <v>1020</v>
      </c>
      <c r="J28" s="20" t="s">
        <v>23</v>
      </c>
      <c r="K28" s="12">
        <f t="shared" si="10"/>
        <v>4</v>
      </c>
      <c r="L28" s="13" t="s">
        <v>40</v>
      </c>
      <c r="M28" s="13" t="s">
        <v>40</v>
      </c>
      <c r="N28" s="13" t="s">
        <v>40</v>
      </c>
      <c r="O28" s="13" t="s">
        <v>40</v>
      </c>
      <c r="P28" s="13" t="s">
        <v>40</v>
      </c>
      <c r="Q28" s="13" t="str">
        <f t="shared" si="11"/>
        <v>WO</v>
      </c>
      <c r="R28" s="13" t="s">
        <v>40</v>
      </c>
      <c r="S28" s="13" t="s">
        <v>40</v>
      </c>
      <c r="T28" s="13" t="s">
        <v>40</v>
      </c>
      <c r="U28" s="13" t="s">
        <v>40</v>
      </c>
      <c r="V28" s="13" t="s">
        <v>40</v>
      </c>
      <c r="W28" s="13" t="s">
        <v>40</v>
      </c>
      <c r="X28" s="13" t="str">
        <f t="shared" si="11"/>
        <v>WO</v>
      </c>
      <c r="Y28" s="13" t="s">
        <v>40</v>
      </c>
      <c r="Z28" s="13" t="s">
        <v>40</v>
      </c>
      <c r="AA28" s="13" t="s">
        <v>40</v>
      </c>
      <c r="AB28" s="13" t="s">
        <v>40</v>
      </c>
      <c r="AC28" s="13" t="s">
        <v>40</v>
      </c>
      <c r="AD28" s="13" t="s">
        <v>40</v>
      </c>
      <c r="AE28" s="13" t="str">
        <f t="shared" si="12"/>
        <v>WO</v>
      </c>
      <c r="AF28" s="13" t="s">
        <v>40</v>
      </c>
      <c r="AG28" s="13" t="s">
        <v>40</v>
      </c>
      <c r="AH28" s="13" t="s">
        <v>40</v>
      </c>
      <c r="AI28" s="13" t="s">
        <v>40</v>
      </c>
      <c r="AJ28" s="13" t="s">
        <v>40</v>
      </c>
      <c r="AK28" s="13" t="s">
        <v>40</v>
      </c>
      <c r="AL28" s="13" t="str">
        <f t="shared" si="12"/>
        <v>WO</v>
      </c>
      <c r="AM28" s="13" t="s">
        <v>40</v>
      </c>
      <c r="AN28" s="13" t="s">
        <v>40</v>
      </c>
      <c r="AO28" s="13" t="s">
        <v>40</v>
      </c>
      <c r="AP28" s="14" t="s">
        <v>40</v>
      </c>
      <c r="AQ28" s="29"/>
      <c r="AR28" s="32"/>
      <c r="AS28" s="10">
        <v>20</v>
      </c>
      <c r="AT28" s="10">
        <v>1020</v>
      </c>
      <c r="AU28" s="10" t="str">
        <f t="shared" si="4"/>
        <v>juillet</v>
      </c>
      <c r="AV28" s="19" t="s">
        <v>23</v>
      </c>
      <c r="AW28" s="10">
        <f t="shared" si="5"/>
        <v>27</v>
      </c>
      <c r="AX28" s="10">
        <f t="shared" si="6"/>
        <v>0</v>
      </c>
      <c r="AY28" s="10">
        <f t="shared" si="7"/>
        <v>0</v>
      </c>
      <c r="AZ28" s="10">
        <f t="shared" si="8"/>
        <v>4</v>
      </c>
      <c r="BA28" s="10">
        <f t="shared" si="9"/>
        <v>31</v>
      </c>
      <c r="BB28" s="10">
        <f>rapportjanv7[[#This Row],[Jours]]-rapportjanv7[[#This Row],[Absent ]]</f>
        <v>31</v>
      </c>
      <c r="BC28" s="24">
        <v>30000</v>
      </c>
      <c r="BD28" s="25">
        <f>rapportjanv7[[#This Row],[Salaire]]/rapportjanv7[[#This Row],[Jours]]</f>
        <v>967.74193548387098</v>
      </c>
      <c r="BE28" s="25">
        <f>rapportjanv7[[#This Row],[Salaire par jours]]*rapportjanv7[[#This Row],[Absent ]]</f>
        <v>0</v>
      </c>
      <c r="BF28" s="25">
        <f>rapportjanv7[[#This Row],[Salaire]]-rapportjanv7[[#This Row],[Déduction]]</f>
        <v>30000</v>
      </c>
      <c r="BG28" s="32"/>
      <c r="BH28" s="28"/>
      <c r="BI28" s="28"/>
    </row>
    <row r="29" spans="4:61" x14ac:dyDescent="0.3">
      <c r="D29" s="28"/>
      <c r="E29" s="28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28"/>
      <c r="BI29" s="28"/>
    </row>
    <row r="30" spans="4:61" x14ac:dyDescent="0.3">
      <c r="D30" s="28"/>
      <c r="E30" s="28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28"/>
      <c r="BI30" s="28"/>
    </row>
    <row r="31" spans="4:61" x14ac:dyDescent="0.3"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</row>
    <row r="32" spans="4:61" x14ac:dyDescent="0.3"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</row>
    <row r="33" spans="1:6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</row>
    <row r="34" spans="1:61" x14ac:dyDescent="0.3"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</row>
    <row r="35" spans="1:61" x14ac:dyDescent="0.3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</row>
    <row r="36" spans="1:61" x14ac:dyDescent="0.3"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</row>
    <row r="37" spans="1:61" x14ac:dyDescent="0.3"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</row>
    <row r="38" spans="1:61" x14ac:dyDescent="0.3"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</row>
    <row r="39" spans="1:61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</row>
    <row r="40" spans="1:61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</row>
    <row r="41" spans="1:61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</row>
    <row r="42" spans="1:61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</row>
    <row r="43" spans="1:6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</row>
  </sheetData>
  <mergeCells count="1">
    <mergeCell ref="H7:J7"/>
  </mergeCells>
  <conditionalFormatting sqref="L8:AP8 Q9:Q28 X9:X28 AE9:AE28 AL9:AL28">
    <cfRule type="containsText" dxfId="239" priority="24" operator="containsText" text="WO">
      <formula>NOT(ISERROR(SEARCH("WO",L8)))</formula>
    </cfRule>
  </conditionalFormatting>
  <conditionalFormatting sqref="Q9:Q28 X9:X28 AE9:AE28 AL9:AL28">
    <cfRule type="containsText" dxfId="238" priority="21" operator="containsText" text="C">
      <formula>NOT(ISERROR(SEARCH("C",Q9)))</formula>
    </cfRule>
    <cfRule type="containsText" dxfId="237" priority="22" operator="containsText" text="A">
      <formula>NOT(ISERROR(SEARCH("A",Q9)))</formula>
    </cfRule>
    <cfRule type="containsText" dxfId="236" priority="23" operator="containsText" text="P">
      <formula>NOT(ISERROR(SEARCH("P",Q9)))</formula>
    </cfRule>
  </conditionalFormatting>
  <conditionalFormatting sqref="L9:P28">
    <cfRule type="containsText" dxfId="235" priority="20" operator="containsText" text="WO">
      <formula>NOT(ISERROR(SEARCH("WO",L9)))</formula>
    </cfRule>
  </conditionalFormatting>
  <conditionalFormatting sqref="L9:P28">
    <cfRule type="containsText" dxfId="234" priority="17" operator="containsText" text="C">
      <formula>NOT(ISERROR(SEARCH("C",L9)))</formula>
    </cfRule>
    <cfRule type="containsText" dxfId="233" priority="18" operator="containsText" text="A">
      <formula>NOT(ISERROR(SEARCH("A",L9)))</formula>
    </cfRule>
    <cfRule type="containsText" dxfId="232" priority="19" operator="containsText" text="P">
      <formula>NOT(ISERROR(SEARCH("P",L9)))</formula>
    </cfRule>
  </conditionalFormatting>
  <conditionalFormatting sqref="R9:W28">
    <cfRule type="containsText" dxfId="231" priority="16" operator="containsText" text="WO">
      <formula>NOT(ISERROR(SEARCH("WO",R9)))</formula>
    </cfRule>
  </conditionalFormatting>
  <conditionalFormatting sqref="R9:W28">
    <cfRule type="containsText" dxfId="230" priority="13" operator="containsText" text="C">
      <formula>NOT(ISERROR(SEARCH("C",R9)))</formula>
    </cfRule>
    <cfRule type="containsText" dxfId="229" priority="14" operator="containsText" text="A">
      <formula>NOT(ISERROR(SEARCH("A",R9)))</formula>
    </cfRule>
    <cfRule type="containsText" dxfId="228" priority="15" operator="containsText" text="P">
      <formula>NOT(ISERROR(SEARCH("P",R9)))</formula>
    </cfRule>
  </conditionalFormatting>
  <conditionalFormatting sqref="Y9:AD28">
    <cfRule type="containsText" dxfId="227" priority="12" operator="containsText" text="WO">
      <formula>NOT(ISERROR(SEARCH("WO",Y9)))</formula>
    </cfRule>
  </conditionalFormatting>
  <conditionalFormatting sqref="Y9:AD28">
    <cfRule type="containsText" dxfId="226" priority="9" operator="containsText" text="C">
      <formula>NOT(ISERROR(SEARCH("C",Y9)))</formula>
    </cfRule>
    <cfRule type="containsText" dxfId="225" priority="10" operator="containsText" text="A">
      <formula>NOT(ISERROR(SEARCH("A",Y9)))</formula>
    </cfRule>
    <cfRule type="containsText" dxfId="224" priority="11" operator="containsText" text="P">
      <formula>NOT(ISERROR(SEARCH("P",Y9)))</formula>
    </cfRule>
  </conditionalFormatting>
  <conditionalFormatting sqref="AF9:AK28">
    <cfRule type="containsText" dxfId="223" priority="8" operator="containsText" text="WO">
      <formula>NOT(ISERROR(SEARCH("WO",AF9)))</formula>
    </cfRule>
  </conditionalFormatting>
  <conditionalFormatting sqref="AF9:AK28">
    <cfRule type="containsText" dxfId="222" priority="5" operator="containsText" text="C">
      <formula>NOT(ISERROR(SEARCH("C",AF9)))</formula>
    </cfRule>
    <cfRule type="containsText" dxfId="221" priority="6" operator="containsText" text="A">
      <formula>NOT(ISERROR(SEARCH("A",AF9)))</formula>
    </cfRule>
    <cfRule type="containsText" dxfId="220" priority="7" operator="containsText" text="P">
      <formula>NOT(ISERROR(SEARCH("P",AF9)))</formula>
    </cfRule>
  </conditionalFormatting>
  <conditionalFormatting sqref="AM9:AP28">
    <cfRule type="containsText" dxfId="219" priority="4" operator="containsText" text="WO">
      <formula>NOT(ISERROR(SEARCH("WO",AM9)))</formula>
    </cfRule>
  </conditionalFormatting>
  <conditionalFormatting sqref="AM9:AP28">
    <cfRule type="containsText" dxfId="218" priority="1" operator="containsText" text="C">
      <formula>NOT(ISERROR(SEARCH("C",AM9)))</formula>
    </cfRule>
    <cfRule type="containsText" dxfId="217" priority="2" operator="containsText" text="A">
      <formula>NOT(ISERROR(SEARCH("A",AM9)))</formula>
    </cfRule>
    <cfRule type="containsText" dxfId="216" priority="3" operator="containsText" text="P">
      <formula>NOT(ISERROR(SEARCH("P",AM9)))</formula>
    </cfRule>
  </conditionalFormatting>
  <dataValidations count="1">
    <dataValidation type="list" allowBlank="1" showInputMessage="1" showErrorMessage="1" sqref="L9:P28 R9:W28 Y9:AD28 AF9:AK28 AM9:AP28" xr:uid="{A564470C-73CC-4340-A7C8-2280B7495634}">
      <formula1>"P,A,C"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EDC4DD-54FF-4742-B163-F3CA32BECF32}">
          <x14:formula1>
            <xm:f>rough!$A$1:$A$12</xm:f>
          </x14:formula1>
          <xm:sqref>H5:I5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Feuil1</vt:lpstr>
      <vt:lpstr>rough</vt:lpstr>
      <vt:lpstr>JAN</vt:lpstr>
      <vt:lpstr>FEV</vt:lpstr>
      <vt:lpstr>MARS</vt:lpstr>
      <vt:lpstr>AVRIL</vt:lpstr>
      <vt:lpstr>MAI</vt:lpstr>
      <vt:lpstr>JUIN</vt:lpstr>
      <vt:lpstr>JUILLET</vt:lpstr>
      <vt:lpstr>AOÛT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housn</dc:creator>
  <cp:lastModifiedBy>housn</cp:lastModifiedBy>
  <dcterms:created xsi:type="dcterms:W3CDTF">2025-08-11T12:52:32Z</dcterms:created>
  <dcterms:modified xsi:type="dcterms:W3CDTF">2025-08-17T13:26:05Z</dcterms:modified>
</cp:coreProperties>
</file>