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jjr0\Desktop\floodbonds\data\"/>
    </mc:Choice>
  </mc:AlternateContent>
  <bookViews>
    <workbookView xWindow="0" yWindow="0" windowWidth="11112" windowHeight="4512"/>
  </bookViews>
  <sheets>
    <sheet name="Sheet1" sheetId="1" r:id="rId1"/>
    <sheet name="Pivot table" sheetId="3" r:id="rId2"/>
  </sheets>
  <externalReferences>
    <externalReference r:id="rId3"/>
    <externalReference r:id="rId4"/>
  </externalReferences>
  <definedNames>
    <definedName name="_xlnm._FilterDatabase" localSheetId="0" hidden="1">Sheet1!$A$1:$L$223</definedName>
  </definedNames>
  <calcPr calcId="162913"/>
  <pivotCaches>
    <pivotCache cacheId="1"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5" i="1" l="1"/>
  <c r="C223" i="1"/>
  <c r="C222" i="1"/>
  <c r="C221" i="1"/>
  <c r="C220" i="1"/>
  <c r="C219" i="1"/>
  <c r="C218" i="1"/>
  <c r="C217" i="1"/>
  <c r="J216" i="1"/>
  <c r="C216" i="1"/>
  <c r="K215" i="1"/>
  <c r="J215" i="1"/>
  <c r="C215" i="1"/>
  <c r="J214" i="1"/>
  <c r="C214" i="1"/>
  <c r="C213" i="1"/>
  <c r="C212" i="1"/>
  <c r="C211" i="1"/>
  <c r="C210" i="1"/>
  <c r="C209" i="1"/>
  <c r="C208" i="1"/>
  <c r="J207" i="1"/>
  <c r="C207" i="1"/>
  <c r="K206" i="1"/>
  <c r="J206" i="1"/>
  <c r="C206" i="1"/>
  <c r="C205" i="1"/>
  <c r="J204" i="1"/>
  <c r="C204" i="1"/>
  <c r="J203" i="1"/>
  <c r="C203" i="1"/>
  <c r="C202" i="1"/>
  <c r="J201" i="1"/>
  <c r="C201" i="1"/>
  <c r="K200" i="1"/>
  <c r="J200" i="1"/>
  <c r="C200" i="1"/>
  <c r="C199" i="1"/>
  <c r="C198" i="1"/>
  <c r="C197" i="1"/>
  <c r="C196" i="1"/>
  <c r="K195" i="1"/>
  <c r="J195" i="1" s="1"/>
  <c r="C195" i="1"/>
  <c r="J194" i="1"/>
  <c r="C194" i="1"/>
  <c r="J193" i="1"/>
  <c r="C193" i="1"/>
  <c r="I192" i="1"/>
  <c r="C192" i="1"/>
  <c r="C191" i="1"/>
  <c r="C190" i="1"/>
  <c r="J189" i="1"/>
  <c r="C189" i="1"/>
  <c r="K188" i="1"/>
  <c r="J188" i="1"/>
  <c r="C188" i="1"/>
  <c r="C187" i="1"/>
  <c r="I186" i="1"/>
  <c r="C186" i="1"/>
  <c r="C185" i="1"/>
  <c r="C184" i="1"/>
  <c r="C183" i="1"/>
  <c r="J182" i="1"/>
  <c r="C182" i="1"/>
  <c r="K181" i="1"/>
  <c r="J181" i="1"/>
  <c r="C181" i="1"/>
  <c r="J180" i="1"/>
  <c r="C180" i="1"/>
  <c r="K179" i="1"/>
  <c r="J179" i="1"/>
  <c r="C179" i="1"/>
  <c r="C178" i="1"/>
  <c r="C177" i="1"/>
  <c r="C176" i="1"/>
  <c r="C175" i="1"/>
  <c r="C174" i="1"/>
  <c r="J173" i="1"/>
  <c r="C173" i="1"/>
  <c r="K172" i="1"/>
  <c r="J172" i="1"/>
  <c r="C172" i="1"/>
  <c r="C171" i="1"/>
  <c r="J170" i="1"/>
  <c r="C170" i="1"/>
  <c r="C169" i="1"/>
  <c r="C168" i="1"/>
  <c r="C167" i="1"/>
  <c r="C166" i="1"/>
  <c r="C165" i="1"/>
  <c r="C164" i="1"/>
  <c r="C163" i="1"/>
  <c r="K162" i="1"/>
  <c r="J162" i="1" s="1"/>
  <c r="C162" i="1"/>
  <c r="K161" i="1"/>
  <c r="J161" i="1" s="1"/>
  <c r="C161" i="1"/>
  <c r="J160" i="1"/>
  <c r="C160" i="1"/>
  <c r="C159" i="1"/>
  <c r="C158" i="1"/>
  <c r="C157" i="1"/>
  <c r="K156" i="1"/>
  <c r="J156" i="1"/>
  <c r="C156" i="1"/>
  <c r="C155" i="1"/>
  <c r="C154" i="1"/>
  <c r="C153" i="1"/>
  <c r="C152" i="1"/>
  <c r="C151" i="1"/>
  <c r="C150" i="1"/>
  <c r="C149" i="1"/>
  <c r="C148" i="1"/>
  <c r="C147" i="1"/>
  <c r="C146" i="1"/>
  <c r="C145" i="1"/>
  <c r="K144" i="1"/>
  <c r="J144" i="1" s="1"/>
  <c r="C144" i="1"/>
  <c r="C143" i="1"/>
  <c r="K142" i="1"/>
  <c r="J142" i="1"/>
  <c r="C142" i="1"/>
  <c r="C141" i="1"/>
  <c r="C140" i="1"/>
  <c r="J139" i="1"/>
  <c r="C139" i="1"/>
  <c r="C138" i="1"/>
  <c r="C137" i="1"/>
  <c r="C136" i="1"/>
  <c r="C135" i="1"/>
  <c r="J134" i="1"/>
  <c r="C134" i="1"/>
  <c r="J133" i="1"/>
  <c r="C133" i="1"/>
  <c r="J132" i="1"/>
  <c r="C132" i="1"/>
  <c r="J131" i="1"/>
  <c r="C131" i="1"/>
  <c r="J130" i="1"/>
  <c r="C130" i="1"/>
  <c r="J129" i="1"/>
  <c r="C129" i="1"/>
  <c r="J128" i="1"/>
  <c r="C128" i="1"/>
  <c r="C127" i="1"/>
  <c r="K126" i="1"/>
  <c r="J126" i="1"/>
  <c r="C126" i="1"/>
  <c r="C125" i="1"/>
  <c r="J124" i="1"/>
  <c r="C124" i="1"/>
  <c r="J123" i="1"/>
  <c r="C123" i="1"/>
  <c r="J122" i="1"/>
  <c r="C122" i="1"/>
  <c r="J121" i="1"/>
  <c r="C121" i="1"/>
  <c r="J120" i="1"/>
  <c r="C120" i="1"/>
  <c r="J119" i="1"/>
  <c r="C119" i="1"/>
  <c r="J118" i="1"/>
  <c r="C118" i="1"/>
  <c r="J117" i="1"/>
  <c r="C117" i="1"/>
  <c r="J116" i="1"/>
  <c r="C116" i="1"/>
  <c r="K115" i="1"/>
  <c r="J115" i="1"/>
  <c r="C115" i="1"/>
  <c r="J114" i="1"/>
  <c r="C114" i="1"/>
  <c r="K113" i="1"/>
  <c r="J113" i="1" s="1"/>
  <c r="C113" i="1"/>
  <c r="J112" i="1"/>
  <c r="C112" i="1"/>
  <c r="C111" i="1"/>
  <c r="J110" i="1"/>
  <c r="C110" i="1"/>
  <c r="J109" i="1"/>
  <c r="C109" i="1"/>
  <c r="C108" i="1"/>
  <c r="C107" i="1"/>
  <c r="J106" i="1"/>
  <c r="C106" i="1"/>
  <c r="K105" i="1"/>
  <c r="J105" i="1"/>
  <c r="C105" i="1"/>
  <c r="C104" i="1"/>
  <c r="C103" i="1"/>
  <c r="I102" i="1"/>
  <c r="C102" i="1"/>
  <c r="C101" i="1"/>
  <c r="C100" i="1"/>
  <c r="C99" i="1"/>
  <c r="C98" i="1"/>
  <c r="I97" i="1"/>
  <c r="C97" i="1"/>
  <c r="C96" i="1"/>
  <c r="C95" i="1"/>
  <c r="J94" i="1"/>
  <c r="C94" i="1"/>
  <c r="K93" i="1"/>
  <c r="J93" i="1"/>
  <c r="C93" i="1"/>
  <c r="C92" i="1"/>
  <c r="C91" i="1"/>
  <c r="C90" i="1"/>
  <c r="C89" i="1"/>
  <c r="C88" i="1"/>
  <c r="C87" i="1"/>
  <c r="C86" i="1"/>
  <c r="C85" i="1"/>
  <c r="C84" i="1"/>
  <c r="J83" i="1"/>
  <c r="C83" i="1"/>
  <c r="K82" i="1"/>
  <c r="J82" i="1"/>
  <c r="C82" i="1"/>
  <c r="C81" i="1"/>
  <c r="K80" i="1"/>
  <c r="J80" i="1" s="1"/>
  <c r="C80" i="1"/>
  <c r="K79" i="1"/>
  <c r="J79" i="1" s="1"/>
  <c r="C79" i="1"/>
  <c r="K78" i="1"/>
  <c r="J78" i="1" s="1"/>
  <c r="C78" i="1"/>
  <c r="C77" i="1"/>
  <c r="C76" i="1"/>
  <c r="C75" i="1"/>
  <c r="C74" i="1"/>
  <c r="C73" i="1"/>
  <c r="C72" i="1"/>
  <c r="C71" i="1"/>
  <c r="J70" i="1"/>
  <c r="C70" i="1"/>
  <c r="C69" i="1"/>
  <c r="K68" i="1"/>
  <c r="J68" i="1"/>
  <c r="C68" i="1"/>
  <c r="C67" i="1"/>
  <c r="C66" i="1"/>
  <c r="C65" i="1"/>
  <c r="C64" i="1"/>
  <c r="C63" i="1"/>
  <c r="C62" i="1"/>
  <c r="C61" i="1"/>
  <c r="C60" i="1"/>
  <c r="C59" i="1"/>
  <c r="C58" i="1"/>
  <c r="I57" i="1"/>
  <c r="C57" i="1"/>
  <c r="C56" i="1"/>
  <c r="J55" i="1"/>
  <c r="C55" i="1"/>
  <c r="K54" i="1"/>
  <c r="J54" i="1"/>
  <c r="C54" i="1"/>
  <c r="I53" i="1"/>
  <c r="C53" i="1"/>
  <c r="J52" i="1"/>
  <c r="C52" i="1"/>
  <c r="K51" i="1"/>
  <c r="J51" i="1" s="1"/>
  <c r="C51" i="1"/>
  <c r="C50" i="1"/>
  <c r="C49" i="1"/>
  <c r="C48" i="1"/>
  <c r="C47" i="1"/>
  <c r="C46" i="1"/>
  <c r="C45" i="1"/>
  <c r="C44" i="1"/>
  <c r="C43" i="1"/>
  <c r="C42" i="1"/>
  <c r="C41" i="1"/>
  <c r="J40" i="1"/>
  <c r="C40" i="1"/>
  <c r="C39" i="1"/>
  <c r="J38" i="1"/>
  <c r="C38" i="1"/>
  <c r="C37" i="1"/>
  <c r="J36" i="1"/>
  <c r="C36" i="1"/>
  <c r="C35" i="1"/>
  <c r="J34" i="1"/>
  <c r="C34" i="1"/>
  <c r="C33" i="1"/>
  <c r="C32" i="1"/>
  <c r="K31" i="1"/>
  <c r="J31" i="1"/>
  <c r="C31" i="1"/>
  <c r="C30" i="1"/>
  <c r="C29" i="1"/>
  <c r="J28" i="1"/>
  <c r="C28" i="1"/>
  <c r="C27" i="1"/>
  <c r="J26" i="1"/>
  <c r="C26" i="1"/>
  <c r="C25" i="1"/>
  <c r="C24" i="1"/>
  <c r="J23" i="1"/>
  <c r="C23" i="1"/>
  <c r="C22" i="1"/>
  <c r="C21" i="1"/>
  <c r="C20" i="1"/>
  <c r="C19" i="1"/>
  <c r="C18" i="1"/>
  <c r="J17" i="1"/>
  <c r="C17" i="1"/>
  <c r="K16" i="1"/>
  <c r="J16" i="1"/>
  <c r="C16" i="1"/>
  <c r="C15" i="1"/>
  <c r="J14" i="1"/>
  <c r="C14" i="1"/>
  <c r="C13" i="1"/>
  <c r="J12" i="1"/>
  <c r="C12" i="1"/>
  <c r="C11" i="1"/>
  <c r="C10" i="1"/>
  <c r="C9" i="1"/>
  <c r="K8" i="1"/>
  <c r="J8" i="1"/>
  <c r="C8" i="1"/>
  <c r="K7" i="1"/>
  <c r="J7" i="1"/>
  <c r="C7" i="1"/>
  <c r="K6" i="1"/>
  <c r="J6" i="1"/>
  <c r="C6" i="1"/>
  <c r="K5" i="1"/>
  <c r="J5" i="1"/>
  <c r="C5" i="1"/>
  <c r="C4" i="1"/>
  <c r="C3" i="1"/>
  <c r="C2" i="1"/>
  <c r="K225" i="1" l="1"/>
  <c r="J225" i="1"/>
  <c r="I225" i="1"/>
</calcChain>
</file>

<file path=xl/sharedStrings.xml><?xml version="1.0" encoding="utf-8"?>
<sst xmlns="http://schemas.openxmlformats.org/spreadsheetml/2006/main" count="1391" uniqueCount="815">
  <si>
    <t>Local</t>
  </si>
  <si>
    <t>Addicks Reservoir</t>
  </si>
  <si>
    <t>Partnership</t>
  </si>
  <si>
    <t>Storm Repair</t>
  </si>
  <si>
    <t>Storm Repairs in Addicks Reservoir Watershed</t>
  </si>
  <si>
    <t>Needed repairs to restore channel conveyance capacity.</t>
  </si>
  <si>
    <t>Buyout</t>
  </si>
  <si>
    <t>Federal Grant-Funded Volunteer Home Buyouts</t>
  </si>
  <si>
    <t>watershed</t>
  </si>
  <si>
    <t>type</t>
  </si>
  <si>
    <t>title</t>
  </si>
  <si>
    <t>local</t>
  </si>
  <si>
    <t>grant</t>
  </si>
  <si>
    <t>partner</t>
  </si>
  <si>
    <t>match</t>
  </si>
  <si>
    <t>benefits</t>
  </si>
  <si>
    <t>precinct</t>
  </si>
  <si>
    <t>Countywide</t>
  </si>
  <si>
    <t>This project will reduce the risk of flooding along South Mayde Creek.</t>
  </si>
  <si>
    <t>Provides regional retention in accordance w/ Cypress Creek Overflow Guidelines</t>
  </si>
  <si>
    <t>This project will reduce the risk of flooding along Upper Langham Creek.</t>
  </si>
  <si>
    <t>Armand Bayou</t>
  </si>
  <si>
    <t>Project could reduce the risk of flooding for structures in the watershed.</t>
  </si>
  <si>
    <t>Purchase of approximately 30 buildings.</t>
  </si>
  <si>
    <t>Storm Repairs in Armand Bayou Watershed</t>
  </si>
  <si>
    <t>Storm Repairs in Barker Reservoir Watershed</t>
  </si>
  <si>
    <t>Brays Bayou</t>
  </si>
  <si>
    <t>Icon</t>
  </si>
  <si>
    <t>MAP ID</t>
  </si>
  <si>
    <t>PROJECT ID</t>
  </si>
  <si>
    <t>F-53</t>
  </si>
  <si>
    <t>U100-00-00-CONV</t>
  </si>
  <si>
    <t>Rehabilitation of Channels Upstream of Addicks Reservoir to Restore Channel Conveyance Capacity</t>
  </si>
  <si>
    <t>F-54</t>
  </si>
  <si>
    <t>U100-00-00-E008</t>
  </si>
  <si>
    <t>Right-Of-Way Acquisition, Design and Construction of Control Structures and Stormwater Quality Features for the Upper Langham Creek Program</t>
  </si>
  <si>
    <t>The Upper Langham Creek project could remove the 1% floodplain from all structures in the Upper Langham Creek watershed.</t>
  </si>
  <si>
    <t>C-40</t>
  </si>
  <si>
    <t>U100-SECTION-216</t>
  </si>
  <si>
    <t>Corps of Engineers Section 216 Study - Addicks and Barker Reservoirs</t>
  </si>
  <si>
    <t>This study partnership with the Corps of Engineers will evaluate the effectiveness and operation of the Addicks and Barker Reservoirs.</t>
  </si>
  <si>
    <t>C-36</t>
  </si>
  <si>
    <t>U101-00-00-FP001</t>
  </si>
  <si>
    <t xml:space="preserve">Right-Of-Way Acquisition, Design and Construction of Channel Conveyance Improvements and Bypass Channel for South Mayde Creek </t>
  </si>
  <si>
    <t>The South Mayde Creek project could reduce the risk of flooding for over 70 structures and the 1% floodplain is removed from an estimated 19 miles of roads near several schools.</t>
  </si>
  <si>
    <t>C-46</t>
  </si>
  <si>
    <t>U101-00-00-FP002</t>
  </si>
  <si>
    <t xml:space="preserve">Right-Of-Way Acquisition, Design and Construction of a Stormwater Detention Basin on South Mayde Creek </t>
  </si>
  <si>
    <t>C-47</t>
  </si>
  <si>
    <t>U101-00-00-FP003</t>
  </si>
  <si>
    <t>Design and Construction of a Bridge Replacement for Greenhouse Road at South Mayde Creek</t>
  </si>
  <si>
    <t>C-48</t>
  </si>
  <si>
    <t>U101-00-00-FP004</t>
  </si>
  <si>
    <t>Right-Of-Way Acquisition, Design and Construction of a Stormwater Detention Basin on South Mayde Creek near the Grand Parkway</t>
  </si>
  <si>
    <t>F-55</t>
  </si>
  <si>
    <t>U102-00-00-FP001</t>
  </si>
  <si>
    <t>Planning, Right-Of-Way Acquisition, Design, and Construction for Ultimate Conveyance on Bear Creek</t>
  </si>
  <si>
    <t>The project could reduce the risk of flooding for over 30 structures in the 1% floodplain and create depth for more effective drainage.</t>
  </si>
  <si>
    <t>F-56</t>
  </si>
  <si>
    <t>F-58</t>
  </si>
  <si>
    <t>F-59</t>
  </si>
  <si>
    <t>F-68</t>
  </si>
  <si>
    <t>F-69</t>
  </si>
  <si>
    <t>F-70</t>
  </si>
  <si>
    <t>F-71</t>
  </si>
  <si>
    <t>F-72</t>
  </si>
  <si>
    <t>F-73</t>
  </si>
  <si>
    <t>F-75</t>
  </si>
  <si>
    <t>F-76</t>
  </si>
  <si>
    <t>F-78</t>
  </si>
  <si>
    <t>F-79</t>
  </si>
  <si>
    <t>F-80</t>
  </si>
  <si>
    <t>F-81</t>
  </si>
  <si>
    <t>F-82</t>
  </si>
  <si>
    <t>F-83</t>
  </si>
  <si>
    <t>F-84</t>
  </si>
  <si>
    <t>F-85</t>
  </si>
  <si>
    <t>F-88</t>
  </si>
  <si>
    <t>F-89</t>
  </si>
  <si>
    <t>F-92</t>
  </si>
  <si>
    <t>F-93</t>
  </si>
  <si>
    <t>F-94</t>
  </si>
  <si>
    <t>F-95</t>
  </si>
  <si>
    <t>F-96</t>
  </si>
  <si>
    <t>F-98</t>
  </si>
  <si>
    <t>F-99</t>
  </si>
  <si>
    <t>F-101</t>
  </si>
  <si>
    <t>U102-12-00-FP</t>
  </si>
  <si>
    <t>Design and Construction of Secondary Outfall for John Pauls Landing for the Upper Langham Creek Program</t>
  </si>
  <si>
    <t>U500-00-00-FP002</t>
  </si>
  <si>
    <t xml:space="preserve">Right-Of-Way Acquisition, Design, and Construction of a Retention Area </t>
  </si>
  <si>
    <t>C-37</t>
  </si>
  <si>
    <t>U500-01-00-E001</t>
  </si>
  <si>
    <t xml:space="preserve">Design and Construction of Little York Stormwater Detention Basin </t>
  </si>
  <si>
    <t>Project would provide additional stormwater detention in support of flood damage reduction in Addicks Reservoir Watershed.</t>
  </si>
  <si>
    <t>U500-North-JPL</t>
  </si>
  <si>
    <t>Right-Of-Way Acquisition, Design and Construction of a Stormwater Detention Basin North of John Pauls Landing for the Upper Langham Creek Program</t>
  </si>
  <si>
    <t>C-38</t>
  </si>
  <si>
    <t>U520-01-00-E001</t>
  </si>
  <si>
    <t>Design and Construction of Dinner Creek Stormwater Detention Basin</t>
  </si>
  <si>
    <t>F-112</t>
  </si>
  <si>
    <t>U700-00-00-FP001</t>
  </si>
  <si>
    <t>Right-Of-Way Acquisition, Design, and Construction of Wetland Mitigation Bank</t>
  </si>
  <si>
    <t>3 &amp; 4</t>
  </si>
  <si>
    <t>Restoration and enhancement of wetlands to create credits for wetland mitigation supporting construction of District projects.</t>
  </si>
  <si>
    <t>Subdivision Drainage Improvement</t>
  </si>
  <si>
    <t>U-ENG</t>
  </si>
  <si>
    <t>Addicks Reservoir Subdivision Drainage Improvements</t>
  </si>
  <si>
    <t>Design and construction of these projects could reduce the risk of flooding for over 6,600 homes during a 1% rain or flood event.</t>
  </si>
  <si>
    <t>U-NRCS</t>
  </si>
  <si>
    <t>Approximately 158 repair projects of erosion and infrastructure identified after Hurricane Harvey.</t>
  </si>
  <si>
    <t>C-52</t>
  </si>
  <si>
    <t>U-USACE-CONV</t>
  </si>
  <si>
    <t>Rehabilitation of Channels Inside of Addicks Reservoir to Restore Channel Conveyance Capacity</t>
  </si>
  <si>
    <t>Needed repairs to restore channel conveyance capacity. Partnership project with USACE with HCFCD providing project funding.</t>
  </si>
  <si>
    <t>Community Input</t>
  </si>
  <si>
    <t>CI-021</t>
  </si>
  <si>
    <t>B100-BGLEN</t>
  </si>
  <si>
    <t>Brookglen Flooding Mitigation Analysis</t>
  </si>
  <si>
    <t>Effort will investigate flooding problems and evaluate potential solutions to flooding problems to reduce the risk of flooding in the Brookglen area.</t>
  </si>
  <si>
    <t>B100-CON</t>
  </si>
  <si>
    <t>Right-Of-Way, Design and Construction of Conveyance Improvements along Armand Bayou</t>
  </si>
  <si>
    <t>Design and construction of projects to reduce the risk of flooding in the Armand Bayou watershed.</t>
  </si>
  <si>
    <t>B100-GEN</t>
  </si>
  <si>
    <t>Investigations of General Drainage Improvements in Armand Bayou Watershed</t>
  </si>
  <si>
    <t>Effort will investigate flooding problems and evaluate potential solutions to flooding problems to reduce the risk of flooding in the Armand Bayou watershed.</t>
  </si>
  <si>
    <t>B100-HMGP</t>
  </si>
  <si>
    <t>C-44</t>
  </si>
  <si>
    <t>B100-RESTORE</t>
  </si>
  <si>
    <t>Floodplain Right-Of-Way Acquisition in Armand Bayou</t>
  </si>
  <si>
    <t>Acquisition of Right-Of-Way along Armand Bayou to preserve channel conveyance and / or restore natural floodplains in areas subject to frequent flooding.</t>
  </si>
  <si>
    <t>F-05</t>
  </si>
  <si>
    <t>B104-00-00-FP</t>
  </si>
  <si>
    <t>Planning, Right-Of-Way, Design and Construction of Conveyance Improvements along Horsepen Bayou</t>
  </si>
  <si>
    <t>C-06</t>
  </si>
  <si>
    <t>B112-00-00-404</t>
  </si>
  <si>
    <t xml:space="preserve">Right-Of-Way Acquisition, Design and Construction of B112-00-00 and Tributaries Conveyance Improvements </t>
  </si>
  <si>
    <t>Provides general drainage improvements along B112-00-00</t>
  </si>
  <si>
    <t>C-07</t>
  </si>
  <si>
    <t>B509-04-00-E00X</t>
  </si>
  <si>
    <t xml:space="preserve">Design and Construction of the Red Bluff Regional Stormwater Detention Basin </t>
  </si>
  <si>
    <t>Construction of this stormwater detention basin will reduce the risk of flooding in the Armand Bayou watershed.</t>
  </si>
  <si>
    <t>B513-02-00-FP</t>
  </si>
  <si>
    <t>Design and Construction of the Baywood Stormwater Detention Basin</t>
  </si>
  <si>
    <t>Construction of additional volume in this stormwater detention basin will help reduce the risk of flooding along Armand Bayou.</t>
  </si>
  <si>
    <t>B-NRCS</t>
  </si>
  <si>
    <t>Approximately 18 repair projects of erosion and infrastructure identified after Hurricane Harvey.</t>
  </si>
  <si>
    <t>Barker Reservoir</t>
  </si>
  <si>
    <t>F-52</t>
  </si>
  <si>
    <t>T100-00-00-CONV</t>
  </si>
  <si>
    <t>Rehabilitation of Approximately 20 Miles of Channels Upstream of Barker Reservoir to Restore Channel Conveyance Capacity</t>
  </si>
  <si>
    <t>C-49</t>
  </si>
  <si>
    <t>T100-SECTION-216</t>
  </si>
  <si>
    <t>T-ENG</t>
  </si>
  <si>
    <t>Barker Reservoir Subdivision Drainage Improvements</t>
  </si>
  <si>
    <t>Design and construction of these projects could reduce the risk of flooding for over 1,900 homes during a 1% rain or flood event.</t>
  </si>
  <si>
    <t>T-NRCS</t>
  </si>
  <si>
    <t>Approximately 63 repair projects of erosion and infrastructure identified after Hurricane Harvey.</t>
  </si>
  <si>
    <t>C-53</t>
  </si>
  <si>
    <t>T-USACE-CONV</t>
  </si>
  <si>
    <t>Rehabilitation of Channels Inside of Barker Reservoir to Restore Channel Conveyance Capacity</t>
  </si>
  <si>
    <t>C-11</t>
  </si>
  <si>
    <t>D100-00-00-USACE</t>
  </si>
  <si>
    <t>Design and Construction of Project Brays Corps of Engineers (Section 211(f) Project)</t>
  </si>
  <si>
    <t>1, 2, &amp; 3</t>
  </si>
  <si>
    <t>The 1% floodplain could be removed from  up to 15,000 structures.</t>
  </si>
  <si>
    <t>D100-HMGP</t>
  </si>
  <si>
    <t>Purchase of approximately 40 buildings.</t>
  </si>
  <si>
    <t>C-12</t>
  </si>
  <si>
    <t>D111-00-00-404</t>
  </si>
  <si>
    <t>Right-Of-Way, Design and Construction of Conveyance Improvements along Poor Farm Ditch</t>
  </si>
  <si>
    <t>The project could reduce the risk of flooding for over 270 structures in the 1% floodplain.</t>
  </si>
  <si>
    <t>F-07</t>
  </si>
  <si>
    <t>D118-00-00-FP001</t>
  </si>
  <si>
    <t xml:space="preserve">Planning, Right-Of-Way Acquisition, Design, and Construction of Channel Conveyance Improvements on Keegans Bayou </t>
  </si>
  <si>
    <t>Right-of-Way Acquisition, Design and construction of this project could reduce the risk flooding for over 900 structures in the 1% floodplain.</t>
  </si>
  <si>
    <t>C-13</t>
  </si>
  <si>
    <t>D133-00-00-404</t>
  </si>
  <si>
    <t>Right-Of-Way, Design and Construction of Conveyance Improvements along Bintliff Ditch</t>
  </si>
  <si>
    <t>The project could reduce the risk of flooding for over 720 structures in the 1% floodplain.</t>
  </si>
  <si>
    <t>F-08</t>
  </si>
  <si>
    <t>D140-00-00-FP001</t>
  </si>
  <si>
    <t>Right-Of-Way Acquisition, Design, and Construction of Channel Conveyance Improvements on Fondren Diversion Channel</t>
  </si>
  <si>
    <t>Right-of-Way Acquisition, Design and construction of this project could reduce the risk of flooding for over 400 structures in the 1% floodplain.</t>
  </si>
  <si>
    <t>D-NRCS</t>
  </si>
  <si>
    <t>Storm Repairs in Brays Bayou Watershed</t>
  </si>
  <si>
    <t>Approximately 24 repair projects of erosion and infrastructure identified after Hurricane Harvey.</t>
  </si>
  <si>
    <t>Buffalo Bayou</t>
  </si>
  <si>
    <t>W100-00-00-LIN</t>
  </si>
  <si>
    <t>Construction of Linear Detention on Buffalo Bayou</t>
  </si>
  <si>
    <t>Reduce the risk of flooding along Buffalo Bayou with construction of additional stormwater detention volume on land already owned by the District.</t>
  </si>
  <si>
    <t>CI-017</t>
  </si>
  <si>
    <t>W100-BCON</t>
  </si>
  <si>
    <t>Design &amp; Construction of Replacement Bridges Along Buffalo Bayou</t>
  </si>
  <si>
    <t>Design and construction of replacement bridges along Buffalo Bayou that could reduce the risk of of flooding along the channel.</t>
  </si>
  <si>
    <t>CI-016</t>
  </si>
  <si>
    <t>W100-Bstudy</t>
  </si>
  <si>
    <t>Investigations of Bridges over Buffalo Bayou</t>
  </si>
  <si>
    <t>Investigations regarding the bridges over Buffalo Bayou for the purpose of reducing the risk of flooding along the channel.</t>
  </si>
  <si>
    <t>W100-COMMERCE</t>
  </si>
  <si>
    <t>Demolition of Structure</t>
  </si>
  <si>
    <t>Improving the channel conveyance along Buffalo Bayou near downtown Houston.</t>
  </si>
  <si>
    <t>CI-018</t>
  </si>
  <si>
    <t>W140-00-00-GEN</t>
  </si>
  <si>
    <t>Rehabilitation of W140-00-00 to Restore Channel Conveyance Capacity</t>
  </si>
  <si>
    <t>W140-00-00-X005</t>
  </si>
  <si>
    <t>Spring Branch Creek Stabilization</t>
  </si>
  <si>
    <t>Funding needed for completion of project construction maintaining channel conveyance around Memorial Drive.</t>
  </si>
  <si>
    <t>W141-00-00-GEN</t>
  </si>
  <si>
    <t>Planning, Right-Of-Way Acquisition, Design and Construction Along Soldiers Creek</t>
  </si>
  <si>
    <t>Could reduce the risk of flooding and could improve local drainage issues for buildings along the channel.</t>
  </si>
  <si>
    <t>CI-014</t>
  </si>
  <si>
    <t>W151-00-00-GEN</t>
  </si>
  <si>
    <t>Planning, Right-Of-Way Acquisition, Design and Construction Along W151-00-00</t>
  </si>
  <si>
    <t>W153-00-00-GEN</t>
  </si>
  <si>
    <t>Planning, Right-Of-Way Acquisition, Design and Construction Along W153-00-00</t>
  </si>
  <si>
    <t>W157-00-00-GEN</t>
  </si>
  <si>
    <t>Planning, Right-Of-Way Acquisition, Design and Construction Along W157-00-00</t>
  </si>
  <si>
    <t>CI-009</t>
  </si>
  <si>
    <t>W190-JOINT</t>
  </si>
  <si>
    <t>Partnership Project with Fort Bend County on Right-of-Way Acquisition, Design, and Construction of General Drainage Improvements along Clodine Ditch</t>
  </si>
  <si>
    <t>Planning, right-of-way acquisition, design and construction of this project could reduce the risk of flooding for homes along Buffalo Bayou downstream of Highway 6.</t>
  </si>
  <si>
    <t>W-NRCS</t>
  </si>
  <si>
    <t>Storm Repairs in Buffalo Bayou Watershed</t>
  </si>
  <si>
    <t>1, 3, &amp; 4</t>
  </si>
  <si>
    <t>Approximately 61 repair projects of erosion and infrastructure identified after Hurricane Harvey.</t>
  </si>
  <si>
    <t>Carpenters Bayou</t>
  </si>
  <si>
    <t>N100-HMGP</t>
  </si>
  <si>
    <t xml:space="preserve"> 1 &amp; 2</t>
  </si>
  <si>
    <t>Purchase of several buildings.</t>
  </si>
  <si>
    <t>N-ENG</t>
  </si>
  <si>
    <t>Carpenters Bayou Subdivision Drainage Improvements</t>
  </si>
  <si>
    <t>Design and construction of these projects could reduce the risk of flooding for over 300 homes during a 1% rain or flood event.</t>
  </si>
  <si>
    <t>N-NRCS</t>
  </si>
  <si>
    <t>Storm Repairs in Carpenters Bayou Watershed</t>
  </si>
  <si>
    <t>Approximately 16 repair projects of erosion and infrastructure identified after Hurricane Harvey.</t>
  </si>
  <si>
    <t>Cedar Bayou</t>
  </si>
  <si>
    <t>Q100-00-00-FP</t>
  </si>
  <si>
    <t>Upstream Cedar Bayou Project - Right-Of-Way Acquisition, Design and Construction of channel conveyance improvements and stormwater detention basin Upstream of FM 1960</t>
  </si>
  <si>
    <t>The 1% floodplain could be reduced in size from approximately 1,500 acres to less than 100 acres.</t>
  </si>
  <si>
    <t>Q100-HMGP</t>
  </si>
  <si>
    <t>F-42</t>
  </si>
  <si>
    <t>Q114-00-00-FP</t>
  </si>
  <si>
    <t>Right-of-Way Acquisition, Design and Construction of Channel Conveyance Improvements along Magee Gully</t>
  </si>
  <si>
    <t>The 1% floodplain could be reduced in size.</t>
  </si>
  <si>
    <t>F-41</t>
  </si>
  <si>
    <t>Q122-00-00-FP</t>
  </si>
  <si>
    <t>Right-of-Way Acquisition, Design and Construction of Channel Conveyance Improvements along Clawson Ditch and Q124-00-00</t>
  </si>
  <si>
    <t>The 1% floodplain could be reduced in size from approximately 2,700 acres to less than 800 acres.</t>
  </si>
  <si>
    <t>F-43</t>
  </si>
  <si>
    <t>Q128-00-00-FP</t>
  </si>
  <si>
    <t>Right-of-Way Acquisition, Design and Construction of Channel Conveyance Improvements along Adlong Ditch</t>
  </si>
  <si>
    <t>The 1% floodplain could be reduced in size from approximately 2,300 acres to less than 200 acres.</t>
  </si>
  <si>
    <t>F-44</t>
  </si>
  <si>
    <t>Q130-00-00-FP</t>
  </si>
  <si>
    <t>Right-of-Way Acquisition, Design and Construction of Channel Conveyance Improvements along Q130-00-00</t>
  </si>
  <si>
    <t>The 1% floodplain could be reduced in size from approximately 1,100 acres to less than 100 acres.</t>
  </si>
  <si>
    <t>F-45</t>
  </si>
  <si>
    <t>Q134-00-00-FP</t>
  </si>
  <si>
    <t xml:space="preserve">Planning, Right-Of-Way Acquisition, Design and Construction of Channel Conveyance Improvements on Q134-00-00 </t>
  </si>
  <si>
    <t>Q134-01-00-FP</t>
  </si>
  <si>
    <t>Right-Of-Way Acquisition, Design and Construction of channel conveyance improvements on Q134-01-00 - Part of the Upstream Cedar Bayou Project</t>
  </si>
  <si>
    <t>This project will reduce the risk of flooding along upper Cedar Bayou.</t>
  </si>
  <si>
    <t>Q136-00-00-FP</t>
  </si>
  <si>
    <t>Right-Of-Way Acquisition, Design and Construction of channel conveyance improvements on Q136-00-00 - Part of the Upstream Cedar Bayou Project</t>
  </si>
  <si>
    <t>F-46</t>
  </si>
  <si>
    <t>Q500-01-00-FP</t>
  </si>
  <si>
    <t>Design and Construction of the Q500-01 Stormwater Detention Basin</t>
  </si>
  <si>
    <t>F-47</t>
  </si>
  <si>
    <t>Q500-CWA</t>
  </si>
  <si>
    <t xml:space="preserve">Right-Of-Way Acquisition, Design and Construction of Stormwater Detention Basins near Coastal Water Authority canals and IH 10 </t>
  </si>
  <si>
    <t>F-48</t>
  </si>
  <si>
    <t>Q700-01-00-Y001</t>
  </si>
  <si>
    <t>Design and Construction of Crosby Eastgate Environmental Mitigation Bank</t>
  </si>
  <si>
    <t>Q-ENG</t>
  </si>
  <si>
    <t>Cedar Bayou Subdivision Drainage Improvements</t>
  </si>
  <si>
    <t>Design and construction of these projects could reduce the risk of flooding for over 150 homes during a 1% rain or flood event.</t>
  </si>
  <si>
    <t>Q-NRCS</t>
  </si>
  <si>
    <t>Storm Repairs in Cedar Bayou Watershed</t>
  </si>
  <si>
    <t>Approximately 8 repair projects of erosion and infrastructure identified after Hurricane Harvey.</t>
  </si>
  <si>
    <t>Clear Creek</t>
  </si>
  <si>
    <t>C-03</t>
  </si>
  <si>
    <t>A100-00-00-USACE</t>
  </si>
  <si>
    <t xml:space="preserve">Design and Construction of Corps of Engineers Clear Creek Federal Flood Risk Management Project </t>
  </si>
  <si>
    <t>The 1% floodplain could be removed from up to 2,100 structures.</t>
  </si>
  <si>
    <t>CI-001</t>
  </si>
  <si>
    <t>A100-CONV</t>
  </si>
  <si>
    <t xml:space="preserve">Rehabilitation of the Clear Creek channel to Restore Channel Conveyance Capacity </t>
  </si>
  <si>
    <t>A100-HMGP</t>
  </si>
  <si>
    <t>Purchase of approximately 170 buildings.</t>
  </si>
  <si>
    <t>CI-013</t>
  </si>
  <si>
    <t>A104-CONV</t>
  </si>
  <si>
    <t xml:space="preserve">Restore Channel Conveyance Capacity on A104-00-00 </t>
  </si>
  <si>
    <t>F-01</t>
  </si>
  <si>
    <t>A135-00-00-FP001</t>
  </si>
  <si>
    <t>Right-Of-Way Acquisition, Design, and Construction of Channel Conveyance Improvements on A135-00-00</t>
  </si>
  <si>
    <t>Could reduce the risk of flooding and could improve local drainage issues for over 350 buildings.</t>
  </si>
  <si>
    <t>CI-003</t>
  </si>
  <si>
    <t>A214-CONV</t>
  </si>
  <si>
    <t xml:space="preserve">Rehabilitation of the A214-00-00 channel to Restore Channel Conveyance Capacity </t>
  </si>
  <si>
    <t>F-02</t>
  </si>
  <si>
    <t>A500-04-00-FP001</t>
  </si>
  <si>
    <t>Design and Construction of Hughes Stormwater Detention Basin</t>
  </si>
  <si>
    <t>Complements the Clear Creek Federal Project that could reduce the risk of flooding for over 2,100 structures</t>
  </si>
  <si>
    <t>F-03</t>
  </si>
  <si>
    <t>A500-08-00-E001</t>
  </si>
  <si>
    <t xml:space="preserve">Design and Construction of Dagg Road Stormwater Detention Basin </t>
  </si>
  <si>
    <t>C-55</t>
  </si>
  <si>
    <t>A500-528</t>
  </si>
  <si>
    <t>Construction of Stormwater Detention Basin Near FM 528 in Friendswood</t>
  </si>
  <si>
    <t>Complements the Clear Creek Federal Project that could reduce the risk of flooding</t>
  </si>
  <si>
    <t>C-54</t>
  </si>
  <si>
    <t>A500-Dixie</t>
  </si>
  <si>
    <t>Construction of Stormwater Detention Basin Near Dixie Farm Road in Friendswood</t>
  </si>
  <si>
    <t>C-05</t>
  </si>
  <si>
    <t>A520-03-00-FP</t>
  </si>
  <si>
    <t>Construction of South Belt Stormwater Detention Basin and Channel Conveyance Improvements Along Beamer Road Ditch (A120-00-00)</t>
  </si>
  <si>
    <t>A700-01-WMB</t>
  </si>
  <si>
    <t>Identification, Design and Construction of the A700-01 Environmental Mitigation Bank</t>
  </si>
  <si>
    <t>A-ENG</t>
  </si>
  <si>
    <t>Clear Creek Subdivision Drainage Improvements</t>
  </si>
  <si>
    <t>Design and construction of these projects could reduce the risk of flooding for over 900 homes during a 1% rain or flood event.</t>
  </si>
  <si>
    <t>A-NRCS</t>
  </si>
  <si>
    <t>Storm Repairs in Clear Creek Watershed</t>
  </si>
  <si>
    <t>Approximately 36 repair projects of erosion and infrastructure identified after Hurricane Harvey.</t>
  </si>
  <si>
    <t>Cypress Creek</t>
  </si>
  <si>
    <t>F-20</t>
  </si>
  <si>
    <t>K100-00-00-R004</t>
  </si>
  <si>
    <t>Cypress Creek Floodplain Right-of-Way Acquisition</t>
  </si>
  <si>
    <t>Acquisition of Right-Of-Way along Cypress Creek to preserve channel conveyance and / or restore natural floodplains in areas subject to frequent flooding.</t>
  </si>
  <si>
    <t>CI-012</t>
  </si>
  <si>
    <t>K100-CONV</t>
  </si>
  <si>
    <t>Rehabilitation of Cypress Creek and Tributaries to Restore Channel Conveyance Capacity</t>
  </si>
  <si>
    <t>K100-HMGP</t>
  </si>
  <si>
    <t>Purchase of approximately 450 buildings.</t>
  </si>
  <si>
    <t>F-21</t>
  </si>
  <si>
    <t>K129-00-00-X007</t>
  </si>
  <si>
    <t xml:space="preserve">Restore Channel Conveyance Capacity on K129-00-00 </t>
  </si>
  <si>
    <t>F-22</t>
  </si>
  <si>
    <t>K140-00-00-X015</t>
  </si>
  <si>
    <t>Restore Channel Conveyance Capacity Along Pillot Gully</t>
  </si>
  <si>
    <t>F-23</t>
  </si>
  <si>
    <t>K163-00-00-E001</t>
  </si>
  <si>
    <t xml:space="preserve">Construction of Channel Conveyance Improvements Along K163-00-00 </t>
  </si>
  <si>
    <t>Provides joint-benefits of facilitating local drainage improvements and reducing the risk of flooding along the channel.</t>
  </si>
  <si>
    <t>K500-CONV</t>
  </si>
  <si>
    <t>Design and Construction of Stormwater Detention Basins in Large Buyout Areas</t>
  </si>
  <si>
    <t>Design and Construction of stormwater detention basins in large areas of complete buyout could reduce the risk of flooding in the area.  Projects could inlcude, but not limited to, detention, sediment control, vegetation management, and other flood risk management projects.</t>
  </si>
  <si>
    <t>CI-020</t>
  </si>
  <si>
    <t>K500-STUE</t>
  </si>
  <si>
    <t>Investigation of Potential Detention Sites Around Cypress Creek and Stuebner Airline</t>
  </si>
  <si>
    <t>Study will investigate potential sites and and benefits for detention around Cypress Creek and Stuebner Airline.</t>
  </si>
  <si>
    <t>F-24</t>
  </si>
  <si>
    <t>K700-01-WMB</t>
  </si>
  <si>
    <t>Identification, Design and Construction of the K700-02 Environmental Mitigation Bank</t>
  </si>
  <si>
    <t>K-ENG</t>
  </si>
  <si>
    <t>Cypress Creek Subdivision Drainage Improvements</t>
  </si>
  <si>
    <t>Design and construction of these projects could reduce the risk of flooding for over 3,900 homes during a 1% rain or flood event.</t>
  </si>
  <si>
    <t>K-NRCS</t>
  </si>
  <si>
    <t>Storm Repairs in Cypress Creek Watershed</t>
  </si>
  <si>
    <t>Approximately 196 repair projects of erosion and infrastructure identified after Hurricane Harvey.</t>
  </si>
  <si>
    <t>Galveston Bay</t>
  </si>
  <si>
    <t>F100-00-00-CON</t>
  </si>
  <si>
    <t>Right-of-Way Acquisition, Design and Construction of General Drainage Improvements in Galveston Bay Watershed</t>
  </si>
  <si>
    <t>Design and construction of projects to reduce the risk of flooding in the Galveston Bay watershed.</t>
  </si>
  <si>
    <t>F100-00-00-GEN</t>
  </si>
  <si>
    <t>Investigations of General Drainage Improvements in Galveston Bay Watershed</t>
  </si>
  <si>
    <t>Effort will investigate flooding problems and evaluate potential solutions to flooding problems to reduce the risk of flooding in the Galveston Bay watershed.</t>
  </si>
  <si>
    <t>F100-HMGP</t>
  </si>
  <si>
    <t>C-58</t>
  </si>
  <si>
    <t>F101-06-CONV</t>
  </si>
  <si>
    <t>Right-of-Way Acquisition, Design and Construction of General Drainage Improvements Along F101-06-00</t>
  </si>
  <si>
    <t>Design and construction of projects to reduce the risk of flooding along F101-06-00.</t>
  </si>
  <si>
    <t>C-57</t>
  </si>
  <si>
    <t>F216-00-CONV</t>
  </si>
  <si>
    <t>Right-of-Way Acquisition, Design and Construction of General Drainage Improvements Along F216-00-00</t>
  </si>
  <si>
    <t>Design and construction of projects to reduce the risk of flooding along F216-00-00</t>
  </si>
  <si>
    <t>Goose Creek</t>
  </si>
  <si>
    <t>F-120</t>
  </si>
  <si>
    <t>O100-00-00-CON</t>
  </si>
  <si>
    <t>Right-Of-Way Acquisition, Design, and Construction of General Drainage Improvements in Goose Creek watershed</t>
  </si>
  <si>
    <t>Design and construction of projects to reduce the risk of flooding in the Goose Creek watershed.</t>
  </si>
  <si>
    <t>F-121</t>
  </si>
  <si>
    <t>O100-00-00-GEN</t>
  </si>
  <si>
    <t>Investigations of General Drainage Improvements in Goose Creek watershed</t>
  </si>
  <si>
    <t>Effort will investigate flooding problems and evaluate potential solutions to flooding problems to reduce the risk of flooding in Goose Creek watershed.</t>
  </si>
  <si>
    <t>O100-HMGP</t>
  </si>
  <si>
    <t>F-109</t>
  </si>
  <si>
    <t>O200-00-00-CON</t>
  </si>
  <si>
    <t xml:space="preserve">Right-Of-Way Acquisition, Design, and Construction of General Drainage Improvements on Spring Gully </t>
  </si>
  <si>
    <t>Design and construction of projects that could reduce the risk of flooding for over 220 structures in the 1% floodplain.</t>
  </si>
  <si>
    <t>F-39</t>
  </si>
  <si>
    <t>O200-00-00-GEN</t>
  </si>
  <si>
    <t xml:space="preserve">Investigations of General Drainage Improvements on Spring Gully </t>
  </si>
  <si>
    <t>Effort will investigate flooding problems and evaluate potential solutions to flooding problems to reduce the risk of flooding along Spring Gully.</t>
  </si>
  <si>
    <t>O-ENG</t>
  </si>
  <si>
    <t>Spring Gully &amp; Goose Creek Subdivision Drainage Improvements</t>
  </si>
  <si>
    <t>Greens Bayou</t>
  </si>
  <si>
    <t>C-20</t>
  </si>
  <si>
    <t>P100-00-00-FP</t>
  </si>
  <si>
    <t>Mid-Reach Greens Bayou Project - Design and Construction of Channel Conveyance Improvements along Greens Bayou</t>
  </si>
  <si>
    <t>Project could reduce the risk of flooding for over 720 structures in the 10% floodplain.</t>
  </si>
  <si>
    <t>P100-HMGP</t>
  </si>
  <si>
    <t>Purchase of approximately 810 buildings.</t>
  </si>
  <si>
    <t>CI-022</t>
  </si>
  <si>
    <t>P130-05-01-DET</t>
  </si>
  <si>
    <t>ROW, Design, and Construction of Stormwater Detention Basin Near P130-05</t>
  </si>
  <si>
    <t>Project could reduce the risk of lfooding for structures near P130-05-01</t>
  </si>
  <si>
    <t>C-31</t>
  </si>
  <si>
    <t>P133-00-00-Y003</t>
  </si>
  <si>
    <t xml:space="preserve">Design and Construction of the Smith Road Channel Diversion </t>
  </si>
  <si>
    <t>This project could reduce the risk of flooding for over 440 buildings along P133-00-00 and secondary benefits could include reduced erosion.</t>
  </si>
  <si>
    <t>C-43</t>
  </si>
  <si>
    <t>P138-01-01-FP</t>
  </si>
  <si>
    <t>Potential CDBG-DR (2017) - Planning, Right-of-Way Acquisition, Design and Construction of Channel Conveyance Improvements along P138-01-01</t>
  </si>
  <si>
    <t>Potential federal funded project, the risk of flooding could be reduced for approximately 100 buildings.</t>
  </si>
  <si>
    <t>F-40</t>
  </si>
  <si>
    <t>P500-01-00-E001</t>
  </si>
  <si>
    <t>Repairs and Enhancements to the Lower Greens Bayou Regional Detention Embankment and Control Structure</t>
  </si>
  <si>
    <t>Needed repairs of existing detention facilities in Lower Greens Bayou.</t>
  </si>
  <si>
    <t>C-32</t>
  </si>
  <si>
    <t>P500-02-00-FP001</t>
  </si>
  <si>
    <t>Design and Construction of the Cutten Road Basin</t>
  </si>
  <si>
    <t>This project could reduce the risk of flooding in the Greens Bayou watershed.</t>
  </si>
  <si>
    <t>C-33</t>
  </si>
  <si>
    <t>P500-04-00-FP</t>
  </si>
  <si>
    <t xml:space="preserve">Design and Construction of Aldine-Westfield Stormwater Detention Basin Improvements </t>
  </si>
  <si>
    <t>C-34</t>
  </si>
  <si>
    <t>P500-06-00-E003/4</t>
  </si>
  <si>
    <t xml:space="preserve">Design and Construction of Lauder Stormwater Detention Basin Improvements </t>
  </si>
  <si>
    <t>P-ENG</t>
  </si>
  <si>
    <t>Greens Bayou Subdivision Drainage Improvements</t>
  </si>
  <si>
    <t>1, 2, &amp; 4</t>
  </si>
  <si>
    <t>Design and construction of these projects could reduce the risk of flooding for over 9,600 homes during a 1% rain or flood event.</t>
  </si>
  <si>
    <t>P-NRCS</t>
  </si>
  <si>
    <t>Storm Repairs in Greens Bayou Watershed</t>
  </si>
  <si>
    <t>Approximately 176 repair projects of erosion and infrastructure identified after Hurricane Harvey.</t>
  </si>
  <si>
    <t>Halls Bayou</t>
  </si>
  <si>
    <t>C-23</t>
  </si>
  <si>
    <t>P118-08-00-FP</t>
  </si>
  <si>
    <t xml:space="preserve">Right-Of-Way, Design, and Construction of Channel Conveyance Improvements on P118-08-00 </t>
  </si>
  <si>
    <t>This project could reduce the risk of flooding for over 210 buildings and could reduce the 1% floodplain for over 170 acres</t>
  </si>
  <si>
    <t>C-24</t>
  </si>
  <si>
    <t>P118-09-00-FP</t>
  </si>
  <si>
    <t xml:space="preserve">Right-Of-Way, Design, and Construction of Channel Conveyance Improvements on P118-09-00 </t>
  </si>
  <si>
    <t>This project could reduce the risk of flooding for over 200 buildings and could reduce the 1% floodplain for over 160 acres</t>
  </si>
  <si>
    <t>C-25</t>
  </si>
  <si>
    <t>P118-21-00-FP</t>
  </si>
  <si>
    <t xml:space="preserve">Right-Of-Way, Design, and Construction of Channel Conveyance Improvements on P118-21-00 </t>
  </si>
  <si>
    <t>This project could reduce the risk of flooding for over 90 buildings and could reduce the 1% floodplain for over 100 acres</t>
  </si>
  <si>
    <t>C-26</t>
  </si>
  <si>
    <t>P118-23-00-FP</t>
  </si>
  <si>
    <t xml:space="preserve">Right-Of-Way, Design, and Construction of Channel Conveyance Improvements on P118-23-00 </t>
  </si>
  <si>
    <t>This project could reduce the risk of flooding for over 280 buildings and could reduce the 1% floodplain for over 270 acres</t>
  </si>
  <si>
    <t>C-27</t>
  </si>
  <si>
    <t>P118-23-02-FP</t>
  </si>
  <si>
    <t xml:space="preserve">Right-Of-Way, Design, and Construction of Channel Conveyance Improvements on P118-23-02 </t>
  </si>
  <si>
    <t>This project could reduce the risk of flooding for over 100 buildings and could reduce the 1% floodplain for over 160 acres</t>
  </si>
  <si>
    <t>C-28</t>
  </si>
  <si>
    <t>P118-25-00-FP</t>
  </si>
  <si>
    <t xml:space="preserve">Right-Of-Way, Design, and Construction of Channel Conveyance Improvements on P118-25-00 </t>
  </si>
  <si>
    <t>This project could reduce the risk of flooding for over 20 buildings and could reduce the 1% floodplain for over 70 acres</t>
  </si>
  <si>
    <t>C-29</t>
  </si>
  <si>
    <t>P118-25-01-FP</t>
  </si>
  <si>
    <t xml:space="preserve">Right-Of-Way, Design, and Construction of Channel Conveyance Improvements on P118-25-01 </t>
  </si>
  <si>
    <t>This project could reduce the risk of flooding for over 150 buildings and could reduce the 1% floodplain for over 130 acres</t>
  </si>
  <si>
    <t>C-30</t>
  </si>
  <si>
    <t>P118-27-00-FP</t>
  </si>
  <si>
    <t xml:space="preserve">Right-Of-Way, Design, and Construction of Channel Conveyance Improvements on P118-27-00 </t>
  </si>
  <si>
    <t>This project could reduce the risk of flooding for over 140 buildings and could reduce the 1% floodplain for over 200 acres</t>
  </si>
  <si>
    <t>CI-006</t>
  </si>
  <si>
    <t>P118-BROCK</t>
  </si>
  <si>
    <t>Design and Construction of a Stormwater Detention Basin in Brock Park</t>
  </si>
  <si>
    <t>Provides additional stormwater detention in support of flood damage reduction in Halls Bayou Watershed. The project costs are to be determined based on partnership with the City of Houston.</t>
  </si>
  <si>
    <t>P118-ENG</t>
  </si>
  <si>
    <t>Halls Bayou Subdivision Drainage Improvements</t>
  </si>
  <si>
    <t>Design and construction of these projects could reduce the risk of flooding for over 700 homes during a 1% rain or flood event.</t>
  </si>
  <si>
    <t>P118-HMGP</t>
  </si>
  <si>
    <t>Purchase of approximately 830 buildings.</t>
  </si>
  <si>
    <t>P118-NRCS</t>
  </si>
  <si>
    <t>Storm Repairs in Halls Bayou Watershed</t>
  </si>
  <si>
    <t>Approximately 109 repair projects of erosion and infrastructure identified after Hurricane Harvey.</t>
  </si>
  <si>
    <t>C-41</t>
  </si>
  <si>
    <t>P118-USACE-FP</t>
  </si>
  <si>
    <t>Design and Construction of Corps of Engineers Halls Bayou Flood Risk Management Project</t>
  </si>
  <si>
    <t>Design and construction of this project could reduce the risk of flooding for over 2,800 structures in the 1% floodplain.</t>
  </si>
  <si>
    <t>C-21</t>
  </si>
  <si>
    <t>P118-USACE-STUDY</t>
  </si>
  <si>
    <t>Local Cost Share for Corps of Engineers Halls Bayou Study</t>
  </si>
  <si>
    <t>Effort will identify a project for right-of-way acquisition, design, and construction that could reduce the risk of flooding for over 2,800 structures in the 1% floodplain.</t>
  </si>
  <si>
    <t>C-35</t>
  </si>
  <si>
    <t>P518-10-00-FP001</t>
  </si>
  <si>
    <t>Design and Construction of Stormwater Detention Basin and Associated Channel Improvements</t>
  </si>
  <si>
    <t>Provides additional stormwater detention in support of flood damage reduction in Halls Bayou Watershed</t>
  </si>
  <si>
    <t>C-01</t>
  </si>
  <si>
    <t>P518-26-00-FP</t>
  </si>
  <si>
    <t>CDBG-DR (2015)  - Construction of P518-26 Stormwater Detention Basin</t>
  </si>
  <si>
    <t>C-02</t>
  </si>
  <si>
    <t>P518-ALDINE-CDBG</t>
  </si>
  <si>
    <t>CDBG-DR (2016) - Aldine Westfield Stormwater Detention Basin and Channel</t>
  </si>
  <si>
    <t>Provides joint-benefits of facilitating local drainage improvements and could reduce the risk of flooding for over 50 structures.</t>
  </si>
  <si>
    <t>Hunting Bayou</t>
  </si>
  <si>
    <t>C-18</t>
  </si>
  <si>
    <t>H100-00-00-USACE</t>
  </si>
  <si>
    <t>Design and Construction of  Corps of Engineers Hunting Bayou, Section 211(f) Project</t>
  </si>
  <si>
    <t>The 1% floodplain could be removed from up to 4,450 structures.</t>
  </si>
  <si>
    <t>H100-HMGP</t>
  </si>
  <si>
    <t>Purchase of approximately 90 buildings.</t>
  </si>
  <si>
    <t>CI-59</t>
  </si>
  <si>
    <t>H102-DIV</t>
  </si>
  <si>
    <t>Planning, Right-Of-Way, Design and Construction of a Diversion Channel from H102-00-00 to H100-00-00 through Galena Park</t>
  </si>
  <si>
    <t>The project could reduce the risk of flooding for structures in lower Hunting Bayou.</t>
  </si>
  <si>
    <t>F-16</t>
  </si>
  <si>
    <t>H103-00-00-FP001</t>
  </si>
  <si>
    <t>HCFCD Cost Share of Study with the City of Houston on Wallisville Outfall</t>
  </si>
  <si>
    <t>Study will investigate flooding problems and identify potential solutions to flooding problems along the H103-00-00 channel.</t>
  </si>
  <si>
    <t>F-17</t>
  </si>
  <si>
    <t>H103-00-00-FP002</t>
  </si>
  <si>
    <t>Right-Of-Way Acquisition, Design and Construction of Wallisville Outfall</t>
  </si>
  <si>
    <t>The project could reduce the risk of flooding for over 140 structures in the 1% floodplain.</t>
  </si>
  <si>
    <t>H-NRCS</t>
  </si>
  <si>
    <t>Storm Repairs in Hunting Bayou Watershed</t>
  </si>
  <si>
    <t>Approximately 9 repair projects of erosion and infrastructure identified after Hurricane Harvey.</t>
  </si>
  <si>
    <t>Jackson Bayou</t>
  </si>
  <si>
    <t>F-107</t>
  </si>
  <si>
    <t>R100-00-00-CON</t>
  </si>
  <si>
    <t>Right-of-Way Acquisition, Design and Construction of General Drainage Improvements in Jackson Bayou Watershed</t>
  </si>
  <si>
    <t>Design and construction of projects to reduce the risk of flooding in the Jackson Bayou watershed.</t>
  </si>
  <si>
    <t>R100-00-00-GEN</t>
  </si>
  <si>
    <t>Investigations of General Drainage Improvements in Jackson Bayou Watershed</t>
  </si>
  <si>
    <t>Efforts will investigate flooding problems and evaluate potential solutions to flooding problmes to reduce the risk of flooding for up to 4,200 structures in the Jackson Bayou watershed.</t>
  </si>
  <si>
    <t>R-ENG</t>
  </si>
  <si>
    <t>Jackson Bayou Subdivision Drainage Improvements</t>
  </si>
  <si>
    <t>Little Cypress Creek</t>
  </si>
  <si>
    <t>F-26</t>
  </si>
  <si>
    <t>L100-00-00-P002</t>
  </si>
  <si>
    <t>Management, Right-of-Way Acquisition, Design and Construction of the Little Cypress Creek Frontier Program</t>
  </si>
  <si>
    <t>Implementation and construction of the Little Cypress Creek Frontier Program could remove the 1% floodplain for over 730 acres in the watershed.</t>
  </si>
  <si>
    <t>C-19</t>
  </si>
  <si>
    <t>L100-CYPRESS-ROSEHILL</t>
  </si>
  <si>
    <t>Frontier Program Downstream of Cypress Rosehill</t>
  </si>
  <si>
    <t>Investigations to develop and implement a masterplan for reducing the risk of flooding and regional infrastructure development in the lower end of the Little Cypress Creek watershed. Projects could inlcude, but not limited to, detention, sediment control, vegetation management, and other flood risk management projects.</t>
  </si>
  <si>
    <t>L100-HMGP</t>
  </si>
  <si>
    <t>F-27</t>
  </si>
  <si>
    <t>L500-01-00-E002</t>
  </si>
  <si>
    <t xml:space="preserve">Design and Construction of Zube Park Stormwater Detention Basin </t>
  </si>
  <si>
    <t>This project will reduce the risk of flooding in the Little Cypress Creek watershed.  Projects could inlcude, but not limited to, detention, sediment control, vegetation management, and other flood risk management projects.</t>
  </si>
  <si>
    <t>F-28</t>
  </si>
  <si>
    <t>L500-02-00-E001</t>
  </si>
  <si>
    <t xml:space="preserve">Right-Of-Way Acquisition, Design, and Construction of Kluge Stormwater Detention Basin </t>
  </si>
  <si>
    <t>F-29</t>
  </si>
  <si>
    <t>L500-06-00-E001</t>
  </si>
  <si>
    <t xml:space="preserve">Right-Of-Way Acquisition, Design, and Construction of Mueschke East Stormwater Detention Basin </t>
  </si>
  <si>
    <t>F-30</t>
  </si>
  <si>
    <t>L500-09-00-E001</t>
  </si>
  <si>
    <t xml:space="preserve">Right-Of-Way Acquisition, Design, and Construction of Schiel Stormwater Detention Basin </t>
  </si>
  <si>
    <t>F-31</t>
  </si>
  <si>
    <t>L500-10-00-E001</t>
  </si>
  <si>
    <t xml:space="preserve">Construction of Mueschke West Stormwater Detention Basin Improvements </t>
  </si>
  <si>
    <t>F-32</t>
  </si>
  <si>
    <t>L500-11-00-E001</t>
  </si>
  <si>
    <t>Construction of Hegar Stormwater Detention Basin Improvements</t>
  </si>
  <si>
    <t>L500-INC</t>
  </si>
  <si>
    <t xml:space="preserve">Design and Construction of Additional Volume in Little Cypress Creek Stormwater Detention Basins </t>
  </si>
  <si>
    <t>Design and Construction of additional volume in existing stormwater detention basins to reduce the risk of flooding in the watershed.  Projects could inlcude, but not limited to, detention, sediment control, vegetation management, and other flood risk management projects.</t>
  </si>
  <si>
    <t>F-33</t>
  </si>
  <si>
    <t>L512-01-00-E001</t>
  </si>
  <si>
    <t>Construction of Kleb Woods Stormwater Detention Basin Improvements</t>
  </si>
  <si>
    <t>F-34</t>
  </si>
  <si>
    <t>L512-03-00-E001</t>
  </si>
  <si>
    <t>ROW, Design, and Construction of Mason Stormwater Detention Basin in Little Cypress Creek watershed</t>
  </si>
  <si>
    <t>F-35</t>
  </si>
  <si>
    <t>L514-01-00-E003</t>
  </si>
  <si>
    <t xml:space="preserve">Construction of Bauer-Hockley Stormwater Detention Basin Improvements </t>
  </si>
  <si>
    <t>L-ENG</t>
  </si>
  <si>
    <t>Little Cypress Creek Subdivision Drainage Improvements</t>
  </si>
  <si>
    <t>Design and construction of these projects could reduce the risk of flooding for over 200 homes during a 1% rain or flood event.</t>
  </si>
  <si>
    <t>Luce Bayou</t>
  </si>
  <si>
    <t>F-108</t>
  </si>
  <si>
    <t>S100-00-00-CON</t>
  </si>
  <si>
    <t>Right-of-Way Acquisition, Design and Construction of General Drainage Improvements in Luce Bayou Watershed</t>
  </si>
  <si>
    <t>To facilitate drainage improvements benefitting up to 3,000 structures.in the watershed.</t>
  </si>
  <si>
    <t>S100-00-00-GEN</t>
  </si>
  <si>
    <t>Planning, Right-of-Way Acquisition, Design and Construction of General Drainage Improvements in Luce Bayou Watershed</t>
  </si>
  <si>
    <t>Effort will investigate flooding problems and evaluate potential solutions to flooding problems to reduce the risk of flooding in the Luce Bayou watershed.</t>
  </si>
  <si>
    <t>F-51</t>
  </si>
  <si>
    <t>S100-00-00-ROW</t>
  </si>
  <si>
    <t>Luce Bayou Floodplain Right-of-Way Acquisition</t>
  </si>
  <si>
    <t>Acquisition of Right-Of-Way along Luce Bayou to preserve channel conveyance and / or restore natural floodplains in areas subject to frequent flooding.</t>
  </si>
  <si>
    <t>S-NRCS</t>
  </si>
  <si>
    <t>Storm Repairs in Luce Bayou Watershed</t>
  </si>
  <si>
    <t>Approximately 3 repair projects of erosion and infrastructure identified after Hurricane Harvey.</t>
  </si>
  <si>
    <t>San Jacinto River</t>
  </si>
  <si>
    <t>C-50</t>
  </si>
  <si>
    <t>G103-00-00-JOINT</t>
  </si>
  <si>
    <t>Funding for Future Partnership Projects Based on Results of Study - for Right-of-Way Acquisition, Design, and Construction of General Drainage Improvements in San Jacinto River Watershed Study</t>
  </si>
  <si>
    <t>Design and construction of partnership projects to reduce the risk of flooding along the San Jacinto River. Projects could inlcude, but not limited to, detention, sediment control, vegetation management, and other flood risk management projects.</t>
  </si>
  <si>
    <t>C-17</t>
  </si>
  <si>
    <t>G103-00-00-STUDY</t>
  </si>
  <si>
    <t>San Jacinto River Watershed Study</t>
  </si>
  <si>
    <t>Study will investigate flooding problems and identify potential solutions to flooding from the San Jacinto River.</t>
  </si>
  <si>
    <t>F-15</t>
  </si>
  <si>
    <t>G103-Atascocita</t>
  </si>
  <si>
    <t>Planning , Right-Of-Way Acquisition, design and Construction of General Drainage Improvements Near Atascocita</t>
  </si>
  <si>
    <t>This project could reduce the risk of flooding and facilitate drainage improvements in the area of Atascocita in the San Jacinto River watershed.</t>
  </si>
  <si>
    <t>F-111</t>
  </si>
  <si>
    <t>G103-ELH</t>
  </si>
  <si>
    <t>Planning , Right-Of-Way Acquisition, design and Construction of General Drainage Improvements East of Lake Houston</t>
  </si>
  <si>
    <t>This project could reduce the risk of flooding and facilitate drainage improvements in the area east of Lake Houston in the San Jacinto River watershed.</t>
  </si>
  <si>
    <t>C-51</t>
  </si>
  <si>
    <t>G103-GATES</t>
  </si>
  <si>
    <t>Design and Construction of Additional Gates on Lake Houston in Partnership with the City of Houston</t>
  </si>
  <si>
    <t>Design and construction of additional gates which could enhance the operation of Lake Houston for reduction of flood risk along the the San Jacinto River.  The partnership and project costs are to be determined.</t>
  </si>
  <si>
    <t>CI-019</t>
  </si>
  <si>
    <t>G103-GlenDaleDet</t>
  </si>
  <si>
    <t>Investigations of Potential Detention Sites Around Glendale Dredge Site in Partnership with the City of Houston</t>
  </si>
  <si>
    <t>Study will investigate potential sites and benefits for detention in and around Glendale Dredge site in partnership with the City of Houston.</t>
  </si>
  <si>
    <t>G103-HMGP</t>
  </si>
  <si>
    <t>Purchase of approximately 470 buildings.</t>
  </si>
  <si>
    <t>F-110</t>
  </si>
  <si>
    <t>G103-Huffman</t>
  </si>
  <si>
    <t>Planning , Right-Of-Way Acquisition, design and Construction of General Drainage Improvements Near Huffman</t>
  </si>
  <si>
    <t>This project could reduce the risk of flooding and facilitate drainage improvements in the area of Huffman in the San Jacinto River watershed.</t>
  </si>
  <si>
    <t>F-14</t>
  </si>
  <si>
    <t>G103-Kingwood</t>
  </si>
  <si>
    <t>Planning , Right-Of-Way Acquisition, design and Construction of General Drainage Improvements Near Kingwood</t>
  </si>
  <si>
    <t>This project could reduce the risk of flooding and facilitate drainage improvements in the area of Kingwood in the San Jacinto River watershed.</t>
  </si>
  <si>
    <t>G103-NRCS</t>
  </si>
  <si>
    <t>Storm Repairs in San Jacinto River Watershed</t>
  </si>
  <si>
    <t>Approximately 13 repair projects of erosion and infrastructure identified after Hurricane Harvey.</t>
  </si>
  <si>
    <t>CI-60</t>
  </si>
  <si>
    <t>G112-CON</t>
  </si>
  <si>
    <t>Planning, Right-Of-Way, Design and Construction of Conveyance Improvements along Panther Creek</t>
  </si>
  <si>
    <t>Planning, right-of-way, design and construction of projects to reduce the risk of flooding along Panther Creek.</t>
  </si>
  <si>
    <t>G-ENG</t>
  </si>
  <si>
    <t>San Jacinto River Subdivision Drainage Improvements</t>
  </si>
  <si>
    <t>Design and construction of these projects could reduce the risk of flooding for over 50 homes during a 1% rain or flood event.</t>
  </si>
  <si>
    <t>Sims Bayou</t>
  </si>
  <si>
    <t>C-42</t>
  </si>
  <si>
    <t>C102-00-00-FP</t>
  </si>
  <si>
    <t xml:space="preserve">Restore Channel Conveyance Capacity Along C102-00-00 </t>
  </si>
  <si>
    <t>Needed repairs to restore channel conveyance capacity in partnership with the City of Houston</t>
  </si>
  <si>
    <t>C116-00-00-GEN</t>
  </si>
  <si>
    <t>Planning, Right-Of-Way Acquisition, Design and Construction Along C116-00-00</t>
  </si>
  <si>
    <t>C-08</t>
  </si>
  <si>
    <t>C118-00-00-FP001</t>
  </si>
  <si>
    <t xml:space="preserve">Right-Of-Way Acquisition, Design, and Construction of Stormwater Detention Basin and Channel Conveyance Improvements along Salt Water Ditch </t>
  </si>
  <si>
    <t>The project could reduce the risk of flooding for over 1,900 structures near C118-00-00 in the 1% floodplain.</t>
  </si>
  <si>
    <t>C124-00-00-GEN</t>
  </si>
  <si>
    <t>Planning, Right-Of-Way Acquisition, Design and Construction Along C124-00-00</t>
  </si>
  <si>
    <t>C143-00-00-GEN</t>
  </si>
  <si>
    <t>Planning, Right-Of-Way Acquisition, Design and Construction Along C143-00-00</t>
  </si>
  <si>
    <t>C144-00-00-GEN</t>
  </si>
  <si>
    <t>Planning, Right-Of-Way Acquisition, Design and Construction Along C144-00-00</t>
  </si>
  <si>
    <t>C-09</t>
  </si>
  <si>
    <t>C147-00-00-FP001</t>
  </si>
  <si>
    <t xml:space="preserve">Right-Of-Way Acquisition, Design, and Construction of South Post Oak Stormwater Detention Basin and Channel Conveyance Improvements along C147-00-00 </t>
  </si>
  <si>
    <t>The project could reduce the risk of  flooding for over 210 structures in the 1% floodplain.</t>
  </si>
  <si>
    <t>C-10</t>
  </si>
  <si>
    <t>C506-01-00-E003</t>
  </si>
  <si>
    <t xml:space="preserve">Design and Construction of C506-01-00-E003 </t>
  </si>
  <si>
    <t>Provides additional stormwater detention in support of flood damage reduction in Sims Bayou Watershed</t>
  </si>
  <si>
    <t>C-ENG</t>
  </si>
  <si>
    <t>Sims Bayou Subdivision Drainage Improvements</t>
  </si>
  <si>
    <t>Design and construction of these projects could reduce the risk of flooding for over 50 Homes during a 1% rain or flood event.</t>
  </si>
  <si>
    <t>C-NRCS</t>
  </si>
  <si>
    <t>Storm Repairs in Sims Bayou Watershed</t>
  </si>
  <si>
    <t>Approximately 34 repair projects of erosion and infrastructure identified after Hurricane Harvey.</t>
  </si>
  <si>
    <t>Spring Creek</t>
  </si>
  <si>
    <t>F-119</t>
  </si>
  <si>
    <t>J100-00-00-CON</t>
  </si>
  <si>
    <t>Right-of-Way Acquisition, Design and Construction of General Drainage Improvements along Spring Creek</t>
  </si>
  <si>
    <t>Design and construction of a project to reduce the risk of flooding in the Spring Creek watershed.  Projects could inlcude, but not limited to, detention, sediment control, vegetation management, and other flood risk management projects.</t>
  </si>
  <si>
    <t>J100-00-00-GEN</t>
  </si>
  <si>
    <t>Investigations of General Drainage Improvements along Spring Creek</t>
  </si>
  <si>
    <t>Effort will investigate flooding problems and evaluate potential solutions to flooding problems to reduce the risk of flooding in the Spring Creek watershed.</t>
  </si>
  <si>
    <t>F-19</t>
  </si>
  <si>
    <t>J100-00-00-ROW</t>
  </si>
  <si>
    <t>Spring Creek Floodplain Right-of-Way Acquisition</t>
  </si>
  <si>
    <t>Acquisition of Right-Of-Way along Spring Creek to preserve channel conveyance and / or restore natural floodplains in areas subject to frequent flooding.</t>
  </si>
  <si>
    <t>J100-HMGP</t>
  </si>
  <si>
    <t>C-118</t>
  </si>
  <si>
    <t>J100-RES</t>
  </si>
  <si>
    <t>Planning, Right-of-Way Acquisition, Design and Construction of a Reservoir along Spring Creek</t>
  </si>
  <si>
    <t>This partnership will evaluate the effectiveness, construction, and operation of a reservoir in the Spring Creek watershed.  Projects could inlcude, but not limited to, detention, sediment control, vegetation management, and other flood risk management projects.</t>
  </si>
  <si>
    <t>J-ENG</t>
  </si>
  <si>
    <t>Spring Creek Subdivision Drainage Improvements</t>
  </si>
  <si>
    <t>Design and construction of these projects could reduce the risk of flooding for over 500 Homes during a 1% rain or flood event.</t>
  </si>
  <si>
    <t>J-NRCS</t>
  </si>
  <si>
    <t>Storm Repairs in Spring Creek Watershed</t>
  </si>
  <si>
    <t>Approximately 12 repair projects of erosion and infrastructure identified after Hurricane Harvey.</t>
  </si>
  <si>
    <t>Vince Bayou</t>
  </si>
  <si>
    <t>F-104</t>
  </si>
  <si>
    <t>I100-00-00-CON</t>
  </si>
  <si>
    <t>Right-of-Way Acquisition, Design and Construction of General Drainage Improvements in Vince Bayou Watershed</t>
  </si>
  <si>
    <t>Design and construction of projects to reduce the risk of flooding in the Vince Bayou watershed.</t>
  </si>
  <si>
    <t>I100-00-00-GEN</t>
  </si>
  <si>
    <t>Investigations of General Drainage Improvements in Vince Bayou Watershed</t>
  </si>
  <si>
    <t>Effort will investigate flooding problems and evaluating potential solutions to flooding problems to reduce the risk of flooding in the Vince Bayou watershed.</t>
  </si>
  <si>
    <t>I100-HMGP</t>
  </si>
  <si>
    <t>I-NRCS</t>
  </si>
  <si>
    <t>Storm Repairs in Vince Bayou Watershed</t>
  </si>
  <si>
    <t>Approximately 14 repair projects of erosion and infrastructure identified after Hurricane Harvey.</t>
  </si>
  <si>
    <t>White Oak Bayou</t>
  </si>
  <si>
    <t>C-14</t>
  </si>
  <si>
    <t>E100-00-00-USACE</t>
  </si>
  <si>
    <t>Design and Construction of Corps of Engineers White Oak Bayou Section 211(f) Project</t>
  </si>
  <si>
    <t>1 &amp; 4</t>
  </si>
  <si>
    <t>This project could reduce the risk of flooding for over 1,800 buildings in the 2% floodplain.</t>
  </si>
  <si>
    <t>CI-011</t>
  </si>
  <si>
    <t>E100-HIDDEN</t>
  </si>
  <si>
    <t>Partnership Project with the City of Houston for Feasibility Study of General Drainage Improvements around Hidden Townlakes</t>
  </si>
  <si>
    <t>Feasibility study in partnership with the City of Houston willl evaluate general drainage improvements that could reduce the risk of flooding for homes in Hidden Townlakes.</t>
  </si>
  <si>
    <t>E100-HMGP</t>
  </si>
  <si>
    <t>Purchase of approximately 660 buildings.</t>
  </si>
  <si>
    <t>F-09</t>
  </si>
  <si>
    <t>E101-00-00-FP001</t>
  </si>
  <si>
    <t xml:space="preserve">Planning, Right-Of-Way Acquisition, Design and Construction of Little White Oak Bayou Channel Conveyance Improvements </t>
  </si>
  <si>
    <t>Planning, Right-of-Way acquisition, design and construction of this project could reduce the risk of flooding for over 1,150 structures in the 1% floodplain.</t>
  </si>
  <si>
    <t>C-45</t>
  </si>
  <si>
    <t>E106-00-00-GEN</t>
  </si>
  <si>
    <t>Right-of-Way Acquisition, Design and Construction of General Drainage Improvements along Turkey Gully</t>
  </si>
  <si>
    <t>Project could reduce the risk of flooding for structures along Turkey Gully in partnership with the City of Houston.</t>
  </si>
  <si>
    <t>F-10</t>
  </si>
  <si>
    <t>E115-00-00-FP001</t>
  </si>
  <si>
    <t xml:space="preserve">Right-Of-Way Acquisition, Design, and Construction of Channel Conveyance Improvements on Brickhouse Gully </t>
  </si>
  <si>
    <t>Right-of-Way acquisition, design and construction of this project could reduce  the risk of flooding for over 1,300 structures in the 1% floodplain.</t>
  </si>
  <si>
    <t>CI-010</t>
  </si>
  <si>
    <t>E127-JOINT</t>
  </si>
  <si>
    <t>Partnership Project with Jersey Village on Right-of-Way Acquisition, Design, and Construction of General Drainage Improvements along E127-00-00</t>
  </si>
  <si>
    <t>Planning, right-of-way acquisition, design and construction of this project could reduce the risk of flooding for homes along E127-00-00.</t>
  </si>
  <si>
    <t>C-39</t>
  </si>
  <si>
    <t>E200-02-00-NC</t>
  </si>
  <si>
    <t xml:space="preserve">Right-of-Way Acquisition, Design and Construction of the North Canal </t>
  </si>
  <si>
    <t>Design and construction of this project could reduce the risk of flooding upstream and downstream of downtown Houston.</t>
  </si>
  <si>
    <t>F-11</t>
  </si>
  <si>
    <t>E500-21-00-E001</t>
  </si>
  <si>
    <t xml:space="preserve">Construction of Inwood Forest West Stormwater Detention Basin </t>
  </si>
  <si>
    <t>Design and construction of this project and Inwood Forest East Stormwater Detention Basin could reduce the risk of flooding for over 950 structures in the 1% floodplain</t>
  </si>
  <si>
    <t>C-15</t>
  </si>
  <si>
    <t>E500-ARBOROAKS-404</t>
  </si>
  <si>
    <t xml:space="preserve">Design and Construction of Arbor Oaks Stormwater Detention Basin </t>
  </si>
  <si>
    <t>This stormwater detention basin facilitates completion of the federal project on White Oak Bayou which could reduce the risk of flooding for 1,800 structures in the 2% floodplain.</t>
  </si>
  <si>
    <t>C-16</t>
  </si>
  <si>
    <t>E500-WDLNDTRL-404</t>
  </si>
  <si>
    <t xml:space="preserve">Design and Construction of Woodland Trails Stormwater Detention Basin </t>
  </si>
  <si>
    <t>F-13</t>
  </si>
  <si>
    <t>E521-04-00-E001</t>
  </si>
  <si>
    <t xml:space="preserve">Construction of Inwood Forest East Stormwater Detention Basin </t>
  </si>
  <si>
    <t>Design and construction of this project and Inwood Forest West Stormwater Detention Basin could reduce the risk of flooding for over 950 structures in the 1% floodplain</t>
  </si>
  <si>
    <t>E-ENG</t>
  </si>
  <si>
    <t>White Oak Bayou Subdivision Drainage Improvements</t>
  </si>
  <si>
    <t>Design and construction of these projects could reduce the risk of flooding for over 2,400 homes during a 1% rain or flood event.</t>
  </si>
  <si>
    <t>E-NRCS</t>
  </si>
  <si>
    <t>Storm Repairs in White Oak Bayou Watershed</t>
  </si>
  <si>
    <t>Approximately 84 repair projects of erosion and infrastructure identified after Hurricane Harvey.</t>
  </si>
  <si>
    <t>Willow Creek</t>
  </si>
  <si>
    <t>F-106</t>
  </si>
  <si>
    <t>M100-00-00-CON</t>
  </si>
  <si>
    <t>Right-of-Way Acquisition, Design and Construction of General Drainage Improvements in Willow Creek Watershed</t>
  </si>
  <si>
    <t>Design and construction of projects to reduce the risk of flooding in the Willow Creek watershed.</t>
  </si>
  <si>
    <t>M100-00-00-GEN</t>
  </si>
  <si>
    <t>Investigations of General Drainage Improvements in Willow Creek Watershed</t>
  </si>
  <si>
    <t>Effort will investigate flooding problems and evaluate potential solutions to flooding problems to reduce the risk of flooding in the Willow Creek watershed.</t>
  </si>
  <si>
    <t>F-36</t>
  </si>
  <si>
    <t>M100-00-00-ROW</t>
  </si>
  <si>
    <t>Willow Creek Floodplain Right-of-Way Acquisition</t>
  </si>
  <si>
    <t>Acquisition of Right-Of-Way along Willow Creek to preserve channel conveyance and / or restore natural floodplains in areas subject to frequent flooding.</t>
  </si>
  <si>
    <t>M100-HMGP</t>
  </si>
  <si>
    <t>Purchase of approximately 10 buildings.</t>
  </si>
  <si>
    <t>F-37</t>
  </si>
  <si>
    <t>M124-00-00-FP001</t>
  </si>
  <si>
    <t xml:space="preserve">Design and Construction of Channel Conveyance Improvements on M124-00-00 </t>
  </si>
  <si>
    <t>The project could reduce the risk of flooding for structures in the 1% floodplain and increase drainage efficiency.</t>
  </si>
  <si>
    <t>F-38</t>
  </si>
  <si>
    <t>M528-01-00</t>
  </si>
  <si>
    <t xml:space="preserve">Design and Construction of Cypress Rosehill Stormwater Detention Basin </t>
  </si>
  <si>
    <t>Providing joint-benefits of mitigating impacts of roadway construction and could reduce the risk of flooding for homes in the surrounding area.  Projects could inlcude, but not limited to, detention, sediment control, vegetation management, and other flood risk management projects.</t>
  </si>
  <si>
    <t>M-NRCS</t>
  </si>
  <si>
    <t>Storm Repairs in Willow Creek Watershed</t>
  </si>
  <si>
    <t>Approximately 11 repair projects of erosion and infrastructure identified after Hurricane Harvey.</t>
  </si>
  <si>
    <t>z.Countywide</t>
  </si>
  <si>
    <t>Z.FWS</t>
  </si>
  <si>
    <t>Upgrades and Expansion of the Harris County Flood Warning System</t>
  </si>
  <si>
    <t>Improving existing flood monitoring systems to provide additional near-real time information on flooding in Harris County.</t>
  </si>
  <si>
    <t>Z.REMAP</t>
  </si>
  <si>
    <t>Harris County Floodplain Mapping Updates</t>
  </si>
  <si>
    <t>Providing more accurate information on the risks of flooding in Harris County.</t>
  </si>
  <si>
    <t>Z100-00-00-H046</t>
  </si>
  <si>
    <t>Countywide Floodplain Preservation</t>
  </si>
  <si>
    <t>Acquisition of Right-Of-Way along various channels in Harris County to preserve channel conveyance and / or restore natural floodplains in areas subject to frequent flooding.</t>
  </si>
  <si>
    <t>Z100-00-00-MUNI</t>
  </si>
  <si>
    <t>Partnership Projects with Municipalities, Authorities, and Other Districts in Harris County</t>
  </si>
  <si>
    <t>Jointly funded projects to address flooding with multi-jurisdictional projects..</t>
  </si>
  <si>
    <t>Z100-00-00-PLAN</t>
  </si>
  <si>
    <t>Countywide Ongoing Planning</t>
  </si>
  <si>
    <t>Ongoing efforts to identify future projects and work efforts to reduce flooding in Harris County watersheds.</t>
  </si>
  <si>
    <t>Z100-00-00-Y083</t>
  </si>
  <si>
    <t>Partnership Projects with the Harris County Engineering Department</t>
  </si>
  <si>
    <t>Jointly funded projects that could reduce the risk of flooding in conjunction with Harris County Engineering Department projects.</t>
  </si>
  <si>
    <t>Z100-ADVANCED</t>
  </si>
  <si>
    <t>Advanced Emerging Technologies for Flood Damage Reduction</t>
  </si>
  <si>
    <t>Investigations of new methods to reduce the risk of flooding and to reduce the damages due to flooding in Harris County.</t>
  </si>
  <si>
    <t>Z100-CONTINGENCY</t>
  </si>
  <si>
    <t>Contingency</t>
  </si>
  <si>
    <t>Unallocated funding for variations in project costs and opportunities identified through public input.</t>
  </si>
  <si>
    <t>Z100-TUNNEL</t>
  </si>
  <si>
    <t>Preliminary Engineering for Large Diameter Tunnels for Stormwater Conveyance</t>
  </si>
  <si>
    <t>Preliminary engineering for implementation of large diameter tunnels to reduce the risk of flooding across Harris County.</t>
  </si>
  <si>
    <t>Row Labels</t>
  </si>
  <si>
    <t>Grand Total</t>
  </si>
  <si>
    <t>Sum of local</t>
  </si>
  <si>
    <t>Sum of grant</t>
  </si>
  <si>
    <t>Sum of match</t>
  </si>
  <si>
    <t>Sum of 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</si>
</sst>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22">
    <font>
      <sz val="11"/>
      <color theme="1"/>
      <name val="Calibri"/>
      <family val="2"/>
      <scheme val="minor"/>
    </font>
    <font>
      <sz val="11"/>
      <color theme="1"/>
      <name val="Calibri"/>
      <family val="2"/>
      <scheme val="minor"/>
    </font>
    <font>
      <sz val="10"/>
      <color theme="1"/>
      <name val="Arial"/>
      <family val="2"/>
    </font>
    <font>
      <sz val="8"/>
      <color theme="1"/>
      <name val="Arial"/>
      <family val="2"/>
    </font>
    <font>
      <b/>
      <sz val="8"/>
      <color theme="1"/>
      <name val="Arial"/>
      <family val="2"/>
    </font>
    <font>
      <sz val="24"/>
      <color rgb="FFB101E1"/>
      <name val="ESRI Default Marker"/>
    </font>
    <font>
      <sz val="24"/>
      <color rgb="FF38A800"/>
      <name val="ESRI Default Marker"/>
    </font>
    <font>
      <sz val="24"/>
      <color rgb="FFFF0000"/>
      <name val="ESRI Default Marker"/>
    </font>
    <font>
      <sz val="24"/>
      <color rgb="FF00FF00"/>
      <name val="ESRI Default Marker"/>
    </font>
    <font>
      <sz val="24"/>
      <color rgb="FFF852D4"/>
      <name val="ESRI Default Marker"/>
    </font>
    <font>
      <sz val="24"/>
      <color rgb="FFFE9E34"/>
      <name val="ESRI Default Marker"/>
    </font>
    <font>
      <sz val="8"/>
      <color rgb="FF000000"/>
      <name val="Arial"/>
      <family val="2"/>
    </font>
    <font>
      <sz val="24"/>
      <color rgb="FFDE6BFD"/>
      <name val="ESRI Default Marker"/>
    </font>
    <font>
      <sz val="24"/>
      <color rgb="FFDE6AFE"/>
      <name val="ESRI Default Marker"/>
    </font>
    <font>
      <b/>
      <sz val="10"/>
      <color theme="1"/>
      <name val="Arial"/>
      <family val="2"/>
    </font>
    <font>
      <b/>
      <sz val="24"/>
      <color theme="1"/>
      <name val="ESRI ArcPad"/>
      <charset val="2"/>
    </font>
    <font>
      <sz val="14"/>
      <color rgb="FFFF0000"/>
      <name val="ESRI ArcPad"/>
      <charset val="2"/>
    </font>
    <font>
      <sz val="14"/>
      <color rgb="FFF4750C"/>
      <name val="ESRI ArcPad"/>
      <charset val="2"/>
    </font>
    <font>
      <sz val="14"/>
      <color rgb="FFB101E1"/>
      <name val="ESRI ArcPad"/>
      <charset val="2"/>
    </font>
    <font>
      <sz val="14"/>
      <color rgb="FF24FC24"/>
      <name val="ESRI ArcPad"/>
      <charset val="2"/>
    </font>
    <font>
      <sz val="14"/>
      <color rgb="FF38A800"/>
      <name val="ESRI ArcPad"/>
      <charset val="2"/>
    </font>
    <font>
      <sz val="14"/>
      <color rgb="FFF852D4"/>
      <name val="ESRI Default Marke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69">
    <xf numFmtId="0" fontId="0" fillId="0" borderId="0" xfId="0"/>
    <xf numFmtId="0" fontId="2" fillId="0" borderId="0" xfId="0" applyFont="1" applyFill="1" applyBorder="1" applyAlignment="1">
      <alignment wrapText="1"/>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Border="1" applyAlignment="1">
      <alignment horizontal="left" vertical="center" wrapText="1"/>
    </xf>
    <xf numFmtId="0" fontId="2" fillId="0" borderId="0" xfId="0" applyFont="1" applyFill="1" applyAlignment="1">
      <alignment wrapText="1"/>
    </xf>
    <xf numFmtId="0" fontId="3" fillId="0" borderId="0" xfId="0" applyFont="1" applyFill="1" applyBorder="1" applyAlignment="1">
      <alignment horizontal="center" vertical="center"/>
    </xf>
    <xf numFmtId="0" fontId="3" fillId="0" borderId="0"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164" fontId="4" fillId="2" borderId="0" xfId="1" applyNumberFormat="1"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3" fillId="0" borderId="0" xfId="0" applyFont="1" applyAlignment="1">
      <alignment horizontal="center" vertical="center"/>
    </xf>
    <xf numFmtId="0" fontId="3" fillId="2" borderId="0" xfId="0" applyFont="1" applyFill="1" applyBorder="1" applyAlignment="1">
      <alignment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center" vertical="center"/>
    </xf>
    <xf numFmtId="164" fontId="3" fillId="2" borderId="0" xfId="1" applyNumberFormat="1" applyFont="1" applyFill="1" applyBorder="1" applyAlignment="1">
      <alignment horizontal="center" vertical="center"/>
    </xf>
    <xf numFmtId="164" fontId="3" fillId="0" borderId="0" xfId="1" applyNumberFormat="1" applyFont="1" applyFill="1" applyBorder="1" applyAlignment="1">
      <alignment horizontal="center" vertical="center"/>
    </xf>
    <xf numFmtId="49" fontId="3" fillId="0" borderId="0" xfId="1" quotePrefix="1" applyNumberFormat="1" applyFont="1" applyFill="1" applyBorder="1" applyAlignment="1">
      <alignment horizontal="left" vertical="center" wrapText="1"/>
    </xf>
    <xf numFmtId="49" fontId="3" fillId="0" borderId="0" xfId="1" applyNumberFormat="1" applyFont="1" applyFill="1" applyBorder="1" applyAlignment="1">
      <alignment horizontal="left" vertical="center" wrapText="1"/>
    </xf>
    <xf numFmtId="0" fontId="6" fillId="0" borderId="0" xfId="0" applyFont="1" applyFill="1" applyBorder="1" applyAlignment="1">
      <alignment horizontal="center" vertical="center"/>
    </xf>
    <xf numFmtId="0" fontId="3" fillId="0" borderId="0" xfId="0" applyFont="1" applyBorder="1" applyAlignment="1">
      <alignment horizontal="center" vertical="center" wrapText="1"/>
    </xf>
    <xf numFmtId="0" fontId="7" fillId="0" borderId="0" xfId="0" applyFont="1" applyFill="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vertical="center"/>
    </xf>
    <xf numFmtId="49" fontId="3" fillId="0" borderId="0" xfId="0" applyNumberFormat="1" applyFont="1" applyFill="1" applyBorder="1" applyAlignment="1">
      <alignment horizontal="left" vertical="center" wrapText="1"/>
    </xf>
    <xf numFmtId="0" fontId="8"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10" fillId="0" borderId="0" xfId="0" applyFont="1" applyFill="1" applyBorder="1" applyAlignment="1">
      <alignment horizontal="center" vertical="center"/>
    </xf>
    <xf numFmtId="164" fontId="3" fillId="0" borderId="0" xfId="0" applyNumberFormat="1" applyFont="1" applyBorder="1" applyAlignment="1">
      <alignment horizontal="center"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164" fontId="3" fillId="0" borderId="0" xfId="1" applyNumberFormat="1" applyFont="1" applyBorder="1" applyAlignment="1">
      <alignment horizontal="center" vertical="center"/>
    </xf>
    <xf numFmtId="0" fontId="11" fillId="0" borderId="0" xfId="0" applyFont="1" applyBorder="1" applyAlignment="1">
      <alignment horizontal="center" vertical="center" wrapText="1"/>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164" fontId="3" fillId="0" borderId="0" xfId="1" applyNumberFormat="1" applyFont="1" applyFill="1" applyBorder="1" applyAlignment="1">
      <alignment horizontal="left" vertical="center" wrapText="1"/>
    </xf>
    <xf numFmtId="0" fontId="3" fillId="0" borderId="0" xfId="0" applyFont="1" applyAlignment="1">
      <alignment horizontal="center" wrapText="1"/>
    </xf>
    <xf numFmtId="1" fontId="14" fillId="0" borderId="0" xfId="0" applyNumberFormat="1" applyFont="1" applyBorder="1" applyAlignment="1">
      <alignment horizontal="center" vertical="center" wrapText="1"/>
    </xf>
    <xf numFmtId="1" fontId="14" fillId="0" borderId="0" xfId="0" applyNumberFormat="1" applyFont="1" applyBorder="1" applyAlignment="1">
      <alignment horizontal="center" vertical="center"/>
    </xf>
    <xf numFmtId="0" fontId="15" fillId="0" borderId="0" xfId="0" applyFont="1" applyFill="1" applyAlignment="1">
      <alignment horizontal="center" vertical="center"/>
    </xf>
    <xf numFmtId="0" fontId="2" fillId="0" borderId="0" xfId="0" applyFont="1" applyFill="1" applyBorder="1"/>
    <xf numFmtId="0" fontId="14" fillId="0" borderId="0" xfId="0" applyFont="1" applyAlignment="1">
      <alignment horizontal="center" vertical="center"/>
    </xf>
    <xf numFmtId="164" fontId="4" fillId="0" borderId="0" xfId="1" applyNumberFormat="1" applyFont="1" applyAlignment="1">
      <alignment horizontal="center" vertical="center"/>
    </xf>
    <xf numFmtId="164" fontId="2" fillId="0" borderId="0" xfId="1" applyNumberFormat="1" applyFont="1" applyFill="1" applyAlignment="1">
      <alignment horizontal="left" vertical="center" wrapText="1"/>
    </xf>
    <xf numFmtId="0" fontId="2" fillId="0" borderId="1" xfId="0" applyFont="1" applyBorder="1" applyAlignment="1">
      <alignment horizontal="center" vertical="center" wrapText="1"/>
    </xf>
    <xf numFmtId="0" fontId="16" fillId="0" borderId="1" xfId="0" applyFont="1" applyFill="1" applyBorder="1" applyAlignment="1">
      <alignment horizontal="center" vertical="center"/>
    </xf>
    <xf numFmtId="0" fontId="17" fillId="0" borderId="1" xfId="0" applyFont="1" applyFill="1" applyBorder="1" applyAlignment="1">
      <alignment horizontal="center" vertical="center"/>
    </xf>
    <xf numFmtId="0" fontId="18"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20" fillId="0" borderId="1" xfId="0" applyFont="1" applyFill="1" applyBorder="1" applyAlignment="1">
      <alignment horizontal="center" vertical="center"/>
    </xf>
    <xf numFmtId="0" fontId="2" fillId="0" borderId="1" xfId="0" applyFont="1" applyFill="1" applyBorder="1" applyAlignment="1">
      <alignment horizontal="center" wrapText="1"/>
    </xf>
    <xf numFmtId="0" fontId="21" fillId="2"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2" fillId="0" borderId="0" xfId="0" applyFont="1" applyAlignment="1">
      <alignment horizontal="center" vertical="center"/>
    </xf>
    <xf numFmtId="164" fontId="2" fillId="0" borderId="0" xfId="1" applyNumberFormat="1" applyFont="1" applyAlignment="1">
      <alignment horizontal="center" vertical="center"/>
    </xf>
    <xf numFmtId="0" fontId="3" fillId="0" borderId="0" xfId="0" applyFont="1" applyBorder="1" applyAlignment="1">
      <alignment horizontal="center" wrapText="1"/>
    </xf>
    <xf numFmtId="0" fontId="2" fillId="0" borderId="0" xfId="0" applyFont="1" applyBorder="1" applyAlignment="1">
      <alignment wrapText="1"/>
    </xf>
    <xf numFmtId="164" fontId="2" fillId="0" borderId="0" xfId="1" applyNumberFormat="1" applyFont="1" applyBorder="1" applyAlignment="1">
      <alignment horizontal="center" vertical="center"/>
    </xf>
    <xf numFmtId="164" fontId="2" fillId="0" borderId="0" xfId="1" applyNumberFormat="1"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74">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0</xdr:colOff>
      <xdr:row>167</xdr:row>
      <xdr:rowOff>0</xdr:rowOff>
    </xdr:from>
    <xdr:to>
      <xdr:col>2</xdr:col>
      <xdr:colOff>0</xdr:colOff>
      <xdr:row>167</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3520" y="34747200"/>
          <a:ext cx="0" cy="0"/>
        </a:xfrm>
        <a:prstGeom prst="rect">
          <a:avLst/>
        </a:prstGeom>
      </xdr:spPr>
    </xdr:pic>
    <xdr:clientData/>
  </xdr:twoCellAnchor>
  <xdr:twoCellAnchor>
    <xdr:from>
      <xdr:col>2</xdr:col>
      <xdr:colOff>0</xdr:colOff>
      <xdr:row>226</xdr:row>
      <xdr:rowOff>0</xdr:rowOff>
    </xdr:from>
    <xdr:to>
      <xdr:col>2</xdr:col>
      <xdr:colOff>0</xdr:colOff>
      <xdr:row>226</xdr:row>
      <xdr:rowOff>365792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39240" y="87774780"/>
          <a:ext cx="0" cy="365792"/>
        </a:xfrm>
        <a:prstGeom prst="rect">
          <a:avLst/>
        </a:prstGeom>
      </xdr:spPr>
    </xdr:pic>
    <xdr:clientData/>
  </xdr:twoCellAnchor>
  <xdr:twoCellAnchor>
    <xdr:from>
      <xdr:col>7</xdr:col>
      <xdr:colOff>638175</xdr:colOff>
      <xdr:row>230</xdr:row>
      <xdr:rowOff>0</xdr:rowOff>
    </xdr:from>
    <xdr:to>
      <xdr:col>7</xdr:col>
      <xdr:colOff>638175</xdr:colOff>
      <xdr:row>230</xdr:row>
      <xdr:rowOff>3842</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0935" y="89397840"/>
          <a:ext cx="0" cy="3842"/>
        </a:xfrm>
        <a:prstGeom prst="rect">
          <a:avLst/>
        </a:prstGeom>
      </xdr:spPr>
    </xdr:pic>
    <xdr:clientData/>
  </xdr:twoCellAnchor>
  <xdr:twoCellAnchor>
    <xdr:from>
      <xdr:col>2</xdr:col>
      <xdr:colOff>0</xdr:colOff>
      <xdr:row>190</xdr:row>
      <xdr:rowOff>0</xdr:rowOff>
    </xdr:from>
    <xdr:to>
      <xdr:col>2</xdr:col>
      <xdr:colOff>0</xdr:colOff>
      <xdr:row>190</xdr:row>
      <xdr:rowOff>0</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9240" y="73891140"/>
          <a:ext cx="0" cy="0"/>
        </a:xfrm>
        <a:prstGeom prst="rect">
          <a:avLst/>
        </a:prstGeom>
      </xdr:spPr>
    </xdr:pic>
    <xdr:clientData/>
  </xdr:twoCellAnchor>
  <xdr:twoCellAnchor>
    <xdr:from>
      <xdr:col>2</xdr:col>
      <xdr:colOff>0</xdr:colOff>
      <xdr:row>224</xdr:row>
      <xdr:rowOff>15240</xdr:rowOff>
    </xdr:from>
    <xdr:to>
      <xdr:col>2</xdr:col>
      <xdr:colOff>0</xdr:colOff>
      <xdr:row>225</xdr:row>
      <xdr:rowOff>0</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39240" y="87043260"/>
          <a:ext cx="0" cy="358140"/>
        </a:xfrm>
        <a:prstGeom prst="rect">
          <a:avLst/>
        </a:prstGeom>
      </xdr:spPr>
    </xdr:pic>
    <xdr:clientData/>
  </xdr:twoCellAnchor>
  <xdr:twoCellAnchor>
    <xdr:from>
      <xdr:col>2</xdr:col>
      <xdr:colOff>0</xdr:colOff>
      <xdr:row>226</xdr:row>
      <xdr:rowOff>0</xdr:rowOff>
    </xdr:from>
    <xdr:to>
      <xdr:col>2</xdr:col>
      <xdr:colOff>0</xdr:colOff>
      <xdr:row>226</xdr:row>
      <xdr:rowOff>365792</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39240" y="87774780"/>
          <a:ext cx="0" cy="365792"/>
        </a:xfrm>
        <a:prstGeom prst="rect">
          <a:avLst/>
        </a:prstGeom>
      </xdr:spPr>
    </xdr:pic>
    <xdr:clientData/>
  </xdr:twoCellAnchor>
  <xdr:twoCellAnchor>
    <xdr:from>
      <xdr:col>2</xdr:col>
      <xdr:colOff>0</xdr:colOff>
      <xdr:row>229</xdr:row>
      <xdr:rowOff>0</xdr:rowOff>
    </xdr:from>
    <xdr:to>
      <xdr:col>2</xdr:col>
      <xdr:colOff>0</xdr:colOff>
      <xdr:row>229</xdr:row>
      <xdr:rowOff>365792</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39240" y="89024460"/>
          <a:ext cx="0" cy="365792"/>
        </a:xfrm>
        <a:prstGeom prst="rect">
          <a:avLst/>
        </a:prstGeom>
      </xdr:spPr>
    </xdr:pic>
    <xdr:clientData/>
  </xdr:twoCellAnchor>
  <xdr:twoCellAnchor>
    <xdr:from>
      <xdr:col>2</xdr:col>
      <xdr:colOff>0</xdr:colOff>
      <xdr:row>228</xdr:row>
      <xdr:rowOff>0</xdr:rowOff>
    </xdr:from>
    <xdr:to>
      <xdr:col>2</xdr:col>
      <xdr:colOff>0</xdr:colOff>
      <xdr:row>228</xdr:row>
      <xdr:rowOff>365792</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39240" y="88651080"/>
          <a:ext cx="0" cy="365792"/>
        </a:xfrm>
        <a:prstGeom prst="rect">
          <a:avLst/>
        </a:prstGeom>
      </xdr:spPr>
    </xdr:pic>
    <xdr:clientData/>
  </xdr:twoCellAnchor>
  <xdr:twoCellAnchor>
    <xdr:from>
      <xdr:col>2</xdr:col>
      <xdr:colOff>0</xdr:colOff>
      <xdr:row>226</xdr:row>
      <xdr:rowOff>15208</xdr:rowOff>
    </xdr:from>
    <xdr:to>
      <xdr:col>2</xdr:col>
      <xdr:colOff>0</xdr:colOff>
      <xdr:row>227</xdr:row>
      <xdr:rowOff>0</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39240" y="87789988"/>
          <a:ext cx="0" cy="487712"/>
        </a:xfrm>
        <a:prstGeom prst="rect">
          <a:avLst/>
        </a:prstGeom>
      </xdr:spPr>
    </xdr:pic>
    <xdr:clientData/>
  </xdr:twoCellAnchor>
  <xdr:twoCellAnchor>
    <xdr:from>
      <xdr:col>2</xdr:col>
      <xdr:colOff>0</xdr:colOff>
      <xdr:row>225</xdr:row>
      <xdr:rowOff>0</xdr:rowOff>
    </xdr:from>
    <xdr:to>
      <xdr:col>2</xdr:col>
      <xdr:colOff>0</xdr:colOff>
      <xdr:row>225</xdr:row>
      <xdr:rowOff>365792</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9240" y="87401400"/>
          <a:ext cx="0" cy="365792"/>
        </a:xfrm>
        <a:prstGeom prst="rect">
          <a:avLst/>
        </a:prstGeom>
      </xdr:spPr>
    </xdr:pic>
    <xdr:clientData/>
  </xdr:twoCellAnchor>
  <xdr:twoCellAnchor>
    <xdr:from>
      <xdr:col>2</xdr:col>
      <xdr:colOff>0</xdr:colOff>
      <xdr:row>228</xdr:row>
      <xdr:rowOff>15240</xdr:rowOff>
    </xdr:from>
    <xdr:to>
      <xdr:col>2</xdr:col>
      <xdr:colOff>0</xdr:colOff>
      <xdr:row>229</xdr:row>
      <xdr:rowOff>0</xdr:rowOff>
    </xdr:to>
    <xdr:pic>
      <xdr:nvPicPr>
        <xdr:cNvPr id="12" name="Picture 1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39240" y="88666320"/>
          <a:ext cx="0" cy="358140"/>
        </a:xfrm>
        <a:prstGeom prst="rect">
          <a:avLst/>
        </a:prstGeom>
      </xdr:spPr>
    </xdr:pic>
    <xdr:clientData/>
  </xdr:twoCellAnchor>
  <xdr:twoCellAnchor>
    <xdr:from>
      <xdr:col>2</xdr:col>
      <xdr:colOff>0</xdr:colOff>
      <xdr:row>229</xdr:row>
      <xdr:rowOff>0</xdr:rowOff>
    </xdr:from>
    <xdr:to>
      <xdr:col>2</xdr:col>
      <xdr:colOff>0</xdr:colOff>
      <xdr:row>229</xdr:row>
      <xdr:rowOff>365792</xdr:rowOff>
    </xdr:to>
    <xdr:pic>
      <xdr:nvPicPr>
        <xdr:cNvPr id="13" name="Picture 1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39240" y="89024460"/>
          <a:ext cx="0" cy="3657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lim/2018BondProject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djjr0/Documents/prelim/2018BondProject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2018Bond"/>
      <sheetName val="2018BondProjects0522"/>
      <sheetName val="2018BondProjects0517"/>
      <sheetName val="June1 with PrintBlocks"/>
      <sheetName val="bOND0529"/>
      <sheetName val="BondCopy0524"/>
      <sheetName val="Letter"/>
      <sheetName val="NEW ENTRIES"/>
      <sheetName val="2018BondProjectsCURRENT"/>
      <sheetName val="Print0507"/>
      <sheetName val="All Pivots"/>
      <sheetName val="OLDPivot Watershed"/>
      <sheetName val="Pivot - Type"/>
      <sheetName val="Pivot-Watershed"/>
      <sheetName val="Pivot-Precinct"/>
      <sheetName val="Orphan ADD Projects"/>
      <sheetName val="2018BondProjects0507"/>
      <sheetName val="PrintVersion0430"/>
      <sheetName val="SummaryTable 0502-0855"/>
      <sheetName val="2018BondProjects0502"/>
      <sheetName val="backupinthewatershed"/>
      <sheetName val="SummaryTable 0502"/>
      <sheetName val="Add Projects 0515"/>
      <sheetName val="April17NRCS"/>
      <sheetName val="PrintVersion04250800"/>
      <sheetName val="ENG0423"/>
      <sheetName val="Lookups"/>
      <sheetName val="Pivot0430"/>
      <sheetName val="ENG0509"/>
      <sheetName val="ENG06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1">
          <cell r="A1" t="str">
            <v>Letter</v>
          </cell>
        </row>
        <row r="35">
          <cell r="E35" t="str">
            <v>Buyout</v>
          </cell>
          <cell r="F35" t="str">
            <v>&amp;</v>
          </cell>
          <cell r="G35" t="str">
            <v>&amp;</v>
          </cell>
          <cell r="H35" t="str">
            <v>^</v>
          </cell>
          <cell r="I35" t="str">
            <v>^</v>
          </cell>
        </row>
        <row r="36">
          <cell r="E36" t="str">
            <v>Community Input</v>
          </cell>
          <cell r="F36" t="str">
            <v>k</v>
          </cell>
          <cell r="G36" t="str">
            <v>k</v>
          </cell>
          <cell r="H36" t="str">
            <v>k</v>
          </cell>
          <cell r="I36" t="str">
            <v>k</v>
          </cell>
        </row>
        <row r="37">
          <cell r="E37" t="str">
            <v>Local</v>
          </cell>
          <cell r="F37" t="str">
            <v>!</v>
          </cell>
          <cell r="G37" t="str">
            <v>!</v>
          </cell>
          <cell r="H37" t="str">
            <v>!</v>
          </cell>
          <cell r="I37" t="str">
            <v>!</v>
          </cell>
        </row>
        <row r="38">
          <cell r="E38" t="str">
            <v>Partnership</v>
          </cell>
          <cell r="F38" t="str">
            <v>$</v>
          </cell>
          <cell r="G38" t="str">
            <v>$</v>
          </cell>
          <cell r="H38" t="str">
            <v>G</v>
          </cell>
          <cell r="I38" t="str">
            <v>G</v>
          </cell>
        </row>
        <row r="39">
          <cell r="E39" t="str">
            <v>Storm Repair</v>
          </cell>
          <cell r="F39" t="str">
            <v>#</v>
          </cell>
          <cell r="G39" t="str">
            <v>#</v>
          </cell>
          <cell r="H39" t="str">
            <v>#</v>
          </cell>
          <cell r="I39" t="str">
            <v>#</v>
          </cell>
        </row>
        <row r="40">
          <cell r="E40" t="str">
            <v>Subdivision Drainage Improvement</v>
          </cell>
          <cell r="F40" t="str">
            <v>%</v>
          </cell>
          <cell r="G40" t="str">
            <v>%</v>
          </cell>
          <cell r="H40" t="str">
            <v>X</v>
          </cell>
          <cell r="I40" t="str">
            <v>X</v>
          </cell>
        </row>
      </sheetData>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ubio, Jordan" refreshedDate="43300.502312500001" createdVersion="6" refreshedVersion="6" minRefreshableVersion="3" recordCount="222">
  <cacheSource type="worksheet">
    <worksheetSource ref="A1:L223" sheet="Sheet1"/>
  </cacheSource>
  <cacheFields count="12">
    <cacheField name="watershed" numFmtId="0">
      <sharedItems count="24">
        <s v="Addicks Reservoir"/>
        <s v="Armand Bayou"/>
        <s v="Barker Reservoir"/>
        <s v="Brays Bayou"/>
        <s v="Buffalo Bayou"/>
        <s v="Carpenters Bayou"/>
        <s v="Cedar Bayou"/>
        <s v="Clear Creek"/>
        <s v="Cypress Creek"/>
        <s v="Galveston Bay"/>
        <s v="Goose Creek"/>
        <s v="Greens Bayou"/>
        <s v="Halls Bayou"/>
        <s v="Hunting Bayou"/>
        <s v="Jackson Bayou"/>
        <s v="Little Cypress Creek"/>
        <s v="Luce Bayou"/>
        <s v="San Jacinto River"/>
        <s v="Sims Bayou"/>
        <s v="Spring Creek"/>
        <s v="Vince Bayou"/>
        <s v="White Oak Bayou"/>
        <s v="Willow Creek"/>
        <s v="z.Countywide"/>
      </sharedItems>
    </cacheField>
    <cacheField name="type" numFmtId="0">
      <sharedItems count="6">
        <s v="Local"/>
        <s v="Partnership"/>
        <s v="Subdivision Drainage Improvement"/>
        <s v="Storm Repair"/>
        <s v="Community Input"/>
        <s v="Buyout"/>
      </sharedItems>
    </cacheField>
    <cacheField name="Icon" numFmtId="0">
      <sharedItems/>
    </cacheField>
    <cacheField name="MAP ID" numFmtId="0">
      <sharedItems containsBlank="1"/>
    </cacheField>
    <cacheField name="PROJECT ID" numFmtId="0">
      <sharedItems/>
    </cacheField>
    <cacheField name="title" numFmtId="0">
      <sharedItems/>
    </cacheField>
    <cacheField name="precinct" numFmtId="0">
      <sharedItems containsMixedTypes="1" containsNumber="1" containsInteger="1" minValue="1" maxValue="4"/>
    </cacheField>
    <cacheField name="local" numFmtId="164">
      <sharedItems containsSemiMixedTypes="0" containsString="0" containsNumber="1" containsInteger="1" minValue="0" maxValue="430000000"/>
    </cacheField>
    <cacheField name="grant" numFmtId="164">
      <sharedItems containsSemiMixedTypes="0" containsString="0" containsNumber="1" containsInteger="1" minValue="0" maxValue="200000000"/>
    </cacheField>
    <cacheField name="partner" numFmtId="164">
      <sharedItems containsString="0" containsBlank="1" containsNumber="1" containsInteger="1" minValue="0" maxValue="150000000"/>
    </cacheField>
    <cacheField name="match" numFmtId="164">
      <sharedItems containsSemiMixedTypes="0" containsString="0" containsNumber="1" containsInteger="1" minValue="0" maxValue="70000000"/>
    </cacheField>
    <cacheField name="benefits" numFmtId="49">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
  <r>
    <x v="0"/>
    <x v="0"/>
    <s v="!"/>
    <s v="F-53"/>
    <s v="U100-00-00-CONV"/>
    <s v="Rehabilitation of Channels Upstream of Addicks Reservoir to Restore Channel Conveyance Capacity"/>
    <n v="3"/>
    <n v="30000000"/>
    <n v="0"/>
    <n v="0"/>
    <n v="0"/>
    <s v="Needed repairs to restore channel conveyance capacity."/>
  </r>
  <r>
    <x v="0"/>
    <x v="0"/>
    <s v="!"/>
    <s v="F-54"/>
    <s v="U100-00-00-E008"/>
    <s v="Right-Of-Way Acquisition, Design and Construction of Control Structures and Stormwater Quality Features for the Upper Langham Creek Program"/>
    <n v="3"/>
    <n v="10000000"/>
    <n v="0"/>
    <n v="0"/>
    <n v="0"/>
    <s v="The Upper Langham Creek project could remove the 1% floodplain from all structures in the Upper Langham Creek watershed."/>
  </r>
  <r>
    <x v="0"/>
    <x v="1"/>
    <s v="G"/>
    <s v="C-40"/>
    <s v="U100-SECTION-216"/>
    <s v="Corps of Engineers Section 216 Study - Addicks and Barker Reservoirs"/>
    <s v="Countywide"/>
    <n v="0"/>
    <n v="750000"/>
    <n v="375000"/>
    <n v="375000"/>
    <s v="This study partnership with the Corps of Engineers will evaluate the effectiveness and operation of the Addicks and Barker Reservoirs."/>
  </r>
  <r>
    <x v="0"/>
    <x v="1"/>
    <s v="G"/>
    <s v="C-36"/>
    <s v="U101-00-00-FP001"/>
    <s v="Right-Of-Way Acquisition, Design and Construction of Channel Conveyance Improvements and Bypass Channel for South Mayde Creek "/>
    <n v="3"/>
    <n v="0"/>
    <n v="10000000"/>
    <n v="9000000"/>
    <n v="1000000"/>
    <s v="The South Mayde Creek project could reduce the risk of flooding for over 70 structures and the 1% floodplain is removed from an estimated 19 miles of roads near several schools."/>
  </r>
  <r>
    <x v="0"/>
    <x v="1"/>
    <s v="G"/>
    <s v="C-46"/>
    <s v="U101-00-00-FP002"/>
    <s v="Right-Of-Way Acquisition, Design and Construction of a Stormwater Detention Basin on South Mayde Creek "/>
    <n v="3"/>
    <n v="0"/>
    <n v="16000000"/>
    <n v="14400000"/>
    <n v="1600000"/>
    <s v="This project will reduce the risk of flooding along South Mayde Creek."/>
  </r>
  <r>
    <x v="0"/>
    <x v="1"/>
    <s v="G"/>
    <s v="C-47"/>
    <s v="U101-00-00-FP003"/>
    <s v="Design and Construction of a Bridge Replacement for Greenhouse Road at South Mayde Creek"/>
    <n v="3"/>
    <n v="0"/>
    <n v="15000000"/>
    <n v="13500000"/>
    <n v="1500000"/>
    <s v="This project will reduce the risk of flooding along South Mayde Creek."/>
  </r>
  <r>
    <x v="0"/>
    <x v="1"/>
    <s v="G"/>
    <s v="C-48"/>
    <s v="U101-00-00-FP004"/>
    <s v="Right-Of-Way Acquisition, Design and Construction of a Stormwater Detention Basin on South Mayde Creek near the Grand Parkway"/>
    <n v="3"/>
    <n v="0"/>
    <n v="94000000"/>
    <n v="84600000"/>
    <n v="9400000"/>
    <s v="This project will reduce the risk of flooding along South Mayde Creek."/>
  </r>
  <r>
    <x v="0"/>
    <x v="0"/>
    <s v="!"/>
    <s v="F-55"/>
    <s v="U102-00-00-FP001"/>
    <s v="Planning, Right-Of-Way Acquisition, Design, and Construction for Ultimate Conveyance on Bear Creek"/>
    <n v="3"/>
    <n v="25000000"/>
    <n v="0"/>
    <n v="0"/>
    <n v="0"/>
    <s v="The project could reduce the risk of flooding for over 30 structures in the 1% floodplain and create depth for more effective drainage."/>
  </r>
  <r>
    <x v="0"/>
    <x v="0"/>
    <s v="!"/>
    <s v="F-84"/>
    <s v="U102-12-00-FP"/>
    <s v="Design and Construction of Secondary Outfall for John Pauls Landing for the Upper Langham Creek Program"/>
    <n v="3"/>
    <n v="5000000"/>
    <n v="0"/>
    <n v="0"/>
    <n v="0"/>
    <s v="This project will reduce the risk of flooding along Upper Langham Creek."/>
  </r>
  <r>
    <x v="0"/>
    <x v="0"/>
    <s v="!"/>
    <s v="F-56"/>
    <s v="U500-00-00-FP002"/>
    <s v="Right-Of-Way Acquisition, Design, and Construction of a Retention Area "/>
    <n v="4"/>
    <n v="15000000"/>
    <n v="0"/>
    <n v="0"/>
    <n v="0"/>
    <s v="Provides regional retention in accordance w/ Cypress Creek Overflow Guidelines"/>
  </r>
  <r>
    <x v="0"/>
    <x v="1"/>
    <s v="G"/>
    <s v="C-37"/>
    <s v="U500-01-00-E001"/>
    <s v="Design and Construction of Little York Stormwater Detention Basin "/>
    <n v="4"/>
    <n v="0"/>
    <n v="3000000"/>
    <n v="2500000"/>
    <n v="500000"/>
    <s v="Project would provide additional stormwater detention in support of flood damage reduction in Addicks Reservoir Watershed."/>
  </r>
  <r>
    <x v="0"/>
    <x v="0"/>
    <s v="!"/>
    <s v="F-83"/>
    <s v="U500-North-JPL"/>
    <s v="Right-Of-Way Acquisition, Design and Construction of a Stormwater Detention Basin North of John Pauls Landing for the Upper Langham Creek Program"/>
    <n v="3"/>
    <n v="21000000"/>
    <n v="0"/>
    <n v="0"/>
    <n v="0"/>
    <s v="This project will reduce the risk of flooding along Upper Langham Creek."/>
  </r>
  <r>
    <x v="0"/>
    <x v="1"/>
    <s v="G"/>
    <s v="C-38"/>
    <s v="U520-01-00-E001"/>
    <s v="Design and Construction of Dinner Creek Stormwater Detention Basin"/>
    <n v="4"/>
    <n v="0"/>
    <n v="15000000"/>
    <n v="11250000"/>
    <n v="3750000"/>
    <s v="Project would provide additional stormwater detention in support of flood damage reduction in Addicks Reservoir Watershed."/>
  </r>
  <r>
    <x v="0"/>
    <x v="0"/>
    <s v="!"/>
    <s v="F-112"/>
    <s v="U700-00-00-FP001"/>
    <s v="Right-Of-Way Acquisition, Design, and Construction of Wetland Mitigation Bank"/>
    <s v="3 &amp; 4"/>
    <n v="20000000"/>
    <n v="0"/>
    <n v="0"/>
    <n v="0"/>
    <s v="Restoration and enhancement of wetlands to create credits for wetland mitigation supporting construction of District projects."/>
  </r>
  <r>
    <x v="0"/>
    <x v="2"/>
    <s v="X"/>
    <m/>
    <s v="U-ENG"/>
    <s v="Addicks Reservoir Subdivision Drainage Improvements"/>
    <s v="3 &amp; 4"/>
    <n v="0"/>
    <n v="83770000"/>
    <n v="62827500"/>
    <n v="20942500"/>
    <s v="Design and construction of these projects could reduce the risk of flooding for over 6,600 homes during a 1% rain or flood event."/>
  </r>
  <r>
    <x v="0"/>
    <x v="3"/>
    <s v="#"/>
    <m/>
    <s v="U-NRCS"/>
    <s v="Storm Repairs in Addicks Reservoir Watershed"/>
    <s v="3 &amp; 4"/>
    <n v="0"/>
    <n v="19056000"/>
    <n v="15245000"/>
    <n v="3811000"/>
    <s v="Approximately 158 repair projects of erosion and infrastructure identified after Hurricane Harvey."/>
  </r>
  <r>
    <x v="0"/>
    <x v="1"/>
    <s v="G"/>
    <s v="C-52"/>
    <s v="U-USACE-CONV"/>
    <s v="Rehabilitation of Channels Inside of Addicks Reservoir to Restore Channel Conveyance Capacity"/>
    <n v="3"/>
    <n v="0"/>
    <n v="10000000"/>
    <n v="0"/>
    <n v="10000000"/>
    <s v="Needed repairs to restore channel conveyance capacity. Partnership project with USACE with HCFCD providing project funding."/>
  </r>
  <r>
    <x v="1"/>
    <x v="4"/>
    <s v="k"/>
    <s v="CI-021"/>
    <s v="B100-BGLEN"/>
    <s v="Brookglen Flooding Mitigation Analysis"/>
    <n v="2"/>
    <n v="250000"/>
    <n v="0"/>
    <n v="0"/>
    <n v="0"/>
    <s v="Effort will investigate flooding problems and evaluate potential solutions to flooding problems to reduce the risk of flooding in the Brookglen area."/>
  </r>
  <r>
    <x v="1"/>
    <x v="0"/>
    <s v="!"/>
    <s v="F-99"/>
    <s v="B100-CON"/>
    <s v="Right-Of-Way, Design and Construction of Conveyance Improvements along Armand Bayou"/>
    <n v="2"/>
    <n v="10000000"/>
    <n v="0"/>
    <n v="0"/>
    <n v="0"/>
    <s v="Design and construction of projects to reduce the risk of flooding in the Armand Bayou watershed."/>
  </r>
  <r>
    <x v="1"/>
    <x v="0"/>
    <s v="!"/>
    <s v="F-96"/>
    <s v="B100-GEN"/>
    <s v="Investigations of General Drainage Improvements in Armand Bayou Watershed"/>
    <n v="2"/>
    <n v="500000"/>
    <n v="0"/>
    <n v="0"/>
    <n v="0"/>
    <s v="Effort will investigate flooding problems and evaluate potential solutions to flooding problems to reduce the risk of flooding in the Armand Bayou watershed."/>
  </r>
  <r>
    <x v="1"/>
    <x v="5"/>
    <s v="^"/>
    <m/>
    <s v="B100-HMGP"/>
    <s v="Federal Grant-Funded Volunteer Home Buyouts"/>
    <n v="2"/>
    <n v="0"/>
    <n v="6200000"/>
    <n v="4650000"/>
    <n v="1550000"/>
    <s v="Purchase of approximately 30 buildings."/>
  </r>
  <r>
    <x v="1"/>
    <x v="1"/>
    <s v="G"/>
    <s v="C-44"/>
    <s v="B100-RESTORE"/>
    <s v="Floodplain Right-Of-Way Acquisition in Armand Bayou"/>
    <n v="2"/>
    <n v="0"/>
    <n v="4000000"/>
    <n v="2000000"/>
    <n v="2000000"/>
    <s v="Acquisition of Right-Of-Way along Armand Bayou to preserve channel conveyance and / or restore natural floodplains in areas subject to frequent flooding."/>
  </r>
  <r>
    <x v="1"/>
    <x v="0"/>
    <s v="!"/>
    <s v="F-05"/>
    <s v="B104-00-00-FP"/>
    <s v="Planning, Right-Of-Way, Design and Construction of Conveyance Improvements along Horsepen Bayou"/>
    <n v="2"/>
    <n v="2500000"/>
    <n v="0"/>
    <n v="0"/>
    <n v="0"/>
    <s v="Project could reduce the risk of flooding for structures in the watershed."/>
  </r>
  <r>
    <x v="1"/>
    <x v="1"/>
    <s v="G"/>
    <s v="C-06"/>
    <s v="B112-00-00-404"/>
    <s v="Right-Of-Way Acquisition, Design and Construction of B112-00-00 and Tributaries Conveyance Improvements "/>
    <n v="2"/>
    <n v="0"/>
    <n v="10000000"/>
    <n v="8000000"/>
    <n v="2000000"/>
    <s v="Provides general drainage improvements along B112-00-00"/>
  </r>
  <r>
    <x v="1"/>
    <x v="1"/>
    <s v="G"/>
    <s v="C-07"/>
    <s v="B509-04-00-E00X"/>
    <s v="Design and Construction of the Red Bluff Regional Stormwater Detention Basin "/>
    <n v="2"/>
    <n v="0"/>
    <n v="15000000"/>
    <n v="11250000"/>
    <n v="3750000"/>
    <s v="Construction of this stormwater detention basin will reduce the risk of flooding in the Armand Bayou watershed."/>
  </r>
  <r>
    <x v="1"/>
    <x v="0"/>
    <s v="!"/>
    <s v="F-72"/>
    <s v="B513-02-00-FP"/>
    <s v="Design and Construction of the Baywood Stormwater Detention Basin"/>
    <n v="2"/>
    <n v="2000000"/>
    <n v="0"/>
    <n v="0"/>
    <n v="0"/>
    <s v="Construction of additional volume in this stormwater detention basin will help reduce the risk of flooding along Armand Bayou."/>
  </r>
  <r>
    <x v="1"/>
    <x v="3"/>
    <s v="#"/>
    <m/>
    <s v="B-NRCS"/>
    <s v="Storm Repairs in Armand Bayou Watershed"/>
    <n v="2"/>
    <n v="0"/>
    <n v="174000"/>
    <n v="139000"/>
    <n v="35000"/>
    <s v="Approximately 18 repair projects of erosion and infrastructure identified after Hurricane Harvey."/>
  </r>
  <r>
    <x v="2"/>
    <x v="0"/>
    <s v="!"/>
    <s v="F-52"/>
    <s v="T100-00-00-CONV"/>
    <s v="Rehabilitation of Approximately 20 Miles of Channels Upstream of Barker Reservoir to Restore Channel Conveyance Capacity"/>
    <n v="3"/>
    <n v="30000000"/>
    <n v="0"/>
    <n v="0"/>
    <n v="0"/>
    <s v="Needed repairs to restore channel conveyance capacity."/>
  </r>
  <r>
    <x v="2"/>
    <x v="1"/>
    <s v="G"/>
    <s v="C-49"/>
    <s v="T100-SECTION-216"/>
    <s v="Corps of Engineers Section 216 Study - Addicks and Barker Reservoirs"/>
    <s v="Countywide"/>
    <n v="0"/>
    <n v="750000"/>
    <n v="375000"/>
    <n v="375000"/>
    <s v="This study partnership with the Corps of Engineers will evaluate the effectiveness and operation of the Addicks and Barker Reservoirs."/>
  </r>
  <r>
    <x v="2"/>
    <x v="2"/>
    <s v="X"/>
    <m/>
    <s v="T-ENG"/>
    <s v="Barker Reservoir Subdivision Drainage Improvements"/>
    <n v="3"/>
    <n v="0"/>
    <n v="33170000"/>
    <n v="24877500"/>
    <n v="8292500"/>
    <s v="Design and construction of these projects could reduce the risk of flooding for over 1,900 homes during a 1% rain or flood event."/>
  </r>
  <r>
    <x v="2"/>
    <x v="3"/>
    <s v="#"/>
    <m/>
    <s v="T-NRCS"/>
    <s v="Storm Repairs in Barker Reservoir Watershed"/>
    <n v="3"/>
    <n v="0"/>
    <n v="2224000"/>
    <n v="1779000"/>
    <n v="445000"/>
    <s v="Approximately 63 repair projects of erosion and infrastructure identified after Hurricane Harvey."/>
  </r>
  <r>
    <x v="2"/>
    <x v="1"/>
    <s v="G"/>
    <s v="C-53"/>
    <s v="T-USACE-CONV"/>
    <s v="Rehabilitation of Channels Inside of Barker Reservoir to Restore Channel Conveyance Capacity"/>
    <n v="3"/>
    <n v="0"/>
    <n v="10000000"/>
    <n v="0"/>
    <n v="10000000"/>
    <s v="Needed repairs to restore channel conveyance capacity. Partnership project with USACE with HCFCD providing project funding."/>
  </r>
  <r>
    <x v="3"/>
    <x v="1"/>
    <s v="G"/>
    <s v="C-11"/>
    <s v="D100-00-00-USACE"/>
    <s v="Design and Construction of Project Brays Corps of Engineers (Section 211(f) Project)"/>
    <s v="1, 2, &amp; 3"/>
    <n v="0"/>
    <n v="130000000"/>
    <n v="70000000"/>
    <n v="60000000"/>
    <s v="The 1% floodplain could be removed from  up to 15,000 structures."/>
  </r>
  <r>
    <x v="3"/>
    <x v="5"/>
    <s v="^"/>
    <m/>
    <s v="D100-HMGP"/>
    <s v="Federal Grant-Funded Volunteer Home Buyouts"/>
    <n v="3"/>
    <n v="0"/>
    <n v="11600000"/>
    <n v="8700000"/>
    <n v="2900000"/>
    <s v="Purchase of approximately 40 buildings."/>
  </r>
  <r>
    <x v="3"/>
    <x v="1"/>
    <s v="G"/>
    <s v="C-12"/>
    <s v="D111-00-00-404"/>
    <s v="Right-Of-Way, Design and Construction of Conveyance Improvements along Poor Farm Ditch"/>
    <n v="3"/>
    <n v="0"/>
    <n v="18000000"/>
    <n v="13500000"/>
    <n v="4500000"/>
    <s v="The project could reduce the risk of flooding for over 270 structures in the 1% floodplain."/>
  </r>
  <r>
    <x v="3"/>
    <x v="0"/>
    <s v="!"/>
    <s v="F-07"/>
    <s v="D118-00-00-FP001"/>
    <s v="Planning, Right-Of-Way Acquisition, Design, and Construction of Channel Conveyance Improvements on Keegans Bayou "/>
    <n v="1"/>
    <n v="32500000"/>
    <n v="0"/>
    <n v="0"/>
    <n v="0"/>
    <s v="Right-of-Way Acquisition, Design and construction of this project could reduce the risk flooding for over 900 structures in the 1% floodplain."/>
  </r>
  <r>
    <x v="3"/>
    <x v="1"/>
    <s v="G"/>
    <s v="C-13"/>
    <s v="D133-00-00-404"/>
    <s v="Right-Of-Way, Design and Construction of Conveyance Improvements along Bintliff Ditch"/>
    <n v="3"/>
    <n v="0"/>
    <n v="30000000"/>
    <n v="22500000"/>
    <n v="7500000"/>
    <s v="The project could reduce the risk of flooding for over 720 structures in the 1% floodplain."/>
  </r>
  <r>
    <x v="3"/>
    <x v="0"/>
    <s v="!"/>
    <s v="F-08"/>
    <s v="D140-00-00-FP001"/>
    <s v="Right-Of-Way Acquisition, Design, and Construction of Channel Conveyance Improvements on Fondren Diversion Channel"/>
    <n v="1"/>
    <n v="30500000"/>
    <n v="0"/>
    <n v="0"/>
    <n v="0"/>
    <s v="Right-of-Way Acquisition, Design and construction of this project could reduce the risk of flooding for over 400 structures in the 1% floodplain."/>
  </r>
  <r>
    <x v="3"/>
    <x v="3"/>
    <s v="#"/>
    <m/>
    <s v="D-NRCS"/>
    <s v="Storm Repairs in Brays Bayou Watershed"/>
    <s v="1, 2, &amp; 3"/>
    <n v="0"/>
    <n v="579000"/>
    <n v="463000"/>
    <n v="116000"/>
    <s v="Approximately 24 repair projects of erosion and infrastructure identified after Hurricane Harvey."/>
  </r>
  <r>
    <x v="4"/>
    <x v="0"/>
    <s v="!"/>
    <s v="F-58"/>
    <s v="W100-00-00-LIN"/>
    <s v="Construction of Linear Detention on Buffalo Bayou"/>
    <n v="3"/>
    <n v="10000000"/>
    <n v="0"/>
    <n v="0"/>
    <n v="0"/>
    <s v="Reduce the risk of flooding along Buffalo Bayou with construction of additional stormwater detention volume on land already owned by the District."/>
  </r>
  <r>
    <x v="4"/>
    <x v="4"/>
    <s v="k"/>
    <s v="CI-017"/>
    <s v="W100-BCON"/>
    <s v="Design &amp; Construction of Replacement Bridges Along Buffalo Bayou"/>
    <s v="Countywide"/>
    <n v="10000000"/>
    <n v="0"/>
    <n v="0"/>
    <n v="0"/>
    <s v="Design and construction of replacement bridges along Buffalo Bayou that could reduce the risk of of flooding along the channel."/>
  </r>
  <r>
    <x v="4"/>
    <x v="4"/>
    <s v="k"/>
    <s v="CI-016"/>
    <s v="W100-Bstudy"/>
    <s v="Investigations of Bridges over Buffalo Bayou"/>
    <s v="Countywide"/>
    <n v="500000"/>
    <n v="0"/>
    <n v="0"/>
    <n v="0"/>
    <s v="Investigations regarding the bridges over Buffalo Bayou for the purpose of reducing the risk of flooding along the channel."/>
  </r>
  <r>
    <x v="4"/>
    <x v="0"/>
    <s v="!"/>
    <s v="F-82"/>
    <s v="W100-COMMERCE"/>
    <s v="Demolition of Structure"/>
    <n v="2"/>
    <n v="2000000"/>
    <n v="0"/>
    <n v="0"/>
    <n v="0"/>
    <s v="Improving the channel conveyance along Buffalo Bayou near downtown Houston."/>
  </r>
  <r>
    <x v="4"/>
    <x v="4"/>
    <s v="k"/>
    <s v="CI-018"/>
    <s v="W140-00-00-GEN"/>
    <s v="Rehabilitation of W140-00-00 to Restore Channel Conveyance Capacity"/>
    <n v="3"/>
    <n v="2000000"/>
    <n v="0"/>
    <n v="0"/>
    <n v="0"/>
    <s v="Needed repairs to restore channel conveyance capacity."/>
  </r>
  <r>
    <x v="4"/>
    <x v="0"/>
    <s v="!"/>
    <s v="F-59"/>
    <s v="W140-00-00-X005"/>
    <s v="Spring Branch Creek Stabilization"/>
    <n v="3"/>
    <n v="4000000"/>
    <n v="0"/>
    <n v="0"/>
    <n v="0"/>
    <s v="Funding needed for completion of project construction maintaining channel conveyance around Memorial Drive."/>
  </r>
  <r>
    <x v="4"/>
    <x v="0"/>
    <s v="!"/>
    <s v="F-80"/>
    <s v="W141-00-00-GEN"/>
    <s v="Planning, Right-Of-Way Acquisition, Design and Construction Along Soldiers Creek"/>
    <n v="3"/>
    <n v="10000000"/>
    <n v="0"/>
    <n v="0"/>
    <n v="0"/>
    <s v="Could reduce the risk of flooding and could improve local drainage issues for buildings along the channel."/>
  </r>
  <r>
    <x v="4"/>
    <x v="4"/>
    <s v="k"/>
    <s v="CI-014"/>
    <s v="W151-00-00-GEN"/>
    <s v="Planning, Right-Of-Way Acquisition, Design and Construction Along W151-00-00"/>
    <n v="3"/>
    <n v="10000000"/>
    <n v="0"/>
    <n v="0"/>
    <n v="0"/>
    <s v="Could reduce the risk of flooding and could improve local drainage issues for buildings along the channel."/>
  </r>
  <r>
    <x v="4"/>
    <x v="0"/>
    <s v="!"/>
    <s v="F-81"/>
    <s v="W153-00-00-GEN"/>
    <s v="Planning, Right-Of-Way Acquisition, Design and Construction Along W153-00-00"/>
    <n v="3"/>
    <n v="10000000"/>
    <n v="0"/>
    <n v="0"/>
    <n v="0"/>
    <s v="Could reduce the risk of flooding and could improve local drainage issues for buildings along the channel."/>
  </r>
  <r>
    <x v="4"/>
    <x v="0"/>
    <s v="!"/>
    <s v="F-79"/>
    <s v="W157-00-00-GEN"/>
    <s v="Planning, Right-Of-Way Acquisition, Design and Construction Along W157-00-00"/>
    <n v="3"/>
    <n v="10000000"/>
    <n v="0"/>
    <n v="0"/>
    <n v="0"/>
    <s v="Could reduce the risk of flooding and could improve local drainage issues for buildings along the channel."/>
  </r>
  <r>
    <x v="4"/>
    <x v="4"/>
    <s v="k"/>
    <s v="CI-009"/>
    <s v="W190-JOINT"/>
    <s v="Partnership Project with Fort Bend County on Right-of-Way Acquisition, Design, and Construction of General Drainage Improvements along Clodine Ditch"/>
    <n v="3"/>
    <n v="0"/>
    <n v="30000000"/>
    <n v="15000000"/>
    <n v="15000000"/>
    <s v="Planning, right-of-way acquisition, design and construction of this project could reduce the risk of flooding for homes along Buffalo Bayou downstream of Highway 6."/>
  </r>
  <r>
    <x v="4"/>
    <x v="3"/>
    <s v="#"/>
    <m/>
    <s v="W-NRCS"/>
    <s v="Storm Repairs in Buffalo Bayou Watershed"/>
    <s v="1, 3, &amp; 4"/>
    <n v="0"/>
    <n v="5890000"/>
    <n v="4712000"/>
    <n v="1178000"/>
    <s v="Approximately 61 repair projects of erosion and infrastructure identified after Hurricane Harvey."/>
  </r>
  <r>
    <x v="5"/>
    <x v="5"/>
    <s v="^"/>
    <m/>
    <s v="N100-HMGP"/>
    <s v="Federal Grant-Funded Volunteer Home Buyouts"/>
    <s v=" 1 &amp; 2"/>
    <n v="0"/>
    <n v="200000"/>
    <n v="150000"/>
    <n v="50000"/>
    <s v="Purchase of several buildings."/>
  </r>
  <r>
    <x v="5"/>
    <x v="2"/>
    <s v="X"/>
    <m/>
    <s v="N-ENG"/>
    <s v="Carpenters Bayou Subdivision Drainage Improvements"/>
    <s v=" 1 &amp; 2"/>
    <n v="0"/>
    <n v="560000"/>
    <n v="420000"/>
    <n v="140000"/>
    <s v="Design and construction of these projects could reduce the risk of flooding for over 300 homes during a 1% rain or flood event."/>
  </r>
  <r>
    <x v="5"/>
    <x v="3"/>
    <s v="#"/>
    <m/>
    <s v="N-NRCS"/>
    <s v="Storm Repairs in Carpenters Bayou Watershed"/>
    <s v=" 1 &amp; 2"/>
    <n v="0"/>
    <n v="58000"/>
    <n v="46000"/>
    <n v="12000"/>
    <s v="Approximately 16 repair projects of erosion and infrastructure identified after Hurricane Harvey."/>
  </r>
  <r>
    <x v="6"/>
    <x v="0"/>
    <s v="!"/>
    <s v="F-70"/>
    <s v="Q100-00-00-FP"/>
    <s v="Upstream Cedar Bayou Project - Right-Of-Way Acquisition, Design and Construction of channel conveyance improvements and stormwater detention basin Upstream of FM 1960"/>
    <n v="2"/>
    <n v="74000000"/>
    <n v="0"/>
    <n v="0"/>
    <n v="0"/>
    <s v="The 1% floodplain could be reduced in size from approximately 1,500 acres to less than 100 acres."/>
  </r>
  <r>
    <x v="6"/>
    <x v="5"/>
    <s v="^"/>
    <m/>
    <s v="Q100-HMGP"/>
    <s v="Federal Grant-Funded Volunteer Home Buyouts"/>
    <n v="2"/>
    <n v="0"/>
    <n v="600000"/>
    <n v="450000"/>
    <n v="150000"/>
    <s v="Purchase of several buildings."/>
  </r>
  <r>
    <x v="6"/>
    <x v="0"/>
    <s v="!"/>
    <s v="F-42"/>
    <s v="Q114-00-00-FP"/>
    <s v="Right-of-Way Acquisition, Design and Construction of Channel Conveyance Improvements along Magee Gully"/>
    <n v="2"/>
    <n v="33000000"/>
    <n v="0"/>
    <n v="0"/>
    <n v="0"/>
    <s v="The 1% floodplain could be reduced in size."/>
  </r>
  <r>
    <x v="6"/>
    <x v="0"/>
    <s v="!"/>
    <s v="F-41"/>
    <s v="Q122-00-00-FP"/>
    <s v="Right-of-Way Acquisition, Design and Construction of Channel Conveyance Improvements along Clawson Ditch and Q124-00-00"/>
    <n v="2"/>
    <n v="19000000"/>
    <n v="0"/>
    <n v="0"/>
    <n v="0"/>
    <s v="The 1% floodplain could be reduced in size from approximately 2,700 acres to less than 800 acres."/>
  </r>
  <r>
    <x v="6"/>
    <x v="0"/>
    <s v="!"/>
    <s v="F-43"/>
    <s v="Q128-00-00-FP"/>
    <s v="Right-of-Way Acquisition, Design and Construction of Channel Conveyance Improvements along Adlong Ditch"/>
    <n v="2"/>
    <n v="23000000"/>
    <n v="0"/>
    <n v="0"/>
    <n v="0"/>
    <s v="The 1% floodplain could be reduced in size from approximately 2,300 acres to less than 200 acres."/>
  </r>
  <r>
    <x v="6"/>
    <x v="0"/>
    <s v="!"/>
    <s v="F-44"/>
    <s v="Q130-00-00-FP"/>
    <s v="Right-of-Way Acquisition, Design and Construction of Channel Conveyance Improvements along Q130-00-00"/>
    <n v="2"/>
    <n v="18000000"/>
    <n v="0"/>
    <n v="0"/>
    <n v="0"/>
    <s v="The 1% floodplain could be reduced in size from approximately 1,100 acres to less than 100 acres."/>
  </r>
  <r>
    <x v="6"/>
    <x v="0"/>
    <s v="!"/>
    <s v="F-45"/>
    <s v="Q134-00-00-FP"/>
    <s v="Planning, Right-Of-Way Acquisition, Design and Construction of Channel Conveyance Improvements on Q134-00-00 "/>
    <n v="2"/>
    <n v="11000000"/>
    <n v="0"/>
    <n v="0"/>
    <n v="0"/>
    <s v="The 1% floodplain could be reduced in size."/>
  </r>
  <r>
    <x v="6"/>
    <x v="0"/>
    <s v="!"/>
    <s v="F-68"/>
    <s v="Q134-01-00-FP"/>
    <s v="Right-Of-Way Acquisition, Design and Construction of channel conveyance improvements on Q134-01-00 - Part of the Upstream Cedar Bayou Project"/>
    <n v="2"/>
    <n v="11000000"/>
    <n v="0"/>
    <n v="0"/>
    <n v="0"/>
    <s v="This project will reduce the risk of flooding along upper Cedar Bayou."/>
  </r>
  <r>
    <x v="6"/>
    <x v="0"/>
    <s v="!"/>
    <s v="F-69"/>
    <s v="Q136-00-00-FP"/>
    <s v="Right-Of-Way Acquisition, Design and Construction of channel conveyance improvements on Q136-00-00 - Part of the Upstream Cedar Bayou Project"/>
    <n v="2"/>
    <n v="10500000"/>
    <n v="0"/>
    <n v="0"/>
    <n v="0"/>
    <s v="This project will reduce the risk of flooding along upper Cedar Bayou."/>
  </r>
  <r>
    <x v="6"/>
    <x v="0"/>
    <s v="!"/>
    <s v="F-46"/>
    <s v="Q500-01-00-FP"/>
    <s v="Design and Construction of the Q500-01 Stormwater Detention Basin"/>
    <n v="2"/>
    <n v="26000000"/>
    <n v="0"/>
    <n v="0"/>
    <n v="0"/>
    <s v="The 1% floodplain could be reduced in size."/>
  </r>
  <r>
    <x v="6"/>
    <x v="0"/>
    <s v="!"/>
    <s v="F-47"/>
    <s v="Q500-CWA"/>
    <s v="Right-Of-Way Acquisition, Design and Construction of Stormwater Detention Basins near Coastal Water Authority canals and IH 10 "/>
    <n v="2"/>
    <n v="23000000"/>
    <n v="0"/>
    <n v="0"/>
    <n v="0"/>
    <s v="The 1% floodplain could be reduced in size."/>
  </r>
  <r>
    <x v="6"/>
    <x v="0"/>
    <s v="!"/>
    <s v="F-48"/>
    <s v="Q700-01-00-Y001"/>
    <s v="Design and Construction of Crosby Eastgate Environmental Mitigation Bank"/>
    <n v="2"/>
    <n v="1000000"/>
    <n v="0"/>
    <n v="0"/>
    <n v="0"/>
    <s v="Restoration and enhancement of wetlands to create credits for wetland mitigation supporting construction of District projects."/>
  </r>
  <r>
    <x v="6"/>
    <x v="2"/>
    <s v="X"/>
    <m/>
    <s v="Q-ENG"/>
    <s v="Cedar Bayou Subdivision Drainage Improvements"/>
    <n v="2"/>
    <n v="0"/>
    <n v="2000000"/>
    <n v="1500000"/>
    <n v="500000"/>
    <s v="Design and construction of these projects could reduce the risk of flooding for over 150 homes during a 1% rain or flood event."/>
  </r>
  <r>
    <x v="6"/>
    <x v="3"/>
    <s v="#"/>
    <m/>
    <s v="Q-NRCS"/>
    <s v="Storm Repairs in Cedar Bayou Watershed"/>
    <n v="2"/>
    <n v="0"/>
    <n v="125000"/>
    <m/>
    <n v="25000"/>
    <s v="Approximately 8 repair projects of erosion and infrastructure identified after Hurricane Harvey."/>
  </r>
  <r>
    <x v="7"/>
    <x v="1"/>
    <s v="G"/>
    <s v="C-03"/>
    <s v="A100-00-00-USACE"/>
    <s v="Design and Construction of Corps of Engineers Clear Creek Federal Flood Risk Management Project "/>
    <s v=" 1 &amp; 2"/>
    <n v="0"/>
    <n v="200000000"/>
    <n v="130000000"/>
    <n v="70000000"/>
    <s v="The 1% floodplain could be removed from up to 2,100 structures."/>
  </r>
  <r>
    <x v="7"/>
    <x v="4"/>
    <s v="k"/>
    <s v="CI-001"/>
    <s v="A100-CONV"/>
    <s v="Rehabilitation of the Clear Creek channel to Restore Channel Conveyance Capacity "/>
    <s v=" 1 &amp; 2"/>
    <n v="5000000"/>
    <n v="0"/>
    <n v="0"/>
    <n v="0"/>
    <s v="Needed repairs to restore channel conveyance capacity."/>
  </r>
  <r>
    <x v="7"/>
    <x v="5"/>
    <s v="^"/>
    <m/>
    <s v="A100-HMGP"/>
    <s v="Federal Grant-Funded Volunteer Home Buyouts"/>
    <n v="1"/>
    <n v="0"/>
    <n v="38800000"/>
    <n v="29100000"/>
    <n v="9700000"/>
    <s v="Purchase of approximately 170 buildings."/>
  </r>
  <r>
    <x v="7"/>
    <x v="4"/>
    <s v="k"/>
    <s v="CI-013"/>
    <s v="A104-CONV"/>
    <s v="Restore Channel Conveyance Capacity on A104-00-00 "/>
    <n v="2"/>
    <n v="5000000"/>
    <n v="0"/>
    <n v="0"/>
    <n v="0"/>
    <s v="Needed repairs to restore channel conveyance capacity."/>
  </r>
  <r>
    <x v="7"/>
    <x v="0"/>
    <s v="!"/>
    <s v="F-01"/>
    <s v="A135-00-00-FP001"/>
    <s v="Right-Of-Way Acquisition, Design, and Construction of Channel Conveyance Improvements on A135-00-00"/>
    <n v="1"/>
    <n v="2500000"/>
    <n v="0"/>
    <n v="0"/>
    <n v="0"/>
    <s v="Could reduce the risk of flooding and could improve local drainage issues for over 350 buildings."/>
  </r>
  <r>
    <x v="7"/>
    <x v="4"/>
    <s v="k"/>
    <s v="CI-003"/>
    <s v="A214-CONV"/>
    <s v="Rehabilitation of the A214-00-00 channel to Restore Channel Conveyance Capacity "/>
    <s v=" 1 &amp; 2"/>
    <n v="0"/>
    <n v="1000000"/>
    <n v="500000"/>
    <n v="500000"/>
    <s v="Needed repairs to restore channel conveyance capacity."/>
  </r>
  <r>
    <x v="7"/>
    <x v="0"/>
    <s v="!"/>
    <s v="F-02"/>
    <s v="A500-04-00-FP001"/>
    <s v="Design and Construction of Hughes Stormwater Detention Basin"/>
    <n v="1"/>
    <n v="6100000"/>
    <n v="0"/>
    <n v="0"/>
    <n v="0"/>
    <s v="Complements the Clear Creek Federal Project that could reduce the risk of flooding for over 2,100 structures"/>
  </r>
  <r>
    <x v="7"/>
    <x v="0"/>
    <s v="!"/>
    <s v="F-03"/>
    <s v="A500-08-00-E001"/>
    <s v="Design and Construction of Dagg Road Stormwater Detention Basin "/>
    <n v="1"/>
    <n v="7400000"/>
    <n v="0"/>
    <n v="0"/>
    <n v="0"/>
    <s v="Complements the Clear Creek Federal Project that could reduce the risk of flooding for over 2,100 structures"/>
  </r>
  <r>
    <x v="7"/>
    <x v="1"/>
    <s v="G"/>
    <s v="C-55"/>
    <s v="A500-528"/>
    <s v="Construction of Stormwater Detention Basin Near FM 528 in Friendswood"/>
    <n v="1"/>
    <n v="0"/>
    <n v="10000000"/>
    <n v="7500000"/>
    <n v="2500000"/>
    <s v="Complements the Clear Creek Federal Project that could reduce the risk of flooding"/>
  </r>
  <r>
    <x v="7"/>
    <x v="1"/>
    <s v="G"/>
    <s v="C-54"/>
    <s v="A500-Dixie"/>
    <s v="Construction of Stormwater Detention Basin Near Dixie Farm Road in Friendswood"/>
    <n v="1"/>
    <n v="0"/>
    <n v="10000000"/>
    <n v="7500000"/>
    <n v="2500000"/>
    <s v="Complements the Clear Creek Federal Project that could reduce the risk of flooding"/>
  </r>
  <r>
    <x v="7"/>
    <x v="1"/>
    <s v="G"/>
    <s v="C-05"/>
    <s v="A520-03-00-FP"/>
    <s v="Construction of South Belt Stormwater Detention Basin and Channel Conveyance Improvements Along Beamer Road Ditch (A120-00-00)"/>
    <n v="1"/>
    <n v="0"/>
    <n v="15950000"/>
    <n v="11962500"/>
    <n v="3987500"/>
    <s v="Complements the Clear Creek Federal Project that could reduce the risk of flooding for over 2,100 structures"/>
  </r>
  <r>
    <x v="7"/>
    <x v="0"/>
    <s v="!"/>
    <s v="F-76"/>
    <s v="A700-01-WMB"/>
    <s v="Identification, Design and Construction of the A700-01 Environmental Mitigation Bank"/>
    <s v=" 1 &amp; 2"/>
    <n v="6000000"/>
    <n v="0"/>
    <n v="0"/>
    <n v="0"/>
    <s v="Restoration and enhancement of wetlands to create credits for wetland mitigation supporting construction of District projects."/>
  </r>
  <r>
    <x v="7"/>
    <x v="2"/>
    <s v="X"/>
    <m/>
    <s v="A-ENG"/>
    <s v="Clear Creek Subdivision Drainage Improvements"/>
    <s v=" 1 &amp; 2"/>
    <n v="0"/>
    <n v="12060000"/>
    <n v="9045000"/>
    <n v="3015000"/>
    <s v="Design and construction of these projects could reduce the risk of flooding for over 900 homes during a 1% rain or flood event."/>
  </r>
  <r>
    <x v="7"/>
    <x v="3"/>
    <s v="#"/>
    <m/>
    <s v="A-NRCS"/>
    <s v="Storm Repairs in Clear Creek Watershed"/>
    <s v=" 1 &amp; 2"/>
    <n v="0"/>
    <n v="553000"/>
    <n v="442000"/>
    <n v="111000"/>
    <s v="Approximately 36 repair projects of erosion and infrastructure identified after Hurricane Harvey."/>
  </r>
  <r>
    <x v="8"/>
    <x v="0"/>
    <s v="!"/>
    <s v="F-20"/>
    <s v="K100-00-00-R004"/>
    <s v="Cypress Creek Floodplain Right-of-Way Acquisition"/>
    <s v="3 &amp; 4"/>
    <n v="100000000"/>
    <n v="0"/>
    <n v="0"/>
    <n v="0"/>
    <s v="Acquisition of Right-Of-Way along Cypress Creek to preserve channel conveyance and / or restore natural floodplains in areas subject to frequent flooding."/>
  </r>
  <r>
    <x v="8"/>
    <x v="4"/>
    <s v="k"/>
    <s v="CI-012"/>
    <s v="K100-CONV"/>
    <s v="Rehabilitation of Cypress Creek and Tributaries to Restore Channel Conveyance Capacity"/>
    <s v="3 &amp; 4"/>
    <n v="50000000"/>
    <n v="0"/>
    <n v="0"/>
    <n v="0"/>
    <s v="Needed repairs to restore channel conveyance capacity."/>
  </r>
  <r>
    <x v="8"/>
    <x v="5"/>
    <s v="^"/>
    <m/>
    <s v="K100-HMGP"/>
    <s v="Federal Grant-Funded Volunteer Home Buyouts"/>
    <s v="3 &amp; 4"/>
    <n v="0"/>
    <n v="187300000"/>
    <n v="140475000"/>
    <n v="46825000"/>
    <s v="Purchase of approximately 450 buildings."/>
  </r>
  <r>
    <x v="8"/>
    <x v="0"/>
    <s v="!"/>
    <s v="F-21"/>
    <s v="K129-00-00-X007"/>
    <s v="Restore Channel Conveyance Capacity on K129-00-00 "/>
    <n v="4"/>
    <n v="4800000"/>
    <n v="0"/>
    <n v="0"/>
    <n v="0"/>
    <s v="Needed repairs to restore channel conveyance capacity."/>
  </r>
  <r>
    <x v="8"/>
    <x v="0"/>
    <s v="!"/>
    <s v="F-22"/>
    <s v="K140-00-00-X015"/>
    <s v="Restore Channel Conveyance Capacity Along Pillot Gully"/>
    <n v="4"/>
    <n v="2200000"/>
    <n v="0"/>
    <n v="0"/>
    <n v="0"/>
    <s v="Needed repairs to restore channel conveyance capacity."/>
  </r>
  <r>
    <x v="8"/>
    <x v="0"/>
    <s v="!"/>
    <s v="F-23"/>
    <s v="K163-00-00-E001"/>
    <s v="Construction of Channel Conveyance Improvements Along K163-00-00 "/>
    <n v="3"/>
    <n v="3000000"/>
    <n v="0"/>
    <n v="0"/>
    <n v="0"/>
    <s v="Provides joint-benefits of facilitating local drainage improvements and reducing the risk of flooding along the channel."/>
  </r>
  <r>
    <x v="8"/>
    <x v="0"/>
    <s v="!"/>
    <s v="F-88"/>
    <s v="K500-CONV"/>
    <s v="Design and Construction of Stormwater Detention Basins in Large Buyout Areas"/>
    <n v="4"/>
    <n v="25000000"/>
    <n v="0"/>
    <n v="0"/>
    <n v="0"/>
    <s v="Design and Construction of stormwater detention basins in large areas of complete buyout could reduce the risk of flooding in the area.  Projects could inlcude, but not limited to, detention, sediment control, vegetation management, and other flood risk management projects."/>
  </r>
  <r>
    <x v="8"/>
    <x v="4"/>
    <s v="k"/>
    <s v="CI-020"/>
    <s v="K500-STUE"/>
    <s v="Investigation of Potential Detention Sites Around Cypress Creek and Stuebner Airline"/>
    <s v="3 &amp; 4"/>
    <n v="100000"/>
    <n v="0"/>
    <n v="0"/>
    <n v="0"/>
    <s v="Study will investigate potential sites and and benefits for detention around Cypress Creek and Stuebner Airline."/>
  </r>
  <r>
    <x v="8"/>
    <x v="0"/>
    <s v="!"/>
    <s v="F-24"/>
    <s v="K700-01-WMB"/>
    <s v="Identification, Design and Construction of the K700-02 Environmental Mitigation Bank"/>
    <n v="3"/>
    <n v="9300000"/>
    <n v="0"/>
    <n v="0"/>
    <n v="0"/>
    <s v="Restoration and enhancement of wetlands to create credits for wetland mitigation supporting construction of District projects."/>
  </r>
  <r>
    <x v="8"/>
    <x v="2"/>
    <s v="X"/>
    <m/>
    <s v="K-ENG"/>
    <s v="Cypress Creek Subdivision Drainage Improvements"/>
    <s v="1, 3, &amp; 4"/>
    <n v="0"/>
    <n v="134940000"/>
    <n v="101205000"/>
    <n v="33735000"/>
    <s v="Design and construction of these projects could reduce the risk of flooding for over 3,900 homes during a 1% rain or flood event."/>
  </r>
  <r>
    <x v="8"/>
    <x v="3"/>
    <s v="#"/>
    <m/>
    <s v="K-NRCS"/>
    <s v="Storm Repairs in Cypress Creek Watershed"/>
    <s v="1, 3, &amp; 4"/>
    <n v="0"/>
    <n v="21186000"/>
    <n v="16949000"/>
    <n v="4237000"/>
    <s v="Approximately 196 repair projects of erosion and infrastructure identified after Hurricane Harvey."/>
  </r>
  <r>
    <x v="9"/>
    <x v="0"/>
    <s v="!"/>
    <s v="F-98"/>
    <s v="F100-00-00-CON"/>
    <s v="Right-of-Way Acquisition, Design and Construction of General Drainage Improvements in Galveston Bay Watershed"/>
    <n v="2"/>
    <n v="4000000"/>
    <n v="0"/>
    <n v="0"/>
    <n v="0"/>
    <s v="Design and construction of projects to reduce the risk of flooding in the Galveston Bay watershed."/>
  </r>
  <r>
    <x v="9"/>
    <x v="0"/>
    <s v="!"/>
    <s v="F-101"/>
    <s v="F100-00-00-GEN"/>
    <s v="Investigations of General Drainage Improvements in Galveston Bay Watershed"/>
    <n v="2"/>
    <n v="500000"/>
    <n v="0"/>
    <n v="0"/>
    <n v="0"/>
    <s v="Effort will investigate flooding problems and evaluate potential solutions to flooding problems to reduce the risk of flooding in the Galveston Bay watershed."/>
  </r>
  <r>
    <x v="9"/>
    <x v="5"/>
    <s v="^"/>
    <m/>
    <s v="F100-HMGP"/>
    <s v="Federal Grant-Funded Volunteer Home Buyouts"/>
    <n v="2"/>
    <n v="0"/>
    <n v="200000"/>
    <n v="150000"/>
    <n v="50000"/>
    <s v="Purchase of several buildings."/>
  </r>
  <r>
    <x v="9"/>
    <x v="1"/>
    <s v="G"/>
    <s v="C-58"/>
    <s v="F101-06-CONV"/>
    <s v="Right-of-Way Acquisition, Design and Construction of General Drainage Improvements Along F101-06-00"/>
    <n v="2"/>
    <n v="0"/>
    <n v="20000000"/>
    <n v="4000000"/>
    <n v="16000000"/>
    <s v="Design and construction of projects to reduce the risk of flooding along F101-06-00."/>
  </r>
  <r>
    <x v="9"/>
    <x v="1"/>
    <s v="G"/>
    <s v="C-57"/>
    <s v="F216-00-CONV"/>
    <s v="Right-of-Way Acquisition, Design and Construction of General Drainage Improvements Along F216-00-00"/>
    <n v="2"/>
    <n v="0"/>
    <n v="10000000"/>
    <n v="2000000"/>
    <n v="8000000"/>
    <s v="Design and construction of projects to reduce the risk of flooding along F216-00-00"/>
  </r>
  <r>
    <x v="10"/>
    <x v="0"/>
    <s v="!"/>
    <s v="F-120"/>
    <s v="O100-00-00-CON"/>
    <s v="Right-Of-Way Acquisition, Design, and Construction of General Drainage Improvements in Goose Creek watershed"/>
    <n v="2"/>
    <n v="25000000"/>
    <n v="0"/>
    <n v="0"/>
    <n v="0"/>
    <s v="Design and construction of projects to reduce the risk of flooding in the Goose Creek watershed."/>
  </r>
  <r>
    <x v="10"/>
    <x v="0"/>
    <s v="!"/>
    <s v="F-121"/>
    <s v="O100-00-00-GEN"/>
    <s v="Investigations of General Drainage Improvements in Goose Creek watershed"/>
    <n v="2"/>
    <n v="500000"/>
    <n v="0"/>
    <n v="0"/>
    <n v="0"/>
    <s v="Effort will investigate flooding problems and evaluate potential solutions to flooding problems to reduce the risk of flooding in Goose Creek watershed."/>
  </r>
  <r>
    <x v="10"/>
    <x v="5"/>
    <s v="^"/>
    <m/>
    <s v="O100-HMGP"/>
    <s v="Federal Grant-Funded Volunteer Home Buyouts"/>
    <n v="2"/>
    <n v="0"/>
    <n v="200000"/>
    <n v="150000"/>
    <n v="50000"/>
    <s v="Purchase of several buildings."/>
  </r>
  <r>
    <x v="10"/>
    <x v="0"/>
    <s v="!"/>
    <s v="F-109"/>
    <s v="O200-00-00-CON"/>
    <s v="Right-Of-Way Acquisition, Design, and Construction of General Drainage Improvements on Spring Gully "/>
    <n v="2"/>
    <n v="5000000"/>
    <n v="0"/>
    <n v="0"/>
    <n v="0"/>
    <s v="Design and construction of projects that could reduce the risk of flooding for over 220 structures in the 1% floodplain."/>
  </r>
  <r>
    <x v="10"/>
    <x v="0"/>
    <s v="!"/>
    <s v="F-39"/>
    <s v="O200-00-00-GEN"/>
    <s v="Investigations of General Drainage Improvements on Spring Gully "/>
    <n v="2"/>
    <n v="500000"/>
    <n v="0"/>
    <n v="0"/>
    <n v="0"/>
    <s v="Effort will investigate flooding problems and evaluate potential solutions to flooding problems to reduce the risk of flooding along Spring Gully."/>
  </r>
  <r>
    <x v="10"/>
    <x v="2"/>
    <s v="X"/>
    <m/>
    <s v="O-ENG"/>
    <s v="Spring Gully &amp; Goose Creek Subdivision Drainage Improvements"/>
    <n v="2"/>
    <n v="0"/>
    <n v="2560000"/>
    <n v="1920000"/>
    <n v="640000"/>
    <s v="Design and construction of these projects could reduce the risk of flooding for over 300 homes during a 1% rain or flood event."/>
  </r>
  <r>
    <x v="11"/>
    <x v="1"/>
    <s v="G"/>
    <s v="C-20"/>
    <s v="P100-00-00-FP"/>
    <s v="Mid-Reach Greens Bayou Project - Design and Construction of Channel Conveyance Improvements along Greens Bayou"/>
    <s v=" 1 &amp; 2"/>
    <n v="0"/>
    <n v="20000000"/>
    <n v="18000000"/>
    <n v="2000000"/>
    <s v="Project could reduce the risk of flooding for over 720 structures in the 10% floodplain."/>
  </r>
  <r>
    <x v="11"/>
    <x v="5"/>
    <s v="^"/>
    <m/>
    <s v="P100-HMGP"/>
    <s v="Federal Grant-Funded Volunteer Home Buyouts"/>
    <s v=" 1 &amp; 2"/>
    <n v="0"/>
    <n v="97900000"/>
    <n v="73425000"/>
    <n v="24475000"/>
    <s v="Purchase of approximately 810 buildings."/>
  </r>
  <r>
    <x v="11"/>
    <x v="4"/>
    <s v="k"/>
    <s v="CI-022"/>
    <s v="P130-05-01-DET"/>
    <s v="ROW, Design, and Construction of Stormwater Detention Basin Near P130-05"/>
    <n v="1"/>
    <n v="3000000"/>
    <n v="0"/>
    <n v="0"/>
    <n v="0"/>
    <s v="Project could reduce the risk of lfooding for structures near P130-05-01"/>
  </r>
  <r>
    <x v="11"/>
    <x v="1"/>
    <s v="G"/>
    <s v="C-31"/>
    <s v="P133-00-00-Y003"/>
    <s v="Design and Construction of the Smith Road Channel Diversion "/>
    <n v="4"/>
    <n v="0"/>
    <n v="8000000"/>
    <n v="7200000"/>
    <n v="800000"/>
    <s v="This project could reduce the risk of flooding for over 440 buildings along P133-00-00 and secondary benefits could include reduced erosion."/>
  </r>
  <r>
    <x v="11"/>
    <x v="1"/>
    <s v="G"/>
    <s v="C-43"/>
    <s v="P138-01-01-FP"/>
    <s v="Potential CDBG-DR (2017) - Planning, Right-of-Way Acquisition, Design and Construction of Channel Conveyance Improvements along P138-01-01"/>
    <n v="2"/>
    <n v="0"/>
    <n v="5000000"/>
    <n v="5000000"/>
    <n v="0"/>
    <s v="Potential federal funded project, the risk of flooding could be reduced for approximately 100 buildings."/>
  </r>
  <r>
    <x v="11"/>
    <x v="0"/>
    <s v="!"/>
    <s v="F-40"/>
    <s v="P500-01-00-E001"/>
    <s v="Repairs and Enhancements to the Lower Greens Bayou Regional Detention Embankment and Control Structure"/>
    <n v="1"/>
    <n v="5000000"/>
    <n v="0"/>
    <n v="0"/>
    <n v="0"/>
    <s v="Needed repairs of existing detention facilities in Lower Greens Bayou."/>
  </r>
  <r>
    <x v="11"/>
    <x v="1"/>
    <s v="G"/>
    <s v="C-32"/>
    <s v="P500-02-00-FP001"/>
    <s v="Design and Construction of the Cutten Road Basin"/>
    <n v="4"/>
    <n v="0"/>
    <n v="15000000"/>
    <n v="13500000"/>
    <n v="1500000"/>
    <s v="This project could reduce the risk of flooding in the Greens Bayou watershed."/>
  </r>
  <r>
    <x v="11"/>
    <x v="1"/>
    <s v="G"/>
    <s v="C-33"/>
    <s v="P500-04-00-FP"/>
    <s v="Design and Construction of Aldine-Westfield Stormwater Detention Basin Improvements "/>
    <n v="1"/>
    <n v="0"/>
    <n v="15100000"/>
    <n v="13590000"/>
    <n v="1510000"/>
    <s v="This project could reduce the risk of flooding in the Greens Bayou watershed."/>
  </r>
  <r>
    <x v="11"/>
    <x v="1"/>
    <s v="G"/>
    <s v="C-34"/>
    <s v="P500-06-00-E003/4"/>
    <s v="Design and Construction of Lauder Stormwater Detention Basin Improvements "/>
    <n v="2"/>
    <n v="0"/>
    <n v="16000000"/>
    <n v="14400000"/>
    <n v="1600000"/>
    <s v="This project could reduce the risk of flooding in the Greens Bayou watershed."/>
  </r>
  <r>
    <x v="11"/>
    <x v="2"/>
    <s v="X"/>
    <m/>
    <s v="P-ENG"/>
    <s v="Greens Bayou Subdivision Drainage Improvements"/>
    <s v="1, 2, &amp; 4"/>
    <n v="0"/>
    <n v="92640000"/>
    <n v="69480000"/>
    <n v="23160000"/>
    <s v="Design and construction of these projects could reduce the risk of flooding for over 9,600 homes during a 1% rain or flood event."/>
  </r>
  <r>
    <x v="11"/>
    <x v="3"/>
    <s v="#"/>
    <m/>
    <s v="P-NRCS"/>
    <s v="Storm Repairs in Greens Bayou Watershed"/>
    <s v="1, 2, &amp; 4"/>
    <n v="0"/>
    <n v="8406000"/>
    <n v="6725000"/>
    <n v="1681000"/>
    <s v="Approximately 176 repair projects of erosion and infrastructure identified after Hurricane Harvey."/>
  </r>
  <r>
    <x v="12"/>
    <x v="1"/>
    <s v="G"/>
    <s v="C-23"/>
    <s v="P118-08-00-FP"/>
    <s v="Right-Of-Way, Design, and Construction of Channel Conveyance Improvements on P118-08-00 "/>
    <s v="1, 2, &amp; 4"/>
    <n v="0"/>
    <n v="25000000"/>
    <n v="22500000"/>
    <n v="2500000"/>
    <s v="This project could reduce the risk of flooding for over 210 buildings and could reduce the 1% floodplain for over 170 acres"/>
  </r>
  <r>
    <x v="12"/>
    <x v="1"/>
    <s v="G"/>
    <s v="C-24"/>
    <s v="P118-09-00-FP"/>
    <s v="Right-Of-Way, Design, and Construction of Channel Conveyance Improvements on P118-09-00 "/>
    <n v="1"/>
    <n v="0"/>
    <n v="12000000"/>
    <n v="10800000"/>
    <n v="1200000"/>
    <s v="This project could reduce the risk of flooding for over 200 buildings and could reduce the 1% floodplain for over 160 acres"/>
  </r>
  <r>
    <x v="12"/>
    <x v="1"/>
    <s v="G"/>
    <s v="C-25"/>
    <s v="P118-21-00-FP"/>
    <s v="Right-Of-Way, Design, and Construction of Channel Conveyance Improvements on P118-21-00 "/>
    <n v="2"/>
    <n v="0"/>
    <n v="14000000"/>
    <n v="12600000"/>
    <n v="1400000"/>
    <s v="This project could reduce the risk of flooding for over 90 buildings and could reduce the 1% floodplain for over 100 acres"/>
  </r>
  <r>
    <x v="12"/>
    <x v="1"/>
    <s v="G"/>
    <s v="C-26"/>
    <s v="P118-23-00-FP"/>
    <s v="Right-Of-Way, Design, and Construction of Channel Conveyance Improvements on P118-23-00 "/>
    <n v="1"/>
    <n v="0"/>
    <n v="16000000"/>
    <n v="14400000"/>
    <n v="1600000"/>
    <s v="This project could reduce the risk of flooding for over 280 buildings and could reduce the 1% floodplain for over 270 acres"/>
  </r>
  <r>
    <x v="12"/>
    <x v="1"/>
    <s v="G"/>
    <s v="C-27"/>
    <s v="P118-23-02-FP"/>
    <s v="Right-Of-Way, Design, and Construction of Channel Conveyance Improvements on P118-23-02 "/>
    <n v="1"/>
    <n v="0"/>
    <n v="12000000"/>
    <n v="10800000"/>
    <n v="1200000"/>
    <s v="This project could reduce the risk of flooding for over 100 buildings and could reduce the 1% floodplain for over 160 acres"/>
  </r>
  <r>
    <x v="12"/>
    <x v="1"/>
    <s v="G"/>
    <s v="C-28"/>
    <s v="P118-25-00-FP"/>
    <s v="Right-Of-Way, Design, and Construction of Channel Conveyance Improvements on P118-25-00 "/>
    <n v="2"/>
    <n v="0"/>
    <n v="18000000"/>
    <n v="16200000"/>
    <n v="1800000"/>
    <s v="This project could reduce the risk of flooding for over 20 buildings and could reduce the 1% floodplain for over 70 acres"/>
  </r>
  <r>
    <x v="12"/>
    <x v="1"/>
    <s v="G"/>
    <s v="C-29"/>
    <s v="P118-25-01-FP"/>
    <s v="Right-Of-Way, Design, and Construction of Channel Conveyance Improvements on P118-25-01 "/>
    <n v="2"/>
    <n v="0"/>
    <n v="6000000"/>
    <n v="5400000"/>
    <n v="600000"/>
    <s v="This project could reduce the risk of flooding for over 150 buildings and could reduce the 1% floodplain for over 130 acres"/>
  </r>
  <r>
    <x v="12"/>
    <x v="1"/>
    <s v="G"/>
    <s v="C-30"/>
    <s v="P118-27-00-FP"/>
    <s v="Right-Of-Way, Design, and Construction of Channel Conveyance Improvements on P118-27-00 "/>
    <n v="1"/>
    <n v="0"/>
    <n v="12000000"/>
    <n v="10800000"/>
    <n v="1200000"/>
    <s v="This project could reduce the risk of flooding for over 140 buildings and could reduce the 1% floodplain for over 200 acres"/>
  </r>
  <r>
    <x v="12"/>
    <x v="4"/>
    <s v="k"/>
    <s v="CI-006"/>
    <s v="P118-BROCK"/>
    <s v="Design and Construction of a Stormwater Detention Basin in Brock Park"/>
    <n v="1"/>
    <n v="0"/>
    <n v="10000000"/>
    <n v="5000000"/>
    <n v="5000000"/>
    <s v="Provides additional stormwater detention in support of flood damage reduction in Halls Bayou Watershed. The project costs are to be determined based on partnership with the City of Houston."/>
  </r>
  <r>
    <x v="12"/>
    <x v="2"/>
    <s v="X"/>
    <m/>
    <s v="P118-ENG"/>
    <s v="Halls Bayou Subdivision Drainage Improvements"/>
    <s v="1, 2, &amp; 4"/>
    <n v="0"/>
    <n v="9500000"/>
    <n v="7125000"/>
    <n v="2375000"/>
    <s v="Design and construction of these projects could reduce the risk of flooding for over 700 homes during a 1% rain or flood event."/>
  </r>
  <r>
    <x v="12"/>
    <x v="5"/>
    <s v="^"/>
    <m/>
    <s v="P118-HMGP"/>
    <s v="Federal Grant-Funded Volunteer Home Buyouts"/>
    <s v="1, 2, &amp; 4"/>
    <n v="0"/>
    <n v="137500000"/>
    <n v="103125000"/>
    <n v="34375000"/>
    <s v="Purchase of approximately 830 buildings."/>
  </r>
  <r>
    <x v="12"/>
    <x v="3"/>
    <s v="#"/>
    <m/>
    <s v="P118-NRCS"/>
    <s v="Storm Repairs in Halls Bayou Watershed"/>
    <s v=" 1 &amp; 2"/>
    <n v="0"/>
    <n v="5571000"/>
    <n v="4457000"/>
    <n v="1114000"/>
    <s v="Approximately 109 repair projects of erosion and infrastructure identified after Hurricane Harvey."/>
  </r>
  <r>
    <x v="12"/>
    <x v="1"/>
    <s v="G"/>
    <s v="C-41"/>
    <s v="P118-USACE-FP"/>
    <s v="Design and Construction of Corps of Engineers Halls Bayou Flood Risk Management Project"/>
    <s v="1, 2, &amp; 4"/>
    <n v="0"/>
    <n v="200000000"/>
    <n v="150000000"/>
    <n v="50000000"/>
    <s v="Design and construction of this project could reduce the risk of flooding for over 2,800 structures in the 1% floodplain."/>
  </r>
  <r>
    <x v="12"/>
    <x v="1"/>
    <s v="G"/>
    <s v="C-21"/>
    <s v="P118-USACE-STUDY"/>
    <s v="Local Cost Share for Corps of Engineers Halls Bayou Study"/>
    <s v="1, 2, &amp; 4"/>
    <n v="0"/>
    <n v="3000000"/>
    <n v="1500000"/>
    <n v="1500000"/>
    <s v="Effort will identify a project for right-of-way acquisition, design, and construction that could reduce the risk of flooding for over 2,800 structures in the 1% floodplain."/>
  </r>
  <r>
    <x v="12"/>
    <x v="1"/>
    <s v="G"/>
    <s v="C-35"/>
    <s v="P518-10-00-FP001"/>
    <s v="Design and Construction of Stormwater Detention Basin and Associated Channel Improvements"/>
    <n v="1"/>
    <n v="0"/>
    <n v="8000000"/>
    <n v="7200000"/>
    <n v="800000"/>
    <s v="Provides additional stormwater detention in support of flood damage reduction in Halls Bayou Watershed"/>
  </r>
  <r>
    <x v="12"/>
    <x v="1"/>
    <s v="G"/>
    <s v="C-01"/>
    <s v="P518-26-00-FP"/>
    <s v="CDBG-DR (2015)  - Construction of P518-26 Stormwater Detention Basin"/>
    <n v="2"/>
    <n v="0"/>
    <n v="1000000"/>
    <n v="1000000"/>
    <n v="0"/>
    <s v="Provides additional stormwater detention in support of flood damage reduction in Halls Bayou Watershed"/>
  </r>
  <r>
    <x v="12"/>
    <x v="1"/>
    <s v="G"/>
    <s v="C-02"/>
    <s v="P518-ALDINE-CDBG"/>
    <s v="CDBG-DR (2016) - Aldine Westfield Stormwater Detention Basin and Channel"/>
    <n v="2"/>
    <n v="0"/>
    <n v="14000000"/>
    <n v="10000000"/>
    <n v="4000000"/>
    <s v="Provides joint-benefits of facilitating local drainage improvements and could reduce the risk of flooding for over 50 structures."/>
  </r>
  <r>
    <x v="13"/>
    <x v="1"/>
    <s v="G"/>
    <s v="C-18"/>
    <s v="H100-00-00-USACE"/>
    <s v="Design and Construction of  Corps of Engineers Hunting Bayou, Section 211(f) Project"/>
    <n v="1"/>
    <n v="0"/>
    <n v="80000000"/>
    <n v="70000000"/>
    <n v="10000000"/>
    <s v="The 1% floodplain could be removed from up to 4,450 structures."/>
  </r>
  <r>
    <x v="13"/>
    <x v="5"/>
    <s v="^"/>
    <m/>
    <s v="H100-HMGP"/>
    <s v="Federal Grant-Funded Volunteer Home Buyouts"/>
    <n v="2"/>
    <n v="0"/>
    <n v="11700000"/>
    <n v="8775000"/>
    <n v="2925000"/>
    <s v="Purchase of approximately 90 buildings."/>
  </r>
  <r>
    <x v="13"/>
    <x v="4"/>
    <s v="k"/>
    <s v="CI-59"/>
    <s v="H102-DIV"/>
    <s v="Planning, Right-Of-Way, Design and Construction of a Diversion Channel from H102-00-00 to H100-00-00 through Galena Park"/>
    <n v="2"/>
    <n v="10000000"/>
    <n v="0"/>
    <n v="0"/>
    <n v="0"/>
    <s v="The project could reduce the risk of flooding for structures in lower Hunting Bayou."/>
  </r>
  <r>
    <x v="13"/>
    <x v="0"/>
    <s v="!"/>
    <s v="F-16"/>
    <s v="H103-00-00-FP001"/>
    <s v="HCFCD Cost Share of Study with the City of Houston on Wallisville Outfall"/>
    <s v=" 1 &amp; 2"/>
    <n v="500000"/>
    <n v="0"/>
    <n v="0"/>
    <n v="0"/>
    <s v="Study will investigate flooding problems and identify potential solutions to flooding problems along the H103-00-00 channel."/>
  </r>
  <r>
    <x v="13"/>
    <x v="0"/>
    <s v="!"/>
    <s v="F-17"/>
    <s v="H103-00-00-FP002"/>
    <s v="Right-Of-Way Acquisition, Design and Construction of Wallisville Outfall"/>
    <s v=" 1 &amp; 2"/>
    <n v="10000000"/>
    <n v="0"/>
    <n v="0"/>
    <n v="0"/>
    <s v="The project could reduce the risk of flooding for over 140 structures in the 1% floodplain."/>
  </r>
  <r>
    <x v="13"/>
    <x v="3"/>
    <s v="#"/>
    <m/>
    <s v="H-NRCS"/>
    <s v="Storm Repairs in Hunting Bayou Watershed"/>
    <s v=" 1 &amp; 2"/>
    <n v="0"/>
    <n v="64000"/>
    <n v="51000"/>
    <n v="13000"/>
    <s v="Approximately 9 repair projects of erosion and infrastructure identified after Hurricane Harvey."/>
  </r>
  <r>
    <x v="14"/>
    <x v="0"/>
    <s v="!"/>
    <s v="F-107"/>
    <s v="R100-00-00-CON"/>
    <s v="Right-of-Way Acquisition, Design and Construction of General Drainage Improvements in Jackson Bayou Watershed"/>
    <n v="2"/>
    <n v="10000000"/>
    <n v="0"/>
    <n v="0"/>
    <n v="0"/>
    <s v="Design and construction of projects to reduce the risk of flooding in the Jackson Bayou watershed."/>
  </r>
  <r>
    <x v="14"/>
    <x v="0"/>
    <s v="!"/>
    <s v="F-73"/>
    <s v="R100-00-00-GEN"/>
    <s v="Investigations of General Drainage Improvements in Jackson Bayou Watershed"/>
    <n v="2"/>
    <n v="500000"/>
    <n v="0"/>
    <n v="0"/>
    <n v="0"/>
    <s v="Efforts will investigate flooding problems and evaluate potential solutions to flooding problmes to reduce the risk of flooding for up to 4,200 structures in the Jackson Bayou watershed."/>
  </r>
  <r>
    <x v="14"/>
    <x v="2"/>
    <s v="X"/>
    <m/>
    <s v="R-ENG"/>
    <s v="Jackson Bayou Subdivision Drainage Improvements"/>
    <n v="2"/>
    <n v="0"/>
    <n v="3000000"/>
    <n v="2250000"/>
    <n v="750000"/>
    <s v="Design and construction of these projects could reduce the risk of flooding for over 1,900 homes during a 1% rain or flood event."/>
  </r>
  <r>
    <x v="15"/>
    <x v="0"/>
    <s v="!"/>
    <s v="F-26"/>
    <s v="L100-00-00-P002"/>
    <s v="Management, Right-of-Way Acquisition, Design and Construction of the Little Cypress Creek Frontier Program"/>
    <n v="3"/>
    <n v="25950000"/>
    <n v="0"/>
    <n v="0"/>
    <n v="0"/>
    <s v="Implementation and construction of the Little Cypress Creek Frontier Program could remove the 1% floodplain for over 730 acres in the watershed."/>
  </r>
  <r>
    <x v="15"/>
    <x v="1"/>
    <s v="G"/>
    <s v="C-19"/>
    <s v="L100-CYPRESS-ROSEHILL"/>
    <s v="Frontier Program Downstream of Cypress Rosehill"/>
    <s v="3 &amp; 4"/>
    <n v="0"/>
    <n v="24500000"/>
    <n v="18375000"/>
    <n v="6125000"/>
    <s v="Investigations to develop and implement a masterplan for reducing the risk of flooding and regional infrastructure development in the lower end of the Little Cypress Creek watershed. Projects could inlcude, but not limited to, detention, sediment control, vegetation management, and other flood risk management projects."/>
  </r>
  <r>
    <x v="15"/>
    <x v="5"/>
    <s v="^"/>
    <m/>
    <s v="L100-HMGP"/>
    <s v="Federal Grant-Funded Volunteer Home Buyouts"/>
    <s v="3 &amp; 4"/>
    <n v="0"/>
    <n v="9400000"/>
    <n v="7050000"/>
    <n v="2350000"/>
    <s v="Purchase of approximately 30 buildings."/>
  </r>
  <r>
    <x v="15"/>
    <x v="0"/>
    <s v="!"/>
    <s v="F-27"/>
    <s v="L500-01-00-E002"/>
    <s v="Design and Construction of Zube Park Stormwater Detention Basin "/>
    <n v="3"/>
    <n v="1000000"/>
    <n v="0"/>
    <n v="0"/>
    <n v="0"/>
    <s v="This project will reduce the risk of flooding in the Little Cypress Creek watershed.  Projects could inlcude, but not limited to, detention, sediment control, vegetation management, and other flood risk management projects."/>
  </r>
  <r>
    <x v="15"/>
    <x v="0"/>
    <s v="!"/>
    <s v="F-28"/>
    <s v="L500-02-00-E001"/>
    <s v="Right-Of-Way Acquisition, Design, and Construction of Kluge Stormwater Detention Basin "/>
    <n v="4"/>
    <n v="11000000"/>
    <n v="0"/>
    <n v="0"/>
    <n v="0"/>
    <s v="This project will reduce the risk of flooding in the Little Cypress Creek watershed.  Projects could inlcude, but not limited to, detention, sediment control, vegetation management, and other flood risk management projects."/>
  </r>
  <r>
    <x v="15"/>
    <x v="0"/>
    <s v="!"/>
    <s v="F-29"/>
    <s v="L500-06-00-E001"/>
    <s v="Right-Of-Way Acquisition, Design, and Construction of Mueschke East Stormwater Detention Basin "/>
    <n v="3"/>
    <n v="15900000"/>
    <n v="0"/>
    <n v="0"/>
    <n v="0"/>
    <s v="This project will reduce the risk of flooding in the Little Cypress Creek watershed.  Projects could inlcude, but not limited to, detention, sediment control, vegetation management, and other flood risk management projects."/>
  </r>
  <r>
    <x v="15"/>
    <x v="0"/>
    <s v="!"/>
    <s v="F-30"/>
    <s v="L500-09-00-E001"/>
    <s v="Right-Of-Way Acquisition, Design, and Construction of Schiel Stormwater Detention Basin "/>
    <n v="3"/>
    <n v="16000000"/>
    <n v="0"/>
    <n v="0"/>
    <n v="0"/>
    <s v="This project will reduce the risk of flooding in the Little Cypress Creek watershed.  Projects could inlcude, but not limited to, detention, sediment control, vegetation management, and other flood risk management projects."/>
  </r>
  <r>
    <x v="15"/>
    <x v="0"/>
    <s v="!"/>
    <s v="F-31"/>
    <s v="L500-10-00-E001"/>
    <s v="Construction of Mueschke West Stormwater Detention Basin Improvements "/>
    <n v="3"/>
    <n v="10600000"/>
    <n v="0"/>
    <n v="0"/>
    <n v="0"/>
    <s v="This project will reduce the risk of flooding in the Little Cypress Creek watershed.  Projects could inlcude, but not limited to, detention, sediment control, vegetation management, and other flood risk management projects."/>
  </r>
  <r>
    <x v="15"/>
    <x v="0"/>
    <s v="!"/>
    <s v="F-32"/>
    <s v="L500-11-00-E001"/>
    <s v="Construction of Hegar Stormwater Detention Basin Improvements"/>
    <n v="3"/>
    <n v="11800000"/>
    <n v="0"/>
    <n v="0"/>
    <n v="0"/>
    <s v="This project will reduce the risk of flooding in the Little Cypress Creek watershed.  Projects could inlcude, but not limited to, detention, sediment control, vegetation management, and other flood risk management projects."/>
  </r>
  <r>
    <x v="15"/>
    <x v="0"/>
    <s v="!"/>
    <s v="F-89"/>
    <s v="L500-INC"/>
    <s v="Design and Construction of Additional Volume in Little Cypress Creek Stormwater Detention Basins "/>
    <s v="3 &amp; 4"/>
    <n v="25000000"/>
    <n v="0"/>
    <n v="0"/>
    <n v="0"/>
    <s v="Design and Construction of additional volume in existing stormwater detention basins to reduce the risk of flooding in the watershed.  Projects could inlcude, but not limited to, detention, sediment control, vegetation management, and other flood risk management projects."/>
  </r>
  <r>
    <x v="15"/>
    <x v="0"/>
    <s v="!"/>
    <s v="F-33"/>
    <s v="L512-01-00-E001"/>
    <s v="Construction of Kleb Woods Stormwater Detention Basin Improvements"/>
    <n v="3"/>
    <n v="3700000"/>
    <n v="0"/>
    <n v="0"/>
    <n v="0"/>
    <s v="This project will reduce the risk of flooding in the Little Cypress Creek watershed.  Projects could inlcude, but not limited to, detention, sediment control, vegetation management, and other flood risk management projects."/>
  </r>
  <r>
    <x v="15"/>
    <x v="0"/>
    <s v="!"/>
    <s v="F-34"/>
    <s v="L512-03-00-E001"/>
    <s v="ROW, Design, and Construction of Mason Stormwater Detention Basin in Little Cypress Creek watershed"/>
    <n v="3"/>
    <n v="13000000"/>
    <n v="0"/>
    <n v="0"/>
    <n v="0"/>
    <s v="This project will reduce the risk of flooding in the Little Cypress Creek watershed.  Projects could inlcude, but not limited to, detention, sediment control, vegetation management, and other flood risk management projects."/>
  </r>
  <r>
    <x v="15"/>
    <x v="0"/>
    <s v="!"/>
    <s v="F-35"/>
    <s v="L514-01-00-E003"/>
    <s v="Construction of Bauer-Hockley Stormwater Detention Basin Improvements "/>
    <n v="3"/>
    <n v="3850000"/>
    <n v="0"/>
    <n v="0"/>
    <n v="0"/>
    <s v="This project will reduce the risk of flooding in the Little Cypress Creek watershed.  Projects could inlcude, but not limited to, detention, sediment control, vegetation management, and other flood risk management projects."/>
  </r>
  <r>
    <x v="15"/>
    <x v="2"/>
    <s v="X"/>
    <m/>
    <s v="L-ENG"/>
    <s v="Little Cypress Creek Subdivision Drainage Improvements"/>
    <s v="3 &amp; 4"/>
    <n v="0"/>
    <n v="14590000"/>
    <n v="10942500"/>
    <n v="3647500"/>
    <s v="Design and construction of these projects could reduce the risk of flooding for over 200 homes during a 1% rain or flood event."/>
  </r>
  <r>
    <x v="16"/>
    <x v="0"/>
    <s v="!"/>
    <s v="F-108"/>
    <s v="S100-00-00-CON"/>
    <s v="Right-of-Way Acquisition, Design and Construction of General Drainage Improvements in Luce Bayou Watershed"/>
    <n v="2"/>
    <n v="10000000"/>
    <n v="0"/>
    <n v="0"/>
    <n v="0"/>
    <s v="To facilitate drainage improvements benefitting up to 3,000 structures.in the watershed."/>
  </r>
  <r>
    <x v="16"/>
    <x v="0"/>
    <s v="!"/>
    <s v="F-85"/>
    <s v="S100-00-00-GEN"/>
    <s v="Planning, Right-of-Way Acquisition, Design and Construction of General Drainage Improvements in Luce Bayou Watershed"/>
    <n v="2"/>
    <n v="500000"/>
    <n v="0"/>
    <n v="0"/>
    <n v="0"/>
    <s v="Effort will investigate flooding problems and evaluate potential solutions to flooding problems to reduce the risk of flooding in the Luce Bayou watershed."/>
  </r>
  <r>
    <x v="16"/>
    <x v="0"/>
    <s v="!"/>
    <s v="F-51"/>
    <s v="S100-00-00-ROW"/>
    <s v="Luce Bayou Floodplain Right-of-Way Acquisition"/>
    <n v="2"/>
    <n v="10000000"/>
    <n v="0"/>
    <n v="0"/>
    <n v="0"/>
    <s v="Acquisition of Right-Of-Way along Luce Bayou to preserve channel conveyance and / or restore natural floodplains in areas subject to frequent flooding."/>
  </r>
  <r>
    <x v="16"/>
    <x v="3"/>
    <s v="#"/>
    <m/>
    <s v="S-NRCS"/>
    <s v="Storm Repairs in Luce Bayou Watershed"/>
    <n v="2"/>
    <n v="0"/>
    <n v="70000"/>
    <n v="56000"/>
    <n v="14000"/>
    <s v="Approximately 3 repair projects of erosion and infrastructure identified after Hurricane Harvey."/>
  </r>
  <r>
    <x v="17"/>
    <x v="1"/>
    <s v="G"/>
    <s v="C-50"/>
    <s v="G103-00-00-JOINT"/>
    <s v="Funding for Future Partnership Projects Based on Results of Study - for Right-of-Way Acquisition, Design, and Construction of General Drainage Improvements in San Jacinto River Watershed Study"/>
    <s v="1, 2, &amp; 4"/>
    <n v="0"/>
    <n v="75000000"/>
    <n v="56250000"/>
    <n v="18750000"/>
    <s v="Design and construction of partnership projects to reduce the risk of flooding along the San Jacinto River. Projects could inlcude, but not limited to, detention, sediment control, vegetation management, and other flood risk management projects."/>
  </r>
  <r>
    <x v="17"/>
    <x v="1"/>
    <s v="G"/>
    <s v="C-17"/>
    <s v="G103-00-00-STUDY"/>
    <s v="San Jacinto River Watershed Study"/>
    <s v="1, 2, &amp; 4"/>
    <n v="0"/>
    <n v="2500000"/>
    <n v="1875000"/>
    <n v="625000"/>
    <s v="Study will investigate flooding problems and identify potential solutions to flooding from the San Jacinto River."/>
  </r>
  <r>
    <x v="17"/>
    <x v="0"/>
    <s v="!"/>
    <s v="F-15"/>
    <s v="G103-Atascocita"/>
    <s v="Planning , Right-Of-Way Acquisition, design and Construction of General Drainage Improvements Near Atascocita"/>
    <n v="2"/>
    <n v="10000000"/>
    <n v="0"/>
    <n v="0"/>
    <n v="0"/>
    <s v="This project could reduce the risk of flooding and facilitate drainage improvements in the area of Atascocita in the San Jacinto River watershed."/>
  </r>
  <r>
    <x v="17"/>
    <x v="0"/>
    <s v="!"/>
    <s v="F-111"/>
    <s v="G103-ELH"/>
    <s v="Planning , Right-Of-Way Acquisition, design and Construction of General Drainage Improvements East of Lake Houston"/>
    <n v="2"/>
    <n v="10000000"/>
    <n v="0"/>
    <n v="0"/>
    <n v="0"/>
    <s v="This project could reduce the risk of flooding and facilitate drainage improvements in the area east of Lake Houston in the San Jacinto River watershed."/>
  </r>
  <r>
    <x v="17"/>
    <x v="1"/>
    <s v="G"/>
    <s v="C-51"/>
    <s v="G103-GATES"/>
    <s v="Design and Construction of Additional Gates on Lake Houston in Partnership with the City of Houston"/>
    <s v="1, 2, &amp; 4"/>
    <n v="0"/>
    <n v="40000000"/>
    <n v="20000000"/>
    <n v="20000000"/>
    <s v="Design and construction of additional gates which could enhance the operation of Lake Houston for reduction of flood risk along the the San Jacinto River.  The partnership and project costs are to be determined."/>
  </r>
  <r>
    <x v="17"/>
    <x v="4"/>
    <s v="k"/>
    <s v="CI-019"/>
    <s v="G103-GlenDaleDet"/>
    <s v="Investigations of Potential Detention Sites Around Glendale Dredge Site in Partnership with the City of Houston"/>
    <n v="1"/>
    <n v="0"/>
    <n v="100000"/>
    <n v="50000"/>
    <n v="50000"/>
    <s v="Study will investigate potential sites and benefits for detention in and around Glendale Dredge site in partnership with the City of Houston."/>
  </r>
  <r>
    <x v="17"/>
    <x v="5"/>
    <s v="^"/>
    <m/>
    <s v="G103-HMGP"/>
    <s v="Federal Grant-Funded Volunteer Home Buyouts"/>
    <s v="1, 2, &amp; 4"/>
    <n v="0"/>
    <n v="112800000"/>
    <n v="84600000"/>
    <n v="28200000"/>
    <s v="Purchase of approximately 470 buildings."/>
  </r>
  <r>
    <x v="17"/>
    <x v="0"/>
    <s v="!"/>
    <s v="F-110"/>
    <s v="G103-Huffman"/>
    <s v="Planning , Right-Of-Way Acquisition, design and Construction of General Drainage Improvements Near Huffman"/>
    <n v="2"/>
    <n v="10000000"/>
    <n v="0"/>
    <n v="0"/>
    <n v="0"/>
    <s v="This project could reduce the risk of flooding and facilitate drainage improvements in the area of Huffman in the San Jacinto River watershed."/>
  </r>
  <r>
    <x v="17"/>
    <x v="0"/>
    <s v="!"/>
    <s v="F-14"/>
    <s v="G103-Kingwood"/>
    <s v="Planning , Right-Of-Way Acquisition, design and Construction of General Drainage Improvements Near Kingwood"/>
    <n v="2"/>
    <n v="10000000"/>
    <n v="0"/>
    <n v="0"/>
    <n v="0"/>
    <s v="This project could reduce the risk of flooding and facilitate drainage improvements in the area of Kingwood in the San Jacinto River watershed."/>
  </r>
  <r>
    <x v="17"/>
    <x v="3"/>
    <s v="#"/>
    <m/>
    <s v="G103-NRCS"/>
    <s v="Storm Repairs in San Jacinto River Watershed"/>
    <s v="1, 2, &amp; 4"/>
    <n v="0"/>
    <n v="406000"/>
    <n v="325000"/>
    <n v="81000"/>
    <s v="Approximately 13 repair projects of erosion and infrastructure identified after Hurricane Harvey."/>
  </r>
  <r>
    <x v="17"/>
    <x v="4"/>
    <s v="k"/>
    <s v="CI-60"/>
    <s v="G112-CON"/>
    <s v="Planning, Right-Of-Way, Design and Construction of Conveyance Improvements along Panther Creek"/>
    <n v="2"/>
    <n v="10000000"/>
    <n v="0"/>
    <n v="0"/>
    <n v="0"/>
    <s v="Planning, right-of-way, design and construction of projects to reduce the risk of flooding along Panther Creek."/>
  </r>
  <r>
    <x v="17"/>
    <x v="2"/>
    <s v="X"/>
    <m/>
    <s v="G-ENG"/>
    <s v="San Jacinto River Subdivision Drainage Improvements"/>
    <s v="1, 2, &amp; 4"/>
    <n v="0"/>
    <n v="360000"/>
    <n v="270000"/>
    <n v="90000"/>
    <s v="Design and construction of these projects could reduce the risk of flooding for over 50 homes during a 1% rain or flood event."/>
  </r>
  <r>
    <x v="18"/>
    <x v="1"/>
    <s v="G"/>
    <s v="C-42"/>
    <s v="C102-00-00-FP"/>
    <s v="Restore Channel Conveyance Capacity Along C102-00-00 "/>
    <n v="2"/>
    <n v="0"/>
    <n v="30000000"/>
    <n v="15000000"/>
    <n v="15000000"/>
    <s v="Needed repairs to restore channel conveyance capacity in partnership with the City of Houston"/>
  </r>
  <r>
    <x v="18"/>
    <x v="0"/>
    <s v="!"/>
    <s v="F-92"/>
    <s v="C116-00-00-GEN"/>
    <s v="Planning, Right-Of-Way Acquisition, Design and Construction Along C116-00-00"/>
    <n v="1"/>
    <n v="10000000"/>
    <n v="0"/>
    <n v="0"/>
    <n v="0"/>
    <s v="Could reduce the risk of flooding and could improve local drainage issues for buildings along the channel."/>
  </r>
  <r>
    <x v="18"/>
    <x v="1"/>
    <s v="G"/>
    <s v="C-08"/>
    <s v="C118-00-00-FP001"/>
    <s v="Right-Of-Way Acquisition, Design, and Construction of Stormwater Detention Basin and Channel Conveyance Improvements along Salt Water Ditch "/>
    <n v="1"/>
    <n v="0"/>
    <n v="50000000"/>
    <n v="37500000"/>
    <n v="12500000"/>
    <s v="The project could reduce the risk of flooding for over 1,900 structures near C118-00-00 in the 1% floodplain."/>
  </r>
  <r>
    <x v="18"/>
    <x v="0"/>
    <s v="!"/>
    <s v="F-93"/>
    <s v="C124-00-00-GEN"/>
    <s v="Planning, Right-Of-Way Acquisition, Design and Construction Along C124-00-00"/>
    <n v="1"/>
    <n v="10000000"/>
    <n v="0"/>
    <n v="0"/>
    <n v="0"/>
    <s v="Could reduce the risk of flooding and could improve local drainage issues for buildings along the channel."/>
  </r>
  <r>
    <x v="18"/>
    <x v="0"/>
    <s v="!"/>
    <s v="F-94"/>
    <s v="C143-00-00-GEN"/>
    <s v="Planning, Right-Of-Way Acquisition, Design and Construction Along C143-00-00"/>
    <n v="1"/>
    <n v="10000000"/>
    <n v="0"/>
    <n v="0"/>
    <n v="0"/>
    <s v="Could reduce the risk of flooding and could improve local drainage issues for buildings along the channel."/>
  </r>
  <r>
    <x v="18"/>
    <x v="0"/>
    <s v="!"/>
    <s v="F-95"/>
    <s v="C144-00-00-GEN"/>
    <s v="Planning, Right-Of-Way Acquisition, Design and Construction Along C144-00-00"/>
    <n v="1"/>
    <n v="10000000"/>
    <n v="0"/>
    <n v="0"/>
    <n v="0"/>
    <s v="Could reduce the risk of flooding and could improve local drainage issues for buildings along the channel."/>
  </r>
  <r>
    <x v="18"/>
    <x v="1"/>
    <s v="G"/>
    <s v="C-09"/>
    <s v="C147-00-00-FP001"/>
    <s v="Right-Of-Way Acquisition, Design, and Construction of South Post Oak Stormwater Detention Basin and Channel Conveyance Improvements along C147-00-00 "/>
    <n v="1"/>
    <n v="0"/>
    <n v="18170000"/>
    <n v="13627500"/>
    <n v="4542500"/>
    <s v="The project could reduce the risk of  flooding for over 210 structures in the 1% floodplain."/>
  </r>
  <r>
    <x v="18"/>
    <x v="1"/>
    <s v="G"/>
    <s v="C-10"/>
    <s v="C506-01-00-E003"/>
    <s v="Design and Construction of C506-01-00-E003 "/>
    <n v="2"/>
    <n v="0"/>
    <n v="15000000"/>
    <n v="11250000"/>
    <n v="3750000"/>
    <s v="Provides additional stormwater detention in support of flood damage reduction in Sims Bayou Watershed"/>
  </r>
  <r>
    <x v="18"/>
    <x v="2"/>
    <s v="X"/>
    <m/>
    <s v="C-ENG"/>
    <s v="Sims Bayou Subdivision Drainage Improvements"/>
    <s v=" 1 &amp; 2"/>
    <n v="0"/>
    <n v="880000"/>
    <n v="660000"/>
    <n v="220000"/>
    <s v="Design and construction of these projects could reduce the risk of flooding for over 50 Homes during a 1% rain or flood event."/>
  </r>
  <r>
    <x v="18"/>
    <x v="3"/>
    <s v="#"/>
    <m/>
    <s v="C-NRCS"/>
    <s v="Storm Repairs in Sims Bayou Watershed"/>
    <s v=" 1 &amp; 2"/>
    <n v="0"/>
    <n v="1161000"/>
    <n v="929000"/>
    <n v="232000"/>
    <s v="Approximately 34 repair projects of erosion and infrastructure identified after Hurricane Harvey."/>
  </r>
  <r>
    <x v="19"/>
    <x v="0"/>
    <s v="!"/>
    <s v="F-119"/>
    <s v="J100-00-00-CON"/>
    <s v="Right-of-Way Acquisition, Design and Construction of General Drainage Improvements along Spring Creek"/>
    <s v="3 &amp; 4"/>
    <n v="10000000"/>
    <n v="0"/>
    <n v="0"/>
    <n v="0"/>
    <s v="Design and construction of a project to reduce the risk of flooding in the Spring Creek watershed.  Projects could inlcude, but not limited to, detention, sediment control, vegetation management, and other flood risk management projects."/>
  </r>
  <r>
    <x v="19"/>
    <x v="0"/>
    <s v="!"/>
    <s v="F-75"/>
    <s v="J100-00-00-GEN"/>
    <s v="Investigations of General Drainage Improvements along Spring Creek"/>
    <s v="3 &amp; 4"/>
    <n v="500000"/>
    <n v="0"/>
    <n v="0"/>
    <n v="0"/>
    <s v="Effort will investigate flooding problems and evaluate potential solutions to flooding problems to reduce the risk of flooding in the Spring Creek watershed."/>
  </r>
  <r>
    <x v="19"/>
    <x v="0"/>
    <s v="!"/>
    <s v="F-19"/>
    <s v="J100-00-00-ROW"/>
    <s v="Spring Creek Floodplain Right-of-Way Acquisition"/>
    <s v="3 &amp; 4"/>
    <n v="30000000"/>
    <n v="0"/>
    <n v="0"/>
    <n v="0"/>
    <s v="Acquisition of Right-Of-Way along Spring Creek to preserve channel conveyance and / or restore natural floodplains in areas subject to frequent flooding."/>
  </r>
  <r>
    <x v="19"/>
    <x v="5"/>
    <s v="^"/>
    <m/>
    <s v="J100-HMGP"/>
    <s v="Federal Grant-Funded Volunteer Home Buyouts"/>
    <s v="3 &amp; 4"/>
    <n v="0"/>
    <n v="300000"/>
    <n v="225000"/>
    <n v="75000"/>
    <s v="Purchase of several buildings."/>
  </r>
  <r>
    <x v="19"/>
    <x v="1"/>
    <s v="G"/>
    <s v="C-118"/>
    <s v="J100-RES"/>
    <s v="Planning, Right-of-Way Acquisition, Design and Construction of a Reservoir along Spring Creek"/>
    <s v="3 &amp; 4"/>
    <n v="0"/>
    <n v="25000000"/>
    <n v="12500000"/>
    <n v="12500000"/>
    <s v="This partnership will evaluate the effectiveness, construction, and operation of a reservoir in the Spring Creek watershed.  Projects could inlcude, but not limited to, detention, sediment control, vegetation management, and other flood risk management projects."/>
  </r>
  <r>
    <x v="19"/>
    <x v="2"/>
    <s v="X"/>
    <m/>
    <s v="J-ENG"/>
    <s v="Spring Creek Subdivision Drainage Improvements"/>
    <s v="3 &amp; 4"/>
    <n v="0"/>
    <n v="6280000"/>
    <n v="4710000"/>
    <n v="1570000"/>
    <s v="Design and construction of these projects could reduce the risk of flooding for over 500 Homes during a 1% rain or flood event."/>
  </r>
  <r>
    <x v="19"/>
    <x v="3"/>
    <s v="#"/>
    <m/>
    <s v="J-NRCS"/>
    <s v="Storm Repairs in Spring Creek Watershed"/>
    <s v="3 &amp; 4"/>
    <n v="0"/>
    <n v="363000"/>
    <n v="290000"/>
    <n v="73000"/>
    <s v="Approximately 12 repair projects of erosion and infrastructure identified after Hurricane Harvey."/>
  </r>
  <r>
    <x v="20"/>
    <x v="0"/>
    <s v="!"/>
    <s v="F-104"/>
    <s v="I100-00-00-CON"/>
    <s v="Right-of-Way Acquisition, Design and Construction of General Drainage Improvements in Vince Bayou Watershed"/>
    <n v="2"/>
    <n v="5000000"/>
    <n v="0"/>
    <n v="0"/>
    <n v="0"/>
    <s v="Design and construction of projects to reduce the risk of flooding in the Vince Bayou watershed."/>
  </r>
  <r>
    <x v="20"/>
    <x v="0"/>
    <s v="!"/>
    <s v="F-78"/>
    <s v="I100-00-00-GEN"/>
    <s v="Investigations of General Drainage Improvements in Vince Bayou Watershed"/>
    <n v="2"/>
    <n v="500000"/>
    <n v="0"/>
    <n v="0"/>
    <n v="0"/>
    <s v="Effort will investigate flooding problems and evaluating potential solutions to flooding problems to reduce the risk of flooding in the Vince Bayou watershed."/>
  </r>
  <r>
    <x v="20"/>
    <x v="5"/>
    <s v="^"/>
    <m/>
    <s v="I100-HMGP"/>
    <s v="Federal Grant-Funded Volunteer Home Buyouts"/>
    <n v="2"/>
    <n v="0"/>
    <n v="400000"/>
    <n v="300000"/>
    <n v="100000"/>
    <s v="Purchase of several buildings."/>
  </r>
  <r>
    <x v="20"/>
    <x v="3"/>
    <s v="#"/>
    <m/>
    <s v="I-NRCS"/>
    <s v="Storm Repairs in Vince Bayou Watershed"/>
    <n v="2"/>
    <n v="0"/>
    <n v="58000"/>
    <n v="46000"/>
    <n v="12000"/>
    <s v="Approximately 14 repair projects of erosion and infrastructure identified after Hurricane Harvey."/>
  </r>
  <r>
    <x v="21"/>
    <x v="1"/>
    <s v="G"/>
    <s v="C-14"/>
    <s v="E100-00-00-USACE"/>
    <s v="Design and Construction of Corps of Engineers White Oak Bayou Section 211(f) Project"/>
    <s v="1 &amp; 4"/>
    <n v="0"/>
    <n v="95000000"/>
    <n v="75000000"/>
    <n v="20000000"/>
    <s v="This project could reduce the risk of flooding for over 1,800 buildings in the 2% floodplain."/>
  </r>
  <r>
    <x v="21"/>
    <x v="4"/>
    <s v="k"/>
    <s v="CI-011"/>
    <s v="E100-HIDDEN"/>
    <s v="Partnership Project with the City of Houston for Feasibility Study of General Drainage Improvements around Hidden Townlakes"/>
    <n v="4"/>
    <n v="0"/>
    <n v="350000"/>
    <n v="175000"/>
    <n v="175000"/>
    <s v="Feasibility study in partnership with the City of Houston willl evaluate general drainage improvements that could reduce the risk of flooding for homes in Hidden Townlakes."/>
  </r>
  <r>
    <x v="21"/>
    <x v="5"/>
    <s v="^"/>
    <m/>
    <s v="E100-HMGP"/>
    <s v="Federal Grant-Funded Volunteer Home Buyouts"/>
    <s v="1 &amp; 4"/>
    <n v="0"/>
    <n v="119300000"/>
    <n v="89475000"/>
    <n v="29825000"/>
    <s v="Purchase of approximately 660 buildings."/>
  </r>
  <r>
    <x v="21"/>
    <x v="0"/>
    <s v="!"/>
    <s v="F-09"/>
    <s v="E101-00-00-FP001"/>
    <s v="Planning, Right-Of-Way Acquisition, Design and Construction of Little White Oak Bayou Channel Conveyance Improvements "/>
    <s v=" 1 &amp; 2"/>
    <n v="30000000"/>
    <n v="0"/>
    <n v="0"/>
    <n v="0"/>
    <s v="Planning, Right-of-Way acquisition, design and construction of this project could reduce the risk of flooding for over 1,150 structures in the 1% floodplain."/>
  </r>
  <r>
    <x v="21"/>
    <x v="1"/>
    <s v="G"/>
    <s v="C-45"/>
    <s v="E106-00-00-GEN"/>
    <s v="Right-of-Way Acquisition, Design and Construction of General Drainage Improvements along Turkey Gully"/>
    <s v="3 &amp; 4"/>
    <n v="0"/>
    <n v="5000000"/>
    <n v="2500000"/>
    <n v="2500000"/>
    <s v="Project could reduce the risk of flooding for structures along Turkey Gully in partnership with the City of Houston."/>
  </r>
  <r>
    <x v="21"/>
    <x v="0"/>
    <s v="!"/>
    <s v="F-10"/>
    <s v="E115-00-00-FP001"/>
    <s v="Right-Of-Way Acquisition, Design, and Construction of Channel Conveyance Improvements on Brickhouse Gully "/>
    <n v="4"/>
    <n v="35000000"/>
    <n v="0"/>
    <n v="0"/>
    <n v="0"/>
    <s v="Right-of-Way acquisition, design and construction of this project could reduce  the risk of flooding for over 1,300 structures in the 1% floodplain."/>
  </r>
  <r>
    <x v="21"/>
    <x v="4"/>
    <s v="k"/>
    <s v="CI-010"/>
    <s v="E127-JOINT"/>
    <s v="Partnership Project with Jersey Village on Right-of-Way Acquisition, Design, and Construction of General Drainage Improvements along E127-00-00"/>
    <n v="4"/>
    <n v="0"/>
    <n v="3000000"/>
    <n v="1500000"/>
    <n v="1500000"/>
    <s v="Planning, right-of-way acquisition, design and construction of this project could reduce the risk of flooding for homes along E127-00-00."/>
  </r>
  <r>
    <x v="21"/>
    <x v="1"/>
    <s v="G"/>
    <s v="C-39"/>
    <s v="E200-02-00-NC"/>
    <s v="Right-of-Way Acquisition, Design and Construction of the North Canal "/>
    <n v="2"/>
    <n v="0"/>
    <n v="100000000"/>
    <n v="80000000"/>
    <n v="20000000"/>
    <s v="Design and construction of this project could reduce the risk of flooding upstream and downstream of downtown Houston."/>
  </r>
  <r>
    <x v="21"/>
    <x v="0"/>
    <s v="!"/>
    <s v="F-11"/>
    <s v="E500-21-00-E001"/>
    <s v="Construction of Inwood Forest West Stormwater Detention Basin "/>
    <s v="1 &amp; 4"/>
    <n v="7800000"/>
    <n v="0"/>
    <n v="0"/>
    <n v="0"/>
    <s v="Design and construction of this project and Inwood Forest East Stormwater Detention Basin could reduce the risk of flooding for over 950 structures in the 1% floodplain"/>
  </r>
  <r>
    <x v="21"/>
    <x v="1"/>
    <s v="G"/>
    <s v="C-15"/>
    <s v="E500-ARBOROAKS-404"/>
    <s v="Design and Construction of Arbor Oaks Stormwater Detention Basin "/>
    <n v="1"/>
    <n v="0"/>
    <n v="10000000"/>
    <n v="7500000"/>
    <n v="2500000"/>
    <s v="This stormwater detention basin facilitates completion of the federal project on White Oak Bayou which could reduce the risk of flooding for 1,800 structures in the 2% floodplain."/>
  </r>
  <r>
    <x v="21"/>
    <x v="1"/>
    <s v="G"/>
    <s v="C-16"/>
    <s v="E500-WDLNDTRL-404"/>
    <s v="Design and Construction of Woodland Trails Stormwater Detention Basin "/>
    <n v="4"/>
    <n v="0"/>
    <n v="31000000"/>
    <n v="23250000"/>
    <n v="7750000"/>
    <s v="This stormwater detention basin facilitates completion of the federal project on White Oak Bayou which could reduce the risk of flooding for 1,800 structures in the 2% floodplain."/>
  </r>
  <r>
    <x v="21"/>
    <x v="0"/>
    <s v="!"/>
    <s v="F-13"/>
    <s v="E521-04-00-E001"/>
    <s v="Construction of Inwood Forest East Stormwater Detention Basin "/>
    <n v="1"/>
    <n v="8350000"/>
    <n v="0"/>
    <n v="0"/>
    <n v="0"/>
    <s v="Design and construction of this project and Inwood Forest West Stormwater Detention Basin could reduce the risk of flooding for over 950 structures in the 1% floodplain"/>
  </r>
  <r>
    <x v="21"/>
    <x v="2"/>
    <s v="X"/>
    <m/>
    <s v="E-ENG"/>
    <s v="White Oak Bayou Subdivision Drainage Improvements"/>
    <s v="1, 3, &amp; 4"/>
    <n v="0"/>
    <n v="36250000"/>
    <n v="27187500"/>
    <n v="9062500"/>
    <s v="Design and construction of these projects could reduce the risk of flooding for over 2,400 homes during a 1% rain or flood event."/>
  </r>
  <r>
    <x v="21"/>
    <x v="3"/>
    <s v="#"/>
    <m/>
    <s v="E-NRCS"/>
    <s v="Storm Repairs in White Oak Bayou Watershed"/>
    <s v="1, 3, &amp; 4"/>
    <n v="0"/>
    <n v="4905000"/>
    <n v="3924000"/>
    <n v="981000"/>
    <s v="Approximately 84 repair projects of erosion and infrastructure identified after Hurricane Harvey."/>
  </r>
  <r>
    <x v="22"/>
    <x v="0"/>
    <s v="!"/>
    <s v="F-106"/>
    <s v="M100-00-00-CON"/>
    <s v="Right-of-Way Acquisition, Design and Construction of General Drainage Improvements in Willow Creek Watershed"/>
    <s v="3 &amp; 4"/>
    <n v="15000000"/>
    <n v="0"/>
    <n v="0"/>
    <n v="0"/>
    <s v="Design and construction of projects to reduce the risk of flooding in the Willow Creek watershed."/>
  </r>
  <r>
    <x v="22"/>
    <x v="0"/>
    <s v="!"/>
    <s v="F-71"/>
    <s v="M100-00-00-GEN"/>
    <s v="Investigations of General Drainage Improvements in Willow Creek Watershed"/>
    <s v="3 &amp; 4"/>
    <n v="500000"/>
    <n v="0"/>
    <n v="0"/>
    <n v="0"/>
    <s v="Effort will investigate flooding problems and evaluate potential solutions to flooding problems to reduce the risk of flooding in the Willow Creek watershed."/>
  </r>
  <r>
    <x v="22"/>
    <x v="0"/>
    <s v="!"/>
    <s v="F-36"/>
    <s v="M100-00-00-ROW"/>
    <s v="Willow Creek Floodplain Right-of-Way Acquisition"/>
    <s v="3 &amp; 4"/>
    <n v="30000000"/>
    <n v="0"/>
    <n v="0"/>
    <n v="0"/>
    <s v="Acquisition of Right-Of-Way along Willow Creek to preserve channel conveyance and / or restore natural floodplains in areas subject to frequent flooding."/>
  </r>
  <r>
    <x v="22"/>
    <x v="5"/>
    <s v="^"/>
    <m/>
    <s v="M100-HMGP"/>
    <s v="Federal Grant-Funded Volunteer Home Buyouts"/>
    <n v="4"/>
    <n v="0"/>
    <n v="2100000"/>
    <n v="1575000"/>
    <n v="525000"/>
    <s v="Purchase of approximately 10 buildings."/>
  </r>
  <r>
    <x v="22"/>
    <x v="0"/>
    <s v="!"/>
    <s v="F-37"/>
    <s v="M124-00-00-FP001"/>
    <s v="Design and Construction of Channel Conveyance Improvements on M124-00-00 "/>
    <n v="4"/>
    <n v="21000000"/>
    <n v="0"/>
    <n v="0"/>
    <n v="0"/>
    <s v="The project could reduce the risk of flooding for structures in the 1% floodplain and increase drainage efficiency."/>
  </r>
  <r>
    <x v="22"/>
    <x v="0"/>
    <s v="!"/>
    <s v="F-38"/>
    <s v="M528-01-00"/>
    <s v="Design and Construction of Cypress Rosehill Stormwater Detention Basin "/>
    <n v="4"/>
    <n v="1100000"/>
    <n v="0"/>
    <n v="0"/>
    <n v="0"/>
    <s v="Providing joint-benefits of mitigating impacts of roadway construction and could reduce the risk of flooding for homes in the surrounding area.  Projects could inlcude, but not limited to, detention, sediment control, vegetation management, and other flood risk management projects."/>
  </r>
  <r>
    <x v="22"/>
    <x v="3"/>
    <s v="#"/>
    <m/>
    <s v="M-NRCS"/>
    <s v="Storm Repairs in Willow Creek Watershed"/>
    <s v="3 &amp; 4"/>
    <n v="0"/>
    <n v="664000"/>
    <n v="531000"/>
    <n v="133000"/>
    <s v="Approximately 11 repair projects of erosion and infrastructure identified after Hurricane Harvey."/>
  </r>
  <r>
    <x v="23"/>
    <x v="1"/>
    <s v="G"/>
    <m/>
    <s v="Z.FWS"/>
    <s v="Upgrades and Expansion of the Harris County Flood Warning System"/>
    <s v="Countywide"/>
    <n v="0"/>
    <n v="5000000"/>
    <n v="3750000"/>
    <n v="1250000"/>
    <s v="Improving existing flood monitoring systems to provide additional near-real time information on flooding in Harris County."/>
  </r>
  <r>
    <x v="23"/>
    <x v="1"/>
    <s v="G"/>
    <m/>
    <s v="Z.REMAP"/>
    <s v="Harris County Floodplain Mapping Updates"/>
    <s v="Countywide"/>
    <n v="0"/>
    <n v="25000000"/>
    <n v="12500000"/>
    <n v="12500000"/>
    <s v="Providing more accurate information on the risks of flooding in Harris County."/>
  </r>
  <r>
    <x v="23"/>
    <x v="0"/>
    <s v="!"/>
    <m/>
    <s v="Z100-00-00-H046"/>
    <s v="Countywide Floodplain Preservation"/>
    <s v="Countywide"/>
    <n v="50000000"/>
    <n v="0"/>
    <n v="0"/>
    <n v="0"/>
    <s v="Acquisition of Right-Of-Way along various channels in Harris County to preserve channel conveyance and / or restore natural floodplains in areas subject to frequent flooding."/>
  </r>
  <r>
    <x v="23"/>
    <x v="0"/>
    <s v="!"/>
    <m/>
    <s v="Z100-00-00-MUNI"/>
    <s v="Partnership Projects with Municipalities, Authorities, and Other Districts in Harris County"/>
    <s v="Countywide"/>
    <n v="100000000"/>
    <n v="0"/>
    <n v="0"/>
    <n v="0"/>
    <s v="Jointly funded projects to address flooding with multi-jurisdictional projects.."/>
  </r>
  <r>
    <x v="23"/>
    <x v="0"/>
    <s v="!"/>
    <m/>
    <s v="Z100-00-00-PLAN"/>
    <s v="Countywide Ongoing Planning"/>
    <s v="Countywide"/>
    <n v="10000000"/>
    <n v="0"/>
    <n v="0"/>
    <n v="0"/>
    <s v="Ongoing efforts to identify future projects and work efforts to reduce flooding in Harris County watersheds."/>
  </r>
  <r>
    <x v="23"/>
    <x v="0"/>
    <s v="!"/>
    <m/>
    <s v="Z100-00-00-Y083"/>
    <s v="Partnership Projects with the Harris County Engineering Department"/>
    <s v="Countywide"/>
    <n v="100000000"/>
    <n v="0"/>
    <n v="0"/>
    <n v="0"/>
    <s v="Jointly funded projects that could reduce the risk of flooding in conjunction with Harris County Engineering Department projects."/>
  </r>
  <r>
    <x v="23"/>
    <x v="0"/>
    <s v="!"/>
    <m/>
    <s v="Z100-ADVANCED"/>
    <s v="Advanced Emerging Technologies for Flood Damage Reduction"/>
    <s v="Countywide"/>
    <n v="20000000"/>
    <n v="0"/>
    <n v="0"/>
    <n v="0"/>
    <s v="Investigations of new methods to reduce the risk of flooding and to reduce the damages due to flooding in Harris County."/>
  </r>
  <r>
    <x v="23"/>
    <x v="0"/>
    <s v="!"/>
    <m/>
    <s v="Z100-CONTINGENCY"/>
    <s v="Contingency"/>
    <s v="Countywide"/>
    <n v="430000000"/>
    <n v="0"/>
    <n v="0"/>
    <n v="0"/>
    <s v="Unallocated funding for variations in project costs and opportunities identified through public input."/>
  </r>
  <r>
    <x v="23"/>
    <x v="0"/>
    <s v="!"/>
    <m/>
    <s v="Z100-TUNNEL"/>
    <s v="Preliminary Engineering for Large Diameter Tunnels for Stormwater Conveyance"/>
    <s v="Countywide"/>
    <n v="20000000"/>
    <n v="0"/>
    <n v="0"/>
    <n v="0"/>
    <s v="Preliminary engineering for implementation of large diameter tunnels to reduce the risk of flooding across Harris Coun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28" firstHeaderRow="0" firstDataRow="1" firstDataCol="1"/>
  <pivotFields count="12">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7">
        <item x="5"/>
        <item x="4"/>
        <item x="0"/>
        <item x="1"/>
        <item x="3"/>
        <item x="2"/>
        <item t="default"/>
      </items>
    </pivotField>
    <pivotField showAll="0"/>
    <pivotField showAll="0"/>
    <pivotField showAll="0"/>
    <pivotField showAll="0"/>
    <pivotField showAll="0"/>
    <pivotField dataField="1" numFmtId="164" showAll="0"/>
    <pivotField dataField="1" numFmtId="164" showAll="0"/>
    <pivotField dataField="1" showAll="0"/>
    <pivotField dataField="1" numFmtId="164"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4">
    <i>
      <x/>
    </i>
    <i i="1">
      <x v="1"/>
    </i>
    <i i="2">
      <x v="2"/>
    </i>
    <i i="3">
      <x v="3"/>
    </i>
  </colItems>
  <dataFields count="4">
    <dataField name="Sum of local" fld="7" baseField="0" baseItem="0"/>
    <dataField name="Sum of partner" fld="9" baseField="0" baseItem="0"/>
    <dataField name="Sum of match" fld="10" baseField="0" baseItem="0"/>
    <dataField name="Sum of gra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3"/>
  <sheetViews>
    <sheetView tabSelected="1" workbookViewId="0">
      <pane ySplit="1" topLeftCell="A2" activePane="bottomLeft" state="frozen"/>
      <selection pane="bottomLeft" activeCell="F7" sqref="F7"/>
    </sheetView>
  </sheetViews>
  <sheetFormatPr defaultRowHeight="14.4"/>
  <cols>
    <col min="1" max="1" width="10.33203125" style="41" customWidth="1"/>
    <col min="2" max="2" width="11.44140625" style="5" customWidth="1"/>
    <col min="3" max="3" width="6.109375" style="60" hidden="1" customWidth="1"/>
    <col min="4" max="4" width="9.109375" style="57" hidden="1" customWidth="1"/>
    <col min="5" max="5" width="14.44140625" style="58" hidden="1" customWidth="1"/>
    <col min="6" max="6" width="36" style="59" customWidth="1"/>
    <col min="7" max="7" width="9.109375" style="60" customWidth="1"/>
    <col min="8" max="9" width="12.6640625" style="61" customWidth="1"/>
    <col min="10" max="10" width="15" style="61" customWidth="1"/>
    <col min="11" max="11" width="13.5546875" style="61" customWidth="1"/>
    <col min="12" max="12" width="60.5546875" style="48" customWidth="1"/>
  </cols>
  <sheetData>
    <row r="1" spans="1:12">
      <c r="A1" s="8" t="s">
        <v>8</v>
      </c>
      <c r="B1" s="9" t="s">
        <v>9</v>
      </c>
      <c r="C1" s="10" t="s">
        <v>27</v>
      </c>
      <c r="D1" s="9" t="s">
        <v>28</v>
      </c>
      <c r="E1" s="10" t="s">
        <v>29</v>
      </c>
      <c r="F1" s="10" t="s">
        <v>10</v>
      </c>
      <c r="G1" s="10" t="s">
        <v>16</v>
      </c>
      <c r="H1" s="11" t="s">
        <v>11</v>
      </c>
      <c r="I1" s="11" t="s">
        <v>12</v>
      </c>
      <c r="J1" s="11" t="s">
        <v>13</v>
      </c>
      <c r="K1" s="11" t="s">
        <v>14</v>
      </c>
      <c r="L1" s="11" t="s">
        <v>15</v>
      </c>
    </row>
    <row r="2" spans="1:12" ht="30">
      <c r="A2" s="12" t="s">
        <v>1</v>
      </c>
      <c r="B2" s="13" t="s">
        <v>0</v>
      </c>
      <c r="C2" s="14" t="str">
        <f>VLOOKUP($B2,[1]Lookups!$E$35:$I$42,5,FALSE)</f>
        <v>!</v>
      </c>
      <c r="D2" s="15" t="s">
        <v>30</v>
      </c>
      <c r="E2" s="16" t="s">
        <v>31</v>
      </c>
      <c r="F2" s="17" t="s">
        <v>32</v>
      </c>
      <c r="G2" s="18">
        <v>3</v>
      </c>
      <c r="H2" s="19">
        <v>30000000</v>
      </c>
      <c r="I2" s="19">
        <v>0</v>
      </c>
      <c r="J2" s="20">
        <v>0</v>
      </c>
      <c r="K2" s="20">
        <v>0</v>
      </c>
      <c r="L2" s="21" t="s">
        <v>5</v>
      </c>
    </row>
    <row r="3" spans="1:12" ht="30.6">
      <c r="A3" s="12" t="s">
        <v>1</v>
      </c>
      <c r="B3" s="13" t="s">
        <v>0</v>
      </c>
      <c r="C3" s="14" t="str">
        <f>VLOOKUP($B3,[1]Lookups!$E$35:$I$42,5,FALSE)</f>
        <v>!</v>
      </c>
      <c r="D3" s="15" t="s">
        <v>33</v>
      </c>
      <c r="E3" s="16" t="s">
        <v>34</v>
      </c>
      <c r="F3" s="17" t="s">
        <v>35</v>
      </c>
      <c r="G3" s="18">
        <v>3</v>
      </c>
      <c r="H3" s="19">
        <v>10000000</v>
      </c>
      <c r="I3" s="19">
        <v>0</v>
      </c>
      <c r="J3" s="19">
        <v>0</v>
      </c>
      <c r="K3" s="20">
        <v>0</v>
      </c>
      <c r="L3" s="22" t="s">
        <v>36</v>
      </c>
    </row>
    <row r="4" spans="1:12" ht="30">
      <c r="A4" s="12" t="s">
        <v>1</v>
      </c>
      <c r="B4" s="13" t="s">
        <v>2</v>
      </c>
      <c r="C4" s="23" t="str">
        <f>VLOOKUP($B4,[1]Lookups!$E$35:$I$42,5,FALSE)</f>
        <v>G</v>
      </c>
      <c r="D4" s="15" t="s">
        <v>37</v>
      </c>
      <c r="E4" s="16" t="s">
        <v>38</v>
      </c>
      <c r="F4" s="17" t="s">
        <v>39</v>
      </c>
      <c r="G4" s="18" t="s">
        <v>17</v>
      </c>
      <c r="H4" s="19">
        <v>0</v>
      </c>
      <c r="I4" s="20">
        <v>750000</v>
      </c>
      <c r="J4" s="20">
        <v>375000</v>
      </c>
      <c r="K4" s="20">
        <v>375000</v>
      </c>
      <c r="L4" s="22" t="s">
        <v>40</v>
      </c>
    </row>
    <row r="5" spans="1:12" ht="30.6">
      <c r="A5" s="12" t="s">
        <v>1</v>
      </c>
      <c r="B5" s="13" t="s">
        <v>2</v>
      </c>
      <c r="C5" s="23" t="str">
        <f>VLOOKUP($B5,[1]Lookups!$E$35:$I$42,5,FALSE)</f>
        <v>G</v>
      </c>
      <c r="D5" s="15" t="s">
        <v>41</v>
      </c>
      <c r="E5" s="16" t="s">
        <v>42</v>
      </c>
      <c r="F5" s="17" t="s">
        <v>43</v>
      </c>
      <c r="G5" s="18">
        <v>3</v>
      </c>
      <c r="H5" s="19">
        <v>0</v>
      </c>
      <c r="I5" s="19">
        <v>10000000</v>
      </c>
      <c r="J5" s="20">
        <f>I5*0.9</f>
        <v>9000000</v>
      </c>
      <c r="K5" s="20">
        <f>0.1*I5</f>
        <v>1000000</v>
      </c>
      <c r="L5" s="22" t="s">
        <v>44</v>
      </c>
    </row>
    <row r="6" spans="1:12" ht="30">
      <c r="A6" s="12" t="s">
        <v>1</v>
      </c>
      <c r="B6" s="13" t="s">
        <v>2</v>
      </c>
      <c r="C6" s="23" t="str">
        <f>VLOOKUP($B6,[1]Lookups!$E$35:$I$42,5,FALSE)</f>
        <v>G</v>
      </c>
      <c r="D6" s="15" t="s">
        <v>45</v>
      </c>
      <c r="E6" s="16" t="s">
        <v>46</v>
      </c>
      <c r="F6" s="17" t="s">
        <v>47</v>
      </c>
      <c r="G6" s="18">
        <v>3</v>
      </c>
      <c r="H6" s="19">
        <v>0</v>
      </c>
      <c r="I6" s="19">
        <v>16000000</v>
      </c>
      <c r="J6" s="20">
        <f>I6*0.9</f>
        <v>14400000</v>
      </c>
      <c r="K6" s="20">
        <f>0.1*I6</f>
        <v>1600000</v>
      </c>
      <c r="L6" s="22" t="s">
        <v>18</v>
      </c>
    </row>
    <row r="7" spans="1:12" ht="30">
      <c r="A7" s="12" t="s">
        <v>1</v>
      </c>
      <c r="B7" s="13" t="s">
        <v>2</v>
      </c>
      <c r="C7" s="23" t="str">
        <f>VLOOKUP($B7,[1]Lookups!$E$35:$I$42,5,FALSE)</f>
        <v>G</v>
      </c>
      <c r="D7" s="15" t="s">
        <v>48</v>
      </c>
      <c r="E7" s="16" t="s">
        <v>49</v>
      </c>
      <c r="F7" s="17" t="s">
        <v>50</v>
      </c>
      <c r="G7" s="18">
        <v>3</v>
      </c>
      <c r="H7" s="19">
        <v>0</v>
      </c>
      <c r="I7" s="19">
        <v>15000000</v>
      </c>
      <c r="J7" s="20">
        <f>I7*0.9</f>
        <v>13500000</v>
      </c>
      <c r="K7" s="20">
        <f>0.1*I7</f>
        <v>1500000</v>
      </c>
      <c r="L7" s="22" t="s">
        <v>18</v>
      </c>
    </row>
    <row r="8" spans="1:12" ht="30.6">
      <c r="A8" s="12" t="s">
        <v>1</v>
      </c>
      <c r="B8" s="13" t="s">
        <v>2</v>
      </c>
      <c r="C8" s="23" t="str">
        <f>VLOOKUP($B8,[1]Lookups!$E$35:$I$42,5,FALSE)</f>
        <v>G</v>
      </c>
      <c r="D8" s="15" t="s">
        <v>51</v>
      </c>
      <c r="E8" s="16" t="s">
        <v>52</v>
      </c>
      <c r="F8" s="17" t="s">
        <v>53</v>
      </c>
      <c r="G8" s="18">
        <v>3</v>
      </c>
      <c r="H8" s="19">
        <v>0</v>
      </c>
      <c r="I8" s="19">
        <v>94000000</v>
      </c>
      <c r="J8" s="20">
        <f>I8*0.9</f>
        <v>84600000</v>
      </c>
      <c r="K8" s="20">
        <f>0.1*I8</f>
        <v>9400000</v>
      </c>
      <c r="L8" s="22" t="s">
        <v>18</v>
      </c>
    </row>
    <row r="9" spans="1:12" ht="30">
      <c r="A9" s="12" t="s">
        <v>1</v>
      </c>
      <c r="B9" s="13" t="s">
        <v>0</v>
      </c>
      <c r="C9" s="14" t="str">
        <f>VLOOKUP($B9,[1]Lookups!$E$35:$I$42,5,FALSE)</f>
        <v>!</v>
      </c>
      <c r="D9" s="15" t="s">
        <v>54</v>
      </c>
      <c r="E9" s="16" t="s">
        <v>55</v>
      </c>
      <c r="F9" s="17" t="s">
        <v>56</v>
      </c>
      <c r="G9" s="18">
        <v>3</v>
      </c>
      <c r="H9" s="19">
        <v>25000000</v>
      </c>
      <c r="I9" s="19">
        <v>0</v>
      </c>
      <c r="J9" s="19">
        <v>0</v>
      </c>
      <c r="K9" s="20">
        <v>0</v>
      </c>
      <c r="L9" s="22" t="s">
        <v>57</v>
      </c>
    </row>
    <row r="10" spans="1:12" ht="30.6">
      <c r="A10" s="12" t="s">
        <v>1</v>
      </c>
      <c r="B10" s="13" t="s">
        <v>0</v>
      </c>
      <c r="C10" s="14" t="str">
        <f>VLOOKUP($B10,[1]Lookups!$E$35:$I$42,5,FALSE)</f>
        <v>!</v>
      </c>
      <c r="D10" s="15" t="s">
        <v>75</v>
      </c>
      <c r="E10" s="16" t="s">
        <v>87</v>
      </c>
      <c r="F10" s="17" t="s">
        <v>88</v>
      </c>
      <c r="G10" s="18">
        <v>3</v>
      </c>
      <c r="H10" s="19">
        <v>5000000</v>
      </c>
      <c r="I10" s="19">
        <v>0</v>
      </c>
      <c r="J10" s="19">
        <v>0</v>
      </c>
      <c r="K10" s="20">
        <v>0</v>
      </c>
      <c r="L10" s="22" t="s">
        <v>20</v>
      </c>
    </row>
    <row r="11" spans="1:12" ht="30">
      <c r="A11" s="12" t="s">
        <v>1</v>
      </c>
      <c r="B11" s="13" t="s">
        <v>0</v>
      </c>
      <c r="C11" s="14" t="str">
        <f>VLOOKUP($B11,[1]Lookups!$E$35:$I$42,5,FALSE)</f>
        <v>!</v>
      </c>
      <c r="D11" s="15" t="s">
        <v>58</v>
      </c>
      <c r="E11" s="16" t="s">
        <v>89</v>
      </c>
      <c r="F11" s="17" t="s">
        <v>90</v>
      </c>
      <c r="G11" s="6">
        <v>4</v>
      </c>
      <c r="H11" s="19">
        <v>15000000</v>
      </c>
      <c r="I11" s="19">
        <v>0</v>
      </c>
      <c r="J11" s="19">
        <v>0</v>
      </c>
      <c r="K11" s="20">
        <v>0</v>
      </c>
      <c r="L11" s="22" t="s">
        <v>19</v>
      </c>
    </row>
    <row r="12" spans="1:12" ht="30">
      <c r="A12" s="12" t="s">
        <v>1</v>
      </c>
      <c r="B12" s="13" t="s">
        <v>2</v>
      </c>
      <c r="C12" s="23" t="str">
        <f>VLOOKUP($B12,[1]Lookups!$E$35:$I$42,5,FALSE)</f>
        <v>G</v>
      </c>
      <c r="D12" s="15" t="s">
        <v>91</v>
      </c>
      <c r="E12" s="16" t="s">
        <v>92</v>
      </c>
      <c r="F12" s="17" t="s">
        <v>93</v>
      </c>
      <c r="G12" s="6">
        <v>4</v>
      </c>
      <c r="H12" s="19">
        <v>0</v>
      </c>
      <c r="I12" s="19">
        <v>3000000</v>
      </c>
      <c r="J12" s="20">
        <f>I12-K12</f>
        <v>2500000</v>
      </c>
      <c r="K12" s="20">
        <v>500000</v>
      </c>
      <c r="L12" s="22" t="s">
        <v>94</v>
      </c>
    </row>
    <row r="13" spans="1:12" ht="30.6">
      <c r="A13" s="12" t="s">
        <v>1</v>
      </c>
      <c r="B13" s="13" t="s">
        <v>0</v>
      </c>
      <c r="C13" s="14" t="str">
        <f>VLOOKUP($B13,[1]Lookups!$E$35:$I$42,5,FALSE)</f>
        <v>!</v>
      </c>
      <c r="D13" s="15" t="s">
        <v>74</v>
      </c>
      <c r="E13" s="16" t="s">
        <v>95</v>
      </c>
      <c r="F13" s="17" t="s">
        <v>96</v>
      </c>
      <c r="G13" s="18">
        <v>3</v>
      </c>
      <c r="H13" s="19">
        <v>21000000</v>
      </c>
      <c r="I13" s="19">
        <v>0</v>
      </c>
      <c r="J13" s="19">
        <v>0</v>
      </c>
      <c r="K13" s="20">
        <v>0</v>
      </c>
      <c r="L13" s="22" t="s">
        <v>20</v>
      </c>
    </row>
    <row r="14" spans="1:12" ht="30">
      <c r="A14" s="12" t="s">
        <v>1</v>
      </c>
      <c r="B14" s="13" t="s">
        <v>2</v>
      </c>
      <c r="C14" s="23" t="str">
        <f>VLOOKUP($B14,[1]Lookups!$E$35:$I$42,5,FALSE)</f>
        <v>G</v>
      </c>
      <c r="D14" s="15" t="s">
        <v>97</v>
      </c>
      <c r="E14" s="16" t="s">
        <v>98</v>
      </c>
      <c r="F14" s="17" t="s">
        <v>99</v>
      </c>
      <c r="G14" s="6">
        <v>4</v>
      </c>
      <c r="H14" s="19">
        <v>0</v>
      </c>
      <c r="I14" s="19">
        <v>15000000</v>
      </c>
      <c r="J14" s="20">
        <f>I14-K14</f>
        <v>11250000</v>
      </c>
      <c r="K14" s="20">
        <v>3750000</v>
      </c>
      <c r="L14" s="22" t="s">
        <v>94</v>
      </c>
    </row>
    <row r="15" spans="1:12" ht="30">
      <c r="A15" s="12" t="s">
        <v>1</v>
      </c>
      <c r="B15" s="13" t="s">
        <v>0</v>
      </c>
      <c r="C15" s="14" t="str">
        <f>VLOOKUP($B15,[1]Lookups!$E$35:$I$42,5,FALSE)</f>
        <v>!</v>
      </c>
      <c r="D15" s="15" t="s">
        <v>100</v>
      </c>
      <c r="E15" s="16" t="s">
        <v>101</v>
      </c>
      <c r="F15" s="17" t="s">
        <v>102</v>
      </c>
      <c r="G15" s="18" t="s">
        <v>103</v>
      </c>
      <c r="H15" s="19">
        <v>20000000</v>
      </c>
      <c r="I15" s="19">
        <v>0</v>
      </c>
      <c r="J15" s="19">
        <v>0</v>
      </c>
      <c r="K15" s="20">
        <v>0</v>
      </c>
      <c r="L15" s="22" t="s">
        <v>104</v>
      </c>
    </row>
    <row r="16" spans="1:12" ht="30.6">
      <c r="A16" s="12" t="s">
        <v>1</v>
      </c>
      <c r="B16" s="24" t="s">
        <v>105</v>
      </c>
      <c r="C16" s="25" t="str">
        <f>VLOOKUP($B16,[1]Lookups!$E$35:$I$42,5,FALSE)</f>
        <v>X</v>
      </c>
      <c r="D16" s="26"/>
      <c r="E16" s="27" t="s">
        <v>106</v>
      </c>
      <c r="F16" s="7" t="s">
        <v>107</v>
      </c>
      <c r="G16" s="18" t="s">
        <v>103</v>
      </c>
      <c r="H16" s="19">
        <v>0</v>
      </c>
      <c r="I16" s="19">
        <v>83770000</v>
      </c>
      <c r="J16" s="19">
        <f>I16*0.75</f>
        <v>62827500</v>
      </c>
      <c r="K16" s="20">
        <f>I16*0.25</f>
        <v>20942500</v>
      </c>
      <c r="L16" s="28" t="s">
        <v>108</v>
      </c>
    </row>
    <row r="17" spans="1:12" ht="30">
      <c r="A17" s="12" t="s">
        <v>1</v>
      </c>
      <c r="B17" s="13" t="s">
        <v>3</v>
      </c>
      <c r="C17" s="29" t="str">
        <f>VLOOKUP($B17,[1]Lookups!$E$35:$I$42,5,FALSE)</f>
        <v>#</v>
      </c>
      <c r="D17" s="15"/>
      <c r="E17" s="16" t="s">
        <v>109</v>
      </c>
      <c r="F17" s="30" t="s">
        <v>4</v>
      </c>
      <c r="G17" s="18" t="s">
        <v>103</v>
      </c>
      <c r="H17" s="19">
        <v>0</v>
      </c>
      <c r="I17" s="19">
        <v>19056000</v>
      </c>
      <c r="J17" s="19">
        <f>I17-K17</f>
        <v>15245000</v>
      </c>
      <c r="K17" s="20">
        <v>3811000</v>
      </c>
      <c r="L17" s="22" t="s">
        <v>110</v>
      </c>
    </row>
    <row r="18" spans="1:12" ht="30">
      <c r="A18" s="12" t="s">
        <v>1</v>
      </c>
      <c r="B18" s="13" t="s">
        <v>2</v>
      </c>
      <c r="C18" s="23" t="str">
        <f>VLOOKUP($B18,[1]Lookups!$E$35:$I$42,5,FALSE)</f>
        <v>G</v>
      </c>
      <c r="D18" s="15" t="s">
        <v>111</v>
      </c>
      <c r="E18" s="16" t="s">
        <v>112</v>
      </c>
      <c r="F18" s="17" t="s">
        <v>113</v>
      </c>
      <c r="G18" s="18">
        <v>3</v>
      </c>
      <c r="H18" s="19">
        <v>0</v>
      </c>
      <c r="I18" s="19">
        <v>10000000</v>
      </c>
      <c r="J18" s="19">
        <v>0</v>
      </c>
      <c r="K18" s="19">
        <v>10000000</v>
      </c>
      <c r="L18" s="21" t="s">
        <v>114</v>
      </c>
    </row>
    <row r="19" spans="1:12" ht="30">
      <c r="A19" s="12" t="s">
        <v>21</v>
      </c>
      <c r="B19" s="13" t="s">
        <v>115</v>
      </c>
      <c r="C19" s="31" t="str">
        <f>VLOOKUP($B19,[1]Lookups!$E$35:$I$42,5,FALSE)</f>
        <v>k</v>
      </c>
      <c r="D19" s="15" t="s">
        <v>116</v>
      </c>
      <c r="E19" s="16" t="s">
        <v>117</v>
      </c>
      <c r="F19" s="17" t="s">
        <v>118</v>
      </c>
      <c r="G19" s="6">
        <v>2</v>
      </c>
      <c r="H19" s="19">
        <v>250000</v>
      </c>
      <c r="I19" s="19">
        <v>0</v>
      </c>
      <c r="J19" s="20">
        <v>0</v>
      </c>
      <c r="K19" s="20">
        <v>0</v>
      </c>
      <c r="L19" s="22" t="s">
        <v>119</v>
      </c>
    </row>
    <row r="20" spans="1:12" ht="30">
      <c r="A20" s="12" t="s">
        <v>21</v>
      </c>
      <c r="B20" s="13" t="s">
        <v>0</v>
      </c>
      <c r="C20" s="14" t="str">
        <f>VLOOKUP($B20,[1]Lookups!$E$35:$I$42,5,FALSE)</f>
        <v>!</v>
      </c>
      <c r="D20" s="15" t="s">
        <v>85</v>
      </c>
      <c r="E20" s="16" t="s">
        <v>120</v>
      </c>
      <c r="F20" s="17" t="s">
        <v>121</v>
      </c>
      <c r="G20" s="18">
        <v>2</v>
      </c>
      <c r="H20" s="19">
        <v>10000000</v>
      </c>
      <c r="I20" s="19">
        <v>0</v>
      </c>
      <c r="J20" s="20">
        <v>0</v>
      </c>
      <c r="K20" s="20">
        <v>0</v>
      </c>
      <c r="L20" s="22" t="s">
        <v>122</v>
      </c>
    </row>
    <row r="21" spans="1:12" ht="30">
      <c r="A21" s="12" t="s">
        <v>21</v>
      </c>
      <c r="B21" s="13" t="s">
        <v>0</v>
      </c>
      <c r="C21" s="14" t="str">
        <f>VLOOKUP($B21,[1]Lookups!$E$35:$I$42,5,FALSE)</f>
        <v>!</v>
      </c>
      <c r="D21" s="15" t="s">
        <v>83</v>
      </c>
      <c r="E21" s="16" t="s">
        <v>123</v>
      </c>
      <c r="F21" s="17" t="s">
        <v>124</v>
      </c>
      <c r="G21" s="18">
        <v>2</v>
      </c>
      <c r="H21" s="19">
        <v>500000</v>
      </c>
      <c r="I21" s="19">
        <v>0</v>
      </c>
      <c r="J21" s="20">
        <v>0</v>
      </c>
      <c r="K21" s="20">
        <v>0</v>
      </c>
      <c r="L21" s="22" t="s">
        <v>125</v>
      </c>
    </row>
    <row r="22" spans="1:12" ht="30">
      <c r="A22" s="12" t="s">
        <v>21</v>
      </c>
      <c r="B22" s="13" t="s">
        <v>6</v>
      </c>
      <c r="C22" s="32" t="str">
        <f>VLOOKUP($B22,[1]Lookups!$E$35:$I$42,5,FALSE)</f>
        <v>^</v>
      </c>
      <c r="D22" s="15"/>
      <c r="E22" s="16" t="s">
        <v>126</v>
      </c>
      <c r="F22" s="17" t="s">
        <v>7</v>
      </c>
      <c r="G22" s="18">
        <v>2</v>
      </c>
      <c r="H22" s="19">
        <v>0</v>
      </c>
      <c r="I22" s="19">
        <v>6200000</v>
      </c>
      <c r="J22" s="19">
        <v>4650000</v>
      </c>
      <c r="K22" s="19">
        <v>1550000</v>
      </c>
      <c r="L22" s="22" t="s">
        <v>23</v>
      </c>
    </row>
    <row r="23" spans="1:12" ht="30">
      <c r="A23" s="12" t="s">
        <v>21</v>
      </c>
      <c r="B23" s="13" t="s">
        <v>2</v>
      </c>
      <c r="C23" s="23" t="str">
        <f>VLOOKUP($B23,[1]Lookups!$E$35:$I$42,5,FALSE)</f>
        <v>G</v>
      </c>
      <c r="D23" s="15" t="s">
        <v>127</v>
      </c>
      <c r="E23" s="16" t="s">
        <v>128</v>
      </c>
      <c r="F23" s="17" t="s">
        <v>129</v>
      </c>
      <c r="G23" s="18">
        <v>2</v>
      </c>
      <c r="H23" s="19">
        <v>0</v>
      </c>
      <c r="I23" s="19">
        <v>4000000</v>
      </c>
      <c r="J23" s="20">
        <f>I23-K23</f>
        <v>2000000</v>
      </c>
      <c r="K23" s="20">
        <v>2000000</v>
      </c>
      <c r="L23" s="22" t="s">
        <v>130</v>
      </c>
    </row>
    <row r="24" spans="1:12" ht="30">
      <c r="A24" s="12" t="s">
        <v>21</v>
      </c>
      <c r="B24" s="13" t="s">
        <v>0</v>
      </c>
      <c r="C24" s="14" t="str">
        <f>VLOOKUP($B24,[1]Lookups!$E$35:$I$42,5,FALSE)</f>
        <v>!</v>
      </c>
      <c r="D24" s="15" t="s">
        <v>131</v>
      </c>
      <c r="E24" s="16" t="s">
        <v>132</v>
      </c>
      <c r="F24" s="17" t="s">
        <v>133</v>
      </c>
      <c r="G24" s="18">
        <v>2</v>
      </c>
      <c r="H24" s="19">
        <v>2500000</v>
      </c>
      <c r="I24" s="19">
        <v>0</v>
      </c>
      <c r="J24" s="20">
        <v>0</v>
      </c>
      <c r="K24" s="20">
        <v>0</v>
      </c>
      <c r="L24" s="22" t="s">
        <v>22</v>
      </c>
    </row>
    <row r="25" spans="1:12" ht="30.6">
      <c r="A25" s="12" t="s">
        <v>21</v>
      </c>
      <c r="B25" s="13" t="s">
        <v>2</v>
      </c>
      <c r="C25" s="23" t="str">
        <f>VLOOKUP($B25,[1]Lookups!$E$35:$I$42,5,FALSE)</f>
        <v>G</v>
      </c>
      <c r="D25" s="15" t="s">
        <v>134</v>
      </c>
      <c r="E25" s="16" t="s">
        <v>135</v>
      </c>
      <c r="F25" s="17" t="s">
        <v>136</v>
      </c>
      <c r="G25" s="18">
        <v>2</v>
      </c>
      <c r="H25" s="19">
        <v>0</v>
      </c>
      <c r="I25" s="19">
        <v>10000000</v>
      </c>
      <c r="J25" s="20">
        <v>8000000</v>
      </c>
      <c r="K25" s="20">
        <v>2000000</v>
      </c>
      <c r="L25" s="22" t="s">
        <v>137</v>
      </c>
    </row>
    <row r="26" spans="1:12" ht="30">
      <c r="A26" s="12" t="s">
        <v>21</v>
      </c>
      <c r="B26" s="13" t="s">
        <v>2</v>
      </c>
      <c r="C26" s="23" t="str">
        <f>VLOOKUP($B26,[1]Lookups!$E$35:$I$42,5,FALSE)</f>
        <v>G</v>
      </c>
      <c r="D26" s="15" t="s">
        <v>138</v>
      </c>
      <c r="E26" s="16" t="s">
        <v>139</v>
      </c>
      <c r="F26" s="17" t="s">
        <v>140</v>
      </c>
      <c r="G26" s="18">
        <v>2</v>
      </c>
      <c r="H26" s="19">
        <v>0</v>
      </c>
      <c r="I26" s="19">
        <v>15000000</v>
      </c>
      <c r="J26" s="20">
        <f>I26-K26</f>
        <v>11250000</v>
      </c>
      <c r="K26" s="20">
        <v>3750000</v>
      </c>
      <c r="L26" s="22" t="s">
        <v>141</v>
      </c>
    </row>
    <row r="27" spans="1:12" ht="30">
      <c r="A27" s="12" t="s">
        <v>21</v>
      </c>
      <c r="B27" s="13" t="s">
        <v>0</v>
      </c>
      <c r="C27" s="14" t="str">
        <f>VLOOKUP($B27,[1]Lookups!$E$35:$I$42,5,FALSE)</f>
        <v>!</v>
      </c>
      <c r="D27" s="15" t="s">
        <v>65</v>
      </c>
      <c r="E27" s="16" t="s">
        <v>142</v>
      </c>
      <c r="F27" s="17" t="s">
        <v>143</v>
      </c>
      <c r="G27" s="6">
        <v>2</v>
      </c>
      <c r="H27" s="19">
        <v>2000000</v>
      </c>
      <c r="I27" s="19">
        <v>0</v>
      </c>
      <c r="J27" s="20">
        <v>0</v>
      </c>
      <c r="K27" s="20">
        <v>0</v>
      </c>
      <c r="L27" s="22" t="s">
        <v>144</v>
      </c>
    </row>
    <row r="28" spans="1:12" ht="30">
      <c r="A28" s="12" t="s">
        <v>21</v>
      </c>
      <c r="B28" s="13" t="s">
        <v>3</v>
      </c>
      <c r="C28" s="29" t="str">
        <f>VLOOKUP($B28,[1]Lookups!$E$35:$I$42,5,FALSE)</f>
        <v>#</v>
      </c>
      <c r="D28" s="15"/>
      <c r="E28" s="16" t="s">
        <v>145</v>
      </c>
      <c r="F28" s="30" t="s">
        <v>24</v>
      </c>
      <c r="G28" s="18">
        <v>2</v>
      </c>
      <c r="H28" s="19">
        <v>0</v>
      </c>
      <c r="I28" s="19">
        <v>174000</v>
      </c>
      <c r="J28" s="20">
        <f>I28-K28</f>
        <v>139000</v>
      </c>
      <c r="K28" s="20">
        <v>35000</v>
      </c>
      <c r="L28" s="22" t="s">
        <v>146</v>
      </c>
    </row>
    <row r="29" spans="1:12" ht="30.6">
      <c r="A29" s="12" t="s">
        <v>147</v>
      </c>
      <c r="B29" s="13" t="s">
        <v>0</v>
      </c>
      <c r="C29" s="14" t="str">
        <f>VLOOKUP($B29,[1]Lookups!$E$35:$I$42,5,FALSE)</f>
        <v>!</v>
      </c>
      <c r="D29" s="15" t="s">
        <v>148</v>
      </c>
      <c r="E29" s="16" t="s">
        <v>149</v>
      </c>
      <c r="F29" s="17" t="s">
        <v>150</v>
      </c>
      <c r="G29" s="18">
        <v>3</v>
      </c>
      <c r="H29" s="19">
        <v>30000000</v>
      </c>
      <c r="I29" s="19">
        <v>0</v>
      </c>
      <c r="J29" s="20">
        <v>0</v>
      </c>
      <c r="K29" s="20">
        <v>0</v>
      </c>
      <c r="L29" s="21" t="s">
        <v>5</v>
      </c>
    </row>
    <row r="30" spans="1:12" ht="30">
      <c r="A30" s="12" t="s">
        <v>147</v>
      </c>
      <c r="B30" s="13" t="s">
        <v>2</v>
      </c>
      <c r="C30" s="23" t="str">
        <f>VLOOKUP($B30,[1]Lookups!$E$35:$I$42,5,FALSE)</f>
        <v>G</v>
      </c>
      <c r="D30" s="15" t="s">
        <v>151</v>
      </c>
      <c r="E30" s="16" t="s">
        <v>152</v>
      </c>
      <c r="F30" s="17" t="s">
        <v>39</v>
      </c>
      <c r="G30" s="18" t="s">
        <v>17</v>
      </c>
      <c r="H30" s="19">
        <v>0</v>
      </c>
      <c r="I30" s="20">
        <v>750000</v>
      </c>
      <c r="J30" s="20">
        <v>375000</v>
      </c>
      <c r="K30" s="20">
        <v>375000</v>
      </c>
      <c r="L30" s="22" t="s">
        <v>40</v>
      </c>
    </row>
    <row r="31" spans="1:12" ht="30.6">
      <c r="A31" s="12" t="s">
        <v>147</v>
      </c>
      <c r="B31" s="24" t="s">
        <v>105</v>
      </c>
      <c r="C31" s="25" t="str">
        <f>VLOOKUP($B31,[1]Lookups!$E$35:$I$42,5,FALSE)</f>
        <v>X</v>
      </c>
      <c r="D31" s="26"/>
      <c r="E31" s="27" t="s">
        <v>153</v>
      </c>
      <c r="F31" s="7" t="s">
        <v>154</v>
      </c>
      <c r="G31" s="18">
        <v>3</v>
      </c>
      <c r="H31" s="19">
        <v>0</v>
      </c>
      <c r="I31" s="33">
        <v>33170000</v>
      </c>
      <c r="J31" s="19">
        <f>I31*0.75</f>
        <v>24877500</v>
      </c>
      <c r="K31" s="20">
        <f>I31*0.25</f>
        <v>8292500</v>
      </c>
      <c r="L31" s="28" t="s">
        <v>155</v>
      </c>
    </row>
    <row r="32" spans="1:12" ht="30">
      <c r="A32" s="12" t="s">
        <v>147</v>
      </c>
      <c r="B32" s="13" t="s">
        <v>3</v>
      </c>
      <c r="C32" s="29" t="str">
        <f>VLOOKUP($B32,[1]Lookups!$E$35:$I$42,5,FALSE)</f>
        <v>#</v>
      </c>
      <c r="D32" s="15"/>
      <c r="E32" s="16" t="s">
        <v>156</v>
      </c>
      <c r="F32" s="30" t="s">
        <v>25</v>
      </c>
      <c r="G32" s="18">
        <v>3</v>
      </c>
      <c r="H32" s="19">
        <v>0</v>
      </c>
      <c r="I32" s="19">
        <v>2224000</v>
      </c>
      <c r="J32" s="19">
        <v>1779000</v>
      </c>
      <c r="K32" s="20">
        <v>445000</v>
      </c>
      <c r="L32" s="22" t="s">
        <v>157</v>
      </c>
    </row>
    <row r="33" spans="1:12" ht="30">
      <c r="A33" s="12" t="s">
        <v>147</v>
      </c>
      <c r="B33" s="13" t="s">
        <v>2</v>
      </c>
      <c r="C33" s="23" t="str">
        <f>VLOOKUP($B33,[1]Lookups!$E$35:$I$42,5,FALSE)</f>
        <v>G</v>
      </c>
      <c r="D33" s="15" t="s">
        <v>158</v>
      </c>
      <c r="E33" s="16" t="s">
        <v>159</v>
      </c>
      <c r="F33" s="17" t="s">
        <v>160</v>
      </c>
      <c r="G33" s="18">
        <v>3</v>
      </c>
      <c r="H33" s="19">
        <v>0</v>
      </c>
      <c r="I33" s="19">
        <v>10000000</v>
      </c>
      <c r="J33" s="19">
        <v>0</v>
      </c>
      <c r="K33" s="19">
        <v>10000000</v>
      </c>
      <c r="L33" s="21" t="s">
        <v>114</v>
      </c>
    </row>
    <row r="34" spans="1:12" ht="30">
      <c r="A34" s="12" t="s">
        <v>26</v>
      </c>
      <c r="B34" s="13" t="s">
        <v>2</v>
      </c>
      <c r="C34" s="23" t="str">
        <f>VLOOKUP($B34,[1]Lookups!$E$35:$I$42,5,FALSE)</f>
        <v>G</v>
      </c>
      <c r="D34" s="15" t="s">
        <v>161</v>
      </c>
      <c r="E34" s="16" t="s">
        <v>162</v>
      </c>
      <c r="F34" s="17" t="s">
        <v>163</v>
      </c>
      <c r="G34" s="18" t="s">
        <v>164</v>
      </c>
      <c r="H34" s="19">
        <v>0</v>
      </c>
      <c r="I34" s="19">
        <v>130000000</v>
      </c>
      <c r="J34" s="19">
        <f>I34-K34</f>
        <v>70000000</v>
      </c>
      <c r="K34" s="20">
        <v>60000000</v>
      </c>
      <c r="L34" s="22" t="s">
        <v>165</v>
      </c>
    </row>
    <row r="35" spans="1:12" ht="30">
      <c r="A35" s="12" t="s">
        <v>26</v>
      </c>
      <c r="B35" s="13" t="s">
        <v>6</v>
      </c>
      <c r="C35" s="32" t="str">
        <f>VLOOKUP($B35,[1]Lookups!$E$35:$I$42,5,FALSE)</f>
        <v>^</v>
      </c>
      <c r="D35" s="15"/>
      <c r="E35" s="16" t="s">
        <v>166</v>
      </c>
      <c r="F35" s="17" t="s">
        <v>7</v>
      </c>
      <c r="G35" s="18">
        <v>3</v>
      </c>
      <c r="H35" s="19">
        <v>0</v>
      </c>
      <c r="I35" s="19">
        <v>11600000</v>
      </c>
      <c r="J35" s="19">
        <v>8700000</v>
      </c>
      <c r="K35" s="19">
        <v>2900000</v>
      </c>
      <c r="L35" s="22" t="s">
        <v>167</v>
      </c>
    </row>
    <row r="36" spans="1:12" ht="30">
      <c r="A36" s="12" t="s">
        <v>26</v>
      </c>
      <c r="B36" s="13" t="s">
        <v>2</v>
      </c>
      <c r="C36" s="23" t="str">
        <f>VLOOKUP($B36,[1]Lookups!$E$35:$I$42,5,FALSE)</f>
        <v>G</v>
      </c>
      <c r="D36" s="15" t="s">
        <v>168</v>
      </c>
      <c r="E36" s="16" t="s">
        <v>169</v>
      </c>
      <c r="F36" s="17" t="s">
        <v>170</v>
      </c>
      <c r="G36" s="18">
        <v>3</v>
      </c>
      <c r="H36" s="19">
        <v>0</v>
      </c>
      <c r="I36" s="19">
        <v>18000000</v>
      </c>
      <c r="J36" s="19">
        <f>I36-K36</f>
        <v>13500000</v>
      </c>
      <c r="K36" s="20">
        <v>4500000</v>
      </c>
      <c r="L36" s="22" t="s">
        <v>171</v>
      </c>
    </row>
    <row r="37" spans="1:12" ht="30.6">
      <c r="A37" s="12" t="s">
        <v>26</v>
      </c>
      <c r="B37" s="13" t="s">
        <v>0</v>
      </c>
      <c r="C37" s="14" t="str">
        <f>VLOOKUP($B37,[1]Lookups!$E$35:$I$42,5,FALSE)</f>
        <v>!</v>
      </c>
      <c r="D37" s="15" t="s">
        <v>172</v>
      </c>
      <c r="E37" s="16" t="s">
        <v>173</v>
      </c>
      <c r="F37" s="17" t="s">
        <v>174</v>
      </c>
      <c r="G37" s="18">
        <v>1</v>
      </c>
      <c r="H37" s="19">
        <v>32500000</v>
      </c>
      <c r="I37" s="19">
        <v>0</v>
      </c>
      <c r="J37" s="20">
        <v>0</v>
      </c>
      <c r="K37" s="20">
        <v>0</v>
      </c>
      <c r="L37" s="22" t="s">
        <v>175</v>
      </c>
    </row>
    <row r="38" spans="1:12" ht="30">
      <c r="A38" s="12" t="s">
        <v>26</v>
      </c>
      <c r="B38" s="13" t="s">
        <v>2</v>
      </c>
      <c r="C38" s="23" t="str">
        <f>VLOOKUP($B38,[1]Lookups!$E$35:$I$42,5,FALSE)</f>
        <v>G</v>
      </c>
      <c r="D38" s="15" t="s">
        <v>176</v>
      </c>
      <c r="E38" s="16" t="s">
        <v>177</v>
      </c>
      <c r="F38" s="17" t="s">
        <v>178</v>
      </c>
      <c r="G38" s="18">
        <v>3</v>
      </c>
      <c r="H38" s="19">
        <v>0</v>
      </c>
      <c r="I38" s="19">
        <v>30000000</v>
      </c>
      <c r="J38" s="20">
        <f>I38-K38</f>
        <v>22500000</v>
      </c>
      <c r="K38" s="20">
        <v>7500000</v>
      </c>
      <c r="L38" s="22" t="s">
        <v>179</v>
      </c>
    </row>
    <row r="39" spans="1:12" ht="30.6">
      <c r="A39" s="12" t="s">
        <v>26</v>
      </c>
      <c r="B39" s="13" t="s">
        <v>0</v>
      </c>
      <c r="C39" s="14" t="str">
        <f>VLOOKUP($B39,[1]Lookups!$E$35:$I$42,5,FALSE)</f>
        <v>!</v>
      </c>
      <c r="D39" s="15" t="s">
        <v>180</v>
      </c>
      <c r="E39" s="16" t="s">
        <v>181</v>
      </c>
      <c r="F39" s="17" t="s">
        <v>182</v>
      </c>
      <c r="G39" s="18">
        <v>1</v>
      </c>
      <c r="H39" s="19">
        <v>30500000</v>
      </c>
      <c r="I39" s="19">
        <v>0</v>
      </c>
      <c r="J39" s="20">
        <v>0</v>
      </c>
      <c r="K39" s="20">
        <v>0</v>
      </c>
      <c r="L39" s="22" t="s">
        <v>183</v>
      </c>
    </row>
    <row r="40" spans="1:12" ht="30">
      <c r="A40" s="12" t="s">
        <v>26</v>
      </c>
      <c r="B40" s="13" t="s">
        <v>3</v>
      </c>
      <c r="C40" s="29" t="str">
        <f>VLOOKUP($B40,[1]Lookups!$E$35:$I$42,5,FALSE)</f>
        <v>#</v>
      </c>
      <c r="D40" s="15"/>
      <c r="E40" s="16" t="s">
        <v>184</v>
      </c>
      <c r="F40" s="30" t="s">
        <v>185</v>
      </c>
      <c r="G40" s="18" t="s">
        <v>164</v>
      </c>
      <c r="H40" s="19">
        <v>0</v>
      </c>
      <c r="I40" s="19">
        <v>579000</v>
      </c>
      <c r="J40" s="20">
        <f>I40-K40</f>
        <v>463000</v>
      </c>
      <c r="K40" s="20">
        <v>116000</v>
      </c>
      <c r="L40" s="22" t="s">
        <v>186</v>
      </c>
    </row>
    <row r="41" spans="1:12" ht="30">
      <c r="A41" s="12" t="s">
        <v>187</v>
      </c>
      <c r="B41" s="13" t="s">
        <v>0</v>
      </c>
      <c r="C41" s="14" t="str">
        <f>VLOOKUP($B41,[1]Lookups!$E$35:$I$42,5,FALSE)</f>
        <v>!</v>
      </c>
      <c r="D41" s="15" t="s">
        <v>59</v>
      </c>
      <c r="E41" s="16" t="s">
        <v>188</v>
      </c>
      <c r="F41" s="17" t="s">
        <v>189</v>
      </c>
      <c r="G41" s="18">
        <v>3</v>
      </c>
      <c r="H41" s="19">
        <v>10000000</v>
      </c>
      <c r="I41" s="19">
        <v>0</v>
      </c>
      <c r="J41" s="19">
        <v>0</v>
      </c>
      <c r="K41" s="20">
        <v>0</v>
      </c>
      <c r="L41" s="22" t="s">
        <v>190</v>
      </c>
    </row>
    <row r="42" spans="1:12" ht="30">
      <c r="A42" s="12" t="s">
        <v>187</v>
      </c>
      <c r="B42" s="13" t="s">
        <v>115</v>
      </c>
      <c r="C42" s="31" t="str">
        <f>VLOOKUP($B42,[1]Lookups!$E$35:$I$42,5,FALSE)</f>
        <v>k</v>
      </c>
      <c r="D42" s="15" t="s">
        <v>191</v>
      </c>
      <c r="E42" s="16" t="s">
        <v>192</v>
      </c>
      <c r="F42" s="17" t="s">
        <v>193</v>
      </c>
      <c r="G42" s="6" t="s">
        <v>17</v>
      </c>
      <c r="H42" s="19">
        <v>10000000</v>
      </c>
      <c r="I42" s="19">
        <v>0</v>
      </c>
      <c r="J42" s="19">
        <v>0</v>
      </c>
      <c r="K42" s="20">
        <v>0</v>
      </c>
      <c r="L42" s="22" t="s">
        <v>194</v>
      </c>
    </row>
    <row r="43" spans="1:12" ht="30">
      <c r="A43" s="12" t="s">
        <v>187</v>
      </c>
      <c r="B43" s="13" t="s">
        <v>115</v>
      </c>
      <c r="C43" s="31" t="str">
        <f>VLOOKUP($B43,[1]Lookups!$E$35:$I$42,5,FALSE)</f>
        <v>k</v>
      </c>
      <c r="D43" s="15" t="s">
        <v>195</v>
      </c>
      <c r="E43" s="16" t="s">
        <v>196</v>
      </c>
      <c r="F43" s="17" t="s">
        <v>197</v>
      </c>
      <c r="G43" s="6" t="s">
        <v>17</v>
      </c>
      <c r="H43" s="19">
        <v>500000</v>
      </c>
      <c r="I43" s="19">
        <v>0</v>
      </c>
      <c r="J43" s="19">
        <v>0</v>
      </c>
      <c r="K43" s="20">
        <v>0</v>
      </c>
      <c r="L43" s="22" t="s">
        <v>198</v>
      </c>
    </row>
    <row r="44" spans="1:12" ht="30">
      <c r="A44" s="12" t="s">
        <v>187</v>
      </c>
      <c r="B44" s="13" t="s">
        <v>0</v>
      </c>
      <c r="C44" s="14" t="str">
        <f>VLOOKUP($B44,[1]Lookups!$E$35:$I$42,5,FALSE)</f>
        <v>!</v>
      </c>
      <c r="D44" s="15" t="s">
        <v>73</v>
      </c>
      <c r="E44" s="16" t="s">
        <v>199</v>
      </c>
      <c r="F44" s="17" t="s">
        <v>200</v>
      </c>
      <c r="G44" s="18">
        <v>2</v>
      </c>
      <c r="H44" s="19">
        <v>2000000</v>
      </c>
      <c r="I44" s="19">
        <v>0</v>
      </c>
      <c r="J44" s="19">
        <v>0</v>
      </c>
      <c r="K44" s="20">
        <v>0</v>
      </c>
      <c r="L44" s="22" t="s">
        <v>201</v>
      </c>
    </row>
    <row r="45" spans="1:12" ht="30">
      <c r="A45" s="12" t="s">
        <v>187</v>
      </c>
      <c r="B45" s="13" t="s">
        <v>115</v>
      </c>
      <c r="C45" s="31" t="str">
        <f>VLOOKUP($B45,[1]Lookups!$E$35:$I$42,5,FALSE)</f>
        <v>k</v>
      </c>
      <c r="D45" s="15" t="s">
        <v>202</v>
      </c>
      <c r="E45" s="16" t="s">
        <v>203</v>
      </c>
      <c r="F45" s="17" t="s">
        <v>204</v>
      </c>
      <c r="G45" s="18">
        <v>3</v>
      </c>
      <c r="H45" s="19">
        <v>2000000</v>
      </c>
      <c r="I45" s="19">
        <v>0</v>
      </c>
      <c r="J45" s="19">
        <v>0</v>
      </c>
      <c r="K45" s="20">
        <v>0</v>
      </c>
      <c r="L45" s="22" t="s">
        <v>5</v>
      </c>
    </row>
    <row r="46" spans="1:12" ht="30">
      <c r="A46" s="12" t="s">
        <v>187</v>
      </c>
      <c r="B46" s="13" t="s">
        <v>0</v>
      </c>
      <c r="C46" s="14" t="str">
        <f>VLOOKUP($B46,[1]Lookups!$E$35:$I$42,5,FALSE)</f>
        <v>!</v>
      </c>
      <c r="D46" s="15" t="s">
        <v>60</v>
      </c>
      <c r="E46" s="16" t="s">
        <v>205</v>
      </c>
      <c r="F46" s="17" t="s">
        <v>206</v>
      </c>
      <c r="G46" s="18">
        <v>3</v>
      </c>
      <c r="H46" s="19">
        <v>4000000</v>
      </c>
      <c r="I46" s="19">
        <v>0</v>
      </c>
      <c r="J46" s="19">
        <v>0</v>
      </c>
      <c r="K46" s="20">
        <v>0</v>
      </c>
      <c r="L46" s="22" t="s">
        <v>207</v>
      </c>
    </row>
    <row r="47" spans="1:12" ht="30">
      <c r="A47" s="12" t="s">
        <v>187</v>
      </c>
      <c r="B47" s="13" t="s">
        <v>0</v>
      </c>
      <c r="C47" s="14" t="str">
        <f>VLOOKUP($B47,[1]Lookups!$E$35:$I$42,5,FALSE)</f>
        <v>!</v>
      </c>
      <c r="D47" s="15" t="s">
        <v>71</v>
      </c>
      <c r="E47" s="16" t="s">
        <v>208</v>
      </c>
      <c r="F47" s="17" t="s">
        <v>209</v>
      </c>
      <c r="G47" s="18">
        <v>3</v>
      </c>
      <c r="H47" s="19">
        <v>10000000</v>
      </c>
      <c r="I47" s="19">
        <v>0</v>
      </c>
      <c r="J47" s="19">
        <v>0</v>
      </c>
      <c r="K47" s="20">
        <v>0</v>
      </c>
      <c r="L47" s="22" t="s">
        <v>210</v>
      </c>
    </row>
    <row r="48" spans="1:12" ht="30">
      <c r="A48" s="12" t="s">
        <v>187</v>
      </c>
      <c r="B48" s="13" t="s">
        <v>115</v>
      </c>
      <c r="C48" s="31" t="str">
        <f>VLOOKUP($B48,[1]Lookups!$E$35:$I$42,5,FALSE)</f>
        <v>k</v>
      </c>
      <c r="D48" s="15" t="s">
        <v>211</v>
      </c>
      <c r="E48" s="16" t="s">
        <v>212</v>
      </c>
      <c r="F48" s="17" t="s">
        <v>213</v>
      </c>
      <c r="G48" s="18">
        <v>3</v>
      </c>
      <c r="H48" s="19">
        <v>10000000</v>
      </c>
      <c r="I48" s="19">
        <v>0</v>
      </c>
      <c r="J48" s="19">
        <v>0</v>
      </c>
      <c r="K48" s="20">
        <v>0</v>
      </c>
      <c r="L48" s="22" t="s">
        <v>210</v>
      </c>
    </row>
    <row r="49" spans="1:12" ht="30">
      <c r="A49" s="12" t="s">
        <v>187</v>
      </c>
      <c r="B49" s="13" t="s">
        <v>0</v>
      </c>
      <c r="C49" s="14" t="str">
        <f>VLOOKUP($B49,[1]Lookups!$E$35:$I$42,5,FALSE)</f>
        <v>!</v>
      </c>
      <c r="D49" s="15" t="s">
        <v>72</v>
      </c>
      <c r="E49" s="16" t="s">
        <v>214</v>
      </c>
      <c r="F49" s="17" t="s">
        <v>215</v>
      </c>
      <c r="G49" s="18">
        <v>3</v>
      </c>
      <c r="H49" s="19">
        <v>10000000</v>
      </c>
      <c r="I49" s="19">
        <v>0</v>
      </c>
      <c r="J49" s="19">
        <v>0</v>
      </c>
      <c r="K49" s="20">
        <v>0</v>
      </c>
      <c r="L49" s="22" t="s">
        <v>210</v>
      </c>
    </row>
    <row r="50" spans="1:12" ht="30">
      <c r="A50" s="12" t="s">
        <v>187</v>
      </c>
      <c r="B50" s="13" t="s">
        <v>0</v>
      </c>
      <c r="C50" s="14" t="str">
        <f>VLOOKUP($B50,[1]Lookups!$E$35:$I$42,5,FALSE)</f>
        <v>!</v>
      </c>
      <c r="D50" s="15" t="s">
        <v>70</v>
      </c>
      <c r="E50" s="16" t="s">
        <v>216</v>
      </c>
      <c r="F50" s="17" t="s">
        <v>217</v>
      </c>
      <c r="G50" s="18">
        <v>3</v>
      </c>
      <c r="H50" s="19">
        <v>10000000</v>
      </c>
      <c r="I50" s="19">
        <v>0</v>
      </c>
      <c r="J50" s="19">
        <v>0</v>
      </c>
      <c r="K50" s="20">
        <v>0</v>
      </c>
      <c r="L50" s="22" t="s">
        <v>210</v>
      </c>
    </row>
    <row r="51" spans="1:12" ht="30.6">
      <c r="A51" s="12" t="s">
        <v>187</v>
      </c>
      <c r="B51" s="13" t="s">
        <v>115</v>
      </c>
      <c r="C51" s="31" t="str">
        <f>VLOOKUP($B51,[1]Lookups!$E$35:$I$42,5,FALSE)</f>
        <v>k</v>
      </c>
      <c r="D51" s="15" t="s">
        <v>218</v>
      </c>
      <c r="E51" s="34" t="s">
        <v>219</v>
      </c>
      <c r="F51" s="30" t="s">
        <v>220</v>
      </c>
      <c r="G51" s="18">
        <v>3</v>
      </c>
      <c r="H51" s="19">
        <v>0</v>
      </c>
      <c r="I51" s="20">
        <v>30000000</v>
      </c>
      <c r="J51" s="20">
        <f>I51-K51</f>
        <v>15000000</v>
      </c>
      <c r="K51" s="20">
        <f>15000000</f>
        <v>15000000</v>
      </c>
      <c r="L51" s="22" t="s">
        <v>221</v>
      </c>
    </row>
    <row r="52" spans="1:12" ht="30">
      <c r="A52" s="12" t="s">
        <v>187</v>
      </c>
      <c r="B52" s="13" t="s">
        <v>3</v>
      </c>
      <c r="C52" s="29" t="str">
        <f>VLOOKUP($B52,[1]Lookups!$E$35:$I$42,5,FALSE)</f>
        <v>#</v>
      </c>
      <c r="D52" s="15"/>
      <c r="E52" s="16" t="s">
        <v>222</v>
      </c>
      <c r="F52" s="30" t="s">
        <v>223</v>
      </c>
      <c r="G52" s="18" t="s">
        <v>224</v>
      </c>
      <c r="H52" s="19">
        <v>0</v>
      </c>
      <c r="I52" s="19">
        <v>5890000</v>
      </c>
      <c r="J52" s="19">
        <f>I52-K52</f>
        <v>4712000</v>
      </c>
      <c r="K52" s="19">
        <v>1178000</v>
      </c>
      <c r="L52" s="22" t="s">
        <v>225</v>
      </c>
    </row>
    <row r="53" spans="1:12" ht="30">
      <c r="A53" s="12" t="s">
        <v>226</v>
      </c>
      <c r="B53" s="13" t="s">
        <v>6</v>
      </c>
      <c r="C53" s="32" t="str">
        <f>VLOOKUP($B53,[1]Lookups!$E$35:$I$42,5,FALSE)</f>
        <v>^</v>
      </c>
      <c r="D53" s="15"/>
      <c r="E53" s="34" t="s">
        <v>227</v>
      </c>
      <c r="F53" s="7" t="s">
        <v>7</v>
      </c>
      <c r="G53" s="6" t="s">
        <v>228</v>
      </c>
      <c r="H53" s="19">
        <v>0</v>
      </c>
      <c r="I53" s="19">
        <f>SUM(J53:K53)</f>
        <v>200000</v>
      </c>
      <c r="J53" s="20">
        <v>150000</v>
      </c>
      <c r="K53" s="20">
        <v>50000</v>
      </c>
      <c r="L53" s="22" t="s">
        <v>229</v>
      </c>
    </row>
    <row r="54" spans="1:12" ht="30.6">
      <c r="A54" s="12" t="s">
        <v>226</v>
      </c>
      <c r="B54" s="24" t="s">
        <v>105</v>
      </c>
      <c r="C54" s="25" t="str">
        <f>VLOOKUP($B54,[1]Lookups!$E$35:$I$42,5,FALSE)</f>
        <v>X</v>
      </c>
      <c r="D54" s="26"/>
      <c r="E54" s="27" t="s">
        <v>230</v>
      </c>
      <c r="F54" s="7" t="s">
        <v>231</v>
      </c>
      <c r="G54" s="6" t="s">
        <v>228</v>
      </c>
      <c r="H54" s="19">
        <v>0</v>
      </c>
      <c r="I54" s="33">
        <v>560000</v>
      </c>
      <c r="J54" s="19">
        <f>I54*0.75</f>
        <v>420000</v>
      </c>
      <c r="K54" s="20">
        <f>I54*0.25</f>
        <v>140000</v>
      </c>
      <c r="L54" s="28" t="s">
        <v>232</v>
      </c>
    </row>
    <row r="55" spans="1:12" ht="30">
      <c r="A55" s="12" t="s">
        <v>226</v>
      </c>
      <c r="B55" s="13" t="s">
        <v>3</v>
      </c>
      <c r="C55" s="29" t="str">
        <f>VLOOKUP($B55,[1]Lookups!$E$35:$I$42,5,FALSE)</f>
        <v>#</v>
      </c>
      <c r="D55" s="15"/>
      <c r="E55" s="35" t="s">
        <v>233</v>
      </c>
      <c r="F55" s="30" t="s">
        <v>234</v>
      </c>
      <c r="G55" s="6" t="s">
        <v>228</v>
      </c>
      <c r="H55" s="19">
        <v>0</v>
      </c>
      <c r="I55" s="20">
        <v>58000</v>
      </c>
      <c r="J55" s="20">
        <f>I55-K55</f>
        <v>46000</v>
      </c>
      <c r="K55" s="20">
        <v>12000</v>
      </c>
      <c r="L55" s="22" t="s">
        <v>235</v>
      </c>
    </row>
    <row r="56" spans="1:12" ht="40.799999999999997">
      <c r="A56" s="12" t="s">
        <v>236</v>
      </c>
      <c r="B56" s="13" t="s">
        <v>0</v>
      </c>
      <c r="C56" s="14" t="str">
        <f>VLOOKUP($B56,[1]Lookups!$E$35:$I$42,5,FALSE)</f>
        <v>!</v>
      </c>
      <c r="D56" s="15" t="s">
        <v>63</v>
      </c>
      <c r="E56" s="16" t="s">
        <v>237</v>
      </c>
      <c r="F56" s="17" t="s">
        <v>238</v>
      </c>
      <c r="G56" s="18">
        <v>2</v>
      </c>
      <c r="H56" s="19">
        <v>74000000</v>
      </c>
      <c r="I56" s="20">
        <v>0</v>
      </c>
      <c r="J56" s="20">
        <v>0</v>
      </c>
      <c r="K56" s="20">
        <v>0</v>
      </c>
      <c r="L56" s="22" t="s">
        <v>239</v>
      </c>
    </row>
    <row r="57" spans="1:12" ht="30">
      <c r="A57" s="12" t="s">
        <v>236</v>
      </c>
      <c r="B57" s="13" t="s">
        <v>6</v>
      </c>
      <c r="C57" s="32" t="str">
        <f>VLOOKUP($B57,[1]Lookups!$E$35:$I$42,5,FALSE)</f>
        <v>^</v>
      </c>
      <c r="D57" s="15"/>
      <c r="E57" s="16" t="s">
        <v>240</v>
      </c>
      <c r="F57" s="17" t="s">
        <v>7</v>
      </c>
      <c r="G57" s="18">
        <v>2</v>
      </c>
      <c r="H57" s="19">
        <v>0</v>
      </c>
      <c r="I57" s="19">
        <f>SUM(J57:K57)</f>
        <v>600000</v>
      </c>
      <c r="J57" s="20">
        <v>450000</v>
      </c>
      <c r="K57" s="20">
        <v>150000</v>
      </c>
      <c r="L57" s="22" t="s">
        <v>229</v>
      </c>
    </row>
    <row r="58" spans="1:12" ht="30.6">
      <c r="A58" s="12" t="s">
        <v>236</v>
      </c>
      <c r="B58" s="13" t="s">
        <v>0</v>
      </c>
      <c r="C58" s="14" t="str">
        <f>VLOOKUP($B58,[1]Lookups!$E$35:$I$42,5,FALSE)</f>
        <v>!</v>
      </c>
      <c r="D58" s="15" t="s">
        <v>241</v>
      </c>
      <c r="E58" s="16" t="s">
        <v>242</v>
      </c>
      <c r="F58" s="17" t="s">
        <v>243</v>
      </c>
      <c r="G58" s="18">
        <v>2</v>
      </c>
      <c r="H58" s="19">
        <v>33000000</v>
      </c>
      <c r="I58" s="20">
        <v>0</v>
      </c>
      <c r="J58" s="20">
        <v>0</v>
      </c>
      <c r="K58" s="20">
        <v>0</v>
      </c>
      <c r="L58" s="22" t="s">
        <v>244</v>
      </c>
    </row>
    <row r="59" spans="1:12" ht="30.6">
      <c r="A59" s="12" t="s">
        <v>236</v>
      </c>
      <c r="B59" s="13" t="s">
        <v>0</v>
      </c>
      <c r="C59" s="14" t="str">
        <f>VLOOKUP($B59,[1]Lookups!$E$35:$I$42,5,FALSE)</f>
        <v>!</v>
      </c>
      <c r="D59" s="15" t="s">
        <v>245</v>
      </c>
      <c r="E59" s="16" t="s">
        <v>246</v>
      </c>
      <c r="F59" s="17" t="s">
        <v>247</v>
      </c>
      <c r="G59" s="18">
        <v>2</v>
      </c>
      <c r="H59" s="19">
        <v>19000000</v>
      </c>
      <c r="I59" s="20">
        <v>0</v>
      </c>
      <c r="J59" s="20">
        <v>0</v>
      </c>
      <c r="K59" s="20">
        <v>0</v>
      </c>
      <c r="L59" s="22" t="s">
        <v>248</v>
      </c>
    </row>
    <row r="60" spans="1:12" ht="30.6">
      <c r="A60" s="12" t="s">
        <v>236</v>
      </c>
      <c r="B60" s="13" t="s">
        <v>0</v>
      </c>
      <c r="C60" s="14" t="str">
        <f>VLOOKUP($B60,[1]Lookups!$E$35:$I$42,5,FALSE)</f>
        <v>!</v>
      </c>
      <c r="D60" s="15" t="s">
        <v>249</v>
      </c>
      <c r="E60" s="16" t="s">
        <v>250</v>
      </c>
      <c r="F60" s="17" t="s">
        <v>251</v>
      </c>
      <c r="G60" s="18">
        <v>2</v>
      </c>
      <c r="H60" s="19">
        <v>23000000</v>
      </c>
      <c r="I60" s="20">
        <v>0</v>
      </c>
      <c r="J60" s="20">
        <v>0</v>
      </c>
      <c r="K60" s="20">
        <v>0</v>
      </c>
      <c r="L60" s="22" t="s">
        <v>252</v>
      </c>
    </row>
    <row r="61" spans="1:12" ht="30">
      <c r="A61" s="12" t="s">
        <v>236</v>
      </c>
      <c r="B61" s="13" t="s">
        <v>0</v>
      </c>
      <c r="C61" s="14" t="str">
        <f>VLOOKUP($B61,[1]Lookups!$E$35:$I$42,5,FALSE)</f>
        <v>!</v>
      </c>
      <c r="D61" s="15" t="s">
        <v>253</v>
      </c>
      <c r="E61" s="16" t="s">
        <v>254</v>
      </c>
      <c r="F61" s="17" t="s">
        <v>255</v>
      </c>
      <c r="G61" s="18">
        <v>2</v>
      </c>
      <c r="H61" s="19">
        <v>18000000</v>
      </c>
      <c r="I61" s="20">
        <v>0</v>
      </c>
      <c r="J61" s="20">
        <v>0</v>
      </c>
      <c r="K61" s="20">
        <v>0</v>
      </c>
      <c r="L61" s="22" t="s">
        <v>256</v>
      </c>
    </row>
    <row r="62" spans="1:12" ht="30.6">
      <c r="A62" s="12" t="s">
        <v>236</v>
      </c>
      <c r="B62" s="13" t="s">
        <v>0</v>
      </c>
      <c r="C62" s="14" t="str">
        <f>VLOOKUP($B62,[1]Lookups!$E$35:$I$42,5,FALSE)</f>
        <v>!</v>
      </c>
      <c r="D62" s="15" t="s">
        <v>257</v>
      </c>
      <c r="E62" s="16" t="s">
        <v>258</v>
      </c>
      <c r="F62" s="17" t="s">
        <v>259</v>
      </c>
      <c r="G62" s="18">
        <v>2</v>
      </c>
      <c r="H62" s="19">
        <v>11000000</v>
      </c>
      <c r="I62" s="20">
        <v>0</v>
      </c>
      <c r="J62" s="20">
        <v>0</v>
      </c>
      <c r="K62" s="20">
        <v>0</v>
      </c>
      <c r="L62" s="22" t="s">
        <v>244</v>
      </c>
    </row>
    <row r="63" spans="1:12" ht="30.6">
      <c r="A63" s="12" t="s">
        <v>236</v>
      </c>
      <c r="B63" s="13" t="s">
        <v>0</v>
      </c>
      <c r="C63" s="14" t="str">
        <f>VLOOKUP($B63,[1]Lookups!$E$35:$I$42,5,FALSE)</f>
        <v>!</v>
      </c>
      <c r="D63" s="15" t="s">
        <v>61</v>
      </c>
      <c r="E63" s="16" t="s">
        <v>260</v>
      </c>
      <c r="F63" s="17" t="s">
        <v>261</v>
      </c>
      <c r="G63" s="18">
        <v>2</v>
      </c>
      <c r="H63" s="19">
        <v>11000000</v>
      </c>
      <c r="I63" s="20">
        <v>0</v>
      </c>
      <c r="J63" s="20">
        <v>0</v>
      </c>
      <c r="K63" s="20">
        <v>0</v>
      </c>
      <c r="L63" s="22" t="s">
        <v>262</v>
      </c>
    </row>
    <row r="64" spans="1:12" ht="30.6">
      <c r="A64" s="12" t="s">
        <v>236</v>
      </c>
      <c r="B64" s="13" t="s">
        <v>0</v>
      </c>
      <c r="C64" s="14" t="str">
        <f>VLOOKUP($B64,[1]Lookups!$E$35:$I$42,5,FALSE)</f>
        <v>!</v>
      </c>
      <c r="D64" s="15" t="s">
        <v>62</v>
      </c>
      <c r="E64" s="16" t="s">
        <v>263</v>
      </c>
      <c r="F64" s="17" t="s">
        <v>264</v>
      </c>
      <c r="G64" s="18">
        <v>2</v>
      </c>
      <c r="H64" s="19">
        <v>10500000</v>
      </c>
      <c r="I64" s="20">
        <v>0</v>
      </c>
      <c r="J64" s="20">
        <v>0</v>
      </c>
      <c r="K64" s="20">
        <v>0</v>
      </c>
      <c r="L64" s="22" t="s">
        <v>262</v>
      </c>
    </row>
    <row r="65" spans="1:12" ht="30">
      <c r="A65" s="12" t="s">
        <v>236</v>
      </c>
      <c r="B65" s="13" t="s">
        <v>0</v>
      </c>
      <c r="C65" s="14" t="str">
        <f>VLOOKUP($B65,[1]Lookups!$E$35:$I$42,5,FALSE)</f>
        <v>!</v>
      </c>
      <c r="D65" s="15" t="s">
        <v>265</v>
      </c>
      <c r="E65" s="16" t="s">
        <v>266</v>
      </c>
      <c r="F65" s="17" t="s">
        <v>267</v>
      </c>
      <c r="G65" s="18">
        <v>2</v>
      </c>
      <c r="H65" s="19">
        <v>26000000</v>
      </c>
      <c r="I65" s="20">
        <v>0</v>
      </c>
      <c r="J65" s="20">
        <v>0</v>
      </c>
      <c r="K65" s="20">
        <v>0</v>
      </c>
      <c r="L65" s="22" t="s">
        <v>244</v>
      </c>
    </row>
    <row r="66" spans="1:12" ht="30.6">
      <c r="A66" s="12" t="s">
        <v>236</v>
      </c>
      <c r="B66" s="13" t="s">
        <v>0</v>
      </c>
      <c r="C66" s="14" t="str">
        <f>VLOOKUP($B66,[1]Lookups!$E$35:$I$42,5,FALSE)</f>
        <v>!</v>
      </c>
      <c r="D66" s="15" t="s">
        <v>268</v>
      </c>
      <c r="E66" s="16" t="s">
        <v>269</v>
      </c>
      <c r="F66" s="17" t="s">
        <v>270</v>
      </c>
      <c r="G66" s="18">
        <v>2</v>
      </c>
      <c r="H66" s="19">
        <v>23000000</v>
      </c>
      <c r="I66" s="20">
        <v>0</v>
      </c>
      <c r="J66" s="20">
        <v>0</v>
      </c>
      <c r="K66" s="20">
        <v>0</v>
      </c>
      <c r="L66" s="22" t="s">
        <v>244</v>
      </c>
    </row>
    <row r="67" spans="1:12" ht="30">
      <c r="A67" s="12" t="s">
        <v>236</v>
      </c>
      <c r="B67" s="13" t="s">
        <v>0</v>
      </c>
      <c r="C67" s="14" t="str">
        <f>VLOOKUP($B67,[1]Lookups!$E$35:$I$42,5,FALSE)</f>
        <v>!</v>
      </c>
      <c r="D67" s="15" t="s">
        <v>271</v>
      </c>
      <c r="E67" s="16" t="s">
        <v>272</v>
      </c>
      <c r="F67" s="17" t="s">
        <v>273</v>
      </c>
      <c r="G67" s="18">
        <v>2</v>
      </c>
      <c r="H67" s="19">
        <v>1000000</v>
      </c>
      <c r="I67" s="19">
        <v>0</v>
      </c>
      <c r="J67" s="20">
        <v>0</v>
      </c>
      <c r="K67" s="20">
        <v>0</v>
      </c>
      <c r="L67" s="22" t="s">
        <v>104</v>
      </c>
    </row>
    <row r="68" spans="1:12" ht="30.6">
      <c r="A68" s="12" t="s">
        <v>236</v>
      </c>
      <c r="B68" s="24" t="s">
        <v>105</v>
      </c>
      <c r="C68" s="25" t="str">
        <f>VLOOKUP($B68,[1]Lookups!$E$35:$I$42,5,FALSE)</f>
        <v>X</v>
      </c>
      <c r="D68" s="26"/>
      <c r="E68" s="27" t="s">
        <v>274</v>
      </c>
      <c r="F68" s="7" t="s">
        <v>275</v>
      </c>
      <c r="G68" s="18">
        <v>2</v>
      </c>
      <c r="H68" s="19">
        <v>0</v>
      </c>
      <c r="I68" s="33">
        <v>2000000</v>
      </c>
      <c r="J68" s="19">
        <f>I68*0.75</f>
        <v>1500000</v>
      </c>
      <c r="K68" s="20">
        <f>I68*0.25</f>
        <v>500000</v>
      </c>
      <c r="L68" s="28" t="s">
        <v>276</v>
      </c>
    </row>
    <row r="69" spans="1:12" ht="30">
      <c r="A69" s="12" t="s">
        <v>236</v>
      </c>
      <c r="B69" s="13" t="s">
        <v>3</v>
      </c>
      <c r="C69" s="29" t="str">
        <f>VLOOKUP($B69,[1]Lookups!$E$35:$I$42,5,FALSE)</f>
        <v>#</v>
      </c>
      <c r="D69" s="15"/>
      <c r="E69" s="16" t="s">
        <v>277</v>
      </c>
      <c r="F69" s="30" t="s">
        <v>278</v>
      </c>
      <c r="G69" s="18">
        <v>2</v>
      </c>
      <c r="H69" s="19">
        <v>0</v>
      </c>
      <c r="I69" s="19">
        <v>125000</v>
      </c>
      <c r="J69" s="19"/>
      <c r="K69" s="20">
        <v>25000</v>
      </c>
      <c r="L69" s="22" t="s">
        <v>279</v>
      </c>
    </row>
    <row r="70" spans="1:12" ht="30">
      <c r="A70" s="12" t="s">
        <v>280</v>
      </c>
      <c r="B70" s="13" t="s">
        <v>2</v>
      </c>
      <c r="C70" s="23" t="str">
        <f>VLOOKUP($B70,[1]Lookups!$E$35:$I$42,5,FALSE)</f>
        <v>G</v>
      </c>
      <c r="D70" s="15" t="s">
        <v>281</v>
      </c>
      <c r="E70" s="34" t="s">
        <v>282</v>
      </c>
      <c r="F70" s="30" t="s">
        <v>283</v>
      </c>
      <c r="G70" s="6" t="s">
        <v>228</v>
      </c>
      <c r="H70" s="19">
        <v>0</v>
      </c>
      <c r="I70" s="20">
        <v>200000000</v>
      </c>
      <c r="J70" s="20">
        <f>I70-K70</f>
        <v>130000000</v>
      </c>
      <c r="K70" s="20">
        <v>70000000</v>
      </c>
      <c r="L70" s="22" t="s">
        <v>284</v>
      </c>
    </row>
    <row r="71" spans="1:12" ht="30">
      <c r="A71" s="12" t="s">
        <v>280</v>
      </c>
      <c r="B71" s="13" t="s">
        <v>115</v>
      </c>
      <c r="C71" s="31" t="str">
        <f>VLOOKUP($B71,[1]Lookups!$E$35:$I$42,5,FALSE)</f>
        <v>k</v>
      </c>
      <c r="D71" s="15" t="s">
        <v>285</v>
      </c>
      <c r="E71" s="16" t="s">
        <v>286</v>
      </c>
      <c r="F71" s="30" t="s">
        <v>287</v>
      </c>
      <c r="G71" s="6" t="s">
        <v>228</v>
      </c>
      <c r="H71" s="19">
        <v>5000000</v>
      </c>
      <c r="I71" s="20">
        <v>0</v>
      </c>
      <c r="J71" s="20">
        <v>0</v>
      </c>
      <c r="K71" s="20">
        <v>0</v>
      </c>
      <c r="L71" s="21" t="s">
        <v>5</v>
      </c>
    </row>
    <row r="72" spans="1:12" ht="30">
      <c r="A72" s="12" t="s">
        <v>280</v>
      </c>
      <c r="B72" s="13" t="s">
        <v>6</v>
      </c>
      <c r="C72" s="32" t="str">
        <f>VLOOKUP($B72,[1]Lookups!$E$35:$I$42,5,FALSE)</f>
        <v>^</v>
      </c>
      <c r="D72" s="15"/>
      <c r="E72" s="34" t="s">
        <v>288</v>
      </c>
      <c r="F72" s="7" t="s">
        <v>7</v>
      </c>
      <c r="G72" s="6">
        <v>1</v>
      </c>
      <c r="H72" s="19">
        <v>0</v>
      </c>
      <c r="I72" s="19">
        <v>38800000</v>
      </c>
      <c r="J72" s="19">
        <v>29100000</v>
      </c>
      <c r="K72" s="19">
        <v>9700000</v>
      </c>
      <c r="L72" s="22" t="s">
        <v>289</v>
      </c>
    </row>
    <row r="73" spans="1:12" ht="30">
      <c r="A73" s="12" t="s">
        <v>280</v>
      </c>
      <c r="B73" s="13" t="s">
        <v>115</v>
      </c>
      <c r="C73" s="31" t="str">
        <f>VLOOKUP($B73,[1]Lookups!$E$35:$I$42,5,FALSE)</f>
        <v>k</v>
      </c>
      <c r="D73" s="15" t="s">
        <v>290</v>
      </c>
      <c r="E73" s="16" t="s">
        <v>291</v>
      </c>
      <c r="F73" s="30" t="s">
        <v>292</v>
      </c>
      <c r="G73" s="18">
        <v>2</v>
      </c>
      <c r="H73" s="19">
        <v>5000000</v>
      </c>
      <c r="I73" s="20">
        <v>0</v>
      </c>
      <c r="J73" s="20">
        <v>0</v>
      </c>
      <c r="K73" s="20">
        <v>0</v>
      </c>
      <c r="L73" s="21" t="s">
        <v>5</v>
      </c>
    </row>
    <row r="74" spans="1:12" ht="30">
      <c r="A74" s="12" t="s">
        <v>280</v>
      </c>
      <c r="B74" s="13" t="s">
        <v>0</v>
      </c>
      <c r="C74" s="14" t="str">
        <f>VLOOKUP($B74,[1]Lookups!$E$35:$I$42,5,FALSE)</f>
        <v>!</v>
      </c>
      <c r="D74" s="15" t="s">
        <v>293</v>
      </c>
      <c r="E74" s="34" t="s">
        <v>294</v>
      </c>
      <c r="F74" s="30" t="s">
        <v>295</v>
      </c>
      <c r="G74" s="18">
        <v>1</v>
      </c>
      <c r="H74" s="19">
        <v>2500000</v>
      </c>
      <c r="I74" s="20">
        <v>0</v>
      </c>
      <c r="J74" s="20">
        <v>0</v>
      </c>
      <c r="K74" s="20">
        <v>0</v>
      </c>
      <c r="L74" s="22" t="s">
        <v>296</v>
      </c>
    </row>
    <row r="75" spans="1:12" ht="30">
      <c r="A75" s="12" t="s">
        <v>280</v>
      </c>
      <c r="B75" s="13" t="s">
        <v>115</v>
      </c>
      <c r="C75" s="31" t="str">
        <f>VLOOKUP($B75,[1]Lookups!$E$35:$I$42,5,FALSE)</f>
        <v>k</v>
      </c>
      <c r="D75" s="15" t="s">
        <v>297</v>
      </c>
      <c r="E75" s="16" t="s">
        <v>298</v>
      </c>
      <c r="F75" s="30" t="s">
        <v>299</v>
      </c>
      <c r="G75" s="6" t="s">
        <v>228</v>
      </c>
      <c r="H75" s="19">
        <v>0</v>
      </c>
      <c r="I75" s="20">
        <v>1000000</v>
      </c>
      <c r="J75" s="20">
        <v>500000</v>
      </c>
      <c r="K75" s="20">
        <v>500000</v>
      </c>
      <c r="L75" s="21" t="s">
        <v>5</v>
      </c>
    </row>
    <row r="76" spans="1:12" ht="30">
      <c r="A76" s="12" t="s">
        <v>280</v>
      </c>
      <c r="B76" s="13" t="s">
        <v>0</v>
      </c>
      <c r="C76" s="14" t="str">
        <f>VLOOKUP($B76,[1]Lookups!$E$35:$I$42,5,FALSE)</f>
        <v>!</v>
      </c>
      <c r="D76" s="15" t="s">
        <v>300</v>
      </c>
      <c r="E76" s="34" t="s">
        <v>301</v>
      </c>
      <c r="F76" s="30" t="s">
        <v>302</v>
      </c>
      <c r="G76" s="18">
        <v>1</v>
      </c>
      <c r="H76" s="19">
        <v>6100000</v>
      </c>
      <c r="I76" s="20">
        <v>0</v>
      </c>
      <c r="J76" s="20">
        <v>0</v>
      </c>
      <c r="K76" s="20">
        <v>0</v>
      </c>
      <c r="L76" s="22" t="s">
        <v>303</v>
      </c>
    </row>
    <row r="77" spans="1:12" ht="30">
      <c r="A77" s="12" t="s">
        <v>280</v>
      </c>
      <c r="B77" s="13" t="s">
        <v>0</v>
      </c>
      <c r="C77" s="14" t="str">
        <f>VLOOKUP($B77,[1]Lookups!$E$35:$I$42,5,FALSE)</f>
        <v>!</v>
      </c>
      <c r="D77" s="15" t="s">
        <v>304</v>
      </c>
      <c r="E77" s="34" t="s">
        <v>305</v>
      </c>
      <c r="F77" s="30" t="s">
        <v>306</v>
      </c>
      <c r="G77" s="18">
        <v>1</v>
      </c>
      <c r="H77" s="19">
        <v>7400000</v>
      </c>
      <c r="I77" s="20">
        <v>0</v>
      </c>
      <c r="J77" s="20">
        <v>0</v>
      </c>
      <c r="K77" s="20">
        <v>0</v>
      </c>
      <c r="L77" s="22" t="s">
        <v>303</v>
      </c>
    </row>
    <row r="78" spans="1:12" ht="30">
      <c r="A78" s="12" t="s">
        <v>280</v>
      </c>
      <c r="B78" s="13" t="s">
        <v>2</v>
      </c>
      <c r="C78" s="23" t="str">
        <f>VLOOKUP($B78,[1]Lookups!$E$35:$I$42,5,FALSE)</f>
        <v>G</v>
      </c>
      <c r="D78" s="15" t="s">
        <v>307</v>
      </c>
      <c r="E78" s="34" t="s">
        <v>308</v>
      </c>
      <c r="F78" s="30" t="s">
        <v>309</v>
      </c>
      <c r="G78" s="18">
        <v>1</v>
      </c>
      <c r="H78" s="19">
        <v>0</v>
      </c>
      <c r="I78" s="20">
        <v>10000000</v>
      </c>
      <c r="J78" s="20">
        <f>I78-K78</f>
        <v>7500000</v>
      </c>
      <c r="K78" s="20">
        <f>I78*0.25</f>
        <v>2500000</v>
      </c>
      <c r="L78" s="22" t="s">
        <v>310</v>
      </c>
    </row>
    <row r="79" spans="1:12" ht="30">
      <c r="A79" s="12" t="s">
        <v>280</v>
      </c>
      <c r="B79" s="13" t="s">
        <v>2</v>
      </c>
      <c r="C79" s="23" t="str">
        <f>VLOOKUP($B79,[1]Lookups!$E$35:$I$42,5,FALSE)</f>
        <v>G</v>
      </c>
      <c r="D79" s="15" t="s">
        <v>311</v>
      </c>
      <c r="E79" s="34" t="s">
        <v>312</v>
      </c>
      <c r="F79" s="30" t="s">
        <v>313</v>
      </c>
      <c r="G79" s="18">
        <v>1</v>
      </c>
      <c r="H79" s="19">
        <v>0</v>
      </c>
      <c r="I79" s="20">
        <v>10000000</v>
      </c>
      <c r="J79" s="20">
        <f>I79-K79</f>
        <v>7500000</v>
      </c>
      <c r="K79" s="20">
        <f>I79*0.25</f>
        <v>2500000</v>
      </c>
      <c r="L79" s="22" t="s">
        <v>310</v>
      </c>
    </row>
    <row r="80" spans="1:12" ht="30.6">
      <c r="A80" s="12" t="s">
        <v>280</v>
      </c>
      <c r="B80" s="13" t="s">
        <v>2</v>
      </c>
      <c r="C80" s="23" t="str">
        <f>VLOOKUP($B80,[1]Lookups!$E$35:$I$42,5,FALSE)</f>
        <v>G</v>
      </c>
      <c r="D80" s="15" t="s">
        <v>314</v>
      </c>
      <c r="E80" s="34" t="s">
        <v>315</v>
      </c>
      <c r="F80" s="30" t="s">
        <v>316</v>
      </c>
      <c r="G80" s="18">
        <v>1</v>
      </c>
      <c r="H80" s="19">
        <v>0</v>
      </c>
      <c r="I80" s="20">
        <v>15950000</v>
      </c>
      <c r="J80" s="20">
        <f>I80-K80</f>
        <v>11962500</v>
      </c>
      <c r="K80" s="20">
        <f>I80*0.25</f>
        <v>3987500</v>
      </c>
      <c r="L80" s="22" t="s">
        <v>303</v>
      </c>
    </row>
    <row r="81" spans="1:12" ht="30">
      <c r="A81" s="12" t="s">
        <v>280</v>
      </c>
      <c r="B81" s="13" t="s">
        <v>0</v>
      </c>
      <c r="C81" s="14" t="str">
        <f>VLOOKUP($B81,[1]Lookups!$E$35:$I$42,5,FALSE)</f>
        <v>!</v>
      </c>
      <c r="D81" s="15" t="s">
        <v>68</v>
      </c>
      <c r="E81" s="34" t="s">
        <v>317</v>
      </c>
      <c r="F81" s="30" t="s">
        <v>318</v>
      </c>
      <c r="G81" s="6" t="s">
        <v>228</v>
      </c>
      <c r="H81" s="19">
        <v>6000000</v>
      </c>
      <c r="I81" s="20">
        <v>0</v>
      </c>
      <c r="J81" s="20">
        <v>0</v>
      </c>
      <c r="K81" s="20">
        <v>0</v>
      </c>
      <c r="L81" s="22" t="s">
        <v>104</v>
      </c>
    </row>
    <row r="82" spans="1:12" ht="30.6">
      <c r="A82" s="12" t="s">
        <v>280</v>
      </c>
      <c r="B82" s="24" t="s">
        <v>105</v>
      </c>
      <c r="C82" s="25" t="str">
        <f>VLOOKUP($B82,[1]Lookups!$E$35:$I$42,5,FALSE)</f>
        <v>X</v>
      </c>
      <c r="D82" s="26"/>
      <c r="E82" s="27" t="s">
        <v>319</v>
      </c>
      <c r="F82" s="7" t="s">
        <v>320</v>
      </c>
      <c r="G82" s="6" t="s">
        <v>228</v>
      </c>
      <c r="H82" s="19">
        <v>0</v>
      </c>
      <c r="I82" s="33">
        <v>12060000</v>
      </c>
      <c r="J82" s="19">
        <f>I82*0.75</f>
        <v>9045000</v>
      </c>
      <c r="K82" s="20">
        <f>I82*0.25</f>
        <v>3015000</v>
      </c>
      <c r="L82" s="28" t="s">
        <v>321</v>
      </c>
    </row>
    <row r="83" spans="1:12" ht="30">
      <c r="A83" s="12" t="s">
        <v>280</v>
      </c>
      <c r="B83" s="13" t="s">
        <v>3</v>
      </c>
      <c r="C83" s="29" t="str">
        <f>VLOOKUP($B83,[1]Lookups!$E$35:$I$42,5,FALSE)</f>
        <v>#</v>
      </c>
      <c r="D83" s="15"/>
      <c r="E83" s="34" t="s">
        <v>322</v>
      </c>
      <c r="F83" s="30" t="s">
        <v>323</v>
      </c>
      <c r="G83" s="6" t="s">
        <v>228</v>
      </c>
      <c r="H83" s="19">
        <v>0</v>
      </c>
      <c r="I83" s="20">
        <v>553000</v>
      </c>
      <c r="J83" s="20">
        <f>I83-K83</f>
        <v>442000</v>
      </c>
      <c r="K83" s="20">
        <v>111000</v>
      </c>
      <c r="L83" s="22" t="s">
        <v>324</v>
      </c>
    </row>
    <row r="84" spans="1:12" ht="30">
      <c r="A84" s="12" t="s">
        <v>325</v>
      </c>
      <c r="B84" s="13" t="s">
        <v>0</v>
      </c>
      <c r="C84" s="14" t="str">
        <f>VLOOKUP($B84,[1]Lookups!$E$35:$I$42,5,FALSE)</f>
        <v>!</v>
      </c>
      <c r="D84" s="15" t="s">
        <v>326</v>
      </c>
      <c r="E84" s="34" t="s">
        <v>327</v>
      </c>
      <c r="F84" s="30" t="s">
        <v>328</v>
      </c>
      <c r="G84" s="6" t="s">
        <v>103</v>
      </c>
      <c r="H84" s="19">
        <v>100000000</v>
      </c>
      <c r="I84" s="20">
        <v>0</v>
      </c>
      <c r="J84" s="20">
        <v>0</v>
      </c>
      <c r="K84" s="20">
        <v>0</v>
      </c>
      <c r="L84" s="22" t="s">
        <v>329</v>
      </c>
    </row>
    <row r="85" spans="1:12" ht="30">
      <c r="A85" s="12" t="s">
        <v>325</v>
      </c>
      <c r="B85" s="13" t="s">
        <v>115</v>
      </c>
      <c r="C85" s="31" t="str">
        <f>VLOOKUP($B85,[1]Lookups!$E$35:$I$42,5,FALSE)</f>
        <v>k</v>
      </c>
      <c r="D85" s="15" t="s">
        <v>330</v>
      </c>
      <c r="E85" s="16" t="s">
        <v>331</v>
      </c>
      <c r="F85" s="17" t="s">
        <v>332</v>
      </c>
      <c r="G85" s="18" t="s">
        <v>103</v>
      </c>
      <c r="H85" s="19">
        <v>50000000</v>
      </c>
      <c r="I85" s="19">
        <v>0</v>
      </c>
      <c r="J85" s="19">
        <v>0</v>
      </c>
      <c r="K85" s="20">
        <v>0</v>
      </c>
      <c r="L85" s="21" t="s">
        <v>5</v>
      </c>
    </row>
    <row r="86" spans="1:12" ht="30">
      <c r="A86" s="12" t="s">
        <v>325</v>
      </c>
      <c r="B86" s="13" t="s">
        <v>6</v>
      </c>
      <c r="C86" s="32" t="str">
        <f>VLOOKUP($B86,[1]Lookups!$E$35:$I$42,5,FALSE)</f>
        <v>^</v>
      </c>
      <c r="D86" s="15"/>
      <c r="E86" s="34" t="s">
        <v>333</v>
      </c>
      <c r="F86" s="7" t="s">
        <v>7</v>
      </c>
      <c r="G86" s="6" t="s">
        <v>103</v>
      </c>
      <c r="H86" s="19">
        <v>0</v>
      </c>
      <c r="I86" s="19">
        <v>187300000</v>
      </c>
      <c r="J86" s="19">
        <v>140475000</v>
      </c>
      <c r="K86" s="19">
        <v>46825000</v>
      </c>
      <c r="L86" s="22" t="s">
        <v>334</v>
      </c>
    </row>
    <row r="87" spans="1:12" ht="30">
      <c r="A87" s="12" t="s">
        <v>325</v>
      </c>
      <c r="B87" s="13" t="s">
        <v>0</v>
      </c>
      <c r="C87" s="14" t="str">
        <f>VLOOKUP($B87,[1]Lookups!$E$35:$I$42,5,FALSE)</f>
        <v>!</v>
      </c>
      <c r="D87" s="15" t="s">
        <v>335</v>
      </c>
      <c r="E87" s="35" t="s">
        <v>336</v>
      </c>
      <c r="F87" s="30" t="s">
        <v>337</v>
      </c>
      <c r="G87" s="6">
        <v>4</v>
      </c>
      <c r="H87" s="19">
        <v>4800000</v>
      </c>
      <c r="I87" s="20">
        <v>0</v>
      </c>
      <c r="J87" s="20">
        <v>0</v>
      </c>
      <c r="K87" s="20">
        <v>0</v>
      </c>
      <c r="L87" s="21" t="s">
        <v>5</v>
      </c>
    </row>
    <row r="88" spans="1:12" ht="30">
      <c r="A88" s="12" t="s">
        <v>325</v>
      </c>
      <c r="B88" s="13" t="s">
        <v>0</v>
      </c>
      <c r="C88" s="14" t="str">
        <f>VLOOKUP($B88,[1]Lookups!$E$35:$I$42,5,FALSE)</f>
        <v>!</v>
      </c>
      <c r="D88" s="15" t="s">
        <v>338</v>
      </c>
      <c r="E88" s="35" t="s">
        <v>339</v>
      </c>
      <c r="F88" s="30" t="s">
        <v>340</v>
      </c>
      <c r="G88" s="6">
        <v>4</v>
      </c>
      <c r="H88" s="19">
        <v>2200000</v>
      </c>
      <c r="I88" s="20">
        <v>0</v>
      </c>
      <c r="J88" s="20">
        <v>0</v>
      </c>
      <c r="K88" s="20">
        <v>0</v>
      </c>
      <c r="L88" s="21" t="s">
        <v>5</v>
      </c>
    </row>
    <row r="89" spans="1:12" ht="30">
      <c r="A89" s="12" t="s">
        <v>325</v>
      </c>
      <c r="B89" s="13" t="s">
        <v>0</v>
      </c>
      <c r="C89" s="14" t="str">
        <f>VLOOKUP($B89,[1]Lookups!$E$35:$I$42,5,FALSE)</f>
        <v>!</v>
      </c>
      <c r="D89" s="15" t="s">
        <v>341</v>
      </c>
      <c r="E89" s="35" t="s">
        <v>342</v>
      </c>
      <c r="F89" s="30" t="s">
        <v>343</v>
      </c>
      <c r="G89" s="18">
        <v>3</v>
      </c>
      <c r="H89" s="19">
        <v>3000000</v>
      </c>
      <c r="I89" s="20">
        <v>0</v>
      </c>
      <c r="J89" s="20">
        <v>0</v>
      </c>
      <c r="K89" s="20">
        <v>0</v>
      </c>
      <c r="L89" s="21" t="s">
        <v>344</v>
      </c>
    </row>
    <row r="90" spans="1:12" ht="40.799999999999997">
      <c r="A90" s="12" t="s">
        <v>325</v>
      </c>
      <c r="B90" s="13" t="s">
        <v>0</v>
      </c>
      <c r="C90" s="14" t="str">
        <f>VLOOKUP($B90,[1]Lookups!$E$35:$I$42,5,FALSE)</f>
        <v>!</v>
      </c>
      <c r="D90" s="15" t="s">
        <v>77</v>
      </c>
      <c r="E90" s="35" t="s">
        <v>345</v>
      </c>
      <c r="F90" s="30" t="s">
        <v>346</v>
      </c>
      <c r="G90" s="6">
        <v>4</v>
      </c>
      <c r="H90" s="19">
        <v>25000000</v>
      </c>
      <c r="I90" s="20">
        <v>0</v>
      </c>
      <c r="J90" s="20">
        <v>0</v>
      </c>
      <c r="K90" s="20">
        <v>0</v>
      </c>
      <c r="L90" s="22" t="s">
        <v>347</v>
      </c>
    </row>
    <row r="91" spans="1:12" ht="30">
      <c r="A91" s="12" t="s">
        <v>325</v>
      </c>
      <c r="B91" s="13" t="s">
        <v>115</v>
      </c>
      <c r="C91" s="31" t="str">
        <f>VLOOKUP($B91,[1]Lookups!$E$35:$I$42,5,FALSE)</f>
        <v>k</v>
      </c>
      <c r="D91" s="15" t="s">
        <v>348</v>
      </c>
      <c r="E91" s="16" t="s">
        <v>349</v>
      </c>
      <c r="F91" s="17" t="s">
        <v>350</v>
      </c>
      <c r="G91" s="18" t="s">
        <v>103</v>
      </c>
      <c r="H91" s="19">
        <v>100000</v>
      </c>
      <c r="I91" s="19">
        <v>0</v>
      </c>
      <c r="J91" s="19">
        <v>0</v>
      </c>
      <c r="K91" s="20">
        <v>0</v>
      </c>
      <c r="L91" s="21" t="s">
        <v>351</v>
      </c>
    </row>
    <row r="92" spans="1:12" ht="30">
      <c r="A92" s="12" t="s">
        <v>325</v>
      </c>
      <c r="B92" s="13" t="s">
        <v>0</v>
      </c>
      <c r="C92" s="14" t="str">
        <f>VLOOKUP($B92,[1]Lookups!$E$35:$I$42,5,FALSE)</f>
        <v>!</v>
      </c>
      <c r="D92" s="15" t="s">
        <v>352</v>
      </c>
      <c r="E92" s="35" t="s">
        <v>353</v>
      </c>
      <c r="F92" s="30" t="s">
        <v>354</v>
      </c>
      <c r="G92" s="6">
        <v>3</v>
      </c>
      <c r="H92" s="19">
        <v>9300000</v>
      </c>
      <c r="I92" s="20">
        <v>0</v>
      </c>
      <c r="J92" s="20">
        <v>0</v>
      </c>
      <c r="K92" s="20">
        <v>0</v>
      </c>
      <c r="L92" s="22" t="s">
        <v>104</v>
      </c>
    </row>
    <row r="93" spans="1:12" ht="30.6">
      <c r="A93" s="12" t="s">
        <v>325</v>
      </c>
      <c r="B93" s="24" t="s">
        <v>105</v>
      </c>
      <c r="C93" s="25" t="str">
        <f>VLOOKUP($B93,[1]Lookups!$E$35:$I$42,5,FALSE)</f>
        <v>X</v>
      </c>
      <c r="D93" s="26"/>
      <c r="E93" s="27" t="s">
        <v>355</v>
      </c>
      <c r="F93" s="7" t="s">
        <v>356</v>
      </c>
      <c r="G93" s="6" t="s">
        <v>224</v>
      </c>
      <c r="H93" s="19">
        <v>0</v>
      </c>
      <c r="I93" s="33">
        <v>134940000</v>
      </c>
      <c r="J93" s="19">
        <f>I93*0.75</f>
        <v>101205000</v>
      </c>
      <c r="K93" s="20">
        <f>I93*0.25</f>
        <v>33735000</v>
      </c>
      <c r="L93" s="28" t="s">
        <v>357</v>
      </c>
    </row>
    <row r="94" spans="1:12" ht="30">
      <c r="A94" s="12" t="s">
        <v>325</v>
      </c>
      <c r="B94" s="13" t="s">
        <v>3</v>
      </c>
      <c r="C94" s="29" t="str">
        <f>VLOOKUP($B94,[1]Lookups!$E$35:$I$42,5,FALSE)</f>
        <v>#</v>
      </c>
      <c r="D94" s="15"/>
      <c r="E94" s="35" t="s">
        <v>358</v>
      </c>
      <c r="F94" s="30" t="s">
        <v>359</v>
      </c>
      <c r="G94" s="6" t="s">
        <v>224</v>
      </c>
      <c r="H94" s="19">
        <v>0</v>
      </c>
      <c r="I94" s="20">
        <v>21186000</v>
      </c>
      <c r="J94" s="20">
        <f>I94-K94</f>
        <v>16949000</v>
      </c>
      <c r="K94" s="20">
        <v>4237000</v>
      </c>
      <c r="L94" s="22" t="s">
        <v>360</v>
      </c>
    </row>
    <row r="95" spans="1:12" ht="30.6">
      <c r="A95" s="12" t="s">
        <v>361</v>
      </c>
      <c r="B95" s="13" t="s">
        <v>0</v>
      </c>
      <c r="C95" s="14" t="str">
        <f>VLOOKUP($B95,[1]Lookups!$E$35:$I$42,5,FALSE)</f>
        <v>!</v>
      </c>
      <c r="D95" s="15" t="s">
        <v>84</v>
      </c>
      <c r="E95" s="16" t="s">
        <v>362</v>
      </c>
      <c r="F95" s="17" t="s">
        <v>363</v>
      </c>
      <c r="G95" s="6">
        <v>2</v>
      </c>
      <c r="H95" s="19">
        <v>4000000</v>
      </c>
      <c r="I95" s="19">
        <v>0</v>
      </c>
      <c r="J95" s="20">
        <v>0</v>
      </c>
      <c r="K95" s="20">
        <v>0</v>
      </c>
      <c r="L95" s="22" t="s">
        <v>364</v>
      </c>
    </row>
    <row r="96" spans="1:12" ht="30">
      <c r="A96" s="12" t="s">
        <v>361</v>
      </c>
      <c r="B96" s="13" t="s">
        <v>0</v>
      </c>
      <c r="C96" s="14" t="str">
        <f>VLOOKUP($B96,[1]Lookups!$E$35:$I$42,5,FALSE)</f>
        <v>!</v>
      </c>
      <c r="D96" s="15" t="s">
        <v>86</v>
      </c>
      <c r="E96" s="16" t="s">
        <v>365</v>
      </c>
      <c r="F96" s="17" t="s">
        <v>366</v>
      </c>
      <c r="G96" s="6">
        <v>2</v>
      </c>
      <c r="H96" s="19">
        <v>500000</v>
      </c>
      <c r="I96" s="19">
        <v>0</v>
      </c>
      <c r="J96" s="20">
        <v>0</v>
      </c>
      <c r="K96" s="20">
        <v>0</v>
      </c>
      <c r="L96" s="22" t="s">
        <v>367</v>
      </c>
    </row>
    <row r="97" spans="1:12" ht="30">
      <c r="A97" s="12" t="s">
        <v>361</v>
      </c>
      <c r="B97" s="13" t="s">
        <v>6</v>
      </c>
      <c r="C97" s="32" t="str">
        <f>VLOOKUP($B97,[1]Lookups!$E$35:$I$42,5,FALSE)</f>
        <v>^</v>
      </c>
      <c r="D97" s="15"/>
      <c r="E97" s="34" t="s">
        <v>368</v>
      </c>
      <c r="F97" s="7" t="s">
        <v>7</v>
      </c>
      <c r="G97" s="6">
        <v>2</v>
      </c>
      <c r="H97" s="19">
        <v>0</v>
      </c>
      <c r="I97" s="19">
        <f>SUM(J97:K97)</f>
        <v>200000</v>
      </c>
      <c r="J97" s="20">
        <v>150000</v>
      </c>
      <c r="K97" s="20">
        <v>50000</v>
      </c>
      <c r="L97" s="22" t="s">
        <v>229</v>
      </c>
    </row>
    <row r="98" spans="1:12" ht="30">
      <c r="A98" s="12" t="s">
        <v>361</v>
      </c>
      <c r="B98" s="13" t="s">
        <v>2</v>
      </c>
      <c r="C98" s="23" t="str">
        <f>VLOOKUP($B98,[1]Lookups!$E$35:$I$42,5,FALSE)</f>
        <v>G</v>
      </c>
      <c r="D98" s="15" t="s">
        <v>369</v>
      </c>
      <c r="E98" s="16" t="s">
        <v>370</v>
      </c>
      <c r="F98" s="17" t="s">
        <v>371</v>
      </c>
      <c r="G98" s="6">
        <v>2</v>
      </c>
      <c r="H98" s="19">
        <v>0</v>
      </c>
      <c r="I98" s="19">
        <v>20000000</v>
      </c>
      <c r="J98" s="20">
        <v>4000000</v>
      </c>
      <c r="K98" s="20">
        <v>16000000</v>
      </c>
      <c r="L98" s="22" t="s">
        <v>372</v>
      </c>
    </row>
    <row r="99" spans="1:12" ht="30">
      <c r="A99" s="12" t="s">
        <v>361</v>
      </c>
      <c r="B99" s="13" t="s">
        <v>2</v>
      </c>
      <c r="C99" s="23" t="str">
        <f>VLOOKUP($B99,[1]Lookups!$E$35:$I$42,5,FALSE)</f>
        <v>G</v>
      </c>
      <c r="D99" s="15" t="s">
        <v>373</v>
      </c>
      <c r="E99" s="16" t="s">
        <v>374</v>
      </c>
      <c r="F99" s="17" t="s">
        <v>375</v>
      </c>
      <c r="G99" s="6">
        <v>2</v>
      </c>
      <c r="H99" s="19">
        <v>0</v>
      </c>
      <c r="I99" s="19">
        <v>10000000</v>
      </c>
      <c r="J99" s="20">
        <v>2000000</v>
      </c>
      <c r="K99" s="20">
        <v>8000000</v>
      </c>
      <c r="L99" s="22" t="s">
        <v>376</v>
      </c>
    </row>
    <row r="100" spans="1:12" ht="30.6">
      <c r="A100" s="12" t="s">
        <v>377</v>
      </c>
      <c r="B100" s="13" t="s">
        <v>0</v>
      </c>
      <c r="C100" s="14" t="str">
        <f>VLOOKUP($B100,[1]Lookups!$E$35:$I$42,5,FALSE)</f>
        <v>!</v>
      </c>
      <c r="D100" s="15" t="s">
        <v>378</v>
      </c>
      <c r="E100" s="27" t="s">
        <v>379</v>
      </c>
      <c r="F100" s="7" t="s">
        <v>380</v>
      </c>
      <c r="G100" s="18">
        <v>2</v>
      </c>
      <c r="H100" s="19">
        <v>25000000</v>
      </c>
      <c r="I100" s="36">
        <v>0</v>
      </c>
      <c r="J100" s="20">
        <v>0</v>
      </c>
      <c r="K100" s="20">
        <v>0</v>
      </c>
      <c r="L100" s="22" t="s">
        <v>381</v>
      </c>
    </row>
    <row r="101" spans="1:12" ht="30">
      <c r="A101" s="12" t="s">
        <v>377</v>
      </c>
      <c r="B101" s="13" t="s">
        <v>0</v>
      </c>
      <c r="C101" s="14" t="str">
        <f>VLOOKUP($B101,[1]Lookups!$E$35:$I$42,5,FALSE)</f>
        <v>!</v>
      </c>
      <c r="D101" s="15" t="s">
        <v>382</v>
      </c>
      <c r="E101" s="27" t="s">
        <v>383</v>
      </c>
      <c r="F101" s="7" t="s">
        <v>384</v>
      </c>
      <c r="G101" s="18">
        <v>2</v>
      </c>
      <c r="H101" s="19">
        <v>500000</v>
      </c>
      <c r="I101" s="36">
        <v>0</v>
      </c>
      <c r="J101" s="20">
        <v>0</v>
      </c>
      <c r="K101" s="20">
        <v>0</v>
      </c>
      <c r="L101" s="22" t="s">
        <v>385</v>
      </c>
    </row>
    <row r="102" spans="1:12" ht="30">
      <c r="A102" s="12" t="s">
        <v>377</v>
      </c>
      <c r="B102" s="13" t="s">
        <v>6</v>
      </c>
      <c r="C102" s="32" t="str">
        <f>VLOOKUP($B102,[1]Lookups!$E$35:$I$42,5,FALSE)</f>
        <v>^</v>
      </c>
      <c r="D102" s="15"/>
      <c r="E102" s="35" t="s">
        <v>386</v>
      </c>
      <c r="F102" s="7" t="s">
        <v>7</v>
      </c>
      <c r="G102" s="6">
        <v>2</v>
      </c>
      <c r="H102" s="19">
        <v>0</v>
      </c>
      <c r="I102" s="19">
        <f>SUM(J102:K102)</f>
        <v>200000</v>
      </c>
      <c r="J102" s="20">
        <v>150000</v>
      </c>
      <c r="K102" s="20">
        <v>50000</v>
      </c>
      <c r="L102" s="22" t="s">
        <v>229</v>
      </c>
    </row>
    <row r="103" spans="1:12" ht="30">
      <c r="A103" s="12" t="s">
        <v>377</v>
      </c>
      <c r="B103" s="13" t="s">
        <v>0</v>
      </c>
      <c r="C103" s="14" t="str">
        <f>VLOOKUP($B103,[1]Lookups!$E$35:$I$42,5,FALSE)</f>
        <v>!</v>
      </c>
      <c r="D103" s="15" t="s">
        <v>387</v>
      </c>
      <c r="E103" s="27" t="s">
        <v>388</v>
      </c>
      <c r="F103" s="7" t="s">
        <v>389</v>
      </c>
      <c r="G103" s="18">
        <v>2</v>
      </c>
      <c r="H103" s="19">
        <v>5000000</v>
      </c>
      <c r="I103" s="36">
        <v>0</v>
      </c>
      <c r="J103" s="20">
        <v>0</v>
      </c>
      <c r="K103" s="20">
        <v>0</v>
      </c>
      <c r="L103" s="22" t="s">
        <v>390</v>
      </c>
    </row>
    <row r="104" spans="1:12" ht="30">
      <c r="A104" s="12" t="s">
        <v>377</v>
      </c>
      <c r="B104" s="13" t="s">
        <v>0</v>
      </c>
      <c r="C104" s="14" t="str">
        <f>VLOOKUP($B104,[1]Lookups!$E$35:$I$42,5,FALSE)</f>
        <v>!</v>
      </c>
      <c r="D104" s="15" t="s">
        <v>391</v>
      </c>
      <c r="E104" s="27" t="s">
        <v>392</v>
      </c>
      <c r="F104" s="7" t="s">
        <v>393</v>
      </c>
      <c r="G104" s="18">
        <v>2</v>
      </c>
      <c r="H104" s="19">
        <v>500000</v>
      </c>
      <c r="I104" s="36">
        <v>0</v>
      </c>
      <c r="J104" s="20">
        <v>0</v>
      </c>
      <c r="K104" s="20">
        <v>0</v>
      </c>
      <c r="L104" s="22" t="s">
        <v>394</v>
      </c>
    </row>
    <row r="105" spans="1:12" ht="30.6">
      <c r="A105" s="12" t="s">
        <v>377</v>
      </c>
      <c r="B105" s="24" t="s">
        <v>105</v>
      </c>
      <c r="C105" s="25" t="str">
        <f>VLOOKUP($B105,[1]Lookups!$E$35:$I$42,5,FALSE)</f>
        <v>X</v>
      </c>
      <c r="D105" s="26"/>
      <c r="E105" s="27" t="s">
        <v>395</v>
      </c>
      <c r="F105" s="7" t="s">
        <v>396</v>
      </c>
      <c r="G105" s="37">
        <v>2</v>
      </c>
      <c r="H105" s="19">
        <v>0</v>
      </c>
      <c r="I105" s="33">
        <v>2560000</v>
      </c>
      <c r="J105" s="19">
        <f>I105*0.75</f>
        <v>1920000</v>
      </c>
      <c r="K105" s="20">
        <f>I105*0.25</f>
        <v>640000</v>
      </c>
      <c r="L105" s="28" t="s">
        <v>232</v>
      </c>
    </row>
    <row r="106" spans="1:12" ht="30.6">
      <c r="A106" s="12" t="s">
        <v>397</v>
      </c>
      <c r="B106" s="13" t="s">
        <v>2</v>
      </c>
      <c r="C106" s="23" t="str">
        <f>VLOOKUP($B106,[1]Lookups!$E$35:$I$42,5,FALSE)</f>
        <v>G</v>
      </c>
      <c r="D106" s="15" t="s">
        <v>398</v>
      </c>
      <c r="E106" s="16" t="s">
        <v>399</v>
      </c>
      <c r="F106" s="17" t="s">
        <v>400</v>
      </c>
      <c r="G106" s="6" t="s">
        <v>228</v>
      </c>
      <c r="H106" s="19">
        <v>0</v>
      </c>
      <c r="I106" s="19">
        <v>20000000</v>
      </c>
      <c r="J106" s="20">
        <f>I106-K106</f>
        <v>18000000</v>
      </c>
      <c r="K106" s="20">
        <v>2000000</v>
      </c>
      <c r="L106" s="22" t="s">
        <v>401</v>
      </c>
    </row>
    <row r="107" spans="1:12" ht="30">
      <c r="A107" s="12" t="s">
        <v>397</v>
      </c>
      <c r="B107" s="13" t="s">
        <v>6</v>
      </c>
      <c r="C107" s="32" t="str">
        <f>VLOOKUP($B107,[1]Lookups!$E$35:$I$42,5,FALSE)</f>
        <v>^</v>
      </c>
      <c r="D107" s="15"/>
      <c r="E107" s="35" t="s">
        <v>402</v>
      </c>
      <c r="F107" s="30" t="s">
        <v>7</v>
      </c>
      <c r="G107" s="6" t="s">
        <v>228</v>
      </c>
      <c r="H107" s="19">
        <v>0</v>
      </c>
      <c r="I107" s="19">
        <v>97900000</v>
      </c>
      <c r="J107" s="19">
        <v>73425000</v>
      </c>
      <c r="K107" s="19">
        <v>24475000</v>
      </c>
      <c r="L107" s="22" t="s">
        <v>403</v>
      </c>
    </row>
    <row r="108" spans="1:12" ht="30">
      <c r="A108" s="12" t="s">
        <v>397</v>
      </c>
      <c r="B108" s="13" t="s">
        <v>115</v>
      </c>
      <c r="C108" s="31" t="str">
        <f>VLOOKUP($B108,[1]Lookups!$E$35:$I$42,5,FALSE)</f>
        <v>k</v>
      </c>
      <c r="D108" s="15" t="s">
        <v>404</v>
      </c>
      <c r="E108" s="16" t="s">
        <v>405</v>
      </c>
      <c r="F108" s="17" t="s">
        <v>406</v>
      </c>
      <c r="G108" s="18">
        <v>1</v>
      </c>
      <c r="H108" s="19">
        <v>3000000</v>
      </c>
      <c r="I108" s="19">
        <v>0</v>
      </c>
      <c r="J108" s="20">
        <v>0</v>
      </c>
      <c r="K108" s="20">
        <v>0</v>
      </c>
      <c r="L108" s="22" t="s">
        <v>407</v>
      </c>
    </row>
    <row r="109" spans="1:12" ht="30">
      <c r="A109" s="12" t="s">
        <v>397</v>
      </c>
      <c r="B109" s="13" t="s">
        <v>2</v>
      </c>
      <c r="C109" s="23" t="str">
        <f>VLOOKUP($B109,[1]Lookups!$E$35:$I$42,5,FALSE)</f>
        <v>G</v>
      </c>
      <c r="D109" s="15" t="s">
        <v>408</v>
      </c>
      <c r="E109" s="16" t="s">
        <v>409</v>
      </c>
      <c r="F109" s="17" t="s">
        <v>410</v>
      </c>
      <c r="G109" s="6">
        <v>4</v>
      </c>
      <c r="H109" s="19">
        <v>0</v>
      </c>
      <c r="I109" s="19">
        <v>8000000</v>
      </c>
      <c r="J109" s="20">
        <f>I109-K109</f>
        <v>7200000</v>
      </c>
      <c r="K109" s="20">
        <v>800000</v>
      </c>
      <c r="L109" s="22" t="s">
        <v>411</v>
      </c>
    </row>
    <row r="110" spans="1:12" ht="30.6">
      <c r="A110" s="12" t="s">
        <v>397</v>
      </c>
      <c r="B110" s="13" t="s">
        <v>2</v>
      </c>
      <c r="C110" s="23" t="str">
        <f>VLOOKUP($B110,[1]Lookups!$E$35:$I$42,5,FALSE)</f>
        <v>G</v>
      </c>
      <c r="D110" s="15" t="s">
        <v>412</v>
      </c>
      <c r="E110" s="16" t="s">
        <v>413</v>
      </c>
      <c r="F110" s="17" t="s">
        <v>414</v>
      </c>
      <c r="G110" s="18">
        <v>2</v>
      </c>
      <c r="H110" s="36">
        <v>0</v>
      </c>
      <c r="I110" s="19">
        <v>5000000</v>
      </c>
      <c r="J110" s="20">
        <f>I110-K110</f>
        <v>5000000</v>
      </c>
      <c r="K110" s="20">
        <v>0</v>
      </c>
      <c r="L110" s="22" t="s">
        <v>415</v>
      </c>
    </row>
    <row r="111" spans="1:12" ht="30.6">
      <c r="A111" s="12" t="s">
        <v>397</v>
      </c>
      <c r="B111" s="13" t="s">
        <v>0</v>
      </c>
      <c r="C111" s="14" t="str">
        <f>VLOOKUP($B111,[1]Lookups!$E$35:$I$42,5,FALSE)</f>
        <v>!</v>
      </c>
      <c r="D111" s="15" t="s">
        <v>416</v>
      </c>
      <c r="E111" s="16" t="s">
        <v>417</v>
      </c>
      <c r="F111" s="17" t="s">
        <v>418</v>
      </c>
      <c r="G111" s="18">
        <v>1</v>
      </c>
      <c r="H111" s="19">
        <v>5000000</v>
      </c>
      <c r="I111" s="19">
        <v>0</v>
      </c>
      <c r="J111" s="20">
        <v>0</v>
      </c>
      <c r="K111" s="20">
        <v>0</v>
      </c>
      <c r="L111" s="22" t="s">
        <v>419</v>
      </c>
    </row>
    <row r="112" spans="1:12" ht="30">
      <c r="A112" s="12" t="s">
        <v>397</v>
      </c>
      <c r="B112" s="13" t="s">
        <v>2</v>
      </c>
      <c r="C112" s="23" t="str">
        <f>VLOOKUP($B112,[1]Lookups!$E$35:$I$42,5,FALSE)</f>
        <v>G</v>
      </c>
      <c r="D112" s="15" t="s">
        <v>420</v>
      </c>
      <c r="E112" s="16" t="s">
        <v>421</v>
      </c>
      <c r="F112" s="17" t="s">
        <v>422</v>
      </c>
      <c r="G112" s="18">
        <v>4</v>
      </c>
      <c r="H112" s="19">
        <v>0</v>
      </c>
      <c r="I112" s="19">
        <v>15000000</v>
      </c>
      <c r="J112" s="20">
        <f>I112-K112</f>
        <v>13500000</v>
      </c>
      <c r="K112" s="20">
        <v>1500000</v>
      </c>
      <c r="L112" s="22" t="s">
        <v>423</v>
      </c>
    </row>
    <row r="113" spans="1:12" ht="30">
      <c r="A113" s="12" t="s">
        <v>397</v>
      </c>
      <c r="B113" s="13" t="s">
        <v>2</v>
      </c>
      <c r="C113" s="23" t="str">
        <f>VLOOKUP($B113,[1]Lookups!$E$35:$I$42,5,FALSE)</f>
        <v>G</v>
      </c>
      <c r="D113" s="15" t="s">
        <v>424</v>
      </c>
      <c r="E113" s="16" t="s">
        <v>425</v>
      </c>
      <c r="F113" s="17" t="s">
        <v>426</v>
      </c>
      <c r="G113" s="18">
        <v>1</v>
      </c>
      <c r="H113" s="19">
        <v>0</v>
      </c>
      <c r="I113" s="19">
        <v>15100000</v>
      </c>
      <c r="J113" s="20">
        <f>I113-K113</f>
        <v>13590000</v>
      </c>
      <c r="K113" s="20">
        <f>I113*0.1</f>
        <v>1510000</v>
      </c>
      <c r="L113" s="22" t="s">
        <v>423</v>
      </c>
    </row>
    <row r="114" spans="1:12" ht="30">
      <c r="A114" s="12" t="s">
        <v>397</v>
      </c>
      <c r="B114" s="13" t="s">
        <v>2</v>
      </c>
      <c r="C114" s="23" t="str">
        <f>VLOOKUP($B114,[1]Lookups!$E$35:$I$42,5,FALSE)</f>
        <v>G</v>
      </c>
      <c r="D114" s="15" t="s">
        <v>427</v>
      </c>
      <c r="E114" s="16" t="s">
        <v>428</v>
      </c>
      <c r="F114" s="17" t="s">
        <v>429</v>
      </c>
      <c r="G114" s="18">
        <v>2</v>
      </c>
      <c r="H114" s="19">
        <v>0</v>
      </c>
      <c r="I114" s="19">
        <v>16000000</v>
      </c>
      <c r="J114" s="20">
        <f>I114-K114</f>
        <v>14400000</v>
      </c>
      <c r="K114" s="20">
        <v>1600000</v>
      </c>
      <c r="L114" s="22" t="s">
        <v>423</v>
      </c>
    </row>
    <row r="115" spans="1:12" ht="30.6">
      <c r="A115" s="12" t="s">
        <v>397</v>
      </c>
      <c r="B115" s="24" t="s">
        <v>105</v>
      </c>
      <c r="C115" s="25" t="str">
        <f>VLOOKUP($B115,[1]Lookups!$E$35:$I$42,5,FALSE)</f>
        <v>X</v>
      </c>
      <c r="D115" s="26"/>
      <c r="E115" s="27" t="s">
        <v>430</v>
      </c>
      <c r="F115" s="7" t="s">
        <v>431</v>
      </c>
      <c r="G115" s="18" t="s">
        <v>432</v>
      </c>
      <c r="H115" s="19">
        <v>0</v>
      </c>
      <c r="I115" s="33">
        <v>92640000</v>
      </c>
      <c r="J115" s="19">
        <f>I115*0.75</f>
        <v>69480000</v>
      </c>
      <c r="K115" s="20">
        <f>I115*0.25</f>
        <v>23160000</v>
      </c>
      <c r="L115" s="28" t="s">
        <v>433</v>
      </c>
    </row>
    <row r="116" spans="1:12" ht="30">
      <c r="A116" s="12" t="s">
        <v>397</v>
      </c>
      <c r="B116" s="13" t="s">
        <v>3</v>
      </c>
      <c r="C116" s="29" t="str">
        <f>VLOOKUP($B116,[1]Lookups!$E$35:$I$42,5,FALSE)</f>
        <v>#</v>
      </c>
      <c r="D116" s="15"/>
      <c r="E116" s="16" t="s">
        <v>434</v>
      </c>
      <c r="F116" s="30" t="s">
        <v>435</v>
      </c>
      <c r="G116" s="18" t="s">
        <v>432</v>
      </c>
      <c r="H116" s="19">
        <v>0</v>
      </c>
      <c r="I116" s="19">
        <v>8406000</v>
      </c>
      <c r="J116" s="20">
        <f t="shared" ref="J116:J124" si="0">I116-K116</f>
        <v>6725000</v>
      </c>
      <c r="K116" s="20">
        <v>1681000</v>
      </c>
      <c r="L116" s="22" t="s">
        <v>436</v>
      </c>
    </row>
    <row r="117" spans="1:12" ht="30">
      <c r="A117" s="12" t="s">
        <v>437</v>
      </c>
      <c r="B117" s="13" t="s">
        <v>2</v>
      </c>
      <c r="C117" s="23" t="str">
        <f>VLOOKUP($B117,[1]Lookups!$E$35:$I$42,5,FALSE)</f>
        <v>G</v>
      </c>
      <c r="D117" s="15" t="s">
        <v>438</v>
      </c>
      <c r="E117" s="34" t="s">
        <v>439</v>
      </c>
      <c r="F117" s="30" t="s">
        <v>440</v>
      </c>
      <c r="G117" s="18" t="s">
        <v>432</v>
      </c>
      <c r="H117" s="19">
        <v>0</v>
      </c>
      <c r="I117" s="20">
        <v>25000000</v>
      </c>
      <c r="J117" s="20">
        <f t="shared" si="0"/>
        <v>22500000</v>
      </c>
      <c r="K117" s="20">
        <v>2500000</v>
      </c>
      <c r="L117" s="22" t="s">
        <v>441</v>
      </c>
    </row>
    <row r="118" spans="1:12" ht="30">
      <c r="A118" s="12" t="s">
        <v>437</v>
      </c>
      <c r="B118" s="13" t="s">
        <v>2</v>
      </c>
      <c r="C118" s="23" t="str">
        <f>VLOOKUP($B118,[1]Lookups!$E$35:$I$42,5,FALSE)</f>
        <v>G</v>
      </c>
      <c r="D118" s="15" t="s">
        <v>442</v>
      </c>
      <c r="E118" s="34" t="s">
        <v>443</v>
      </c>
      <c r="F118" s="30" t="s">
        <v>444</v>
      </c>
      <c r="G118" s="18">
        <v>1</v>
      </c>
      <c r="H118" s="19">
        <v>0</v>
      </c>
      <c r="I118" s="20">
        <v>12000000</v>
      </c>
      <c r="J118" s="20">
        <f t="shared" si="0"/>
        <v>10800000</v>
      </c>
      <c r="K118" s="20">
        <v>1200000</v>
      </c>
      <c r="L118" s="22" t="s">
        <v>445</v>
      </c>
    </row>
    <row r="119" spans="1:12" ht="30">
      <c r="A119" s="12" t="s">
        <v>437</v>
      </c>
      <c r="B119" s="13" t="s">
        <v>2</v>
      </c>
      <c r="C119" s="23" t="str">
        <f>VLOOKUP($B119,[1]Lookups!$E$35:$I$42,5,FALSE)</f>
        <v>G</v>
      </c>
      <c r="D119" s="15" t="s">
        <v>446</v>
      </c>
      <c r="E119" s="34" t="s">
        <v>447</v>
      </c>
      <c r="F119" s="30" t="s">
        <v>448</v>
      </c>
      <c r="G119" s="18">
        <v>2</v>
      </c>
      <c r="H119" s="19">
        <v>0</v>
      </c>
      <c r="I119" s="20">
        <v>14000000</v>
      </c>
      <c r="J119" s="20">
        <f t="shared" si="0"/>
        <v>12600000</v>
      </c>
      <c r="K119" s="20">
        <v>1400000</v>
      </c>
      <c r="L119" s="22" t="s">
        <v>449</v>
      </c>
    </row>
    <row r="120" spans="1:12" ht="30">
      <c r="A120" s="12" t="s">
        <v>437</v>
      </c>
      <c r="B120" s="13" t="s">
        <v>2</v>
      </c>
      <c r="C120" s="23" t="str">
        <f>VLOOKUP($B120,[1]Lookups!$E$35:$I$42,5,FALSE)</f>
        <v>G</v>
      </c>
      <c r="D120" s="15" t="s">
        <v>450</v>
      </c>
      <c r="E120" s="34" t="s">
        <v>451</v>
      </c>
      <c r="F120" s="30" t="s">
        <v>452</v>
      </c>
      <c r="G120" s="18">
        <v>1</v>
      </c>
      <c r="H120" s="19">
        <v>0</v>
      </c>
      <c r="I120" s="20">
        <v>16000000</v>
      </c>
      <c r="J120" s="20">
        <f t="shared" si="0"/>
        <v>14400000</v>
      </c>
      <c r="K120" s="20">
        <v>1600000</v>
      </c>
      <c r="L120" s="22" t="s">
        <v>453</v>
      </c>
    </row>
    <row r="121" spans="1:12" ht="30">
      <c r="A121" s="12" t="s">
        <v>437</v>
      </c>
      <c r="B121" s="13" t="s">
        <v>2</v>
      </c>
      <c r="C121" s="23" t="str">
        <f>VLOOKUP($B121,[1]Lookups!$E$35:$I$42,5,FALSE)</f>
        <v>G</v>
      </c>
      <c r="D121" s="15" t="s">
        <v>454</v>
      </c>
      <c r="E121" s="34" t="s">
        <v>455</v>
      </c>
      <c r="F121" s="30" t="s">
        <v>456</v>
      </c>
      <c r="G121" s="18">
        <v>1</v>
      </c>
      <c r="H121" s="19">
        <v>0</v>
      </c>
      <c r="I121" s="20">
        <v>12000000</v>
      </c>
      <c r="J121" s="20">
        <f t="shared" si="0"/>
        <v>10800000</v>
      </c>
      <c r="K121" s="20">
        <v>1200000</v>
      </c>
      <c r="L121" s="22" t="s">
        <v>457</v>
      </c>
    </row>
    <row r="122" spans="1:12" ht="30">
      <c r="A122" s="12" t="s">
        <v>437</v>
      </c>
      <c r="B122" s="13" t="s">
        <v>2</v>
      </c>
      <c r="C122" s="23" t="str">
        <f>VLOOKUP($B122,[1]Lookups!$E$35:$I$42,5,FALSE)</f>
        <v>G</v>
      </c>
      <c r="D122" s="15" t="s">
        <v>458</v>
      </c>
      <c r="E122" s="34" t="s">
        <v>459</v>
      </c>
      <c r="F122" s="30" t="s">
        <v>460</v>
      </c>
      <c r="G122" s="18">
        <v>2</v>
      </c>
      <c r="H122" s="19">
        <v>0</v>
      </c>
      <c r="I122" s="20">
        <v>18000000</v>
      </c>
      <c r="J122" s="20">
        <f t="shared" si="0"/>
        <v>16200000</v>
      </c>
      <c r="K122" s="20">
        <v>1800000</v>
      </c>
      <c r="L122" s="22" t="s">
        <v>461</v>
      </c>
    </row>
    <row r="123" spans="1:12" ht="30">
      <c r="A123" s="12" t="s">
        <v>437</v>
      </c>
      <c r="B123" s="13" t="s">
        <v>2</v>
      </c>
      <c r="C123" s="23" t="str">
        <f>VLOOKUP($B123,[1]Lookups!$E$35:$I$42,5,FALSE)</f>
        <v>G</v>
      </c>
      <c r="D123" s="15" t="s">
        <v>462</v>
      </c>
      <c r="E123" s="34" t="s">
        <v>463</v>
      </c>
      <c r="F123" s="30" t="s">
        <v>464</v>
      </c>
      <c r="G123" s="18">
        <v>2</v>
      </c>
      <c r="H123" s="19">
        <v>0</v>
      </c>
      <c r="I123" s="20">
        <v>6000000</v>
      </c>
      <c r="J123" s="20">
        <f t="shared" si="0"/>
        <v>5400000</v>
      </c>
      <c r="K123" s="20">
        <v>600000</v>
      </c>
      <c r="L123" s="22" t="s">
        <v>465</v>
      </c>
    </row>
    <row r="124" spans="1:12" ht="30">
      <c r="A124" s="12" t="s">
        <v>437</v>
      </c>
      <c r="B124" s="13" t="s">
        <v>2</v>
      </c>
      <c r="C124" s="23" t="str">
        <f>VLOOKUP($B124,[1]Lookups!$E$35:$I$42,5,FALSE)</f>
        <v>G</v>
      </c>
      <c r="D124" s="15" t="s">
        <v>466</v>
      </c>
      <c r="E124" s="34" t="s">
        <v>467</v>
      </c>
      <c r="F124" s="30" t="s">
        <v>468</v>
      </c>
      <c r="G124" s="18">
        <v>1</v>
      </c>
      <c r="H124" s="19">
        <v>0</v>
      </c>
      <c r="I124" s="20">
        <v>12000000</v>
      </c>
      <c r="J124" s="20">
        <f t="shared" si="0"/>
        <v>10800000</v>
      </c>
      <c r="K124" s="20">
        <v>1200000</v>
      </c>
      <c r="L124" s="22" t="s">
        <v>469</v>
      </c>
    </row>
    <row r="125" spans="1:12" ht="30.6">
      <c r="A125" s="12" t="s">
        <v>437</v>
      </c>
      <c r="B125" s="13" t="s">
        <v>115</v>
      </c>
      <c r="C125" s="31" t="str">
        <f>VLOOKUP($B125,[1]Lookups!$E$35:$I$42,5,FALSE)</f>
        <v>k</v>
      </c>
      <c r="D125" s="15" t="s">
        <v>470</v>
      </c>
      <c r="E125" s="16" t="s">
        <v>471</v>
      </c>
      <c r="F125" s="17" t="s">
        <v>472</v>
      </c>
      <c r="G125" s="6">
        <v>1</v>
      </c>
      <c r="H125" s="20">
        <v>0</v>
      </c>
      <c r="I125" s="20">
        <v>10000000</v>
      </c>
      <c r="J125" s="20">
        <v>5000000</v>
      </c>
      <c r="K125" s="20">
        <v>5000000</v>
      </c>
      <c r="L125" s="22" t="s">
        <v>473</v>
      </c>
    </row>
    <row r="126" spans="1:12" ht="30.6">
      <c r="A126" s="12" t="s">
        <v>437</v>
      </c>
      <c r="B126" s="24" t="s">
        <v>105</v>
      </c>
      <c r="C126" s="25" t="str">
        <f>VLOOKUP($B126,[1]Lookups!$E$35:$I$42,5,FALSE)</f>
        <v>X</v>
      </c>
      <c r="D126" s="26"/>
      <c r="E126" s="27" t="s">
        <v>474</v>
      </c>
      <c r="F126" s="7" t="s">
        <v>475</v>
      </c>
      <c r="G126" s="18" t="s">
        <v>432</v>
      </c>
      <c r="H126" s="19">
        <v>0</v>
      </c>
      <c r="I126" s="33">
        <v>9500000</v>
      </c>
      <c r="J126" s="19">
        <f>I126*0.75</f>
        <v>7125000</v>
      </c>
      <c r="K126" s="20">
        <f>I126*0.25</f>
        <v>2375000</v>
      </c>
      <c r="L126" s="28" t="s">
        <v>476</v>
      </c>
    </row>
    <row r="127" spans="1:12" ht="30">
      <c r="A127" s="12" t="s">
        <v>437</v>
      </c>
      <c r="B127" s="13" t="s">
        <v>6</v>
      </c>
      <c r="C127" s="32" t="str">
        <f>VLOOKUP($B127,[1]Lookups!$E$35:$I$42,5,FALSE)</f>
        <v>^</v>
      </c>
      <c r="D127" s="15"/>
      <c r="E127" s="16" t="s">
        <v>477</v>
      </c>
      <c r="F127" s="17" t="s">
        <v>7</v>
      </c>
      <c r="G127" s="18" t="s">
        <v>432</v>
      </c>
      <c r="H127" s="19">
        <v>0</v>
      </c>
      <c r="I127" s="19">
        <v>137500000</v>
      </c>
      <c r="J127" s="19">
        <v>103125000</v>
      </c>
      <c r="K127" s="19">
        <v>34375000</v>
      </c>
      <c r="L127" s="22" t="s">
        <v>478</v>
      </c>
    </row>
    <row r="128" spans="1:12" ht="30">
      <c r="A128" s="12" t="s">
        <v>437</v>
      </c>
      <c r="B128" s="13" t="s">
        <v>3</v>
      </c>
      <c r="C128" s="29" t="str">
        <f>VLOOKUP($B128,[1]Lookups!$E$35:$I$42,5,FALSE)</f>
        <v>#</v>
      </c>
      <c r="D128" s="15"/>
      <c r="E128" s="16" t="s">
        <v>479</v>
      </c>
      <c r="F128" s="30" t="s">
        <v>480</v>
      </c>
      <c r="G128" s="6" t="s">
        <v>228</v>
      </c>
      <c r="H128" s="19">
        <v>0</v>
      </c>
      <c r="I128" s="19">
        <v>5571000</v>
      </c>
      <c r="J128" s="20">
        <f t="shared" ref="J128:J134" si="1">I128-K128</f>
        <v>4457000</v>
      </c>
      <c r="K128" s="20">
        <v>1114000</v>
      </c>
      <c r="L128" s="22" t="s">
        <v>481</v>
      </c>
    </row>
    <row r="129" spans="1:12" ht="30">
      <c r="A129" s="12" t="s">
        <v>437</v>
      </c>
      <c r="B129" s="13" t="s">
        <v>2</v>
      </c>
      <c r="C129" s="23" t="str">
        <f>VLOOKUP($B129,[1]Lookups!$E$35:$I$42,5,FALSE)</f>
        <v>G</v>
      </c>
      <c r="D129" s="15" t="s">
        <v>482</v>
      </c>
      <c r="E129" s="16" t="s">
        <v>483</v>
      </c>
      <c r="F129" s="17" t="s">
        <v>484</v>
      </c>
      <c r="G129" s="18" t="s">
        <v>432</v>
      </c>
      <c r="H129" s="19">
        <v>0</v>
      </c>
      <c r="I129" s="19">
        <v>200000000</v>
      </c>
      <c r="J129" s="20">
        <f t="shared" si="1"/>
        <v>150000000</v>
      </c>
      <c r="K129" s="20">
        <v>50000000</v>
      </c>
      <c r="L129" s="22" t="s">
        <v>485</v>
      </c>
    </row>
    <row r="130" spans="1:12" ht="30">
      <c r="A130" s="12" t="s">
        <v>437</v>
      </c>
      <c r="B130" s="13" t="s">
        <v>2</v>
      </c>
      <c r="C130" s="23" t="str">
        <f>VLOOKUP($B130,[1]Lookups!$E$35:$I$42,5,FALSE)</f>
        <v>G</v>
      </c>
      <c r="D130" s="15" t="s">
        <v>486</v>
      </c>
      <c r="E130" s="16" t="s">
        <v>487</v>
      </c>
      <c r="F130" s="17" t="s">
        <v>488</v>
      </c>
      <c r="G130" s="18" t="s">
        <v>432</v>
      </c>
      <c r="H130" s="19">
        <v>0</v>
      </c>
      <c r="I130" s="19">
        <v>3000000</v>
      </c>
      <c r="J130" s="20">
        <f t="shared" si="1"/>
        <v>1500000</v>
      </c>
      <c r="K130" s="20">
        <v>1500000</v>
      </c>
      <c r="L130" s="22" t="s">
        <v>489</v>
      </c>
    </row>
    <row r="131" spans="1:12" ht="30">
      <c r="A131" s="12" t="s">
        <v>437</v>
      </c>
      <c r="B131" s="13" t="s">
        <v>2</v>
      </c>
      <c r="C131" s="23" t="str">
        <f>VLOOKUP($B131,[1]Lookups!$E$35:$I$42,5,FALSE)</f>
        <v>G</v>
      </c>
      <c r="D131" s="15" t="s">
        <v>490</v>
      </c>
      <c r="E131" s="16" t="s">
        <v>491</v>
      </c>
      <c r="F131" s="17" t="s">
        <v>492</v>
      </c>
      <c r="G131" s="18">
        <v>1</v>
      </c>
      <c r="H131" s="19">
        <v>0</v>
      </c>
      <c r="I131" s="19">
        <v>8000000</v>
      </c>
      <c r="J131" s="20">
        <f t="shared" si="1"/>
        <v>7200000</v>
      </c>
      <c r="K131" s="20">
        <v>800000</v>
      </c>
      <c r="L131" s="22" t="s">
        <v>493</v>
      </c>
    </row>
    <row r="132" spans="1:12" ht="30">
      <c r="A132" s="12" t="s">
        <v>437</v>
      </c>
      <c r="B132" s="13" t="s">
        <v>2</v>
      </c>
      <c r="C132" s="23" t="str">
        <f>VLOOKUP($B132,[1]Lookups!$E$35:$I$42,5,FALSE)</f>
        <v>G</v>
      </c>
      <c r="D132" s="15" t="s">
        <v>494</v>
      </c>
      <c r="E132" s="16" t="s">
        <v>495</v>
      </c>
      <c r="F132" s="17" t="s">
        <v>496</v>
      </c>
      <c r="G132" s="18">
        <v>2</v>
      </c>
      <c r="H132" s="36">
        <v>0</v>
      </c>
      <c r="I132" s="19">
        <v>1000000</v>
      </c>
      <c r="J132" s="19">
        <f t="shared" si="1"/>
        <v>1000000</v>
      </c>
      <c r="K132" s="20">
        <v>0</v>
      </c>
      <c r="L132" s="22" t="s">
        <v>493</v>
      </c>
    </row>
    <row r="133" spans="1:12" ht="30">
      <c r="A133" s="12" t="s">
        <v>437</v>
      </c>
      <c r="B133" s="13" t="s">
        <v>2</v>
      </c>
      <c r="C133" s="23" t="str">
        <f>VLOOKUP($B133,[1]Lookups!$E$35:$I$42,5,FALSE)</f>
        <v>G</v>
      </c>
      <c r="D133" s="15" t="s">
        <v>497</v>
      </c>
      <c r="E133" s="16" t="s">
        <v>498</v>
      </c>
      <c r="F133" s="17" t="s">
        <v>499</v>
      </c>
      <c r="G133" s="18">
        <v>2</v>
      </c>
      <c r="H133" s="36">
        <v>0</v>
      </c>
      <c r="I133" s="19">
        <v>14000000</v>
      </c>
      <c r="J133" s="20">
        <f t="shared" si="1"/>
        <v>10000000</v>
      </c>
      <c r="K133" s="20">
        <v>4000000</v>
      </c>
      <c r="L133" s="22" t="s">
        <v>500</v>
      </c>
    </row>
    <row r="134" spans="1:12" ht="30">
      <c r="A134" s="12" t="s">
        <v>501</v>
      </c>
      <c r="B134" s="13" t="s">
        <v>2</v>
      </c>
      <c r="C134" s="23" t="str">
        <f>VLOOKUP($B134,[1]Lookups!$E$35:$I$42,5,FALSE)</f>
        <v>G</v>
      </c>
      <c r="D134" s="15" t="s">
        <v>502</v>
      </c>
      <c r="E134" s="34" t="s">
        <v>503</v>
      </c>
      <c r="F134" s="30" t="s">
        <v>504</v>
      </c>
      <c r="G134" s="6">
        <v>1</v>
      </c>
      <c r="H134" s="19">
        <v>0</v>
      </c>
      <c r="I134" s="20">
        <v>80000000</v>
      </c>
      <c r="J134" s="20">
        <f t="shared" si="1"/>
        <v>70000000</v>
      </c>
      <c r="K134" s="20">
        <v>10000000</v>
      </c>
      <c r="L134" s="22" t="s">
        <v>505</v>
      </c>
    </row>
    <row r="135" spans="1:12" ht="30">
      <c r="A135" s="12" t="s">
        <v>501</v>
      </c>
      <c r="B135" s="13" t="s">
        <v>6</v>
      </c>
      <c r="C135" s="32" t="str">
        <f>VLOOKUP($B135,[1]Lookups!$E$35:$I$42,5,FALSE)</f>
        <v>^</v>
      </c>
      <c r="D135" s="15"/>
      <c r="E135" s="34" t="s">
        <v>506</v>
      </c>
      <c r="F135" s="7" t="s">
        <v>7</v>
      </c>
      <c r="G135" s="6">
        <v>2</v>
      </c>
      <c r="H135" s="19">
        <v>0</v>
      </c>
      <c r="I135" s="19">
        <v>11700000</v>
      </c>
      <c r="J135" s="19">
        <v>8775000</v>
      </c>
      <c r="K135" s="19">
        <v>2925000</v>
      </c>
      <c r="L135" s="22" t="s">
        <v>507</v>
      </c>
    </row>
    <row r="136" spans="1:12" ht="30.6">
      <c r="A136" s="12" t="s">
        <v>501</v>
      </c>
      <c r="B136" s="13" t="s">
        <v>115</v>
      </c>
      <c r="C136" s="31" t="str">
        <f>VLOOKUP($B136,[1]Lookups!$E$35:$I$42,5,FALSE)</f>
        <v>k</v>
      </c>
      <c r="D136" s="15" t="s">
        <v>508</v>
      </c>
      <c r="E136" s="12" t="s">
        <v>509</v>
      </c>
      <c r="F136" s="7" t="s">
        <v>510</v>
      </c>
      <c r="G136" s="26">
        <v>2</v>
      </c>
      <c r="H136" s="19">
        <v>10000000</v>
      </c>
      <c r="I136" s="36">
        <v>0</v>
      </c>
      <c r="J136" s="20">
        <v>0</v>
      </c>
      <c r="K136" s="20">
        <v>0</v>
      </c>
      <c r="L136" s="22" t="s">
        <v>511</v>
      </c>
    </row>
    <row r="137" spans="1:12" ht="30">
      <c r="A137" s="12" t="s">
        <v>501</v>
      </c>
      <c r="B137" s="13" t="s">
        <v>0</v>
      </c>
      <c r="C137" s="14" t="str">
        <f>VLOOKUP($B137,[1]Lookups!$E$35:$I$42,5,FALSE)</f>
        <v>!</v>
      </c>
      <c r="D137" s="15" t="s">
        <v>512</v>
      </c>
      <c r="E137" s="34" t="s">
        <v>513</v>
      </c>
      <c r="F137" s="30" t="s">
        <v>514</v>
      </c>
      <c r="G137" s="6" t="s">
        <v>228</v>
      </c>
      <c r="H137" s="19">
        <v>500000</v>
      </c>
      <c r="I137" s="20">
        <v>0</v>
      </c>
      <c r="J137" s="20">
        <v>0</v>
      </c>
      <c r="K137" s="20">
        <v>0</v>
      </c>
      <c r="L137" s="22" t="s">
        <v>515</v>
      </c>
    </row>
    <row r="138" spans="1:12" ht="30">
      <c r="A138" s="12" t="s">
        <v>501</v>
      </c>
      <c r="B138" s="13" t="s">
        <v>0</v>
      </c>
      <c r="C138" s="14" t="str">
        <f>VLOOKUP($B138,[1]Lookups!$E$35:$I$42,5,FALSE)</f>
        <v>!</v>
      </c>
      <c r="D138" s="15" t="s">
        <v>516</v>
      </c>
      <c r="E138" s="12" t="s">
        <v>517</v>
      </c>
      <c r="F138" s="7" t="s">
        <v>518</v>
      </c>
      <c r="G138" s="26" t="s">
        <v>228</v>
      </c>
      <c r="H138" s="19">
        <v>10000000</v>
      </c>
      <c r="I138" s="36">
        <v>0</v>
      </c>
      <c r="J138" s="20">
        <v>0</v>
      </c>
      <c r="K138" s="20">
        <v>0</v>
      </c>
      <c r="L138" s="22" t="s">
        <v>519</v>
      </c>
    </row>
    <row r="139" spans="1:12" ht="30">
      <c r="A139" s="12" t="s">
        <v>501</v>
      </c>
      <c r="B139" s="13" t="s">
        <v>3</v>
      </c>
      <c r="C139" s="29" t="str">
        <f>VLOOKUP($B139,[1]Lookups!$E$35:$I$42,5,FALSE)</f>
        <v>#</v>
      </c>
      <c r="D139" s="15"/>
      <c r="E139" s="34" t="s">
        <v>520</v>
      </c>
      <c r="F139" s="30" t="s">
        <v>521</v>
      </c>
      <c r="G139" s="6" t="s">
        <v>228</v>
      </c>
      <c r="H139" s="19">
        <v>0</v>
      </c>
      <c r="I139" s="20">
        <v>64000</v>
      </c>
      <c r="J139" s="20">
        <f>I139-K139</f>
        <v>51000</v>
      </c>
      <c r="K139" s="20">
        <v>13000</v>
      </c>
      <c r="L139" s="22" t="s">
        <v>522</v>
      </c>
    </row>
    <row r="140" spans="1:12" ht="30.6">
      <c r="A140" s="12" t="s">
        <v>523</v>
      </c>
      <c r="B140" s="13" t="s">
        <v>0</v>
      </c>
      <c r="C140" s="14" t="str">
        <f>VLOOKUP($B140,[1]Lookups!$E$35:$I$42,5,FALSE)</f>
        <v>!</v>
      </c>
      <c r="D140" s="15" t="s">
        <v>524</v>
      </c>
      <c r="E140" s="16" t="s">
        <v>525</v>
      </c>
      <c r="F140" s="17" t="s">
        <v>526</v>
      </c>
      <c r="G140" s="18">
        <v>2</v>
      </c>
      <c r="H140" s="19">
        <v>10000000</v>
      </c>
      <c r="I140" s="19">
        <v>0</v>
      </c>
      <c r="J140" s="20">
        <v>0</v>
      </c>
      <c r="K140" s="20">
        <v>0</v>
      </c>
      <c r="L140" s="22" t="s">
        <v>527</v>
      </c>
    </row>
    <row r="141" spans="1:12" ht="30.6">
      <c r="A141" s="12" t="s">
        <v>523</v>
      </c>
      <c r="B141" s="13" t="s">
        <v>0</v>
      </c>
      <c r="C141" s="14" t="str">
        <f>VLOOKUP($B141,[1]Lookups!$E$35:$I$42,5,FALSE)</f>
        <v>!</v>
      </c>
      <c r="D141" s="15" t="s">
        <v>66</v>
      </c>
      <c r="E141" s="16" t="s">
        <v>528</v>
      </c>
      <c r="F141" s="17" t="s">
        <v>529</v>
      </c>
      <c r="G141" s="18">
        <v>2</v>
      </c>
      <c r="H141" s="19">
        <v>500000</v>
      </c>
      <c r="I141" s="19">
        <v>0</v>
      </c>
      <c r="J141" s="20">
        <v>0</v>
      </c>
      <c r="K141" s="20">
        <v>0</v>
      </c>
      <c r="L141" s="22" t="s">
        <v>530</v>
      </c>
    </row>
    <row r="142" spans="1:12" ht="30.6">
      <c r="A142" s="12" t="s">
        <v>523</v>
      </c>
      <c r="B142" s="24" t="s">
        <v>105</v>
      </c>
      <c r="C142" s="25" t="str">
        <f>VLOOKUP($B142,[1]Lookups!$E$35:$I$42,5,FALSE)</f>
        <v>X</v>
      </c>
      <c r="D142" s="26"/>
      <c r="E142" s="27" t="s">
        <v>531</v>
      </c>
      <c r="F142" s="7" t="s">
        <v>532</v>
      </c>
      <c r="G142" s="18">
        <v>2</v>
      </c>
      <c r="H142" s="19">
        <v>0</v>
      </c>
      <c r="I142" s="33">
        <v>3000000</v>
      </c>
      <c r="J142" s="19">
        <f>I142*0.75</f>
        <v>2250000</v>
      </c>
      <c r="K142" s="20">
        <f>I142*0.25</f>
        <v>750000</v>
      </c>
      <c r="L142" s="28" t="s">
        <v>155</v>
      </c>
    </row>
    <row r="143" spans="1:12" ht="30.6">
      <c r="A143" s="12" t="s">
        <v>533</v>
      </c>
      <c r="B143" s="13" t="s">
        <v>0</v>
      </c>
      <c r="C143" s="14" t="str">
        <f>VLOOKUP($B143,[1]Lookups!$E$35:$I$42,5,FALSE)</f>
        <v>!</v>
      </c>
      <c r="D143" s="15" t="s">
        <v>534</v>
      </c>
      <c r="E143" s="35" t="s">
        <v>535</v>
      </c>
      <c r="F143" s="30" t="s">
        <v>536</v>
      </c>
      <c r="G143" s="18">
        <v>3</v>
      </c>
      <c r="H143" s="19">
        <v>25950000</v>
      </c>
      <c r="I143" s="20">
        <v>0</v>
      </c>
      <c r="J143" s="20">
        <v>0</v>
      </c>
      <c r="K143" s="20">
        <v>0</v>
      </c>
      <c r="L143" s="22" t="s">
        <v>537</v>
      </c>
    </row>
    <row r="144" spans="1:12" ht="40.799999999999997">
      <c r="A144" s="12" t="s">
        <v>533</v>
      </c>
      <c r="B144" s="13" t="s">
        <v>2</v>
      </c>
      <c r="C144" s="23" t="str">
        <f>VLOOKUP($B144,[1]Lookups!$E$35:$I$42,5,FALSE)</f>
        <v>G</v>
      </c>
      <c r="D144" s="15" t="s">
        <v>538</v>
      </c>
      <c r="E144" s="34" t="s">
        <v>539</v>
      </c>
      <c r="F144" s="30" t="s">
        <v>540</v>
      </c>
      <c r="G144" s="6" t="s">
        <v>103</v>
      </c>
      <c r="H144" s="19">
        <v>0</v>
      </c>
      <c r="I144" s="20">
        <v>24500000</v>
      </c>
      <c r="J144" s="20">
        <f>I144-K144</f>
        <v>18375000</v>
      </c>
      <c r="K144" s="20">
        <f>I144*0.25</f>
        <v>6125000</v>
      </c>
      <c r="L144" s="22" t="s">
        <v>541</v>
      </c>
    </row>
    <row r="145" spans="1:12" ht="30">
      <c r="A145" s="12" t="s">
        <v>533</v>
      </c>
      <c r="B145" s="13" t="s">
        <v>6</v>
      </c>
      <c r="C145" s="32" t="str">
        <f>VLOOKUP($B145,[1]Lookups!$E$35:$I$42,5,FALSE)</f>
        <v>^</v>
      </c>
      <c r="D145" s="15"/>
      <c r="E145" s="35" t="s">
        <v>542</v>
      </c>
      <c r="F145" s="7" t="s">
        <v>7</v>
      </c>
      <c r="G145" s="6" t="s">
        <v>103</v>
      </c>
      <c r="H145" s="19">
        <v>0</v>
      </c>
      <c r="I145" s="19">
        <v>9400000</v>
      </c>
      <c r="J145" s="19">
        <v>7050000</v>
      </c>
      <c r="K145" s="19">
        <v>2350000</v>
      </c>
      <c r="L145" s="22" t="s">
        <v>23</v>
      </c>
    </row>
    <row r="146" spans="1:12" ht="30.6">
      <c r="A146" s="12" t="s">
        <v>533</v>
      </c>
      <c r="B146" s="13" t="s">
        <v>0</v>
      </c>
      <c r="C146" s="14" t="str">
        <f>VLOOKUP($B146,[1]Lookups!$E$35:$I$42,5,FALSE)</f>
        <v>!</v>
      </c>
      <c r="D146" s="15" t="s">
        <v>543</v>
      </c>
      <c r="E146" s="34" t="s">
        <v>544</v>
      </c>
      <c r="F146" s="30" t="s">
        <v>545</v>
      </c>
      <c r="G146" s="6">
        <v>3</v>
      </c>
      <c r="H146" s="19">
        <v>1000000</v>
      </c>
      <c r="I146" s="19">
        <v>0</v>
      </c>
      <c r="J146" s="20">
        <v>0</v>
      </c>
      <c r="K146" s="20">
        <v>0</v>
      </c>
      <c r="L146" s="22" t="s">
        <v>546</v>
      </c>
    </row>
    <row r="147" spans="1:12" ht="30.6">
      <c r="A147" s="12" t="s">
        <v>533</v>
      </c>
      <c r="B147" s="13" t="s">
        <v>0</v>
      </c>
      <c r="C147" s="14" t="str">
        <f>VLOOKUP($B147,[1]Lookups!$E$35:$I$42,5,FALSE)</f>
        <v>!</v>
      </c>
      <c r="D147" s="15" t="s">
        <v>547</v>
      </c>
      <c r="E147" s="34" t="s">
        <v>548</v>
      </c>
      <c r="F147" s="30" t="s">
        <v>549</v>
      </c>
      <c r="G147" s="6">
        <v>4</v>
      </c>
      <c r="H147" s="19">
        <v>11000000</v>
      </c>
      <c r="I147" s="19">
        <v>0</v>
      </c>
      <c r="J147" s="20">
        <v>0</v>
      </c>
      <c r="K147" s="20">
        <v>0</v>
      </c>
      <c r="L147" s="22" t="s">
        <v>546</v>
      </c>
    </row>
    <row r="148" spans="1:12" ht="30.6">
      <c r="A148" s="12" t="s">
        <v>533</v>
      </c>
      <c r="B148" s="13" t="s">
        <v>0</v>
      </c>
      <c r="C148" s="14" t="str">
        <f>VLOOKUP($B148,[1]Lookups!$E$35:$I$42,5,FALSE)</f>
        <v>!</v>
      </c>
      <c r="D148" s="15" t="s">
        <v>550</v>
      </c>
      <c r="E148" s="34" t="s">
        <v>551</v>
      </c>
      <c r="F148" s="30" t="s">
        <v>552</v>
      </c>
      <c r="G148" s="6">
        <v>3</v>
      </c>
      <c r="H148" s="19">
        <v>15900000</v>
      </c>
      <c r="I148" s="19">
        <v>0</v>
      </c>
      <c r="J148" s="20">
        <v>0</v>
      </c>
      <c r="K148" s="20">
        <v>0</v>
      </c>
      <c r="L148" s="22" t="s">
        <v>546</v>
      </c>
    </row>
    <row r="149" spans="1:12" ht="30.6">
      <c r="A149" s="12" t="s">
        <v>533</v>
      </c>
      <c r="B149" s="13" t="s">
        <v>0</v>
      </c>
      <c r="C149" s="14" t="str">
        <f>VLOOKUP($B149,[1]Lookups!$E$35:$I$42,5,FALSE)</f>
        <v>!</v>
      </c>
      <c r="D149" s="15" t="s">
        <v>553</v>
      </c>
      <c r="E149" s="34" t="s">
        <v>554</v>
      </c>
      <c r="F149" s="30" t="s">
        <v>555</v>
      </c>
      <c r="G149" s="6">
        <v>3</v>
      </c>
      <c r="H149" s="19">
        <v>16000000</v>
      </c>
      <c r="I149" s="19">
        <v>0</v>
      </c>
      <c r="J149" s="20">
        <v>0</v>
      </c>
      <c r="K149" s="20">
        <v>0</v>
      </c>
      <c r="L149" s="22" t="s">
        <v>546</v>
      </c>
    </row>
    <row r="150" spans="1:12" ht="30.6">
      <c r="A150" s="12" t="s">
        <v>533</v>
      </c>
      <c r="B150" s="13" t="s">
        <v>0</v>
      </c>
      <c r="C150" s="14" t="str">
        <f>VLOOKUP($B150,[1]Lookups!$E$35:$I$42,5,FALSE)</f>
        <v>!</v>
      </c>
      <c r="D150" s="15" t="s">
        <v>556</v>
      </c>
      <c r="E150" s="34" t="s">
        <v>557</v>
      </c>
      <c r="F150" s="30" t="s">
        <v>558</v>
      </c>
      <c r="G150" s="6">
        <v>3</v>
      </c>
      <c r="H150" s="19">
        <v>10600000</v>
      </c>
      <c r="I150" s="19">
        <v>0</v>
      </c>
      <c r="J150" s="20">
        <v>0</v>
      </c>
      <c r="K150" s="20">
        <v>0</v>
      </c>
      <c r="L150" s="22" t="s">
        <v>546</v>
      </c>
    </row>
    <row r="151" spans="1:12" ht="30.6">
      <c r="A151" s="12" t="s">
        <v>533</v>
      </c>
      <c r="B151" s="13" t="s">
        <v>0</v>
      </c>
      <c r="C151" s="14" t="str">
        <f>VLOOKUP($B151,[1]Lookups!$E$35:$I$42,5,FALSE)</f>
        <v>!</v>
      </c>
      <c r="D151" s="15" t="s">
        <v>559</v>
      </c>
      <c r="E151" s="34" t="s">
        <v>560</v>
      </c>
      <c r="F151" s="30" t="s">
        <v>561</v>
      </c>
      <c r="G151" s="6">
        <v>3</v>
      </c>
      <c r="H151" s="19">
        <v>11800000</v>
      </c>
      <c r="I151" s="19">
        <v>0</v>
      </c>
      <c r="J151" s="20">
        <v>0</v>
      </c>
      <c r="K151" s="20">
        <v>0</v>
      </c>
      <c r="L151" s="22" t="s">
        <v>546</v>
      </c>
    </row>
    <row r="152" spans="1:12" ht="40.799999999999997">
      <c r="A152" s="12" t="s">
        <v>533</v>
      </c>
      <c r="B152" s="13" t="s">
        <v>0</v>
      </c>
      <c r="C152" s="14" t="str">
        <f>VLOOKUP($B152,[1]Lookups!$E$35:$I$42,5,FALSE)</f>
        <v>!</v>
      </c>
      <c r="D152" s="15" t="s">
        <v>78</v>
      </c>
      <c r="E152" s="35" t="s">
        <v>562</v>
      </c>
      <c r="F152" s="30" t="s">
        <v>563</v>
      </c>
      <c r="G152" s="6" t="s">
        <v>103</v>
      </c>
      <c r="H152" s="19">
        <v>25000000</v>
      </c>
      <c r="I152" s="20">
        <v>0</v>
      </c>
      <c r="J152" s="20">
        <v>0</v>
      </c>
      <c r="K152" s="20">
        <v>0</v>
      </c>
      <c r="L152" s="22" t="s">
        <v>564</v>
      </c>
    </row>
    <row r="153" spans="1:12" ht="30.6">
      <c r="A153" s="12" t="s">
        <v>533</v>
      </c>
      <c r="B153" s="13" t="s">
        <v>0</v>
      </c>
      <c r="C153" s="14" t="str">
        <f>VLOOKUP($B153,[1]Lookups!$E$35:$I$42,5,FALSE)</f>
        <v>!</v>
      </c>
      <c r="D153" s="15" t="s">
        <v>565</v>
      </c>
      <c r="E153" s="34" t="s">
        <v>566</v>
      </c>
      <c r="F153" s="30" t="s">
        <v>567</v>
      </c>
      <c r="G153" s="6">
        <v>3</v>
      </c>
      <c r="H153" s="19">
        <v>3700000</v>
      </c>
      <c r="I153" s="19">
        <v>0</v>
      </c>
      <c r="J153" s="20">
        <v>0</v>
      </c>
      <c r="K153" s="20">
        <v>0</v>
      </c>
      <c r="L153" s="22" t="s">
        <v>546</v>
      </c>
    </row>
    <row r="154" spans="1:12" ht="30.6">
      <c r="A154" s="12" t="s">
        <v>533</v>
      </c>
      <c r="B154" s="13" t="s">
        <v>0</v>
      </c>
      <c r="C154" s="14" t="str">
        <f>VLOOKUP($B154,[1]Lookups!$E$35:$I$42,5,FALSE)</f>
        <v>!</v>
      </c>
      <c r="D154" s="15" t="s">
        <v>568</v>
      </c>
      <c r="E154" s="34" t="s">
        <v>569</v>
      </c>
      <c r="F154" s="30" t="s">
        <v>570</v>
      </c>
      <c r="G154" s="6">
        <v>3</v>
      </c>
      <c r="H154" s="19">
        <v>13000000</v>
      </c>
      <c r="I154" s="19">
        <v>0</v>
      </c>
      <c r="J154" s="20">
        <v>0</v>
      </c>
      <c r="K154" s="20">
        <v>0</v>
      </c>
      <c r="L154" s="22" t="s">
        <v>546</v>
      </c>
    </row>
    <row r="155" spans="1:12" ht="30.6">
      <c r="A155" s="12" t="s">
        <v>533</v>
      </c>
      <c r="B155" s="13" t="s">
        <v>0</v>
      </c>
      <c r="C155" s="14" t="str">
        <f>VLOOKUP($B155,[1]Lookups!$E$35:$I$42,5,FALSE)</f>
        <v>!</v>
      </c>
      <c r="D155" s="15" t="s">
        <v>571</v>
      </c>
      <c r="E155" s="34" t="s">
        <v>572</v>
      </c>
      <c r="F155" s="30" t="s">
        <v>573</v>
      </c>
      <c r="G155" s="6">
        <v>3</v>
      </c>
      <c r="H155" s="19">
        <v>3850000</v>
      </c>
      <c r="I155" s="19">
        <v>0</v>
      </c>
      <c r="J155" s="20">
        <v>0</v>
      </c>
      <c r="K155" s="20">
        <v>0</v>
      </c>
      <c r="L155" s="22" t="s">
        <v>546</v>
      </c>
    </row>
    <row r="156" spans="1:12" ht="30.6">
      <c r="A156" s="12" t="s">
        <v>533</v>
      </c>
      <c r="B156" s="24" t="s">
        <v>105</v>
      </c>
      <c r="C156" s="25" t="str">
        <f>VLOOKUP($B156,[1]Lookups!$E$35:$I$42,5,FALSE)</f>
        <v>X</v>
      </c>
      <c r="D156" s="26"/>
      <c r="E156" s="27" t="s">
        <v>574</v>
      </c>
      <c r="F156" s="7" t="s">
        <v>575</v>
      </c>
      <c r="G156" s="6" t="s">
        <v>103</v>
      </c>
      <c r="H156" s="19">
        <v>0</v>
      </c>
      <c r="I156" s="33">
        <v>14590000</v>
      </c>
      <c r="J156" s="19">
        <f>I156*0.75</f>
        <v>10942500</v>
      </c>
      <c r="K156" s="20">
        <f>I156*0.25</f>
        <v>3647500</v>
      </c>
      <c r="L156" s="28" t="s">
        <v>576</v>
      </c>
    </row>
    <row r="157" spans="1:12" ht="30.6">
      <c r="A157" s="12" t="s">
        <v>577</v>
      </c>
      <c r="B157" s="13" t="s">
        <v>0</v>
      </c>
      <c r="C157" s="14" t="str">
        <f>VLOOKUP($B157,[1]Lookups!$E$35:$I$42,5,FALSE)</f>
        <v>!</v>
      </c>
      <c r="D157" s="15" t="s">
        <v>578</v>
      </c>
      <c r="E157" s="16" t="s">
        <v>579</v>
      </c>
      <c r="F157" s="17" t="s">
        <v>580</v>
      </c>
      <c r="G157" s="18">
        <v>2</v>
      </c>
      <c r="H157" s="19">
        <v>10000000</v>
      </c>
      <c r="I157" s="19">
        <v>0</v>
      </c>
      <c r="J157" s="20">
        <v>0</v>
      </c>
      <c r="K157" s="20">
        <v>0</v>
      </c>
      <c r="L157" s="22" t="s">
        <v>581</v>
      </c>
    </row>
    <row r="158" spans="1:12" ht="30.6">
      <c r="A158" s="12" t="s">
        <v>577</v>
      </c>
      <c r="B158" s="13" t="s">
        <v>0</v>
      </c>
      <c r="C158" s="14" t="str">
        <f>VLOOKUP($B158,[1]Lookups!$E$35:$I$42,5,FALSE)</f>
        <v>!</v>
      </c>
      <c r="D158" s="15" t="s">
        <v>76</v>
      </c>
      <c r="E158" s="16" t="s">
        <v>582</v>
      </c>
      <c r="F158" s="17" t="s">
        <v>583</v>
      </c>
      <c r="G158" s="18">
        <v>2</v>
      </c>
      <c r="H158" s="19">
        <v>500000</v>
      </c>
      <c r="I158" s="19">
        <v>0</v>
      </c>
      <c r="J158" s="20">
        <v>0</v>
      </c>
      <c r="K158" s="20">
        <v>0</v>
      </c>
      <c r="L158" s="22" t="s">
        <v>584</v>
      </c>
    </row>
    <row r="159" spans="1:12" ht="30">
      <c r="A159" s="12" t="s">
        <v>577</v>
      </c>
      <c r="B159" s="13" t="s">
        <v>0</v>
      </c>
      <c r="C159" s="14" t="str">
        <f>VLOOKUP($B159,[1]Lookups!$E$35:$I$42,5,FALSE)</f>
        <v>!</v>
      </c>
      <c r="D159" s="15" t="s">
        <v>585</v>
      </c>
      <c r="E159" s="16" t="s">
        <v>586</v>
      </c>
      <c r="F159" s="17" t="s">
        <v>587</v>
      </c>
      <c r="G159" s="18">
        <v>2</v>
      </c>
      <c r="H159" s="19">
        <v>10000000</v>
      </c>
      <c r="I159" s="19">
        <v>0</v>
      </c>
      <c r="J159" s="20">
        <v>0</v>
      </c>
      <c r="K159" s="20">
        <v>0</v>
      </c>
      <c r="L159" s="22" t="s">
        <v>588</v>
      </c>
    </row>
    <row r="160" spans="1:12" ht="30">
      <c r="A160" s="12" t="s">
        <v>577</v>
      </c>
      <c r="B160" s="13" t="s">
        <v>3</v>
      </c>
      <c r="C160" s="29" t="str">
        <f>VLOOKUP($B160,[1]Lookups!$E$35:$I$42,5,FALSE)</f>
        <v>#</v>
      </c>
      <c r="D160" s="15"/>
      <c r="E160" s="35" t="s">
        <v>589</v>
      </c>
      <c r="F160" s="30" t="s">
        <v>590</v>
      </c>
      <c r="G160" s="6">
        <v>2</v>
      </c>
      <c r="H160" s="19">
        <v>0</v>
      </c>
      <c r="I160" s="20">
        <v>70000</v>
      </c>
      <c r="J160" s="20">
        <f>I160-K160</f>
        <v>56000</v>
      </c>
      <c r="K160" s="20">
        <v>14000</v>
      </c>
      <c r="L160" s="22" t="s">
        <v>591</v>
      </c>
    </row>
    <row r="161" spans="1:12" ht="40.799999999999997">
      <c r="A161" s="12" t="s">
        <v>592</v>
      </c>
      <c r="B161" s="13" t="s">
        <v>2</v>
      </c>
      <c r="C161" s="23" t="str">
        <f>VLOOKUP($B161,[1]Lookups!$E$35:$I$42,5,FALSE)</f>
        <v>G</v>
      </c>
      <c r="D161" s="15" t="s">
        <v>593</v>
      </c>
      <c r="E161" s="34" t="s">
        <v>594</v>
      </c>
      <c r="F161" s="30" t="s">
        <v>595</v>
      </c>
      <c r="G161" s="6" t="s">
        <v>432</v>
      </c>
      <c r="H161" s="20">
        <v>0</v>
      </c>
      <c r="I161" s="20">
        <v>75000000</v>
      </c>
      <c r="J161" s="20">
        <f>I161-K161</f>
        <v>56250000</v>
      </c>
      <c r="K161" s="20">
        <f>I161*0.25</f>
        <v>18750000</v>
      </c>
      <c r="L161" s="22" t="s">
        <v>596</v>
      </c>
    </row>
    <row r="162" spans="1:12" ht="30">
      <c r="A162" s="12" t="s">
        <v>592</v>
      </c>
      <c r="B162" s="13" t="s">
        <v>2</v>
      </c>
      <c r="C162" s="23" t="str">
        <f>VLOOKUP($B162,[1]Lookups!$E$35:$I$42,5,FALSE)</f>
        <v>G</v>
      </c>
      <c r="D162" s="15" t="s">
        <v>597</v>
      </c>
      <c r="E162" s="34" t="s">
        <v>598</v>
      </c>
      <c r="F162" s="30" t="s">
        <v>599</v>
      </c>
      <c r="G162" s="6" t="s">
        <v>432</v>
      </c>
      <c r="H162" s="19">
        <v>0</v>
      </c>
      <c r="I162" s="20">
        <v>2500000</v>
      </c>
      <c r="J162" s="20">
        <f>I162-K162</f>
        <v>1875000</v>
      </c>
      <c r="K162" s="20">
        <f>I162*0.25</f>
        <v>625000</v>
      </c>
      <c r="L162" s="22" t="s">
        <v>600</v>
      </c>
    </row>
    <row r="163" spans="1:12" ht="30.6">
      <c r="A163" s="12" t="s">
        <v>592</v>
      </c>
      <c r="B163" s="13" t="s">
        <v>0</v>
      </c>
      <c r="C163" s="14" t="str">
        <f>VLOOKUP($B163,[1]Lookups!$E$35:$I$42,5,FALSE)</f>
        <v>!</v>
      </c>
      <c r="D163" s="15" t="s">
        <v>601</v>
      </c>
      <c r="E163" s="35" t="s">
        <v>602</v>
      </c>
      <c r="F163" s="30" t="s">
        <v>603</v>
      </c>
      <c r="G163" s="6">
        <v>2</v>
      </c>
      <c r="H163" s="19">
        <v>10000000</v>
      </c>
      <c r="I163" s="20">
        <v>0</v>
      </c>
      <c r="J163" s="20">
        <v>0</v>
      </c>
      <c r="K163" s="20">
        <v>0</v>
      </c>
      <c r="L163" s="22" t="s">
        <v>604</v>
      </c>
    </row>
    <row r="164" spans="1:12" ht="30.6">
      <c r="A164" s="12" t="s">
        <v>592</v>
      </c>
      <c r="B164" s="13" t="s">
        <v>0</v>
      </c>
      <c r="C164" s="14" t="str">
        <f>VLOOKUP($B164,[1]Lookups!$E$35:$I$42,5,FALSE)</f>
        <v>!</v>
      </c>
      <c r="D164" s="15" t="s">
        <v>605</v>
      </c>
      <c r="E164" s="35" t="s">
        <v>606</v>
      </c>
      <c r="F164" s="30" t="s">
        <v>607</v>
      </c>
      <c r="G164" s="6">
        <v>2</v>
      </c>
      <c r="H164" s="19">
        <v>10000000</v>
      </c>
      <c r="I164" s="20">
        <v>0</v>
      </c>
      <c r="J164" s="20">
        <v>0</v>
      </c>
      <c r="K164" s="20">
        <v>0</v>
      </c>
      <c r="L164" s="22" t="s">
        <v>608</v>
      </c>
    </row>
    <row r="165" spans="1:12" ht="30.6">
      <c r="A165" s="12" t="s">
        <v>592</v>
      </c>
      <c r="B165" s="13" t="s">
        <v>2</v>
      </c>
      <c r="C165" s="23" t="str">
        <f>VLOOKUP($B165,[1]Lookups!$E$35:$I$42,5,FALSE)</f>
        <v>G</v>
      </c>
      <c r="D165" s="15" t="s">
        <v>609</v>
      </c>
      <c r="E165" s="34" t="s">
        <v>610</v>
      </c>
      <c r="F165" s="30" t="s">
        <v>611</v>
      </c>
      <c r="G165" s="6" t="s">
        <v>432</v>
      </c>
      <c r="H165" s="19">
        <v>0</v>
      </c>
      <c r="I165" s="19">
        <v>40000000</v>
      </c>
      <c r="J165" s="20">
        <v>20000000</v>
      </c>
      <c r="K165" s="20">
        <v>20000000</v>
      </c>
      <c r="L165" s="22" t="s">
        <v>612</v>
      </c>
    </row>
    <row r="166" spans="1:12" ht="30.6">
      <c r="A166" s="12" t="s">
        <v>592</v>
      </c>
      <c r="B166" s="13" t="s">
        <v>115</v>
      </c>
      <c r="C166" s="38" t="str">
        <f>VLOOKUP($B166,[1]Lookups!$E$35:$I$42,5,FALSE)</f>
        <v>k</v>
      </c>
      <c r="D166" s="15" t="s">
        <v>613</v>
      </c>
      <c r="E166" s="34" t="s">
        <v>614</v>
      </c>
      <c r="F166" s="30" t="s">
        <v>615</v>
      </c>
      <c r="G166" s="6">
        <v>1</v>
      </c>
      <c r="H166" s="19">
        <v>0</v>
      </c>
      <c r="I166" s="20">
        <v>100000</v>
      </c>
      <c r="J166" s="20">
        <v>50000</v>
      </c>
      <c r="K166" s="20">
        <v>50000</v>
      </c>
      <c r="L166" s="22" t="s">
        <v>616</v>
      </c>
    </row>
    <row r="167" spans="1:12" ht="30">
      <c r="A167" s="12" t="s">
        <v>592</v>
      </c>
      <c r="B167" s="13" t="s">
        <v>6</v>
      </c>
      <c r="C167" s="32" t="str">
        <f>VLOOKUP($B167,[1]Lookups!$E$35:$I$42,5,FALSE)</f>
        <v>^</v>
      </c>
      <c r="D167" s="15"/>
      <c r="E167" s="34" t="s">
        <v>617</v>
      </c>
      <c r="F167" s="7" t="s">
        <v>7</v>
      </c>
      <c r="G167" s="6" t="s">
        <v>432</v>
      </c>
      <c r="H167" s="19">
        <v>0</v>
      </c>
      <c r="I167" s="19">
        <v>112800000</v>
      </c>
      <c r="J167" s="19">
        <v>84600000</v>
      </c>
      <c r="K167" s="19">
        <v>28200000</v>
      </c>
      <c r="L167" s="22" t="s">
        <v>618</v>
      </c>
    </row>
    <row r="168" spans="1:12" ht="30.6">
      <c r="A168" s="12" t="s">
        <v>592</v>
      </c>
      <c r="B168" s="13" t="s">
        <v>0</v>
      </c>
      <c r="C168" s="14" t="str">
        <f>VLOOKUP($B168,[1]Lookups!$E$35:$I$42,5,FALSE)</f>
        <v>!</v>
      </c>
      <c r="D168" s="15" t="s">
        <v>619</v>
      </c>
      <c r="E168" s="35" t="s">
        <v>620</v>
      </c>
      <c r="F168" s="30" t="s">
        <v>621</v>
      </c>
      <c r="G168" s="6">
        <v>2</v>
      </c>
      <c r="H168" s="19">
        <v>10000000</v>
      </c>
      <c r="I168" s="20">
        <v>0</v>
      </c>
      <c r="J168" s="20">
        <v>0</v>
      </c>
      <c r="K168" s="20">
        <v>0</v>
      </c>
      <c r="L168" s="22" t="s">
        <v>622</v>
      </c>
    </row>
    <row r="169" spans="1:12" ht="30.6">
      <c r="A169" s="12" t="s">
        <v>592</v>
      </c>
      <c r="B169" s="13" t="s">
        <v>0</v>
      </c>
      <c r="C169" s="14" t="str">
        <f>VLOOKUP($B169,[1]Lookups!$E$35:$I$42,5,FALSE)</f>
        <v>!</v>
      </c>
      <c r="D169" s="15" t="s">
        <v>623</v>
      </c>
      <c r="E169" s="35" t="s">
        <v>624</v>
      </c>
      <c r="F169" s="30" t="s">
        <v>625</v>
      </c>
      <c r="G169" s="6">
        <v>2</v>
      </c>
      <c r="H169" s="19">
        <v>10000000</v>
      </c>
      <c r="I169" s="20">
        <v>0</v>
      </c>
      <c r="J169" s="20">
        <v>0</v>
      </c>
      <c r="K169" s="20">
        <v>0</v>
      </c>
      <c r="L169" s="22" t="s">
        <v>626</v>
      </c>
    </row>
    <row r="170" spans="1:12" ht="30">
      <c r="A170" s="12" t="s">
        <v>592</v>
      </c>
      <c r="B170" s="13" t="s">
        <v>3</v>
      </c>
      <c r="C170" s="29" t="str">
        <f>VLOOKUP($B170,[1]Lookups!$E$35:$I$42,5,FALSE)</f>
        <v>#</v>
      </c>
      <c r="D170" s="15"/>
      <c r="E170" s="34" t="s">
        <v>627</v>
      </c>
      <c r="F170" s="30" t="s">
        <v>628</v>
      </c>
      <c r="G170" s="6" t="s">
        <v>432</v>
      </c>
      <c r="H170" s="19">
        <v>0</v>
      </c>
      <c r="I170" s="20">
        <v>406000</v>
      </c>
      <c r="J170" s="20">
        <f>I170-K170</f>
        <v>325000</v>
      </c>
      <c r="K170" s="20">
        <v>81000</v>
      </c>
      <c r="L170" s="22" t="s">
        <v>629</v>
      </c>
    </row>
    <row r="171" spans="1:12" ht="30">
      <c r="A171" s="12" t="s">
        <v>592</v>
      </c>
      <c r="B171" s="13" t="s">
        <v>115</v>
      </c>
      <c r="C171" s="39" t="str">
        <f>VLOOKUP($B171,[1]Lookups!$E$35:$I$42,5,FALSE)</f>
        <v>k</v>
      </c>
      <c r="D171" s="15" t="s">
        <v>630</v>
      </c>
      <c r="E171" s="16" t="s">
        <v>631</v>
      </c>
      <c r="F171" s="17" t="s">
        <v>632</v>
      </c>
      <c r="G171" s="18">
        <v>2</v>
      </c>
      <c r="H171" s="19">
        <v>10000000</v>
      </c>
      <c r="I171" s="19">
        <v>0</v>
      </c>
      <c r="J171" s="20">
        <v>0</v>
      </c>
      <c r="K171" s="20">
        <v>0</v>
      </c>
      <c r="L171" s="22" t="s">
        <v>633</v>
      </c>
    </row>
    <row r="172" spans="1:12" ht="30.6">
      <c r="A172" s="12" t="s">
        <v>592</v>
      </c>
      <c r="B172" s="24" t="s">
        <v>105</v>
      </c>
      <c r="C172" s="25" t="str">
        <f>VLOOKUP($B172,[1]Lookups!$E$35:$I$42,5,FALSE)</f>
        <v>X</v>
      </c>
      <c r="D172" s="26"/>
      <c r="E172" s="27" t="s">
        <v>634</v>
      </c>
      <c r="F172" s="7" t="s">
        <v>635</v>
      </c>
      <c r="G172" s="6" t="s">
        <v>432</v>
      </c>
      <c r="H172" s="19">
        <v>0</v>
      </c>
      <c r="I172" s="33">
        <v>360000</v>
      </c>
      <c r="J172" s="19">
        <f>I172*0.75</f>
        <v>270000</v>
      </c>
      <c r="K172" s="20">
        <f>I172*0.25</f>
        <v>90000</v>
      </c>
      <c r="L172" s="28" t="s">
        <v>636</v>
      </c>
    </row>
    <row r="173" spans="1:12" ht="30">
      <c r="A173" s="12" t="s">
        <v>637</v>
      </c>
      <c r="B173" s="13" t="s">
        <v>2</v>
      </c>
      <c r="C173" s="23" t="str">
        <f>VLOOKUP($B173,[1]Lookups!$E$35:$I$42,5,FALSE)</f>
        <v>G</v>
      </c>
      <c r="D173" s="15" t="s">
        <v>638</v>
      </c>
      <c r="E173" s="34" t="s">
        <v>639</v>
      </c>
      <c r="F173" s="30" t="s">
        <v>640</v>
      </c>
      <c r="G173" s="18">
        <v>2</v>
      </c>
      <c r="H173" s="19">
        <v>0</v>
      </c>
      <c r="I173" s="20">
        <v>30000000</v>
      </c>
      <c r="J173" s="20">
        <f>I173-K173</f>
        <v>15000000</v>
      </c>
      <c r="K173" s="20">
        <v>15000000</v>
      </c>
      <c r="L173" s="21" t="s">
        <v>641</v>
      </c>
    </row>
    <row r="174" spans="1:12" ht="30">
      <c r="A174" s="12" t="s">
        <v>637</v>
      </c>
      <c r="B174" s="13" t="s">
        <v>0</v>
      </c>
      <c r="C174" s="14" t="str">
        <f>VLOOKUP($B174,[1]Lookups!$E$35:$I$42,5,FALSE)</f>
        <v>!</v>
      </c>
      <c r="D174" s="15" t="s">
        <v>79</v>
      </c>
      <c r="E174" s="16" t="s">
        <v>642</v>
      </c>
      <c r="F174" s="17" t="s">
        <v>643</v>
      </c>
      <c r="G174" s="18">
        <v>1</v>
      </c>
      <c r="H174" s="19">
        <v>10000000</v>
      </c>
      <c r="I174" s="19">
        <v>0</v>
      </c>
      <c r="J174" s="19">
        <v>0</v>
      </c>
      <c r="K174" s="20">
        <v>0</v>
      </c>
      <c r="L174" s="22" t="s">
        <v>210</v>
      </c>
    </row>
    <row r="175" spans="1:12" ht="30.6">
      <c r="A175" s="12" t="s">
        <v>637</v>
      </c>
      <c r="B175" s="13" t="s">
        <v>2</v>
      </c>
      <c r="C175" s="23" t="str">
        <f>VLOOKUP($B175,[1]Lookups!$E$35:$I$42,5,FALSE)</f>
        <v>G</v>
      </c>
      <c r="D175" s="15" t="s">
        <v>644</v>
      </c>
      <c r="E175" s="16" t="s">
        <v>645</v>
      </c>
      <c r="F175" s="17" t="s">
        <v>646</v>
      </c>
      <c r="G175" s="18">
        <v>1</v>
      </c>
      <c r="H175" s="19">
        <v>0</v>
      </c>
      <c r="I175" s="19">
        <v>50000000</v>
      </c>
      <c r="J175" s="19">
        <v>37500000</v>
      </c>
      <c r="K175" s="19">
        <v>12500000</v>
      </c>
      <c r="L175" s="22" t="s">
        <v>647</v>
      </c>
    </row>
    <row r="176" spans="1:12" ht="30">
      <c r="A176" s="12" t="s">
        <v>637</v>
      </c>
      <c r="B176" s="13" t="s">
        <v>0</v>
      </c>
      <c r="C176" s="14" t="str">
        <f>VLOOKUP($B176,[1]Lookups!$E$35:$I$42,5,FALSE)</f>
        <v>!</v>
      </c>
      <c r="D176" s="15" t="s">
        <v>80</v>
      </c>
      <c r="E176" s="16" t="s">
        <v>648</v>
      </c>
      <c r="F176" s="17" t="s">
        <v>649</v>
      </c>
      <c r="G176" s="18">
        <v>1</v>
      </c>
      <c r="H176" s="19">
        <v>10000000</v>
      </c>
      <c r="I176" s="19">
        <v>0</v>
      </c>
      <c r="J176" s="19">
        <v>0</v>
      </c>
      <c r="K176" s="20">
        <v>0</v>
      </c>
      <c r="L176" s="22" t="s">
        <v>210</v>
      </c>
    </row>
    <row r="177" spans="1:12" ht="30">
      <c r="A177" s="12" t="s">
        <v>637</v>
      </c>
      <c r="B177" s="13" t="s">
        <v>0</v>
      </c>
      <c r="C177" s="14" t="str">
        <f>VLOOKUP($B177,[1]Lookups!$E$35:$I$42,5,FALSE)</f>
        <v>!</v>
      </c>
      <c r="D177" s="15" t="s">
        <v>81</v>
      </c>
      <c r="E177" s="16" t="s">
        <v>650</v>
      </c>
      <c r="F177" s="17" t="s">
        <v>651</v>
      </c>
      <c r="G177" s="18">
        <v>1</v>
      </c>
      <c r="H177" s="19">
        <v>10000000</v>
      </c>
      <c r="I177" s="19">
        <v>0</v>
      </c>
      <c r="J177" s="19">
        <v>0</v>
      </c>
      <c r="K177" s="20">
        <v>0</v>
      </c>
      <c r="L177" s="22" t="s">
        <v>210</v>
      </c>
    </row>
    <row r="178" spans="1:12" ht="30">
      <c r="A178" s="12" t="s">
        <v>637</v>
      </c>
      <c r="B178" s="13" t="s">
        <v>0</v>
      </c>
      <c r="C178" s="14" t="str">
        <f>VLOOKUP($B178,[1]Lookups!$E$35:$I$42,5,FALSE)</f>
        <v>!</v>
      </c>
      <c r="D178" s="15" t="s">
        <v>82</v>
      </c>
      <c r="E178" s="16" t="s">
        <v>652</v>
      </c>
      <c r="F178" s="17" t="s">
        <v>653</v>
      </c>
      <c r="G178" s="18">
        <v>1</v>
      </c>
      <c r="H178" s="19">
        <v>10000000</v>
      </c>
      <c r="I178" s="19">
        <v>0</v>
      </c>
      <c r="J178" s="19">
        <v>0</v>
      </c>
      <c r="K178" s="20">
        <v>0</v>
      </c>
      <c r="L178" s="22" t="s">
        <v>210</v>
      </c>
    </row>
    <row r="179" spans="1:12" ht="30.6">
      <c r="A179" s="12" t="s">
        <v>637</v>
      </c>
      <c r="B179" s="13" t="s">
        <v>2</v>
      </c>
      <c r="C179" s="23" t="str">
        <f>VLOOKUP($B179,[1]Lookups!$E$35:$I$42,5,FALSE)</f>
        <v>G</v>
      </c>
      <c r="D179" s="15" t="s">
        <v>654</v>
      </c>
      <c r="E179" s="16" t="s">
        <v>655</v>
      </c>
      <c r="F179" s="17" t="s">
        <v>656</v>
      </c>
      <c r="G179" s="18">
        <v>1</v>
      </c>
      <c r="H179" s="19">
        <v>0</v>
      </c>
      <c r="I179" s="19">
        <v>18170000</v>
      </c>
      <c r="J179" s="19">
        <f>I179*0.75</f>
        <v>13627500</v>
      </c>
      <c r="K179" s="19">
        <f>I179*0.25</f>
        <v>4542500</v>
      </c>
      <c r="L179" s="22" t="s">
        <v>657</v>
      </c>
    </row>
    <row r="180" spans="1:12" ht="30">
      <c r="A180" s="12" t="s">
        <v>637</v>
      </c>
      <c r="B180" s="13" t="s">
        <v>2</v>
      </c>
      <c r="C180" s="23" t="str">
        <f>VLOOKUP($B180,[1]Lookups!$E$35:$I$42,5,FALSE)</f>
        <v>G</v>
      </c>
      <c r="D180" s="15" t="s">
        <v>658</v>
      </c>
      <c r="E180" s="16" t="s">
        <v>659</v>
      </c>
      <c r="F180" s="17" t="s">
        <v>660</v>
      </c>
      <c r="G180" s="18">
        <v>2</v>
      </c>
      <c r="H180" s="19">
        <v>0</v>
      </c>
      <c r="I180" s="19">
        <v>15000000</v>
      </c>
      <c r="J180" s="19">
        <f>I180-K180</f>
        <v>11250000</v>
      </c>
      <c r="K180" s="20">
        <v>3750000</v>
      </c>
      <c r="L180" s="22" t="s">
        <v>661</v>
      </c>
    </row>
    <row r="181" spans="1:12" ht="30.6">
      <c r="A181" s="12" t="s">
        <v>637</v>
      </c>
      <c r="B181" s="24" t="s">
        <v>105</v>
      </c>
      <c r="C181" s="25" t="str">
        <f>VLOOKUP($B181,[1]Lookups!$E$35:$I$42,5,FALSE)</f>
        <v>X</v>
      </c>
      <c r="D181" s="26"/>
      <c r="E181" s="27" t="s">
        <v>662</v>
      </c>
      <c r="F181" s="7" t="s">
        <v>663</v>
      </c>
      <c r="G181" s="6" t="s">
        <v>228</v>
      </c>
      <c r="H181" s="19">
        <v>0</v>
      </c>
      <c r="I181" s="33">
        <v>880000</v>
      </c>
      <c r="J181" s="19">
        <f>I181*0.75</f>
        <v>660000</v>
      </c>
      <c r="K181" s="20">
        <f>I181*0.25</f>
        <v>220000</v>
      </c>
      <c r="L181" s="28" t="s">
        <v>664</v>
      </c>
    </row>
    <row r="182" spans="1:12" ht="30">
      <c r="A182" s="12" t="s">
        <v>637</v>
      </c>
      <c r="B182" s="13" t="s">
        <v>3</v>
      </c>
      <c r="C182" s="29" t="str">
        <f>VLOOKUP($B182,[1]Lookups!$E$35:$I$42,5,FALSE)</f>
        <v>#</v>
      </c>
      <c r="D182" s="15"/>
      <c r="E182" s="16" t="s">
        <v>665</v>
      </c>
      <c r="F182" s="30" t="s">
        <v>666</v>
      </c>
      <c r="G182" s="6" t="s">
        <v>228</v>
      </c>
      <c r="H182" s="19">
        <v>0</v>
      </c>
      <c r="I182" s="19">
        <v>1161000</v>
      </c>
      <c r="J182" s="20">
        <f>I182-K182</f>
        <v>929000</v>
      </c>
      <c r="K182" s="20">
        <v>232000</v>
      </c>
      <c r="L182" s="22" t="s">
        <v>667</v>
      </c>
    </row>
    <row r="183" spans="1:12" ht="30.6">
      <c r="A183" s="12" t="s">
        <v>668</v>
      </c>
      <c r="B183" s="13" t="s">
        <v>0</v>
      </c>
      <c r="C183" s="14" t="str">
        <f>VLOOKUP($B183,[1]Lookups!$E$35:$I$42,5,FALSE)</f>
        <v>!</v>
      </c>
      <c r="D183" s="15" t="s">
        <v>669</v>
      </c>
      <c r="E183" s="16" t="s">
        <v>670</v>
      </c>
      <c r="F183" s="17" t="s">
        <v>671</v>
      </c>
      <c r="G183" s="6" t="s">
        <v>103</v>
      </c>
      <c r="H183" s="19">
        <v>10000000</v>
      </c>
      <c r="I183" s="19">
        <v>0</v>
      </c>
      <c r="J183" s="20">
        <v>0</v>
      </c>
      <c r="K183" s="20">
        <v>0</v>
      </c>
      <c r="L183" s="22" t="s">
        <v>672</v>
      </c>
    </row>
    <row r="184" spans="1:12" ht="30">
      <c r="A184" s="12" t="s">
        <v>668</v>
      </c>
      <c r="B184" s="13" t="s">
        <v>0</v>
      </c>
      <c r="C184" s="14" t="str">
        <f>VLOOKUP($B184,[1]Lookups!$E$35:$I$42,5,FALSE)</f>
        <v>!</v>
      </c>
      <c r="D184" s="15" t="s">
        <v>67</v>
      </c>
      <c r="E184" s="16" t="s">
        <v>673</v>
      </c>
      <c r="F184" s="17" t="s">
        <v>674</v>
      </c>
      <c r="G184" s="6" t="s">
        <v>103</v>
      </c>
      <c r="H184" s="19">
        <v>500000</v>
      </c>
      <c r="I184" s="19">
        <v>0</v>
      </c>
      <c r="J184" s="20">
        <v>0</v>
      </c>
      <c r="K184" s="20">
        <v>0</v>
      </c>
      <c r="L184" s="22" t="s">
        <v>675</v>
      </c>
    </row>
    <row r="185" spans="1:12" ht="30">
      <c r="A185" s="12" t="s">
        <v>668</v>
      </c>
      <c r="B185" s="13" t="s">
        <v>0</v>
      </c>
      <c r="C185" s="14" t="str">
        <f>VLOOKUP($B185,[1]Lookups!$E$35:$I$42,5,FALSE)</f>
        <v>!</v>
      </c>
      <c r="D185" s="15" t="s">
        <v>676</v>
      </c>
      <c r="E185" s="35" t="s">
        <v>677</v>
      </c>
      <c r="F185" s="30" t="s">
        <v>678</v>
      </c>
      <c r="G185" s="6" t="s">
        <v>103</v>
      </c>
      <c r="H185" s="19">
        <v>30000000</v>
      </c>
      <c r="I185" s="20">
        <v>0</v>
      </c>
      <c r="J185" s="20">
        <v>0</v>
      </c>
      <c r="K185" s="20">
        <v>0</v>
      </c>
      <c r="L185" s="22" t="s">
        <v>679</v>
      </c>
    </row>
    <row r="186" spans="1:12" ht="30">
      <c r="A186" s="12" t="s">
        <v>668</v>
      </c>
      <c r="B186" s="13" t="s">
        <v>6</v>
      </c>
      <c r="C186" s="32" t="str">
        <f>VLOOKUP($B186,[1]Lookups!$E$35:$I$42,5,FALSE)</f>
        <v>^</v>
      </c>
      <c r="D186" s="15"/>
      <c r="E186" s="34" t="s">
        <v>680</v>
      </c>
      <c r="F186" s="7" t="s">
        <v>7</v>
      </c>
      <c r="G186" s="6" t="s">
        <v>103</v>
      </c>
      <c r="H186" s="19">
        <v>0</v>
      </c>
      <c r="I186" s="19">
        <f>SUM(J186:K186)</f>
        <v>300000</v>
      </c>
      <c r="J186" s="20">
        <v>225000</v>
      </c>
      <c r="K186" s="20">
        <v>75000</v>
      </c>
      <c r="L186" s="22" t="s">
        <v>229</v>
      </c>
    </row>
    <row r="187" spans="1:12" ht="30.6">
      <c r="A187" s="12" t="s">
        <v>668</v>
      </c>
      <c r="B187" s="13" t="s">
        <v>2</v>
      </c>
      <c r="C187" s="23" t="str">
        <f>VLOOKUP($B187,[1]Lookups!$E$35:$I$42,5,FALSE)</f>
        <v>G</v>
      </c>
      <c r="D187" s="15" t="s">
        <v>681</v>
      </c>
      <c r="E187" s="16" t="s">
        <v>682</v>
      </c>
      <c r="F187" s="17" t="s">
        <v>683</v>
      </c>
      <c r="G187" s="6" t="s">
        <v>103</v>
      </c>
      <c r="H187" s="19">
        <v>0</v>
      </c>
      <c r="I187" s="19">
        <v>25000000</v>
      </c>
      <c r="J187" s="20">
        <v>12500000</v>
      </c>
      <c r="K187" s="20">
        <v>12500000</v>
      </c>
      <c r="L187" s="22" t="s">
        <v>684</v>
      </c>
    </row>
    <row r="188" spans="1:12" ht="30.6">
      <c r="A188" s="12" t="s">
        <v>668</v>
      </c>
      <c r="B188" s="24" t="s">
        <v>105</v>
      </c>
      <c r="C188" s="25" t="str">
        <f>VLOOKUP($B188,[1]Lookups!$E$35:$I$42,5,FALSE)</f>
        <v>X</v>
      </c>
      <c r="D188" s="26"/>
      <c r="E188" s="27" t="s">
        <v>685</v>
      </c>
      <c r="F188" s="7" t="s">
        <v>686</v>
      </c>
      <c r="G188" s="6" t="s">
        <v>103</v>
      </c>
      <c r="H188" s="19">
        <v>0</v>
      </c>
      <c r="I188" s="33">
        <v>6280000</v>
      </c>
      <c r="J188" s="19">
        <f>I188*0.75</f>
        <v>4710000</v>
      </c>
      <c r="K188" s="20">
        <f>I188*0.25</f>
        <v>1570000</v>
      </c>
      <c r="L188" s="28" t="s">
        <v>687</v>
      </c>
    </row>
    <row r="189" spans="1:12" ht="30">
      <c r="A189" s="12" t="s">
        <v>668</v>
      </c>
      <c r="B189" s="13" t="s">
        <v>3</v>
      </c>
      <c r="C189" s="29" t="str">
        <f>VLOOKUP($B189,[1]Lookups!$E$35:$I$42,5,FALSE)</f>
        <v>#</v>
      </c>
      <c r="D189" s="15"/>
      <c r="E189" s="34" t="s">
        <v>688</v>
      </c>
      <c r="F189" s="30" t="s">
        <v>689</v>
      </c>
      <c r="G189" s="6" t="s">
        <v>103</v>
      </c>
      <c r="H189" s="19">
        <v>0</v>
      </c>
      <c r="I189" s="20">
        <v>363000</v>
      </c>
      <c r="J189" s="20">
        <f>I189-K189</f>
        <v>290000</v>
      </c>
      <c r="K189" s="20">
        <v>73000</v>
      </c>
      <c r="L189" s="22" t="s">
        <v>690</v>
      </c>
    </row>
    <row r="190" spans="1:12" ht="30.6">
      <c r="A190" s="12" t="s">
        <v>691</v>
      </c>
      <c r="B190" s="13" t="s">
        <v>0</v>
      </c>
      <c r="C190" s="14" t="str">
        <f>VLOOKUP($B190,[1]Lookups!$E$35:$I$42,5,FALSE)</f>
        <v>!</v>
      </c>
      <c r="D190" s="15" t="s">
        <v>692</v>
      </c>
      <c r="E190" s="16" t="s">
        <v>693</v>
      </c>
      <c r="F190" s="17" t="s">
        <v>694</v>
      </c>
      <c r="G190" s="18">
        <v>2</v>
      </c>
      <c r="H190" s="19">
        <v>5000000</v>
      </c>
      <c r="I190" s="19">
        <v>0</v>
      </c>
      <c r="J190" s="20">
        <v>0</v>
      </c>
      <c r="K190" s="20">
        <v>0</v>
      </c>
      <c r="L190" s="22" t="s">
        <v>695</v>
      </c>
    </row>
    <row r="191" spans="1:12" ht="30">
      <c r="A191" s="12" t="s">
        <v>691</v>
      </c>
      <c r="B191" s="13" t="s">
        <v>0</v>
      </c>
      <c r="C191" s="14" t="str">
        <f>VLOOKUP($B191,[1]Lookups!$E$35:$I$42,5,FALSE)</f>
        <v>!</v>
      </c>
      <c r="D191" s="15" t="s">
        <v>69</v>
      </c>
      <c r="E191" s="16" t="s">
        <v>696</v>
      </c>
      <c r="F191" s="17" t="s">
        <v>697</v>
      </c>
      <c r="G191" s="18">
        <v>2</v>
      </c>
      <c r="H191" s="19">
        <v>500000</v>
      </c>
      <c r="I191" s="19">
        <v>0</v>
      </c>
      <c r="J191" s="20">
        <v>0</v>
      </c>
      <c r="K191" s="20">
        <v>0</v>
      </c>
      <c r="L191" s="22" t="s">
        <v>698</v>
      </c>
    </row>
    <row r="192" spans="1:12" ht="30">
      <c r="A192" s="12" t="s">
        <v>691</v>
      </c>
      <c r="B192" s="13" t="s">
        <v>6</v>
      </c>
      <c r="C192" s="32" t="str">
        <f>VLOOKUP($B192,[1]Lookups!$E$35:$I$42,5,FALSE)</f>
        <v>^</v>
      </c>
      <c r="D192" s="15"/>
      <c r="E192" s="16" t="s">
        <v>699</v>
      </c>
      <c r="F192" s="17" t="s">
        <v>7</v>
      </c>
      <c r="G192" s="18">
        <v>2</v>
      </c>
      <c r="H192" s="19">
        <v>0</v>
      </c>
      <c r="I192" s="19">
        <f>SUM(J192:K192)</f>
        <v>400000</v>
      </c>
      <c r="J192" s="20">
        <v>300000</v>
      </c>
      <c r="K192" s="20">
        <v>100000</v>
      </c>
      <c r="L192" s="22" t="s">
        <v>229</v>
      </c>
    </row>
    <row r="193" spans="1:12" ht="30">
      <c r="A193" s="12" t="s">
        <v>691</v>
      </c>
      <c r="B193" s="13" t="s">
        <v>3</v>
      </c>
      <c r="C193" s="29" t="str">
        <f>VLOOKUP($B193,[1]Lookups!$E$35:$I$42,5,FALSE)</f>
        <v>#</v>
      </c>
      <c r="D193" s="15"/>
      <c r="E193" s="35" t="s">
        <v>700</v>
      </c>
      <c r="F193" s="30" t="s">
        <v>701</v>
      </c>
      <c r="G193" s="18">
        <v>2</v>
      </c>
      <c r="H193" s="19">
        <v>0</v>
      </c>
      <c r="I193" s="20">
        <v>58000</v>
      </c>
      <c r="J193" s="20">
        <f>I193-K193</f>
        <v>46000</v>
      </c>
      <c r="K193" s="20">
        <v>12000</v>
      </c>
      <c r="L193" s="22" t="s">
        <v>702</v>
      </c>
    </row>
    <row r="194" spans="1:12" ht="30">
      <c r="A194" s="12" t="s">
        <v>703</v>
      </c>
      <c r="B194" s="13" t="s">
        <v>2</v>
      </c>
      <c r="C194" s="23" t="str">
        <f>VLOOKUP($B194,[1]Lookups!$E$35:$I$42,5,FALSE)</f>
        <v>G</v>
      </c>
      <c r="D194" s="15" t="s">
        <v>704</v>
      </c>
      <c r="E194" s="34" t="s">
        <v>705</v>
      </c>
      <c r="F194" s="30" t="s">
        <v>706</v>
      </c>
      <c r="G194" s="6" t="s">
        <v>707</v>
      </c>
      <c r="H194" s="19">
        <v>0</v>
      </c>
      <c r="I194" s="20">
        <v>95000000</v>
      </c>
      <c r="J194" s="20">
        <f>I194-K194</f>
        <v>75000000</v>
      </c>
      <c r="K194" s="20">
        <v>20000000</v>
      </c>
      <c r="L194" s="22" t="s">
        <v>708</v>
      </c>
    </row>
    <row r="195" spans="1:12" ht="30.6">
      <c r="A195" s="12" t="s">
        <v>703</v>
      </c>
      <c r="B195" s="13" t="s">
        <v>115</v>
      </c>
      <c r="C195" s="31" t="str">
        <f>VLOOKUP($B195,[1]Lookups!$E$35:$I$42,5,FALSE)</f>
        <v>k</v>
      </c>
      <c r="D195" s="15" t="s">
        <v>709</v>
      </c>
      <c r="E195" s="34" t="s">
        <v>710</v>
      </c>
      <c r="F195" s="30" t="s">
        <v>711</v>
      </c>
      <c r="G195" s="6">
        <v>4</v>
      </c>
      <c r="H195" s="19">
        <v>0</v>
      </c>
      <c r="I195" s="20">
        <v>350000</v>
      </c>
      <c r="J195" s="20">
        <f>I195-K195</f>
        <v>175000</v>
      </c>
      <c r="K195" s="20">
        <f>175000</f>
        <v>175000</v>
      </c>
      <c r="L195" s="22" t="s">
        <v>712</v>
      </c>
    </row>
    <row r="196" spans="1:12" ht="30">
      <c r="A196" s="12" t="s">
        <v>703</v>
      </c>
      <c r="B196" s="13" t="s">
        <v>6</v>
      </c>
      <c r="C196" s="32" t="str">
        <f>VLOOKUP($B196,[1]Lookups!$E$35:$I$42,5,FALSE)</f>
        <v>^</v>
      </c>
      <c r="D196" s="15"/>
      <c r="E196" s="35" t="s">
        <v>713</v>
      </c>
      <c r="F196" s="7" t="s">
        <v>7</v>
      </c>
      <c r="G196" s="6" t="s">
        <v>707</v>
      </c>
      <c r="H196" s="19">
        <v>0</v>
      </c>
      <c r="I196" s="19">
        <v>119300000</v>
      </c>
      <c r="J196" s="19">
        <v>89475000</v>
      </c>
      <c r="K196" s="19">
        <v>29825000</v>
      </c>
      <c r="L196" s="22" t="s">
        <v>714</v>
      </c>
    </row>
    <row r="197" spans="1:12" ht="30.6">
      <c r="A197" s="12" t="s">
        <v>703</v>
      </c>
      <c r="B197" s="13" t="s">
        <v>0</v>
      </c>
      <c r="C197" s="14" t="str">
        <f>VLOOKUP($B197,[1]Lookups!$E$35:$I$42,5,FALSE)</f>
        <v>!</v>
      </c>
      <c r="D197" s="15" t="s">
        <v>715</v>
      </c>
      <c r="E197" s="34" t="s">
        <v>716</v>
      </c>
      <c r="F197" s="30" t="s">
        <v>717</v>
      </c>
      <c r="G197" s="6" t="s">
        <v>228</v>
      </c>
      <c r="H197" s="19">
        <v>30000000</v>
      </c>
      <c r="I197" s="20">
        <v>0</v>
      </c>
      <c r="J197" s="20">
        <v>0</v>
      </c>
      <c r="K197" s="20">
        <v>0</v>
      </c>
      <c r="L197" s="22" t="s">
        <v>718</v>
      </c>
    </row>
    <row r="198" spans="1:12" ht="30">
      <c r="A198" s="12" t="s">
        <v>703</v>
      </c>
      <c r="B198" s="13" t="s">
        <v>2</v>
      </c>
      <c r="C198" s="23" t="str">
        <f>VLOOKUP($B198,[1]Lookups!$E$35:$I$42,5,FALSE)</f>
        <v>G</v>
      </c>
      <c r="D198" s="15" t="s">
        <v>719</v>
      </c>
      <c r="E198" s="16" t="s">
        <v>720</v>
      </c>
      <c r="F198" s="17" t="s">
        <v>721</v>
      </c>
      <c r="G198" s="6" t="s">
        <v>103</v>
      </c>
      <c r="H198" s="19">
        <v>0</v>
      </c>
      <c r="I198" s="19">
        <v>5000000</v>
      </c>
      <c r="J198" s="20">
        <v>2500000</v>
      </c>
      <c r="K198" s="20">
        <v>2500000</v>
      </c>
      <c r="L198" s="22" t="s">
        <v>722</v>
      </c>
    </row>
    <row r="199" spans="1:12" ht="30.6">
      <c r="A199" s="12" t="s">
        <v>703</v>
      </c>
      <c r="B199" s="13" t="s">
        <v>0</v>
      </c>
      <c r="C199" s="14" t="str">
        <f>VLOOKUP($B199,[1]Lookups!$E$35:$I$42,5,FALSE)</f>
        <v>!</v>
      </c>
      <c r="D199" s="15" t="s">
        <v>723</v>
      </c>
      <c r="E199" s="12" t="s">
        <v>724</v>
      </c>
      <c r="F199" s="7" t="s">
        <v>725</v>
      </c>
      <c r="G199" s="6">
        <v>4</v>
      </c>
      <c r="H199" s="19">
        <v>35000000</v>
      </c>
      <c r="I199" s="36">
        <v>0</v>
      </c>
      <c r="J199" s="20">
        <v>0</v>
      </c>
      <c r="K199" s="20">
        <v>0</v>
      </c>
      <c r="L199" s="22" t="s">
        <v>726</v>
      </c>
    </row>
    <row r="200" spans="1:12" ht="30.6">
      <c r="A200" s="12" t="s">
        <v>703</v>
      </c>
      <c r="B200" s="13" t="s">
        <v>115</v>
      </c>
      <c r="C200" s="31" t="str">
        <f>VLOOKUP($B200,[1]Lookups!$E$35:$I$42,5,FALSE)</f>
        <v>k</v>
      </c>
      <c r="D200" s="15" t="s">
        <v>727</v>
      </c>
      <c r="E200" s="34" t="s">
        <v>728</v>
      </c>
      <c r="F200" s="30" t="s">
        <v>729</v>
      </c>
      <c r="G200" s="6">
        <v>4</v>
      </c>
      <c r="H200" s="19">
        <v>0</v>
      </c>
      <c r="I200" s="20">
        <v>3000000</v>
      </c>
      <c r="J200" s="20">
        <f>I200-K200</f>
        <v>1500000</v>
      </c>
      <c r="K200" s="20">
        <f>1500000</f>
        <v>1500000</v>
      </c>
      <c r="L200" s="22" t="s">
        <v>730</v>
      </c>
    </row>
    <row r="201" spans="1:12" ht="30">
      <c r="A201" s="12" t="s">
        <v>703</v>
      </c>
      <c r="B201" s="13" t="s">
        <v>2</v>
      </c>
      <c r="C201" s="23" t="str">
        <f>VLOOKUP($B201,[1]Lookups!$E$35:$I$42,5,FALSE)</f>
        <v>G</v>
      </c>
      <c r="D201" s="15" t="s">
        <v>731</v>
      </c>
      <c r="E201" s="16" t="s">
        <v>732</v>
      </c>
      <c r="F201" s="17" t="s">
        <v>733</v>
      </c>
      <c r="G201" s="18">
        <v>2</v>
      </c>
      <c r="H201" s="36">
        <v>0</v>
      </c>
      <c r="I201" s="19">
        <v>100000000</v>
      </c>
      <c r="J201" s="20">
        <f>I201-K201</f>
        <v>80000000</v>
      </c>
      <c r="K201" s="20">
        <v>20000000</v>
      </c>
      <c r="L201" s="22" t="s">
        <v>734</v>
      </c>
    </row>
    <row r="202" spans="1:12" ht="30">
      <c r="A202" s="12" t="s">
        <v>703</v>
      </c>
      <c r="B202" s="13" t="s">
        <v>0</v>
      </c>
      <c r="C202" s="14" t="str">
        <f>VLOOKUP($B202,[1]Lookups!$E$35:$I$42,5,FALSE)</f>
        <v>!</v>
      </c>
      <c r="D202" s="15" t="s">
        <v>735</v>
      </c>
      <c r="E202" s="12" t="s">
        <v>736</v>
      </c>
      <c r="F202" s="7" t="s">
        <v>737</v>
      </c>
      <c r="G202" s="6" t="s">
        <v>707</v>
      </c>
      <c r="H202" s="19">
        <v>7800000</v>
      </c>
      <c r="I202" s="36">
        <v>0</v>
      </c>
      <c r="J202" s="20">
        <v>0</v>
      </c>
      <c r="K202" s="20">
        <v>0</v>
      </c>
      <c r="L202" s="22" t="s">
        <v>738</v>
      </c>
    </row>
    <row r="203" spans="1:12" ht="30">
      <c r="A203" s="12" t="s">
        <v>703</v>
      </c>
      <c r="B203" s="13" t="s">
        <v>2</v>
      </c>
      <c r="C203" s="23" t="str">
        <f>VLOOKUP($B203,[1]Lookups!$E$35:$I$42,5,FALSE)</f>
        <v>G</v>
      </c>
      <c r="D203" s="15" t="s">
        <v>739</v>
      </c>
      <c r="E203" s="34" t="s">
        <v>740</v>
      </c>
      <c r="F203" s="30" t="s">
        <v>741</v>
      </c>
      <c r="G203" s="18">
        <v>1</v>
      </c>
      <c r="H203" s="19">
        <v>0</v>
      </c>
      <c r="I203" s="20">
        <v>10000000</v>
      </c>
      <c r="J203" s="20">
        <f>I203-K203</f>
        <v>7500000</v>
      </c>
      <c r="K203" s="20">
        <v>2500000</v>
      </c>
      <c r="L203" s="22" t="s">
        <v>742</v>
      </c>
    </row>
    <row r="204" spans="1:12" ht="30">
      <c r="A204" s="12" t="s">
        <v>703</v>
      </c>
      <c r="B204" s="13" t="s">
        <v>2</v>
      </c>
      <c r="C204" s="23" t="str">
        <f>VLOOKUP($B204,[1]Lookups!$E$35:$I$42,5,FALSE)</f>
        <v>G</v>
      </c>
      <c r="D204" s="15" t="s">
        <v>743</v>
      </c>
      <c r="E204" s="34" t="s">
        <v>744</v>
      </c>
      <c r="F204" s="30" t="s">
        <v>745</v>
      </c>
      <c r="G204" s="6">
        <v>4</v>
      </c>
      <c r="H204" s="19">
        <v>0</v>
      </c>
      <c r="I204" s="20">
        <v>31000000</v>
      </c>
      <c r="J204" s="20">
        <f>I204-K204</f>
        <v>23250000</v>
      </c>
      <c r="K204" s="20">
        <v>7750000</v>
      </c>
      <c r="L204" s="22" t="s">
        <v>742</v>
      </c>
    </row>
    <row r="205" spans="1:12" ht="30">
      <c r="A205" s="12" t="s">
        <v>703</v>
      </c>
      <c r="B205" s="13" t="s">
        <v>0</v>
      </c>
      <c r="C205" s="14" t="str">
        <f>VLOOKUP($B205,[1]Lookups!$E$35:$I$42,5,FALSE)</f>
        <v>!</v>
      </c>
      <c r="D205" s="15" t="s">
        <v>746</v>
      </c>
      <c r="E205" s="12" t="s">
        <v>747</v>
      </c>
      <c r="F205" s="7" t="s">
        <v>748</v>
      </c>
      <c r="G205" s="18">
        <v>1</v>
      </c>
      <c r="H205" s="19">
        <v>8350000</v>
      </c>
      <c r="I205" s="36">
        <v>0</v>
      </c>
      <c r="J205" s="20">
        <v>0</v>
      </c>
      <c r="K205" s="20">
        <v>0</v>
      </c>
      <c r="L205" s="22" t="s">
        <v>749</v>
      </c>
    </row>
    <row r="206" spans="1:12" ht="30.6">
      <c r="A206" s="12" t="s">
        <v>703</v>
      </c>
      <c r="B206" s="24" t="s">
        <v>105</v>
      </c>
      <c r="C206" s="25" t="str">
        <f>VLOOKUP($B206,[1]Lookups!$E$35:$I$42,5,FALSE)</f>
        <v>X</v>
      </c>
      <c r="D206" s="26"/>
      <c r="E206" s="27" t="s">
        <v>750</v>
      </c>
      <c r="F206" s="7" t="s">
        <v>751</v>
      </c>
      <c r="G206" s="6" t="s">
        <v>224</v>
      </c>
      <c r="H206" s="19">
        <v>0</v>
      </c>
      <c r="I206" s="33">
        <v>36250000</v>
      </c>
      <c r="J206" s="19">
        <f>I206*0.75</f>
        <v>27187500</v>
      </c>
      <c r="K206" s="20">
        <f>I206*0.25</f>
        <v>9062500</v>
      </c>
      <c r="L206" s="28" t="s">
        <v>752</v>
      </c>
    </row>
    <row r="207" spans="1:12" ht="30">
      <c r="A207" s="12" t="s">
        <v>703</v>
      </c>
      <c r="B207" s="13" t="s">
        <v>3</v>
      </c>
      <c r="C207" s="29" t="str">
        <f>VLOOKUP($B207,[1]Lookups!$E$35:$I$42,5,FALSE)</f>
        <v>#</v>
      </c>
      <c r="D207" s="15"/>
      <c r="E207" s="34" t="s">
        <v>753</v>
      </c>
      <c r="F207" s="30" t="s">
        <v>754</v>
      </c>
      <c r="G207" s="6" t="s">
        <v>224</v>
      </c>
      <c r="H207" s="19">
        <v>0</v>
      </c>
      <c r="I207" s="20">
        <v>4905000</v>
      </c>
      <c r="J207" s="20">
        <f>I207-K207</f>
        <v>3924000</v>
      </c>
      <c r="K207" s="20">
        <v>981000</v>
      </c>
      <c r="L207" s="22" t="s">
        <v>755</v>
      </c>
    </row>
    <row r="208" spans="1:12" ht="30.6">
      <c r="A208" s="12" t="s">
        <v>756</v>
      </c>
      <c r="B208" s="13" t="s">
        <v>0</v>
      </c>
      <c r="C208" s="14" t="str">
        <f>VLOOKUP($B208,[1]Lookups!$E$35:$I$42,5,FALSE)</f>
        <v>!</v>
      </c>
      <c r="D208" s="15" t="s">
        <v>757</v>
      </c>
      <c r="E208" s="16" t="s">
        <v>758</v>
      </c>
      <c r="F208" s="17" t="s">
        <v>759</v>
      </c>
      <c r="G208" s="6" t="s">
        <v>103</v>
      </c>
      <c r="H208" s="19">
        <v>15000000</v>
      </c>
      <c r="I208" s="19">
        <v>0</v>
      </c>
      <c r="J208" s="20">
        <v>0</v>
      </c>
      <c r="K208" s="20">
        <v>0</v>
      </c>
      <c r="L208" s="22" t="s">
        <v>760</v>
      </c>
    </row>
    <row r="209" spans="1:12" ht="30">
      <c r="A209" s="12" t="s">
        <v>756</v>
      </c>
      <c r="B209" s="13" t="s">
        <v>0</v>
      </c>
      <c r="C209" s="14" t="str">
        <f>VLOOKUP($B209,[1]Lookups!$E$35:$I$42,5,FALSE)</f>
        <v>!</v>
      </c>
      <c r="D209" s="15" t="s">
        <v>64</v>
      </c>
      <c r="E209" s="16" t="s">
        <v>761</v>
      </c>
      <c r="F209" s="17" t="s">
        <v>762</v>
      </c>
      <c r="G209" s="6" t="s">
        <v>103</v>
      </c>
      <c r="H209" s="19">
        <v>500000</v>
      </c>
      <c r="I209" s="19">
        <v>0</v>
      </c>
      <c r="J209" s="20">
        <v>0</v>
      </c>
      <c r="K209" s="20">
        <v>0</v>
      </c>
      <c r="L209" s="22" t="s">
        <v>763</v>
      </c>
    </row>
    <row r="210" spans="1:12" ht="30">
      <c r="A210" s="12" t="s">
        <v>756</v>
      </c>
      <c r="B210" s="13" t="s">
        <v>0</v>
      </c>
      <c r="C210" s="14" t="str">
        <f>VLOOKUP($B210,[1]Lookups!$E$35:$I$42,5,FALSE)</f>
        <v>!</v>
      </c>
      <c r="D210" s="15" t="s">
        <v>764</v>
      </c>
      <c r="E210" s="16" t="s">
        <v>765</v>
      </c>
      <c r="F210" s="17" t="s">
        <v>766</v>
      </c>
      <c r="G210" s="6" t="s">
        <v>103</v>
      </c>
      <c r="H210" s="19">
        <v>30000000</v>
      </c>
      <c r="I210" s="19">
        <v>0</v>
      </c>
      <c r="J210" s="20">
        <v>0</v>
      </c>
      <c r="K210" s="20">
        <v>0</v>
      </c>
      <c r="L210" s="22" t="s">
        <v>767</v>
      </c>
    </row>
    <row r="211" spans="1:12" ht="30">
      <c r="A211" s="12" t="s">
        <v>756</v>
      </c>
      <c r="B211" s="13" t="s">
        <v>6</v>
      </c>
      <c r="C211" s="32" t="str">
        <f>VLOOKUP($B211,[1]Lookups!$E$35:$I$42,5,FALSE)</f>
        <v>^</v>
      </c>
      <c r="D211" s="15"/>
      <c r="E211" s="16" t="s">
        <v>768</v>
      </c>
      <c r="F211" s="17" t="s">
        <v>7</v>
      </c>
      <c r="G211" s="18">
        <v>4</v>
      </c>
      <c r="H211" s="19">
        <v>0</v>
      </c>
      <c r="I211" s="19">
        <v>2100000</v>
      </c>
      <c r="J211" s="19">
        <v>1575000</v>
      </c>
      <c r="K211" s="19">
        <v>525000</v>
      </c>
      <c r="L211" s="22" t="s">
        <v>769</v>
      </c>
    </row>
    <row r="212" spans="1:12" ht="30">
      <c r="A212" s="12" t="s">
        <v>756</v>
      </c>
      <c r="B212" s="13" t="s">
        <v>0</v>
      </c>
      <c r="C212" s="14" t="str">
        <f>VLOOKUP($B212,[1]Lookups!$E$35:$I$42,5,FALSE)</f>
        <v>!</v>
      </c>
      <c r="D212" s="15" t="s">
        <v>770</v>
      </c>
      <c r="E212" s="16" t="s">
        <v>771</v>
      </c>
      <c r="F212" s="17" t="s">
        <v>772</v>
      </c>
      <c r="G212" s="6">
        <v>4</v>
      </c>
      <c r="H212" s="19">
        <v>21000000</v>
      </c>
      <c r="I212" s="19">
        <v>0</v>
      </c>
      <c r="J212" s="20">
        <v>0</v>
      </c>
      <c r="K212" s="20">
        <v>0</v>
      </c>
      <c r="L212" s="22" t="s">
        <v>773</v>
      </c>
    </row>
    <row r="213" spans="1:12" ht="40.799999999999997">
      <c r="A213" s="12" t="s">
        <v>756</v>
      </c>
      <c r="B213" s="13" t="s">
        <v>0</v>
      </c>
      <c r="C213" s="14" t="str">
        <f>VLOOKUP($B213,[1]Lookups!$E$35:$I$42,5,FALSE)</f>
        <v>!</v>
      </c>
      <c r="D213" s="15" t="s">
        <v>774</v>
      </c>
      <c r="E213" s="27" t="s">
        <v>775</v>
      </c>
      <c r="F213" s="7" t="s">
        <v>776</v>
      </c>
      <c r="G213" s="6">
        <v>4</v>
      </c>
      <c r="H213" s="19">
        <v>1100000</v>
      </c>
      <c r="I213" s="36">
        <v>0</v>
      </c>
      <c r="J213" s="20">
        <v>0</v>
      </c>
      <c r="K213" s="20">
        <v>0</v>
      </c>
      <c r="L213" s="22" t="s">
        <v>777</v>
      </c>
    </row>
    <row r="214" spans="1:12" ht="30">
      <c r="A214" s="12" t="s">
        <v>756</v>
      </c>
      <c r="B214" s="13" t="s">
        <v>3</v>
      </c>
      <c r="C214" s="29" t="str">
        <f>VLOOKUP($B214,[1]Lookups!$E$35:$I$42,5,FALSE)</f>
        <v>#</v>
      </c>
      <c r="D214" s="15"/>
      <c r="E214" s="35" t="s">
        <v>778</v>
      </c>
      <c r="F214" s="30" t="s">
        <v>779</v>
      </c>
      <c r="G214" s="6" t="s">
        <v>103</v>
      </c>
      <c r="H214" s="19">
        <v>0</v>
      </c>
      <c r="I214" s="20">
        <v>664000</v>
      </c>
      <c r="J214" s="20">
        <f>I214-K214</f>
        <v>531000</v>
      </c>
      <c r="K214" s="20">
        <v>133000</v>
      </c>
      <c r="L214" s="22" t="s">
        <v>780</v>
      </c>
    </row>
    <row r="215" spans="1:12" ht="30">
      <c r="A215" s="12" t="s">
        <v>781</v>
      </c>
      <c r="B215" s="13" t="s">
        <v>2</v>
      </c>
      <c r="C215" s="23" t="str">
        <f>VLOOKUP($B215,[1]Lookups!$E$35:$I$42,5,FALSE)</f>
        <v>G</v>
      </c>
      <c r="D215" s="15"/>
      <c r="E215" s="34" t="s">
        <v>782</v>
      </c>
      <c r="F215" s="30" t="s">
        <v>783</v>
      </c>
      <c r="G215" s="6" t="s">
        <v>17</v>
      </c>
      <c r="H215" s="36">
        <v>0</v>
      </c>
      <c r="I215" s="19">
        <v>5000000</v>
      </c>
      <c r="J215" s="19">
        <f>I215-K215</f>
        <v>3750000</v>
      </c>
      <c r="K215" s="19">
        <f>I215*0.25</f>
        <v>1250000</v>
      </c>
      <c r="L215" s="22" t="s">
        <v>784</v>
      </c>
    </row>
    <row r="216" spans="1:12" ht="30">
      <c r="A216" s="12" t="s">
        <v>781</v>
      </c>
      <c r="B216" s="13" t="s">
        <v>2</v>
      </c>
      <c r="C216" s="23" t="str">
        <f>VLOOKUP($B216,[1]Lookups!$E$35:$I$42,5,FALSE)</f>
        <v>G</v>
      </c>
      <c r="D216" s="15"/>
      <c r="E216" s="34" t="s">
        <v>785</v>
      </c>
      <c r="F216" s="30" t="s">
        <v>786</v>
      </c>
      <c r="G216" s="6" t="s">
        <v>17</v>
      </c>
      <c r="H216" s="36">
        <v>0</v>
      </c>
      <c r="I216" s="19">
        <v>25000000</v>
      </c>
      <c r="J216" s="19">
        <f>I216-K216</f>
        <v>12500000</v>
      </c>
      <c r="K216" s="19">
        <v>12500000</v>
      </c>
      <c r="L216" s="22" t="s">
        <v>787</v>
      </c>
    </row>
    <row r="217" spans="1:12" ht="30">
      <c r="A217" s="12" t="s">
        <v>781</v>
      </c>
      <c r="B217" s="13" t="s">
        <v>0</v>
      </c>
      <c r="C217" s="14" t="str">
        <f>VLOOKUP($B217,[1]Lookups!$E$35:$I$42,5,FALSE)</f>
        <v>!</v>
      </c>
      <c r="D217" s="15"/>
      <c r="E217" s="34" t="s">
        <v>788</v>
      </c>
      <c r="F217" s="30" t="s">
        <v>789</v>
      </c>
      <c r="G217" s="6" t="s">
        <v>17</v>
      </c>
      <c r="H217" s="19">
        <v>50000000</v>
      </c>
      <c r="I217" s="20">
        <v>0</v>
      </c>
      <c r="J217" s="20">
        <v>0</v>
      </c>
      <c r="K217" s="20">
        <v>0</v>
      </c>
      <c r="L217" s="22" t="s">
        <v>790</v>
      </c>
    </row>
    <row r="218" spans="1:12" ht="30">
      <c r="A218" s="12" t="s">
        <v>781</v>
      </c>
      <c r="B218" s="13" t="s">
        <v>0</v>
      </c>
      <c r="C218" s="14" t="str">
        <f>VLOOKUP($B218,[1]Lookups!$E$35:$I$42,5,FALSE)</f>
        <v>!</v>
      </c>
      <c r="D218" s="15"/>
      <c r="E218" s="12" t="s">
        <v>791</v>
      </c>
      <c r="F218" s="7" t="s">
        <v>792</v>
      </c>
      <c r="G218" s="26" t="s">
        <v>17</v>
      </c>
      <c r="H218" s="19">
        <v>100000000</v>
      </c>
      <c r="I218" s="36">
        <v>0</v>
      </c>
      <c r="J218" s="20">
        <v>0</v>
      </c>
      <c r="K218" s="36">
        <v>0</v>
      </c>
      <c r="L218" s="22" t="s">
        <v>793</v>
      </c>
    </row>
    <row r="219" spans="1:12" ht="30">
      <c r="A219" s="12" t="s">
        <v>781</v>
      </c>
      <c r="B219" s="13" t="s">
        <v>0</v>
      </c>
      <c r="C219" s="14" t="str">
        <f>VLOOKUP($B219,[1]Lookups!$E$35:$I$42,5,FALSE)</f>
        <v>!</v>
      </c>
      <c r="D219" s="15"/>
      <c r="E219" s="12" t="s">
        <v>794</v>
      </c>
      <c r="F219" s="7" t="s">
        <v>795</v>
      </c>
      <c r="G219" s="26" t="s">
        <v>17</v>
      </c>
      <c r="H219" s="19">
        <v>10000000</v>
      </c>
      <c r="I219" s="36">
        <v>0</v>
      </c>
      <c r="J219" s="20">
        <v>0</v>
      </c>
      <c r="K219" s="36">
        <v>0</v>
      </c>
      <c r="L219" s="22" t="s">
        <v>796</v>
      </c>
    </row>
    <row r="220" spans="1:12" ht="30">
      <c r="A220" s="12" t="s">
        <v>781</v>
      </c>
      <c r="B220" s="13" t="s">
        <v>0</v>
      </c>
      <c r="C220" s="14" t="str">
        <f>VLOOKUP($B220,[1]Lookups!$E$35:$I$42,5,FALSE)</f>
        <v>!</v>
      </c>
      <c r="D220" s="15"/>
      <c r="E220" s="12" t="s">
        <v>797</v>
      </c>
      <c r="F220" s="7" t="s">
        <v>798</v>
      </c>
      <c r="G220" s="26" t="s">
        <v>17</v>
      </c>
      <c r="H220" s="19">
        <v>100000000</v>
      </c>
      <c r="I220" s="36">
        <v>0</v>
      </c>
      <c r="J220" s="20">
        <v>0</v>
      </c>
      <c r="K220" s="36">
        <v>0</v>
      </c>
      <c r="L220" s="22" t="s">
        <v>799</v>
      </c>
    </row>
    <row r="221" spans="1:12" ht="30">
      <c r="A221" s="12" t="s">
        <v>781</v>
      </c>
      <c r="B221" s="13" t="s">
        <v>0</v>
      </c>
      <c r="C221" s="14" t="str">
        <f>VLOOKUP($B221,[1]Lookups!$E$35:$I$42,5,FALSE)</f>
        <v>!</v>
      </c>
      <c r="D221" s="15"/>
      <c r="E221" s="12" t="s">
        <v>800</v>
      </c>
      <c r="F221" s="7" t="s">
        <v>801</v>
      </c>
      <c r="G221" s="26" t="s">
        <v>17</v>
      </c>
      <c r="H221" s="19">
        <v>20000000</v>
      </c>
      <c r="I221" s="36">
        <v>0</v>
      </c>
      <c r="J221" s="20">
        <v>0</v>
      </c>
      <c r="K221" s="36">
        <v>0</v>
      </c>
      <c r="L221" s="22" t="s">
        <v>802</v>
      </c>
    </row>
    <row r="222" spans="1:12" ht="30">
      <c r="A222" s="12" t="s">
        <v>781</v>
      </c>
      <c r="B222" s="13" t="s">
        <v>0</v>
      </c>
      <c r="C222" s="14" t="str">
        <f>VLOOKUP($B222,[1]Lookups!$E$35:$I$42,5,FALSE)</f>
        <v>!</v>
      </c>
      <c r="D222" s="15"/>
      <c r="E222" s="12" t="s">
        <v>803</v>
      </c>
      <c r="F222" s="7" t="s">
        <v>804</v>
      </c>
      <c r="G222" s="26" t="s">
        <v>17</v>
      </c>
      <c r="H222" s="19">
        <v>430000000</v>
      </c>
      <c r="I222" s="36">
        <v>0</v>
      </c>
      <c r="J222" s="20">
        <v>0</v>
      </c>
      <c r="K222" s="36">
        <v>0</v>
      </c>
      <c r="L222" s="22" t="s">
        <v>805</v>
      </c>
    </row>
    <row r="223" spans="1:12" ht="30">
      <c r="A223" s="12" t="s">
        <v>781</v>
      </c>
      <c r="B223" s="13" t="s">
        <v>0</v>
      </c>
      <c r="C223" s="14" t="str">
        <f>VLOOKUP($B223,[1]Lookups!$E$35:$I$42,5,FALSE)</f>
        <v>!</v>
      </c>
      <c r="D223" s="15"/>
      <c r="E223" s="12" t="s">
        <v>806</v>
      </c>
      <c r="F223" s="7" t="s">
        <v>807</v>
      </c>
      <c r="G223" s="26" t="s">
        <v>17</v>
      </c>
      <c r="H223" s="19">
        <v>20000000</v>
      </c>
      <c r="I223" s="36">
        <v>0</v>
      </c>
      <c r="J223" s="20">
        <v>0</v>
      </c>
      <c r="K223" s="36">
        <v>0</v>
      </c>
      <c r="L223" s="22" t="s">
        <v>808</v>
      </c>
    </row>
    <row r="224" spans="1:12" ht="30">
      <c r="A224" s="12"/>
      <c r="B224" s="13"/>
      <c r="C224" s="23"/>
      <c r="D224" s="15"/>
      <c r="E224" s="34"/>
      <c r="F224" s="30"/>
      <c r="G224" s="6"/>
      <c r="H224" s="36"/>
      <c r="I224" s="19"/>
      <c r="J224" s="19"/>
      <c r="K224" s="19"/>
      <c r="L224" s="40"/>
    </row>
    <row r="225" spans="2:12" ht="29.4">
      <c r="B225" s="42"/>
      <c r="C225" s="43"/>
      <c r="D225" s="44"/>
      <c r="E225" s="45"/>
      <c r="F225" s="1"/>
      <c r="G225" s="46"/>
      <c r="H225" s="47">
        <f>SUBTOTAL(9,H2:H223)</f>
        <v>2026200000</v>
      </c>
      <c r="I225" s="47">
        <f>SUBTOTAL(9,I2:I223)</f>
        <v>2983743000</v>
      </c>
      <c r="J225" s="47">
        <f>SUBTOTAL(9,J2:J223)</f>
        <v>2188109000</v>
      </c>
      <c r="K225" s="47">
        <f>SUBTOTAL(9,K2:K223)</f>
        <v>795534000</v>
      </c>
    </row>
    <row r="226" spans="2:12" ht="29.4">
      <c r="B226" s="49"/>
      <c r="C226" s="50"/>
      <c r="D226" s="44"/>
      <c r="E226" s="45"/>
      <c r="F226" s="1"/>
      <c r="G226" s="46"/>
      <c r="H226" s="47"/>
      <c r="I226" s="47"/>
      <c r="J226" s="47"/>
      <c r="K226" s="47"/>
    </row>
    <row r="227" spans="2:12" ht="29.4">
      <c r="B227" s="49"/>
      <c r="C227" s="51"/>
      <c r="D227" s="44"/>
      <c r="E227" s="45"/>
      <c r="F227" s="1"/>
      <c r="G227" s="46"/>
      <c r="H227" s="47"/>
      <c r="I227" s="47"/>
      <c r="J227" s="47"/>
      <c r="K227" s="47"/>
    </row>
    <row r="228" spans="2:12" ht="29.4">
      <c r="B228" s="49"/>
      <c r="C228" s="52"/>
      <c r="D228" s="44"/>
      <c r="E228" s="45"/>
      <c r="F228" s="1"/>
      <c r="G228" s="46"/>
      <c r="H228" s="47"/>
      <c r="I228" s="47"/>
      <c r="J228" s="47"/>
      <c r="K228" s="47"/>
    </row>
    <row r="229" spans="2:12" ht="29.4">
      <c r="B229" s="49"/>
      <c r="C229" s="53"/>
      <c r="D229" s="44"/>
      <c r="E229" s="45"/>
      <c r="F229" s="1"/>
      <c r="G229" s="46"/>
      <c r="H229" s="47"/>
      <c r="I229" s="47"/>
      <c r="J229" s="47"/>
      <c r="K229" s="47"/>
    </row>
    <row r="230" spans="2:12" ht="29.4">
      <c r="B230" s="49"/>
      <c r="C230" s="54"/>
      <c r="D230" s="44"/>
      <c r="E230" s="45"/>
      <c r="F230" s="1"/>
      <c r="G230" s="46"/>
      <c r="H230" s="47"/>
      <c r="I230" s="47"/>
      <c r="J230" s="47"/>
      <c r="K230" s="47"/>
    </row>
    <row r="231" spans="2:12" ht="17.399999999999999">
      <c r="B231" s="55"/>
      <c r="C231" s="56"/>
      <c r="L231" s="40"/>
    </row>
    <row r="236" spans="2:12">
      <c r="B236" s="1"/>
      <c r="C236" s="2"/>
    </row>
    <row r="237" spans="2:12">
      <c r="B237" s="1"/>
      <c r="C237" s="2"/>
    </row>
    <row r="238" spans="2:12">
      <c r="B238" s="1"/>
      <c r="C238" s="2"/>
    </row>
    <row r="245" spans="1:12">
      <c r="A245" s="62"/>
      <c r="B245" s="41"/>
      <c r="C245" s="41"/>
      <c r="D245" s="3"/>
      <c r="E245" s="4"/>
      <c r="F245" s="63"/>
      <c r="G245" s="2"/>
      <c r="H245" s="64"/>
      <c r="I245" s="64"/>
      <c r="J245" s="64"/>
      <c r="K245" s="64"/>
      <c r="L245" s="65"/>
    </row>
    <row r="246" spans="1:12">
      <c r="A246" s="62"/>
      <c r="D246" s="3"/>
      <c r="E246" s="4"/>
      <c r="F246" s="63"/>
      <c r="G246" s="2"/>
      <c r="H246" s="64"/>
      <c r="I246" s="64"/>
      <c r="J246" s="64"/>
      <c r="K246" s="64"/>
      <c r="L246" s="65"/>
    </row>
    <row r="247" spans="1:12">
      <c r="A247" s="62"/>
      <c r="B247" s="1"/>
      <c r="C247" s="2"/>
      <c r="D247" s="3"/>
      <c r="E247" s="4"/>
      <c r="F247" s="63"/>
      <c r="G247" s="2"/>
      <c r="H247" s="64"/>
      <c r="I247" s="64"/>
      <c r="J247" s="64"/>
      <c r="K247" s="64"/>
      <c r="L247" s="65"/>
    </row>
    <row r="248" spans="1:12">
      <c r="B248" s="1"/>
      <c r="C248" s="2"/>
    </row>
    <row r="249" spans="1:12">
      <c r="B249" s="1"/>
      <c r="C249" s="2"/>
      <c r="D249" s="41"/>
      <c r="E249" s="41"/>
      <c r="F249" s="41"/>
      <c r="G249" s="41"/>
      <c r="H249" s="41"/>
      <c r="I249" s="41"/>
      <c r="J249" s="41"/>
      <c r="K249" s="41"/>
      <c r="L249" s="41"/>
    </row>
    <row r="251" spans="1:12">
      <c r="A251" s="62"/>
      <c r="D251" s="3"/>
    </row>
    <row r="252" spans="1:12">
      <c r="A252" s="62"/>
      <c r="D252" s="3"/>
    </row>
    <row r="253" spans="1:12">
      <c r="A253" s="62"/>
      <c r="D253" s="3"/>
    </row>
  </sheetData>
  <conditionalFormatting sqref="C20">
    <cfRule type="cellIs" dxfId="73" priority="1" operator="equal">
      <formula>"$V$226"</formula>
    </cfRule>
  </conditionalFormatting>
  <conditionalFormatting sqref="C219:C220 C225 C2:C14 C61 C66:C72 C78:C82 C86:C92 C33:C46 C16:C19 C150:C160 C164:C175 C143:C148 C50:C59 C28:C30 C26 C208:C217 C100:C110 C112:C137 C162 C94:C97 C178:C203 C139:C141 C21:C23">
    <cfRule type="cellIs" dxfId="72" priority="73" operator="equal">
      <formula>"$V$226"</formula>
    </cfRule>
  </conditionalFormatting>
  <conditionalFormatting sqref="C84">
    <cfRule type="cellIs" dxfId="71" priority="71" operator="equal">
      <formula>"$V$226"</formula>
    </cfRule>
  </conditionalFormatting>
  <conditionalFormatting sqref="C85">
    <cfRule type="cellIs" dxfId="70" priority="69" operator="equal">
      <formula>"$V$226"</formula>
    </cfRule>
  </conditionalFormatting>
  <conditionalFormatting sqref="C60">
    <cfRule type="cellIs" dxfId="69" priority="67" operator="equal">
      <formula>"$V$226"</formula>
    </cfRule>
  </conditionalFormatting>
  <conditionalFormatting sqref="C62">
    <cfRule type="cellIs" dxfId="68" priority="65" operator="equal">
      <formula>"$V$226"</formula>
    </cfRule>
  </conditionalFormatting>
  <conditionalFormatting sqref="C65">
    <cfRule type="cellIs" dxfId="67" priority="63" operator="equal">
      <formula>"$V$226"</formula>
    </cfRule>
  </conditionalFormatting>
  <conditionalFormatting sqref="C63">
    <cfRule type="cellIs" dxfId="66" priority="61" operator="equal">
      <formula>"$V$226"</formula>
    </cfRule>
  </conditionalFormatting>
  <conditionalFormatting sqref="C64">
    <cfRule type="cellIs" dxfId="65" priority="59" operator="equal">
      <formula>"$V$226"</formula>
    </cfRule>
  </conditionalFormatting>
  <conditionalFormatting sqref="C75">
    <cfRule type="cellIs" dxfId="64" priority="57" operator="equal">
      <formula>"$V$226"</formula>
    </cfRule>
  </conditionalFormatting>
  <conditionalFormatting sqref="C74">
    <cfRule type="cellIs" dxfId="63" priority="55" operator="equal">
      <formula>"$V$226"</formula>
    </cfRule>
  </conditionalFormatting>
  <conditionalFormatting sqref="C73">
    <cfRule type="cellIs" dxfId="62" priority="53" operator="equal">
      <formula>"$V$226"</formula>
    </cfRule>
  </conditionalFormatting>
  <conditionalFormatting sqref="C32">
    <cfRule type="cellIs" dxfId="61" priority="51" operator="equal">
      <formula>"$V$226"</formula>
    </cfRule>
  </conditionalFormatting>
  <conditionalFormatting sqref="C15">
    <cfRule type="cellIs" dxfId="60" priority="49" operator="equal">
      <formula>"$V$226"</formula>
    </cfRule>
  </conditionalFormatting>
  <conditionalFormatting sqref="C83">
    <cfRule type="cellIs" dxfId="59" priority="47" operator="equal">
      <formula>"$V$226"</formula>
    </cfRule>
  </conditionalFormatting>
  <conditionalFormatting sqref="C176">
    <cfRule type="cellIs" dxfId="58" priority="45" operator="equal">
      <formula>"$V$226"</formula>
    </cfRule>
  </conditionalFormatting>
  <conditionalFormatting sqref="C177">
    <cfRule type="cellIs" dxfId="57" priority="43" operator="equal">
      <formula>"$V$226"</formula>
    </cfRule>
  </conditionalFormatting>
  <conditionalFormatting sqref="C149">
    <cfRule type="cellIs" dxfId="56" priority="41" operator="equal">
      <formula>"$V$226"</formula>
    </cfRule>
  </conditionalFormatting>
  <conditionalFormatting sqref="C163">
    <cfRule type="cellIs" dxfId="55" priority="39" operator="equal">
      <formula>"$V$226"</formula>
    </cfRule>
  </conditionalFormatting>
  <conditionalFormatting sqref="C142">
    <cfRule type="cellIs" dxfId="54" priority="37" operator="equal">
      <formula>"$V$226"</formula>
    </cfRule>
  </conditionalFormatting>
  <conditionalFormatting sqref="C49">
    <cfRule type="cellIs" dxfId="53" priority="35" operator="equal">
      <formula>"$V$226"</formula>
    </cfRule>
  </conditionalFormatting>
  <conditionalFormatting sqref="C48">
    <cfRule type="cellIs" dxfId="52" priority="33" operator="equal">
      <formula>"$V$226"</formula>
    </cfRule>
  </conditionalFormatting>
  <conditionalFormatting sqref="C27">
    <cfRule type="cellIs" dxfId="51" priority="31" operator="equal">
      <formula>"$V$226"</formula>
    </cfRule>
  </conditionalFormatting>
  <conditionalFormatting sqref="C77">
    <cfRule type="cellIs" dxfId="50" priority="29" operator="equal">
      <formula>"$V$226"</formula>
    </cfRule>
  </conditionalFormatting>
  <conditionalFormatting sqref="C76">
    <cfRule type="cellIs" dxfId="49" priority="27" operator="equal">
      <formula>"$V$226"</formula>
    </cfRule>
  </conditionalFormatting>
  <conditionalFormatting sqref="C25">
    <cfRule type="cellIs" dxfId="48" priority="25" operator="equal">
      <formula>"$V$226"</formula>
    </cfRule>
  </conditionalFormatting>
  <conditionalFormatting sqref="C24">
    <cfRule type="cellIs" dxfId="47" priority="23" operator="equal">
      <formula>"$V$226"</formula>
    </cfRule>
  </conditionalFormatting>
  <conditionalFormatting sqref="C206:C207">
    <cfRule type="cellIs" dxfId="46" priority="21" operator="equal">
      <formula>"$V$226"</formula>
    </cfRule>
  </conditionalFormatting>
  <conditionalFormatting sqref="C98:C99">
    <cfRule type="cellIs" dxfId="45" priority="19" operator="equal">
      <formula>"$V$226"</formula>
    </cfRule>
  </conditionalFormatting>
  <conditionalFormatting sqref="C111">
    <cfRule type="cellIs" dxfId="44" priority="17" operator="equal">
      <formula>"$V$226"</formula>
    </cfRule>
  </conditionalFormatting>
  <conditionalFormatting sqref="C47">
    <cfRule type="cellIs" dxfId="43" priority="15" operator="equal">
      <formula>"$V$226"</formula>
    </cfRule>
  </conditionalFormatting>
  <conditionalFormatting sqref="C161">
    <cfRule type="cellIs" dxfId="42" priority="13" operator="equal">
      <formula>"$V$226"</formula>
    </cfRule>
  </conditionalFormatting>
  <conditionalFormatting sqref="C93">
    <cfRule type="cellIs" dxfId="41" priority="11" operator="equal">
      <formula>"$V$226"</formula>
    </cfRule>
  </conditionalFormatting>
  <conditionalFormatting sqref="C205">
    <cfRule type="cellIs" dxfId="40" priority="9" operator="equal">
      <formula>"$V$226"</formula>
    </cfRule>
  </conditionalFormatting>
  <conditionalFormatting sqref="C204">
    <cfRule type="cellIs" dxfId="39" priority="7" operator="equal">
      <formula>"$V$226"</formula>
    </cfRule>
  </conditionalFormatting>
  <conditionalFormatting sqref="C31">
    <cfRule type="cellIs" dxfId="38" priority="5" operator="equal">
      <formula>"$V$226"</formula>
    </cfRule>
  </conditionalFormatting>
  <conditionalFormatting sqref="C138">
    <cfRule type="cellIs" dxfId="37" priority="3" operator="equal">
      <formula>"$V$226"</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74" id="{7B26AAF7-B43E-41AD-A20C-42EE154E7A1E}">
            <xm:f>'\Users\edjjr0\Documents\prelim\[2018BondProjectList.xlsx]Lookups'!#REF!</xm:f>
            <x14:dxf>
              <font>
                <color rgb="FFFF0000"/>
              </font>
            </x14:dxf>
          </x14:cfRule>
          <xm:sqref>C219:C220 C225 C2:C14 C61 C66:C72 C78:C82 C86:C92 C33:C46 C16:C19 C150:C160 C164:C175 C143:C148 C50:C59 C28:C30 C26 C208:C217 C100:C110 C112:C137 C162 C94:C97 C178:C203 C139:C141 C21:C23</xm:sqref>
        </x14:conditionalFormatting>
        <x14:conditionalFormatting xmlns:xm="http://schemas.microsoft.com/office/excel/2006/main">
          <x14:cfRule type="expression" priority="72" id="{8FCC0978-D293-4559-AADD-8804755AA609}">
            <xm:f>'\Users\edjjr0\Documents\prelim\[2018BondProjectList.xlsx]Lookups'!#REF!</xm:f>
            <x14:dxf>
              <font>
                <color rgb="FFFF0000"/>
              </font>
            </x14:dxf>
          </x14:cfRule>
          <xm:sqref>C84</xm:sqref>
        </x14:conditionalFormatting>
        <x14:conditionalFormatting xmlns:xm="http://schemas.microsoft.com/office/excel/2006/main">
          <x14:cfRule type="expression" priority="70" id="{401986C0-0FAA-4866-AA8D-7E3EDC0D9BFF}">
            <xm:f>'\Users\edjjr0\Documents\prelim\[2018BondProjectList.xlsx]Lookups'!#REF!</xm:f>
            <x14:dxf>
              <font>
                <color rgb="FFFF0000"/>
              </font>
            </x14:dxf>
          </x14:cfRule>
          <xm:sqref>C85</xm:sqref>
        </x14:conditionalFormatting>
        <x14:conditionalFormatting xmlns:xm="http://schemas.microsoft.com/office/excel/2006/main">
          <x14:cfRule type="expression" priority="68" id="{4476C464-B704-4F30-84F7-4FEDA9946078}">
            <xm:f>'\Users\edjjr0\Documents\prelim\[2018BondProjectList.xlsx]Lookups'!#REF!</xm:f>
            <x14:dxf>
              <font>
                <color rgb="FFFF0000"/>
              </font>
            </x14:dxf>
          </x14:cfRule>
          <xm:sqref>C60</xm:sqref>
        </x14:conditionalFormatting>
        <x14:conditionalFormatting xmlns:xm="http://schemas.microsoft.com/office/excel/2006/main">
          <x14:cfRule type="expression" priority="66" id="{0E65AD9A-D3CA-488F-B606-44A3FAB24484}">
            <xm:f>'\Users\edjjr0\Documents\prelim\[2018BondProjectList.xlsx]Lookups'!#REF!</xm:f>
            <x14:dxf>
              <font>
                <color rgb="FFFF0000"/>
              </font>
            </x14:dxf>
          </x14:cfRule>
          <xm:sqref>C62</xm:sqref>
        </x14:conditionalFormatting>
        <x14:conditionalFormatting xmlns:xm="http://schemas.microsoft.com/office/excel/2006/main">
          <x14:cfRule type="expression" priority="64" id="{61FEE371-70E6-4737-AD0B-4A635A0BDCBB}">
            <xm:f>'\Users\edjjr0\Documents\prelim\[2018BondProjectList.xlsx]Lookups'!#REF!</xm:f>
            <x14:dxf>
              <font>
                <color rgb="FFFF0000"/>
              </font>
            </x14:dxf>
          </x14:cfRule>
          <xm:sqref>C65</xm:sqref>
        </x14:conditionalFormatting>
        <x14:conditionalFormatting xmlns:xm="http://schemas.microsoft.com/office/excel/2006/main">
          <x14:cfRule type="expression" priority="62" id="{CA216175-E1E9-4444-BFF8-590A508246CE}">
            <xm:f>'\Users\edjjr0\Documents\prelim\[2018BondProjectList.xlsx]Lookups'!#REF!</xm:f>
            <x14:dxf>
              <font>
                <color rgb="FFFF0000"/>
              </font>
            </x14:dxf>
          </x14:cfRule>
          <xm:sqref>C63</xm:sqref>
        </x14:conditionalFormatting>
        <x14:conditionalFormatting xmlns:xm="http://schemas.microsoft.com/office/excel/2006/main">
          <x14:cfRule type="expression" priority="60" id="{FEB2BC10-2157-4889-85F0-9937D52427C3}">
            <xm:f>'\Users\edjjr0\Documents\prelim\[2018BondProjectList.xlsx]Lookups'!#REF!</xm:f>
            <x14:dxf>
              <font>
                <color rgb="FFFF0000"/>
              </font>
            </x14:dxf>
          </x14:cfRule>
          <xm:sqref>C64</xm:sqref>
        </x14:conditionalFormatting>
        <x14:conditionalFormatting xmlns:xm="http://schemas.microsoft.com/office/excel/2006/main">
          <x14:cfRule type="expression" priority="58" id="{220B6C14-6B5E-408D-A99E-3447CF06F1CA}">
            <xm:f>'\Users\edjjr0\Documents\prelim\[2018BondProjectList.xlsx]Lookups'!#REF!</xm:f>
            <x14:dxf>
              <font>
                <color rgb="FFFF0000"/>
              </font>
            </x14:dxf>
          </x14:cfRule>
          <xm:sqref>C75</xm:sqref>
        </x14:conditionalFormatting>
        <x14:conditionalFormatting xmlns:xm="http://schemas.microsoft.com/office/excel/2006/main">
          <x14:cfRule type="expression" priority="56" id="{BF57C62A-F375-40D2-B81C-9DF2ED6C05B3}">
            <xm:f>'\Users\edjjr0\Documents\prelim\[2018BondProjectList.xlsx]Lookups'!#REF!</xm:f>
            <x14:dxf>
              <font>
                <color rgb="FFFF0000"/>
              </font>
            </x14:dxf>
          </x14:cfRule>
          <xm:sqref>C74</xm:sqref>
        </x14:conditionalFormatting>
        <x14:conditionalFormatting xmlns:xm="http://schemas.microsoft.com/office/excel/2006/main">
          <x14:cfRule type="expression" priority="54" id="{0BF5AED7-532C-4375-88AB-EBDF0203053B}">
            <xm:f>'\Users\edjjr0\Documents\prelim\[2018BondProjectList.xlsx]Lookups'!#REF!</xm:f>
            <x14:dxf>
              <font>
                <color rgb="FFFF0000"/>
              </font>
            </x14:dxf>
          </x14:cfRule>
          <xm:sqref>C73</xm:sqref>
        </x14:conditionalFormatting>
        <x14:conditionalFormatting xmlns:xm="http://schemas.microsoft.com/office/excel/2006/main">
          <x14:cfRule type="expression" priority="52" id="{B57F9FB7-B3EC-48FC-A243-F0E4CBE7382D}">
            <xm:f>'\Users\edjjr0\Documents\prelim\[2018BondProjectList.xlsx]Lookups'!#REF!</xm:f>
            <x14:dxf>
              <font>
                <color rgb="FFFF0000"/>
              </font>
            </x14:dxf>
          </x14:cfRule>
          <xm:sqref>C32</xm:sqref>
        </x14:conditionalFormatting>
        <x14:conditionalFormatting xmlns:xm="http://schemas.microsoft.com/office/excel/2006/main">
          <x14:cfRule type="expression" priority="50" id="{080560F0-4068-4758-B1B9-753FF19DB1C9}">
            <xm:f>'\Users\edjjr0\Documents\prelim\[2018BondProjectList.xlsx]Lookups'!#REF!</xm:f>
            <x14:dxf>
              <font>
                <color rgb="FFFF0000"/>
              </font>
            </x14:dxf>
          </x14:cfRule>
          <xm:sqref>C15</xm:sqref>
        </x14:conditionalFormatting>
        <x14:conditionalFormatting xmlns:xm="http://schemas.microsoft.com/office/excel/2006/main">
          <x14:cfRule type="expression" priority="48" id="{9E382952-66D3-46DC-ACD3-498AE8AE13D2}">
            <xm:f>'\Users\edjjr0\Documents\prelim\[2018BondProjectList.xlsx]Lookups'!#REF!</xm:f>
            <x14:dxf>
              <font>
                <color rgb="FFFF0000"/>
              </font>
            </x14:dxf>
          </x14:cfRule>
          <xm:sqref>C83</xm:sqref>
        </x14:conditionalFormatting>
        <x14:conditionalFormatting xmlns:xm="http://schemas.microsoft.com/office/excel/2006/main">
          <x14:cfRule type="expression" priority="46" id="{D5012EED-FA38-47A2-9DFF-C86EC91186DE}">
            <xm:f>'\Users\edjjr0\Documents\prelim\[2018BondProjectList.xlsx]Lookups'!#REF!</xm:f>
            <x14:dxf>
              <font>
                <color rgb="FFFF0000"/>
              </font>
            </x14:dxf>
          </x14:cfRule>
          <xm:sqref>C176</xm:sqref>
        </x14:conditionalFormatting>
        <x14:conditionalFormatting xmlns:xm="http://schemas.microsoft.com/office/excel/2006/main">
          <x14:cfRule type="expression" priority="44" id="{EBFDBD92-C437-493A-8CAE-F5E7613A2F16}">
            <xm:f>'\Users\edjjr0\Documents\prelim\[2018BondProjectList.xlsx]Lookups'!#REF!</xm:f>
            <x14:dxf>
              <font>
                <color rgb="FFFF0000"/>
              </font>
            </x14:dxf>
          </x14:cfRule>
          <xm:sqref>C177</xm:sqref>
        </x14:conditionalFormatting>
        <x14:conditionalFormatting xmlns:xm="http://schemas.microsoft.com/office/excel/2006/main">
          <x14:cfRule type="expression" priority="42" id="{85A8FF15-ECBC-4399-81DB-99D686343C5B}">
            <xm:f>'\Users\edjjr0\Documents\prelim\[2018BondProjectList.xlsx]Lookups'!#REF!</xm:f>
            <x14:dxf>
              <font>
                <color rgb="FFFF0000"/>
              </font>
            </x14:dxf>
          </x14:cfRule>
          <xm:sqref>C149</xm:sqref>
        </x14:conditionalFormatting>
        <x14:conditionalFormatting xmlns:xm="http://schemas.microsoft.com/office/excel/2006/main">
          <x14:cfRule type="expression" priority="40" id="{54A0300E-8117-4EB4-9D01-7B74E698C65C}">
            <xm:f>'\Users\edjjr0\Documents\prelim\[2018BondProjectList.xlsx]Lookups'!#REF!</xm:f>
            <x14:dxf>
              <font>
                <color rgb="FFFF0000"/>
              </font>
            </x14:dxf>
          </x14:cfRule>
          <xm:sqref>C163</xm:sqref>
        </x14:conditionalFormatting>
        <x14:conditionalFormatting xmlns:xm="http://schemas.microsoft.com/office/excel/2006/main">
          <x14:cfRule type="expression" priority="38" id="{1E56748C-0881-465B-8F0E-C1B66AC37543}">
            <xm:f>'\Users\edjjr0\Documents\prelim\[2018BondProjectList.xlsx]Lookups'!#REF!</xm:f>
            <x14:dxf>
              <font>
                <color rgb="FFFF0000"/>
              </font>
            </x14:dxf>
          </x14:cfRule>
          <xm:sqref>C142</xm:sqref>
        </x14:conditionalFormatting>
        <x14:conditionalFormatting xmlns:xm="http://schemas.microsoft.com/office/excel/2006/main">
          <x14:cfRule type="expression" priority="36" id="{FF4643E3-12FD-40F3-AB1E-7AA94AC0836A}">
            <xm:f>'\Users\edjjr0\Documents\prelim\[2018BondProjectList.xlsx]Lookups'!#REF!</xm:f>
            <x14:dxf>
              <font>
                <color rgb="FFFF0000"/>
              </font>
            </x14:dxf>
          </x14:cfRule>
          <xm:sqref>C49</xm:sqref>
        </x14:conditionalFormatting>
        <x14:conditionalFormatting xmlns:xm="http://schemas.microsoft.com/office/excel/2006/main">
          <x14:cfRule type="expression" priority="34" id="{3AEAC63D-7D62-40E3-B824-87F0875B9D8B}">
            <xm:f>'\Users\edjjr0\Documents\prelim\[2018BondProjectList.xlsx]Lookups'!#REF!</xm:f>
            <x14:dxf>
              <font>
                <color rgb="FFFF0000"/>
              </font>
            </x14:dxf>
          </x14:cfRule>
          <xm:sqref>C48</xm:sqref>
        </x14:conditionalFormatting>
        <x14:conditionalFormatting xmlns:xm="http://schemas.microsoft.com/office/excel/2006/main">
          <x14:cfRule type="expression" priority="32" id="{A6AF4FB0-7715-4F99-A177-7806C2890E12}">
            <xm:f>'\Users\edjjr0\Documents\prelim\[2018BondProjectList.xlsx]Lookups'!#REF!</xm:f>
            <x14:dxf>
              <font>
                <color rgb="FFFF0000"/>
              </font>
            </x14:dxf>
          </x14:cfRule>
          <xm:sqref>C27</xm:sqref>
        </x14:conditionalFormatting>
        <x14:conditionalFormatting xmlns:xm="http://schemas.microsoft.com/office/excel/2006/main">
          <x14:cfRule type="expression" priority="30" id="{66050A9C-6564-493A-B352-8C9B99DF87EE}">
            <xm:f>'\Users\edjjr0\Documents\prelim\[2018BondProjectList.xlsx]Lookups'!#REF!</xm:f>
            <x14:dxf>
              <font>
                <color rgb="FFFF0000"/>
              </font>
            </x14:dxf>
          </x14:cfRule>
          <xm:sqref>C77</xm:sqref>
        </x14:conditionalFormatting>
        <x14:conditionalFormatting xmlns:xm="http://schemas.microsoft.com/office/excel/2006/main">
          <x14:cfRule type="expression" priority="28" id="{1DDBF758-C5C9-4110-BFFD-B611DC7CAA5D}">
            <xm:f>'\Users\edjjr0\Documents\prelim\[2018BondProjectList.xlsx]Lookups'!#REF!</xm:f>
            <x14:dxf>
              <font>
                <color rgb="FFFF0000"/>
              </font>
            </x14:dxf>
          </x14:cfRule>
          <xm:sqref>C76</xm:sqref>
        </x14:conditionalFormatting>
        <x14:conditionalFormatting xmlns:xm="http://schemas.microsoft.com/office/excel/2006/main">
          <x14:cfRule type="expression" priority="26" id="{2E2E47EC-F590-45C2-820F-CDBD4BE7AA29}">
            <xm:f>'\Users\edjjr0\Documents\prelim\[2018BondProjectList.xlsx]Lookups'!#REF!</xm:f>
            <x14:dxf>
              <font>
                <color rgb="FFFF0000"/>
              </font>
            </x14:dxf>
          </x14:cfRule>
          <xm:sqref>C25</xm:sqref>
        </x14:conditionalFormatting>
        <x14:conditionalFormatting xmlns:xm="http://schemas.microsoft.com/office/excel/2006/main">
          <x14:cfRule type="expression" priority="24" id="{B28A1E6E-71B2-426E-91C6-6FE02FF28E00}">
            <xm:f>'\Users\edjjr0\Documents\prelim\[2018BondProjectList.xlsx]Lookups'!#REF!</xm:f>
            <x14:dxf>
              <font>
                <color rgb="FFFF0000"/>
              </font>
            </x14:dxf>
          </x14:cfRule>
          <xm:sqref>C24</xm:sqref>
        </x14:conditionalFormatting>
        <x14:conditionalFormatting xmlns:xm="http://schemas.microsoft.com/office/excel/2006/main">
          <x14:cfRule type="expression" priority="22" id="{F8699238-6213-424E-A842-A0E42AA9A3CC}">
            <xm:f>'\Users\edjjr0\Documents\prelim\[2018BondProjectList.xlsx]Lookups'!#REF!</xm:f>
            <x14:dxf>
              <font>
                <color rgb="FFFF0000"/>
              </font>
            </x14:dxf>
          </x14:cfRule>
          <xm:sqref>C206:C207</xm:sqref>
        </x14:conditionalFormatting>
        <x14:conditionalFormatting xmlns:xm="http://schemas.microsoft.com/office/excel/2006/main">
          <x14:cfRule type="expression" priority="20" id="{B94AACF4-4486-4B42-9D49-BC0570B8A633}">
            <xm:f>'\Users\edjjr0\Documents\prelim\[2018BondProjectList.xlsx]Lookups'!#REF!</xm:f>
            <x14:dxf>
              <font>
                <color rgb="FFFF0000"/>
              </font>
            </x14:dxf>
          </x14:cfRule>
          <xm:sqref>C98:C99</xm:sqref>
        </x14:conditionalFormatting>
        <x14:conditionalFormatting xmlns:xm="http://schemas.microsoft.com/office/excel/2006/main">
          <x14:cfRule type="expression" priority="18" id="{E762DE7B-E2BF-41E7-BB92-1743AB4687BC}">
            <xm:f>'\Users\edjjr0\Documents\prelim\[2018BondProjectList.xlsx]Lookups'!#REF!</xm:f>
            <x14:dxf>
              <font>
                <color rgb="FFFF0000"/>
              </font>
            </x14:dxf>
          </x14:cfRule>
          <xm:sqref>C111</xm:sqref>
        </x14:conditionalFormatting>
        <x14:conditionalFormatting xmlns:xm="http://schemas.microsoft.com/office/excel/2006/main">
          <x14:cfRule type="expression" priority="16" id="{686D090E-8E28-424A-ABF8-6F5F96E62D75}">
            <xm:f>'\Users\edjjr0\Documents\prelim\[2018BondProjectList.xlsx]Lookups'!#REF!</xm:f>
            <x14:dxf>
              <font>
                <color rgb="FFFF0000"/>
              </font>
            </x14:dxf>
          </x14:cfRule>
          <xm:sqref>C47</xm:sqref>
        </x14:conditionalFormatting>
        <x14:conditionalFormatting xmlns:xm="http://schemas.microsoft.com/office/excel/2006/main">
          <x14:cfRule type="expression" priority="14" id="{7DD5E178-B292-4306-98DC-39AF4005F508}">
            <xm:f>'\Users\edjjr0\Documents\prelim\[2018BondProjectList.xlsx]Lookups'!#REF!</xm:f>
            <x14:dxf>
              <font>
                <color rgb="FFFF0000"/>
              </font>
            </x14:dxf>
          </x14:cfRule>
          <xm:sqref>C161</xm:sqref>
        </x14:conditionalFormatting>
        <x14:conditionalFormatting xmlns:xm="http://schemas.microsoft.com/office/excel/2006/main">
          <x14:cfRule type="expression" priority="12" id="{5C7C78D3-667B-465D-8A1C-F76558A92E93}">
            <xm:f>'\Users\edjjr0\Documents\prelim\[2018BondProjectList.xlsx]Lookups'!#REF!</xm:f>
            <x14:dxf>
              <font>
                <color rgb="FFFF0000"/>
              </font>
            </x14:dxf>
          </x14:cfRule>
          <xm:sqref>C93</xm:sqref>
        </x14:conditionalFormatting>
        <x14:conditionalFormatting xmlns:xm="http://schemas.microsoft.com/office/excel/2006/main">
          <x14:cfRule type="expression" priority="10" id="{67F33EA8-C6CF-4E51-AA12-7CD51DA83735}">
            <xm:f>'\Users\edjjr0\Documents\prelim\[2018BondProjectList.xlsx]Lookups'!#REF!</xm:f>
            <x14:dxf>
              <font>
                <color rgb="FFFF0000"/>
              </font>
            </x14:dxf>
          </x14:cfRule>
          <xm:sqref>C205</xm:sqref>
        </x14:conditionalFormatting>
        <x14:conditionalFormatting xmlns:xm="http://schemas.microsoft.com/office/excel/2006/main">
          <x14:cfRule type="expression" priority="8" id="{3500A03D-8507-4877-8E6A-A30513CE1AD0}">
            <xm:f>'\Users\edjjr0\Documents\prelim\[2018BondProjectList.xlsx]Lookups'!#REF!</xm:f>
            <x14:dxf>
              <font>
                <color rgb="FFFF0000"/>
              </font>
            </x14:dxf>
          </x14:cfRule>
          <xm:sqref>C204</xm:sqref>
        </x14:conditionalFormatting>
        <x14:conditionalFormatting xmlns:xm="http://schemas.microsoft.com/office/excel/2006/main">
          <x14:cfRule type="expression" priority="6" id="{78CEDB04-0BDB-41EB-A83D-803D2839BEEC}">
            <xm:f>'\Users\edjjr0\Documents\prelim\[2018BondProjectList.xlsx]Lookups'!#REF!</xm:f>
            <x14:dxf>
              <font>
                <color rgb="FFFF0000"/>
              </font>
            </x14:dxf>
          </x14:cfRule>
          <xm:sqref>C31</xm:sqref>
        </x14:conditionalFormatting>
        <x14:conditionalFormatting xmlns:xm="http://schemas.microsoft.com/office/excel/2006/main">
          <x14:cfRule type="expression" priority="4" id="{8D93EB14-4591-4513-A475-F3C3E915A98B}">
            <xm:f>'\Users\edjjr0\Documents\prelim\[2018BondProjectList.xlsx]Lookups'!#REF!</xm:f>
            <x14:dxf>
              <font>
                <color rgb="FFFF0000"/>
              </font>
            </x14:dxf>
          </x14:cfRule>
          <xm:sqref>C138</xm:sqref>
        </x14:conditionalFormatting>
        <x14:conditionalFormatting xmlns:xm="http://schemas.microsoft.com/office/excel/2006/main">
          <x14:cfRule type="expression" priority="2" id="{EB99275D-3D03-4CC6-BA51-515FDF309E17}">
            <xm:f>'\Users\edjjr0\Documents\prelim\[2018BondProjectList.xlsx]Lookups'!#REF!</xm:f>
            <x14:dxf>
              <font>
                <color rgb="FFFF0000"/>
              </font>
            </x14:dxf>
          </x14:cfRule>
          <xm:sqref>C20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8"/>
  <sheetViews>
    <sheetView workbookViewId="0">
      <selection activeCell="A3" sqref="A3:E28"/>
    </sheetView>
  </sheetViews>
  <sheetFormatPr defaultRowHeight="14.4"/>
  <cols>
    <col min="1" max="1" width="17" customWidth="1"/>
    <col min="2" max="2" width="11.33203125" customWidth="1"/>
    <col min="3" max="3" width="13.77734375" customWidth="1"/>
    <col min="4" max="4" width="12.77734375" bestFit="1" customWidth="1"/>
    <col min="5" max="6" width="11.88671875" bestFit="1" customWidth="1"/>
    <col min="7" max="7" width="31.109375" bestFit="1" customWidth="1"/>
    <col min="8" max="8" width="10.77734375" bestFit="1" customWidth="1"/>
  </cols>
  <sheetData>
    <row r="3" spans="1:5">
      <c r="A3" s="66" t="s">
        <v>809</v>
      </c>
      <c r="B3" t="s">
        <v>811</v>
      </c>
      <c r="C3" t="s">
        <v>814</v>
      </c>
      <c r="D3" t="s">
        <v>813</v>
      </c>
      <c r="E3" t="s">
        <v>812</v>
      </c>
    </row>
    <row r="4" spans="1:5">
      <c r="A4" s="67" t="s">
        <v>1</v>
      </c>
      <c r="B4" s="68">
        <v>126000000</v>
      </c>
      <c r="C4" s="68">
        <v>213697500</v>
      </c>
      <c r="D4" s="68">
        <v>52878500</v>
      </c>
      <c r="E4" s="68">
        <v>266576000</v>
      </c>
    </row>
    <row r="5" spans="1:5">
      <c r="A5" s="67" t="s">
        <v>21</v>
      </c>
      <c r="B5" s="68">
        <v>15250000</v>
      </c>
      <c r="C5" s="68">
        <v>26039000</v>
      </c>
      <c r="D5" s="68">
        <v>9335000</v>
      </c>
      <c r="E5" s="68">
        <v>35374000</v>
      </c>
    </row>
    <row r="6" spans="1:5">
      <c r="A6" s="67" t="s">
        <v>147</v>
      </c>
      <c r="B6" s="68">
        <v>30000000</v>
      </c>
      <c r="C6" s="68">
        <v>27031500</v>
      </c>
      <c r="D6" s="68">
        <v>19112500</v>
      </c>
      <c r="E6" s="68">
        <v>46144000</v>
      </c>
    </row>
    <row r="7" spans="1:5">
      <c r="A7" s="67" t="s">
        <v>26</v>
      </c>
      <c r="B7" s="68">
        <v>63000000</v>
      </c>
      <c r="C7" s="68">
        <v>115163000</v>
      </c>
      <c r="D7" s="68">
        <v>75016000</v>
      </c>
      <c r="E7" s="68">
        <v>190179000</v>
      </c>
    </row>
    <row r="8" spans="1:5">
      <c r="A8" s="67" t="s">
        <v>187</v>
      </c>
      <c r="B8" s="68">
        <v>68500000</v>
      </c>
      <c r="C8" s="68">
        <v>19712000</v>
      </c>
      <c r="D8" s="68">
        <v>16178000</v>
      </c>
      <c r="E8" s="68">
        <v>35890000</v>
      </c>
    </row>
    <row r="9" spans="1:5">
      <c r="A9" s="67" t="s">
        <v>226</v>
      </c>
      <c r="B9" s="68">
        <v>0</v>
      </c>
      <c r="C9" s="68">
        <v>616000</v>
      </c>
      <c r="D9" s="68">
        <v>202000</v>
      </c>
      <c r="E9" s="68">
        <v>818000</v>
      </c>
    </row>
    <row r="10" spans="1:5">
      <c r="A10" s="67" t="s">
        <v>236</v>
      </c>
      <c r="B10" s="68">
        <v>249500000</v>
      </c>
      <c r="C10" s="68">
        <v>1950000</v>
      </c>
      <c r="D10" s="68">
        <v>675000</v>
      </c>
      <c r="E10" s="68">
        <v>2725000</v>
      </c>
    </row>
    <row r="11" spans="1:5">
      <c r="A11" s="67" t="s">
        <v>280</v>
      </c>
      <c r="B11" s="68">
        <v>32000000</v>
      </c>
      <c r="C11" s="68">
        <v>196049500</v>
      </c>
      <c r="D11" s="68">
        <v>92313500</v>
      </c>
      <c r="E11" s="68">
        <v>288363000</v>
      </c>
    </row>
    <row r="12" spans="1:5">
      <c r="A12" s="67" t="s">
        <v>325</v>
      </c>
      <c r="B12" s="68">
        <v>194400000</v>
      </c>
      <c r="C12" s="68">
        <v>258629000</v>
      </c>
      <c r="D12" s="68">
        <v>84797000</v>
      </c>
      <c r="E12" s="68">
        <v>343426000</v>
      </c>
    </row>
    <row r="13" spans="1:5">
      <c r="A13" s="67" t="s">
        <v>361</v>
      </c>
      <c r="B13" s="68">
        <v>4500000</v>
      </c>
      <c r="C13" s="68">
        <v>6150000</v>
      </c>
      <c r="D13" s="68">
        <v>24050000</v>
      </c>
      <c r="E13" s="68">
        <v>30200000</v>
      </c>
    </row>
    <row r="14" spans="1:5">
      <c r="A14" s="67" t="s">
        <v>377</v>
      </c>
      <c r="B14" s="68">
        <v>31000000</v>
      </c>
      <c r="C14" s="68">
        <v>2070000</v>
      </c>
      <c r="D14" s="68">
        <v>690000</v>
      </c>
      <c r="E14" s="68">
        <v>2760000</v>
      </c>
    </row>
    <row r="15" spans="1:5">
      <c r="A15" s="67" t="s">
        <v>397</v>
      </c>
      <c r="B15" s="68">
        <v>8000000</v>
      </c>
      <c r="C15" s="68">
        <v>221320000</v>
      </c>
      <c r="D15" s="68">
        <v>56726000</v>
      </c>
      <c r="E15" s="68">
        <v>278046000</v>
      </c>
    </row>
    <row r="16" spans="1:5">
      <c r="A16" s="67" t="s">
        <v>437</v>
      </c>
      <c r="B16" s="68">
        <v>0</v>
      </c>
      <c r="C16" s="68">
        <v>392907000</v>
      </c>
      <c r="D16" s="68">
        <v>110664000</v>
      </c>
      <c r="E16" s="68">
        <v>503571000</v>
      </c>
    </row>
    <row r="17" spans="1:5">
      <c r="A17" s="67" t="s">
        <v>501</v>
      </c>
      <c r="B17" s="68">
        <v>20500000</v>
      </c>
      <c r="C17" s="68">
        <v>78826000</v>
      </c>
      <c r="D17" s="68">
        <v>12938000</v>
      </c>
      <c r="E17" s="68">
        <v>91764000</v>
      </c>
    </row>
    <row r="18" spans="1:5">
      <c r="A18" s="67" t="s">
        <v>523</v>
      </c>
      <c r="B18" s="68">
        <v>10500000</v>
      </c>
      <c r="C18" s="68">
        <v>2250000</v>
      </c>
      <c r="D18" s="68">
        <v>750000</v>
      </c>
      <c r="E18" s="68">
        <v>3000000</v>
      </c>
    </row>
    <row r="19" spans="1:5">
      <c r="A19" s="67" t="s">
        <v>533</v>
      </c>
      <c r="B19" s="68">
        <v>137800000</v>
      </c>
      <c r="C19" s="68">
        <v>36367500</v>
      </c>
      <c r="D19" s="68">
        <v>12122500</v>
      </c>
      <c r="E19" s="68">
        <v>48490000</v>
      </c>
    </row>
    <row r="20" spans="1:5">
      <c r="A20" s="67" t="s">
        <v>577</v>
      </c>
      <c r="B20" s="68">
        <v>20500000</v>
      </c>
      <c r="C20" s="68">
        <v>56000</v>
      </c>
      <c r="D20" s="68">
        <v>14000</v>
      </c>
      <c r="E20" s="68">
        <v>70000</v>
      </c>
    </row>
    <row r="21" spans="1:5">
      <c r="A21" s="67" t="s">
        <v>592</v>
      </c>
      <c r="B21" s="68">
        <v>50000000</v>
      </c>
      <c r="C21" s="68">
        <v>163370000</v>
      </c>
      <c r="D21" s="68">
        <v>67796000</v>
      </c>
      <c r="E21" s="68">
        <v>231166000</v>
      </c>
    </row>
    <row r="22" spans="1:5">
      <c r="A22" s="67" t="s">
        <v>637</v>
      </c>
      <c r="B22" s="68">
        <v>40000000</v>
      </c>
      <c r="C22" s="68">
        <v>78966500</v>
      </c>
      <c r="D22" s="68">
        <v>36244500</v>
      </c>
      <c r="E22" s="68">
        <v>115211000</v>
      </c>
    </row>
    <row r="23" spans="1:5">
      <c r="A23" s="67" t="s">
        <v>668</v>
      </c>
      <c r="B23" s="68">
        <v>40500000</v>
      </c>
      <c r="C23" s="68">
        <v>17725000</v>
      </c>
      <c r="D23" s="68">
        <v>14218000</v>
      </c>
      <c r="E23" s="68">
        <v>31943000</v>
      </c>
    </row>
    <row r="24" spans="1:5">
      <c r="A24" s="67" t="s">
        <v>691</v>
      </c>
      <c r="B24" s="68">
        <v>5500000</v>
      </c>
      <c r="C24" s="68">
        <v>346000</v>
      </c>
      <c r="D24" s="68">
        <v>112000</v>
      </c>
      <c r="E24" s="68">
        <v>458000</v>
      </c>
    </row>
    <row r="25" spans="1:5">
      <c r="A25" s="67" t="s">
        <v>703</v>
      </c>
      <c r="B25" s="68">
        <v>81150000</v>
      </c>
      <c r="C25" s="68">
        <v>310511500</v>
      </c>
      <c r="D25" s="68">
        <v>94293500</v>
      </c>
      <c r="E25" s="68">
        <v>404805000</v>
      </c>
    </row>
    <row r="26" spans="1:5">
      <c r="A26" s="67" t="s">
        <v>756</v>
      </c>
      <c r="B26" s="68">
        <v>67600000</v>
      </c>
      <c r="C26" s="68">
        <v>2106000</v>
      </c>
      <c r="D26" s="68">
        <v>658000</v>
      </c>
      <c r="E26" s="68">
        <v>2764000</v>
      </c>
    </row>
    <row r="27" spans="1:5">
      <c r="A27" s="67" t="s">
        <v>781</v>
      </c>
      <c r="B27" s="68">
        <v>730000000</v>
      </c>
      <c r="C27" s="68">
        <v>16250000</v>
      </c>
      <c r="D27" s="68">
        <v>13750000</v>
      </c>
      <c r="E27" s="68">
        <v>30000000</v>
      </c>
    </row>
    <row r="28" spans="1:5">
      <c r="A28" s="67" t="s">
        <v>810</v>
      </c>
      <c r="B28" s="68">
        <v>2026200000</v>
      </c>
      <c r="C28" s="68">
        <v>2188109000</v>
      </c>
      <c r="D28" s="68">
        <v>795534000</v>
      </c>
      <c r="E28" s="68">
        <v>2983743000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Rubio, Jordan</dc:creator>
  <cp:lastModifiedBy>Rubio, Jordan</cp:lastModifiedBy>
  <dcterms:created xsi:type="dcterms:W3CDTF">2018-07-16T18:42:56Z</dcterms:created>
  <dcterms:modified xsi:type="dcterms:W3CDTF">2018-07-19T17:23:15Z</dcterms:modified>
</cp:coreProperties>
</file>