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bookViews>
  <sheets>
    <sheet name="2018BondProjectsCURRENT" sheetId="1" r:id="rId1"/>
  </sheets>
  <externalReferences>
    <externalReference r:id="rId2"/>
  </externalReferences>
  <definedNames>
    <definedName name="_xlnm._FilterDatabase" localSheetId="0" hidden="1">'2018BondProjectsCURRENT'!$A$3:$L$240</definedName>
    <definedName name="BondCurrentList">'2018BondProjectsCURRENT'!$B$3:$L$238</definedName>
    <definedName name="IconLookup5" localSheetId="0">INDEX('2018BondProjectsCURRENT'!#REF!,MATCH('2018BondProjectsCURRENT'!XFD1,[1]Lookups!$E$35:$E$39,0))</definedName>
    <definedName name="IconLookup5">INDEX(#REF!,MATCH(#REF!,#REF!,0))</definedName>
    <definedName name="IconTypeLookup" localSheetId="0">[1]Lookups!$E$35:$E$39</definedName>
    <definedName name="IconTypeLookup">#REF!</definedName>
    <definedName name="_xlnm.Print_Area" localSheetId="0">'2018BondProjectsCURRENT'!$A$2:$L$249</definedName>
    <definedName name="_xlnm.Print_Titles" localSheetId="0">'2018BondProjectsCURRENT'!$2:$3</definedName>
    <definedName name="solver_ntri" hidden="1">1000</definedName>
    <definedName name="solver_rsmp" hidden="1">2</definedName>
    <definedName name="solver_seed" hidden="1">0</definedName>
    <definedName name="WatershedLookup">[1]Lookups!$A$1:$C$25</definedName>
  </definedNames>
  <calcPr calcId="145621"/>
</workbook>
</file>

<file path=xl/calcChain.xml><?xml version="1.0" encoding="utf-8"?>
<calcChain xmlns="http://schemas.openxmlformats.org/spreadsheetml/2006/main">
  <c r="H242" i="1" l="1"/>
  <c r="C240" i="1"/>
  <c r="C239" i="1"/>
  <c r="C238" i="1"/>
  <c r="C237" i="1"/>
  <c r="C236" i="1"/>
  <c r="C235" i="1"/>
  <c r="C234" i="1"/>
  <c r="C233" i="1"/>
  <c r="C232" i="1"/>
  <c r="J231" i="1"/>
  <c r="C231" i="1"/>
  <c r="K230" i="1"/>
  <c r="J230" i="1" s="1"/>
  <c r="C230" i="1"/>
  <c r="K229" i="1"/>
  <c r="J229" i="1" s="1"/>
  <c r="C229" i="1"/>
  <c r="C228" i="1"/>
  <c r="C227" i="1"/>
  <c r="C226" i="1"/>
  <c r="C225" i="1"/>
  <c r="C224" i="1"/>
  <c r="C223" i="1"/>
  <c r="K222" i="1"/>
  <c r="J222" i="1" s="1"/>
  <c r="C222" i="1"/>
  <c r="K221" i="1"/>
  <c r="J221" i="1"/>
  <c r="C221" i="1"/>
  <c r="I220" i="1"/>
  <c r="C220" i="1"/>
  <c r="J219" i="1"/>
  <c r="C219" i="1"/>
  <c r="J218" i="1"/>
  <c r="C218" i="1"/>
  <c r="C217" i="1"/>
  <c r="I216" i="1"/>
  <c r="C216" i="1"/>
  <c r="J215" i="1"/>
  <c r="C215" i="1"/>
  <c r="K214" i="1"/>
  <c r="J214" i="1" s="1"/>
  <c r="C214" i="1"/>
  <c r="C213" i="1"/>
  <c r="C212" i="1"/>
  <c r="C211" i="1"/>
  <c r="C210" i="1"/>
  <c r="C209" i="1"/>
  <c r="K208" i="1"/>
  <c r="J208" i="1" s="1"/>
  <c r="C208" i="1"/>
  <c r="J207" i="1"/>
  <c r="C207" i="1"/>
  <c r="K206" i="1"/>
  <c r="J206" i="1" s="1"/>
  <c r="C206" i="1"/>
  <c r="I205" i="1"/>
  <c r="C205" i="1"/>
  <c r="C204" i="1"/>
  <c r="C203" i="1"/>
  <c r="K202" i="1"/>
  <c r="J202" i="1" s="1"/>
  <c r="C202" i="1"/>
  <c r="K201" i="1"/>
  <c r="J201" i="1"/>
  <c r="C201" i="1"/>
  <c r="C200" i="1"/>
  <c r="I199" i="1"/>
  <c r="C199" i="1"/>
  <c r="C198" i="1"/>
  <c r="C197" i="1"/>
  <c r="C196" i="1"/>
  <c r="K195" i="1"/>
  <c r="J195" i="1" s="1"/>
  <c r="C195" i="1"/>
  <c r="K194" i="1"/>
  <c r="J194" i="1"/>
  <c r="C194" i="1"/>
  <c r="J193" i="1"/>
  <c r="C193" i="1"/>
  <c r="K192" i="1"/>
  <c r="J192" i="1"/>
  <c r="C192" i="1"/>
  <c r="J191" i="1"/>
  <c r="C191" i="1"/>
  <c r="C190" i="1"/>
  <c r="C189" i="1"/>
  <c r="C188" i="1"/>
  <c r="C187" i="1"/>
  <c r="C186" i="1"/>
  <c r="C185" i="1"/>
  <c r="J184" i="1"/>
  <c r="C184" i="1"/>
  <c r="K183" i="1"/>
  <c r="J183" i="1"/>
  <c r="C183" i="1"/>
  <c r="C182" i="1"/>
  <c r="K181" i="1"/>
  <c r="J181" i="1" s="1"/>
  <c r="C181" i="1"/>
  <c r="C180" i="1"/>
  <c r="C179" i="1"/>
  <c r="C178" i="1"/>
  <c r="C177" i="1"/>
  <c r="C176" i="1"/>
  <c r="C175" i="1"/>
  <c r="C174" i="1"/>
  <c r="C173" i="1"/>
  <c r="K172" i="1"/>
  <c r="J172" i="1" s="1"/>
  <c r="C172" i="1"/>
  <c r="K171" i="1"/>
  <c r="J171" i="1" s="1"/>
  <c r="C171" i="1"/>
  <c r="K170" i="1"/>
  <c r="J170" i="1" s="1"/>
  <c r="C170" i="1"/>
  <c r="C169" i="1"/>
  <c r="C168" i="1"/>
  <c r="C167" i="1"/>
  <c r="K166" i="1"/>
  <c r="J166" i="1"/>
  <c r="C166" i="1"/>
  <c r="C165" i="1"/>
  <c r="C164" i="1"/>
  <c r="C163" i="1"/>
  <c r="C162" i="1"/>
  <c r="C161" i="1"/>
  <c r="C160" i="1"/>
  <c r="C159" i="1"/>
  <c r="C158" i="1"/>
  <c r="C157" i="1"/>
  <c r="C156" i="1"/>
  <c r="C155" i="1"/>
  <c r="K154" i="1"/>
  <c r="J154" i="1" s="1"/>
  <c r="C154" i="1"/>
  <c r="C153" i="1"/>
  <c r="K152" i="1"/>
  <c r="J152" i="1"/>
  <c r="C152" i="1"/>
  <c r="C151" i="1"/>
  <c r="C150" i="1"/>
  <c r="K149" i="1"/>
  <c r="J149" i="1" s="1"/>
  <c r="C149" i="1"/>
  <c r="C148" i="1"/>
  <c r="C147" i="1"/>
  <c r="C146" i="1"/>
  <c r="C145" i="1"/>
  <c r="J144" i="1"/>
  <c r="C144" i="1"/>
  <c r="J143" i="1"/>
  <c r="C143" i="1"/>
  <c r="J142" i="1"/>
  <c r="C142" i="1"/>
  <c r="J141" i="1"/>
  <c r="C141" i="1"/>
  <c r="J140" i="1"/>
  <c r="C140" i="1"/>
  <c r="J139" i="1"/>
  <c r="C139" i="1"/>
  <c r="K138" i="1"/>
  <c r="J138" i="1" s="1"/>
  <c r="C138" i="1"/>
  <c r="C137" i="1"/>
  <c r="K136" i="1"/>
  <c r="J136" i="1"/>
  <c r="C136" i="1"/>
  <c r="C135" i="1"/>
  <c r="J134" i="1"/>
  <c r="C134" i="1"/>
  <c r="J133" i="1"/>
  <c r="C133" i="1"/>
  <c r="J132" i="1"/>
  <c r="C132" i="1"/>
  <c r="J131" i="1"/>
  <c r="C131" i="1"/>
  <c r="J130" i="1"/>
  <c r="C130" i="1"/>
  <c r="J129" i="1"/>
  <c r="C129" i="1"/>
  <c r="J128" i="1"/>
  <c r="C128" i="1"/>
  <c r="J127" i="1"/>
  <c r="C127" i="1"/>
  <c r="K126" i="1"/>
  <c r="J126" i="1" s="1"/>
  <c r="C126" i="1"/>
  <c r="K125" i="1"/>
  <c r="J125" i="1"/>
  <c r="C125" i="1"/>
  <c r="J124" i="1"/>
  <c r="C124" i="1"/>
  <c r="K123" i="1"/>
  <c r="J123" i="1" s="1"/>
  <c r="C123" i="1"/>
  <c r="J122" i="1"/>
  <c r="C122" i="1"/>
  <c r="C121" i="1"/>
  <c r="J120" i="1"/>
  <c r="C120" i="1"/>
  <c r="J119" i="1"/>
  <c r="C119" i="1"/>
  <c r="C118" i="1"/>
  <c r="C117" i="1"/>
  <c r="J116" i="1"/>
  <c r="C116" i="1"/>
  <c r="K115" i="1"/>
  <c r="J115" i="1"/>
  <c r="C115" i="1"/>
  <c r="C114" i="1"/>
  <c r="C113" i="1"/>
  <c r="I112" i="1"/>
  <c r="C112" i="1"/>
  <c r="C111" i="1"/>
  <c r="C110" i="1"/>
  <c r="C109" i="1"/>
  <c r="C108" i="1"/>
  <c r="I107" i="1"/>
  <c r="C107" i="1"/>
  <c r="C106" i="1"/>
  <c r="C105" i="1"/>
  <c r="K104" i="1"/>
  <c r="J104" i="1" s="1"/>
  <c r="C104" i="1"/>
  <c r="K103" i="1"/>
  <c r="J103" i="1"/>
  <c r="C103" i="1"/>
  <c r="C102" i="1"/>
  <c r="C101" i="1"/>
  <c r="C100" i="1"/>
  <c r="C99" i="1"/>
  <c r="C98" i="1"/>
  <c r="C97" i="1"/>
  <c r="C96" i="1"/>
  <c r="C95" i="1"/>
  <c r="C94" i="1"/>
  <c r="C93" i="1"/>
  <c r="C92" i="1"/>
  <c r="K91" i="1"/>
  <c r="J91" i="1" s="1"/>
  <c r="C91" i="1"/>
  <c r="K90" i="1"/>
  <c r="J90" i="1" s="1"/>
  <c r="C90" i="1"/>
  <c r="K89" i="1"/>
  <c r="J89" i="1"/>
  <c r="C89" i="1"/>
  <c r="C88" i="1"/>
  <c r="K87" i="1"/>
  <c r="J87" i="1" s="1"/>
  <c r="C87" i="1"/>
  <c r="K86" i="1"/>
  <c r="J86" i="1"/>
  <c r="C86" i="1"/>
  <c r="K85" i="1"/>
  <c r="J85" i="1" s="1"/>
  <c r="C85" i="1"/>
  <c r="C84" i="1"/>
  <c r="C83" i="1"/>
  <c r="C82" i="1"/>
  <c r="C81" i="1"/>
  <c r="C80" i="1"/>
  <c r="C79" i="1"/>
  <c r="C78" i="1"/>
  <c r="C77" i="1"/>
  <c r="J76" i="1"/>
  <c r="C76" i="1"/>
  <c r="K75" i="1"/>
  <c r="J75" i="1" s="1"/>
  <c r="C75" i="1"/>
  <c r="K74" i="1"/>
  <c r="J74" i="1"/>
  <c r="C74" i="1"/>
  <c r="C73" i="1"/>
  <c r="C72" i="1"/>
  <c r="C71" i="1"/>
  <c r="C70" i="1"/>
  <c r="C69" i="1"/>
  <c r="C68" i="1"/>
  <c r="C67" i="1"/>
  <c r="C66" i="1"/>
  <c r="C65" i="1"/>
  <c r="C64" i="1"/>
  <c r="I63" i="1"/>
  <c r="C63" i="1"/>
  <c r="C62" i="1"/>
  <c r="K61" i="1"/>
  <c r="J61" i="1" s="1"/>
  <c r="C61" i="1"/>
  <c r="K60" i="1"/>
  <c r="J60" i="1"/>
  <c r="C60" i="1"/>
  <c r="I59" i="1"/>
  <c r="C59" i="1"/>
  <c r="K58" i="1"/>
  <c r="J58" i="1" s="1"/>
  <c r="C58" i="1"/>
  <c r="C57" i="1"/>
  <c r="K56" i="1"/>
  <c r="J56" i="1" s="1"/>
  <c r="C56" i="1"/>
  <c r="C55" i="1"/>
  <c r="C54" i="1"/>
  <c r="C53" i="1"/>
  <c r="C52" i="1"/>
  <c r="C51" i="1"/>
  <c r="C50" i="1"/>
  <c r="C49" i="1"/>
  <c r="C48" i="1"/>
  <c r="C47" i="1"/>
  <c r="C46" i="1"/>
  <c r="K45" i="1"/>
  <c r="J45" i="1"/>
  <c r="C45" i="1"/>
  <c r="C44" i="1"/>
  <c r="J43" i="1"/>
  <c r="C43" i="1"/>
  <c r="C42" i="1"/>
  <c r="J41" i="1"/>
  <c r="C41" i="1"/>
  <c r="J40" i="1"/>
  <c r="C40" i="1"/>
  <c r="C39" i="1"/>
  <c r="C38" i="1"/>
  <c r="C37" i="1"/>
  <c r="J36" i="1"/>
  <c r="C36" i="1"/>
  <c r="C35" i="1"/>
  <c r="K34" i="1"/>
  <c r="J34" i="1" s="1"/>
  <c r="C34" i="1"/>
  <c r="K33" i="1"/>
  <c r="J33" i="1"/>
  <c r="C33" i="1"/>
  <c r="C32" i="1"/>
  <c r="C31" i="1"/>
  <c r="K30" i="1"/>
  <c r="J30" i="1" s="1"/>
  <c r="C30" i="1"/>
  <c r="C29" i="1"/>
  <c r="J28" i="1"/>
  <c r="C28" i="1"/>
  <c r="C27" i="1"/>
  <c r="C26" i="1"/>
  <c r="J25" i="1"/>
  <c r="C25" i="1"/>
  <c r="C24" i="1"/>
  <c r="C23" i="1"/>
  <c r="C22" i="1"/>
  <c r="C21" i="1"/>
  <c r="C20" i="1"/>
  <c r="K19" i="1"/>
  <c r="J19" i="1" s="1"/>
  <c r="C19" i="1"/>
  <c r="K18" i="1"/>
  <c r="J18" i="1"/>
  <c r="C18" i="1"/>
  <c r="C17" i="1"/>
  <c r="J16" i="1"/>
  <c r="C16" i="1"/>
  <c r="C15" i="1"/>
  <c r="J14" i="1"/>
  <c r="C14" i="1"/>
  <c r="C13" i="1"/>
  <c r="C12" i="1"/>
  <c r="C11" i="1"/>
  <c r="K10" i="1"/>
  <c r="J10" i="1"/>
  <c r="C10" i="1"/>
  <c r="K9" i="1"/>
  <c r="J9" i="1"/>
  <c r="C9" i="1"/>
  <c r="K8" i="1"/>
  <c r="J8" i="1"/>
  <c r="C8" i="1"/>
  <c r="K7" i="1"/>
  <c r="J7" i="1"/>
  <c r="C7" i="1"/>
  <c r="C6" i="1"/>
  <c r="C5" i="1"/>
  <c r="C4" i="1"/>
  <c r="L2" i="1"/>
  <c r="L1" i="1"/>
  <c r="I1" i="1"/>
  <c r="H1" i="1"/>
  <c r="F1" i="1"/>
  <c r="J242" i="1" l="1"/>
  <c r="K1" i="1"/>
  <c r="K242" i="1"/>
  <c r="I242" i="1"/>
  <c r="J1" i="1"/>
</calcChain>
</file>

<file path=xl/sharedStrings.xml><?xml version="1.0" encoding="utf-8"?>
<sst xmlns="http://schemas.openxmlformats.org/spreadsheetml/2006/main" count="1485" uniqueCount="878">
  <si>
    <t>EDIT THIS date/time stamp</t>
  </si>
  <si>
    <t>2018-08-06-1130</t>
  </si>
  <si>
    <t>WATERSHED</t>
  </si>
  <si>
    <t>TYPE</t>
  </si>
  <si>
    <t>Icon</t>
  </si>
  <si>
    <t>MAP ID</t>
  </si>
  <si>
    <t>PROJECT ID</t>
  </si>
  <si>
    <t>TITLE</t>
  </si>
  <si>
    <t>PRECINCT</t>
  </si>
  <si>
    <t>LOCAL ONLY</t>
  </si>
  <si>
    <t>GRANT TOTAL COST</t>
  </si>
  <si>
    <t>PARTNER SHARE</t>
  </si>
  <si>
    <t>LOCAL MATCH</t>
  </si>
  <si>
    <t>DESCRIPTION OF BENEFITS</t>
  </si>
  <si>
    <t>Addicks Reservoir</t>
  </si>
  <si>
    <t>Local</t>
  </si>
  <si>
    <t>F-53</t>
  </si>
  <si>
    <t>U100-00-00-CONV</t>
  </si>
  <si>
    <t>Rehabilitation of Channels Upstream of Addicks Reservoir to Restore Channel Conveyance Capacity</t>
  </si>
  <si>
    <t>Major maintenance to restore channel conveyance capacity.</t>
  </si>
  <si>
    <t>F-54</t>
  </si>
  <si>
    <t>U100-00-00-E008</t>
  </si>
  <si>
    <t>Right-Of-Way Acquisition, Design and Construction of Control Structures and Stormwater Quality Features for the Upper Langham Creek Program</t>
  </si>
  <si>
    <t>The Upper Langham Creek project could remove the 1% floodplain from all structures in the Upper Langham Creek watershed.</t>
  </si>
  <si>
    <t>Partnership</t>
  </si>
  <si>
    <t>C-40</t>
  </si>
  <si>
    <t>U100-SECTION-216</t>
  </si>
  <si>
    <t>Corps of Engineers Section 216 Study - Addicks and Barker Reservoirs</t>
  </si>
  <si>
    <t>Countywide</t>
  </si>
  <si>
    <t>This study partnership with the Corps of Engineers will evaluate the effectiveness and operation of the Addicks and Barker Reservoirs.</t>
  </si>
  <si>
    <t>C-36</t>
  </si>
  <si>
    <t>U101-00-00-FP001</t>
  </si>
  <si>
    <t xml:space="preserve">Right-Of-Way Acquisition, Design and Construction of Channel Conveyance Improvements and Bypass Channel for South Mayde Creek </t>
  </si>
  <si>
    <t>The South Mayde Creek project could reduce the risk of flooding for over 70 structures and the 1% floodplain is removed from an estimated 19 miles of roads near several schools.</t>
  </si>
  <si>
    <t>C-46</t>
  </si>
  <si>
    <t>U101-00-00-FP002</t>
  </si>
  <si>
    <t xml:space="preserve">Right-Of-Way Acquisition, Design and Construction of a Stormwater Detention Basin on South Mayde Creek </t>
  </si>
  <si>
    <t>This project will reduce the risk of flooding along South Mayde Creek.</t>
  </si>
  <si>
    <t>C-47</t>
  </si>
  <si>
    <t>U101-00-00-FP003</t>
  </si>
  <si>
    <t>Design and Construction of a Bridge Replacement for Greenhouse Road at South Mayde Creek</t>
  </si>
  <si>
    <t>C-48</t>
  </si>
  <si>
    <t>U101-00-00-FP004</t>
  </si>
  <si>
    <t>Right-Of-Way Acquisition, Design and Construction of a Stormwater Detention Basin on South Mayde Creek near the Grand Parkway</t>
  </si>
  <si>
    <t>F-55</t>
  </si>
  <si>
    <t>U102-00-00-FP001</t>
  </si>
  <si>
    <t>Planning, Right-Of-Way Acquisition, Design, and Construction for Ultimate Conveyance on Bear Creek</t>
  </si>
  <si>
    <t>The project could reduce the risk of flooding for over 30 structures in the 1% floodplain and create depth for more effective drainage.</t>
  </si>
  <si>
    <t>F-84</t>
  </si>
  <si>
    <t>U102-12-00-FP</t>
  </si>
  <si>
    <t>Design and Construction of Secondary Outfall for John Pauls Landing for the Upper Langham Creek Program</t>
  </si>
  <si>
    <t>This project will reduce the risk of flooding along Upper Langham Creek.</t>
  </si>
  <si>
    <t>F-56</t>
  </si>
  <si>
    <t>U500-00-00-FP002</t>
  </si>
  <si>
    <t xml:space="preserve">Right-Of-Way Acquisition, Design, and Construction of a Retention Area </t>
  </si>
  <si>
    <t>Provides regional retention in accordance w/ Cypress Creek Overflow Guidelines</t>
  </si>
  <si>
    <t>C-37</t>
  </si>
  <si>
    <t>U500-01-00-E001</t>
  </si>
  <si>
    <t xml:space="preserve">Design and Construction of Little York Stormwater Detention Basin </t>
  </si>
  <si>
    <t>Project would provide additional stormwater detention in support of flood damage reduction in Addicks Reservoir Watershed.</t>
  </si>
  <si>
    <t>F-83</t>
  </si>
  <si>
    <t>U500-North-JPL</t>
  </si>
  <si>
    <t>Right-Of-Way Acquisition, Design and Construction of a Stormwater Detention Basin North of John Pauls Landing for the Upper Langham Creek Program</t>
  </si>
  <si>
    <t>C-38</t>
  </si>
  <si>
    <t>U520-01-00-E001</t>
  </si>
  <si>
    <t>Design and Construction of Dinner Creek Stormwater Detention Basin</t>
  </si>
  <si>
    <t>F-112</t>
  </si>
  <si>
    <t>U700-00-00-FP001</t>
  </si>
  <si>
    <t>Right-Of-Way Acquisition, Design, and Construction of Wetland Mitigation Bank</t>
  </si>
  <si>
    <t>3 &amp; 4</t>
  </si>
  <si>
    <t>Restoration and enhancement of wetlands to create credits for wetland mitigation supporting construction of District projects.</t>
  </si>
  <si>
    <t>Subdivision Drainage Improvement</t>
  </si>
  <si>
    <t>U-ENG</t>
  </si>
  <si>
    <t>Addicks Reservoir Subdivision Drainage Improvements</t>
  </si>
  <si>
    <t>Design and construction of these projects could reduce the risk of flooding for over 6,600 homes during a 1% rain or flood event.</t>
  </si>
  <si>
    <t>Storm Repair</t>
  </si>
  <si>
    <t>U-StormRep</t>
  </si>
  <si>
    <t>Storm Repairs in Addicks Reservoir Watershed</t>
  </si>
  <si>
    <t>Approximately 260 repair projects of erosion and infrastructure identified after Hurricane Harvey.</t>
  </si>
  <si>
    <t>C-52</t>
  </si>
  <si>
    <t>U-USACE-CONV</t>
  </si>
  <si>
    <t>Rehabilitation of Channels Inside of Addicks Reservoir to Restore Channel Conveyance Capacity</t>
  </si>
  <si>
    <t>Major maintenance to restore channel conveyance capacity. Partnership project with USACE with HCFCD providing project funding.</t>
  </si>
  <si>
    <t>Armand Bayou</t>
  </si>
  <si>
    <t>Community Input</t>
  </si>
  <si>
    <t>CI-021</t>
  </si>
  <si>
    <t>B100-BGLEN</t>
  </si>
  <si>
    <t>Brookglen Flooding Mitigation Analysis</t>
  </si>
  <si>
    <t>Effort will investigate flooding problems and evaluate potential solutions to flooding problems to reduce the risk of flooding in the Brookglen area.</t>
  </si>
  <si>
    <t>F-99</t>
  </si>
  <si>
    <t>B100-CON</t>
  </si>
  <si>
    <t>Right-Of-Way, Design and Construction of Conveyance Improvements along Armand Bayou</t>
  </si>
  <si>
    <t>Design and construction of projects to reduce the risk of flooding in the Armand Bayou watershed.</t>
  </si>
  <si>
    <t>F-96</t>
  </si>
  <si>
    <t>B100-GEN</t>
  </si>
  <si>
    <t>Investigations of General Drainage Improvements in Armand Bayou Watershed</t>
  </si>
  <si>
    <t>Effort will investigate flooding problems and evaluate potential solutions to flooding problems to reduce the risk of flooding in the Armand Bayou watershed.</t>
  </si>
  <si>
    <t>Buyout</t>
  </si>
  <si>
    <t>B100-HMGP</t>
  </si>
  <si>
    <t>Federal Grant-Funded Volunteer Home Buyouts</t>
  </si>
  <si>
    <t>Purchase of approximately 30 buildings.</t>
  </si>
  <si>
    <t>C-44</t>
  </si>
  <si>
    <t>B100-RESTORE</t>
  </si>
  <si>
    <t>Armand Bayou Right-of-Way Acquisition and Floodplain Preservation</t>
  </si>
  <si>
    <t>Right of way acquisition along Armand Bayou for project support, to preserve channel conveyance and / or restore natural floodplains in areas subject to frequent flooding.</t>
  </si>
  <si>
    <t>CI-023</t>
  </si>
  <si>
    <t>B104-00-00-FP</t>
  </si>
  <si>
    <t>Planning, Right-Of-Way, Design and Construction of Conveyance Improvements along Horsepen Bayou</t>
  </si>
  <si>
    <t>Project could reduce the risk of flooding for structures in the watershed.  Some project costs will be determined based on partnership with NASA.</t>
  </si>
  <si>
    <t>C-06</t>
  </si>
  <si>
    <t>B112-00-00-404</t>
  </si>
  <si>
    <t xml:space="preserve">Right-Of-Way Acquisition, Design and Construction of B112-00-00 and Tributaries Conveyance Improvements </t>
  </si>
  <si>
    <t>Provides general drainage improvements along B112-00-00</t>
  </si>
  <si>
    <t>C-07</t>
  </si>
  <si>
    <t>B509-04-00-E00X</t>
  </si>
  <si>
    <t xml:space="preserve">Design and Construction of the Red Bluff Regional Stormwater Detention Basin </t>
  </si>
  <si>
    <t>Construction of this stormwater detention basin will reduce the risk of flooding in the Armand Bayou watershed.</t>
  </si>
  <si>
    <t>F-72</t>
  </si>
  <si>
    <t>B513-02-00-FP</t>
  </si>
  <si>
    <t>Design and Construction of the Baywood Stormwater Detention Basin</t>
  </si>
  <si>
    <t>Construction of additional volume in this stormwater detention basin will help reduce the risk of flooding along Armand Bayou.</t>
  </si>
  <si>
    <t>B-StormRep</t>
  </si>
  <si>
    <t>Storm Repairs in Armand Bayou Watershed</t>
  </si>
  <si>
    <t>Approximately 19 repair projects of erosion and infrastructure identified after Hurricane Harvey.</t>
  </si>
  <si>
    <t>Barker Reservoir</t>
  </si>
  <si>
    <t>F-52</t>
  </si>
  <si>
    <t>T100-00-00-CONV</t>
  </si>
  <si>
    <t>Rehabilitation of Approximately 20 Miles of Channels Upstream of Barker Reservoir to Restore Channel Conveyance Capacity</t>
  </si>
  <si>
    <t>C-49</t>
  </si>
  <si>
    <t>T100-SECTION-216</t>
  </si>
  <si>
    <t>T-ENG</t>
  </si>
  <si>
    <t>Barker Reservoir Subdivision Drainage Improvements</t>
  </si>
  <si>
    <t>Design and construction of these projects could reduce the risk of flooding for over 1,900 homes during a 1% rain or flood event.</t>
  </si>
  <si>
    <t>T-StormRep</t>
  </si>
  <si>
    <t>Storm Repairs in Barker Reservoir Watershed</t>
  </si>
  <si>
    <t>Approximately 67 repair projects of erosion and infrastructure identified after Hurricane Harvey.</t>
  </si>
  <si>
    <t>C-53</t>
  </si>
  <si>
    <t>T-USACE-CONV</t>
  </si>
  <si>
    <t>Rehabilitation of Channels Inside of Barker Reservoir to Restore Channel Conveyance Capacity</t>
  </si>
  <si>
    <t>Brays Bayou</t>
  </si>
  <si>
    <t>C-11</t>
  </si>
  <si>
    <t>D100-00-00-USACE</t>
  </si>
  <si>
    <t>Design and Construction of Project Brays Corps of Engineers (Section 211(f) Project)</t>
  </si>
  <si>
    <t>1, 2, &amp; 3</t>
  </si>
  <si>
    <t>The 1% floodplain could be removed from  up to 15,000 structures.</t>
  </si>
  <si>
    <t>CI-025</t>
  </si>
  <si>
    <t>D100-AddDet</t>
  </si>
  <si>
    <t>Investigation of Additional Stormwater Detention Basins in the Brays Bayou Watershed</t>
  </si>
  <si>
    <t>The project could reduce the risk of flooding for structures in the watershed.</t>
  </si>
  <si>
    <t>D100-HMGP</t>
  </si>
  <si>
    <t>Purchase of approximately 40 buildings.  Project will be coordinated with existing COH plans.</t>
  </si>
  <si>
    <t>CI-034</t>
  </si>
  <si>
    <t>D100-USFondren</t>
  </si>
  <si>
    <t>Investigation of Channel Improvements Upstream of Fondren Road</t>
  </si>
  <si>
    <t>This project could reduce the risk of flooding along Brays Bayou.</t>
  </si>
  <si>
    <t>C-12</t>
  </si>
  <si>
    <t>D111-00-00-404</t>
  </si>
  <si>
    <t>Right-Of-Way, Design and Construction of Conveyance Improvements along Poor Farm Ditch</t>
  </si>
  <si>
    <t>The project could reduce the risk of flooding for over 270 structures in the 1% floodplain.</t>
  </si>
  <si>
    <t>CI-038</t>
  </si>
  <si>
    <t>D115-00-00-FP</t>
  </si>
  <si>
    <t xml:space="preserve">Restore Channel Conveyance Capacity Along D115-00-00 </t>
  </si>
  <si>
    <t>Major maintenance to restore channel conveyance capacity in partnership with the City of Houston.  Project will be coordinated with existing COH plans.</t>
  </si>
  <si>
    <t>F-07</t>
  </si>
  <si>
    <t>D118-00-00-FP001</t>
  </si>
  <si>
    <t xml:space="preserve">Planning, Right-Of-Way Acquisition, Design, and Construction of Channel Conveyance Improvements on Keegans Bayou </t>
  </si>
  <si>
    <t>Right of way acquisition, design and construction of this project could reduce the risk flooding for over 900 structures in the 1% floodplain.  Project will be coordinated with existing COH plans.</t>
  </si>
  <si>
    <t>C-13</t>
  </si>
  <si>
    <t>D133-00-00-404</t>
  </si>
  <si>
    <t>Right-Of-Way, Design and Construction of Conveyance Improvements along Bintliff Ditch</t>
  </si>
  <si>
    <t>The project could reduce the risk of flooding for over 720 structures in the 1% floodplain.  Project will be coordinated with existing COH plans.</t>
  </si>
  <si>
    <t>F-08</t>
  </si>
  <si>
    <t>D140-00-00-FP001</t>
  </si>
  <si>
    <t>Right-Of-Way Acquisition, Design, and Construction of Channel Conveyance Improvements on Fondren Diversion Channel</t>
  </si>
  <si>
    <t>Right of way acquisition, design and construction of this project could reduce the risk of flooding for over 400 structures in the 1% floodplain.  Project will be coordinated with existing COH plans.</t>
  </si>
  <si>
    <t>D-StormRep</t>
  </si>
  <si>
    <t>Storm Repairs in Brays Bayou Watershed</t>
  </si>
  <si>
    <t>Approximately 91 repair projects of erosion and infrastructure identified after Hurricane Harvey.</t>
  </si>
  <si>
    <t>Buffalo Bayou</t>
  </si>
  <si>
    <t>F-58</t>
  </si>
  <si>
    <t>W100-00-00-LIN</t>
  </si>
  <si>
    <t>Construction of Linear Detention on Buffalo Bayou</t>
  </si>
  <si>
    <t>Reduce the risk of flooding along Buffalo Bayou with construction of additional stormwater detention volume on land already owned by the District.</t>
  </si>
  <si>
    <t>CI-017</t>
  </si>
  <si>
    <t>W100-BCON</t>
  </si>
  <si>
    <t>Design &amp; Construction of Replacement Bridges Along Buffalo Bayou</t>
  </si>
  <si>
    <t>Design and construction of replacement bridges along Buffalo Bayou that could reduce the risk of flooding along the channel.</t>
  </si>
  <si>
    <t>CI-016</t>
  </si>
  <si>
    <t>W100-Bstudy</t>
  </si>
  <si>
    <t>Investigations of Bridges and Potential Channel Bypasses over Buffalo Bayou</t>
  </si>
  <si>
    <t>Investigations of bridges over Buffalo Bayou, the channel conveyance capacity around Beltway 8, Rummel Creek Road bridge and potential high flow bypasses at various locations along the bayou for the purpose of reducing the risk of flooding along the channel.</t>
  </si>
  <si>
    <t>F-82</t>
  </si>
  <si>
    <t>W100-COMMERCE</t>
  </si>
  <si>
    <t>Demolition of Structure</t>
  </si>
  <si>
    <t>Improving the channel conveyance along Buffalo Bayou near downtown Houston.</t>
  </si>
  <si>
    <t>CI-018</t>
  </si>
  <si>
    <t>W140-00-00-GEN</t>
  </si>
  <si>
    <t>Rehabilitation of W140-00-00 to Restore Channel Conveyance Capacity</t>
  </si>
  <si>
    <t>F-59</t>
  </si>
  <si>
    <t>W140-00-00-X005</t>
  </si>
  <si>
    <t>Spring Branch Creek Stabilization</t>
  </si>
  <si>
    <t>Funding needed for completion of construction to maintain channel conveyance around Memorial Drive.</t>
  </si>
  <si>
    <t>F-80</t>
  </si>
  <si>
    <t>W141-00-00-GEN</t>
  </si>
  <si>
    <t>Planning, Right-Of-Way Acquisition, Design and Construction Along Soldiers Creek</t>
  </si>
  <si>
    <t>Could reduce the risk of flooding and could improve local drainage issues for buildings along the channel.</t>
  </si>
  <si>
    <t>CI-014</t>
  </si>
  <si>
    <t>W151-00-00-GEN</t>
  </si>
  <si>
    <t>Planning, Right-Of-Way Acquisition, Design and Construction Along W151-00-00</t>
  </si>
  <si>
    <t>F-81</t>
  </si>
  <si>
    <t>W153-00-00-GEN</t>
  </si>
  <si>
    <t>Planning, Right-Of-Way Acquisition, Design and Construction Along W153-00-00</t>
  </si>
  <si>
    <t>Could reduce the risk of flooding and could improve local drainage issues for buildings along the channel.  Project will be coordinated with existing COH plans.</t>
  </si>
  <si>
    <t>F-79</t>
  </si>
  <si>
    <t>W157-00-00-GEN</t>
  </si>
  <si>
    <t>Planning, Right-Of-Way Acquisition, Design and Construction Along W157-00-00</t>
  </si>
  <si>
    <t>CI-009</t>
  </si>
  <si>
    <t>W190-JOINT</t>
  </si>
  <si>
    <t>Partnership Project with Fort Bend County on Right-of-Way Acquisition, Design, and Construction of General Drainage Improvements along Clodine Ditch</t>
  </si>
  <si>
    <t>Planning, right of way acquisition, design and construction of this project could reduce the risk of flooding for homes along Buffalo Bayou downstream of Highway 6.</t>
  </si>
  <si>
    <t>CI-024</t>
  </si>
  <si>
    <t>W500-Micro</t>
  </si>
  <si>
    <t>Investigation of Effectiveness of Micro-Detention</t>
  </si>
  <si>
    <t>Investigations regarding the effectiveness of small detention  sites in the Buffalo Bayou watershed for the purpose of reducing the risk of flooding.</t>
  </si>
  <si>
    <t>W-StormRep</t>
  </si>
  <si>
    <t>Storm Repairs in Buffalo Bayou Watershed</t>
  </si>
  <si>
    <t>1, 3, &amp; 4</t>
  </si>
  <si>
    <t>Approximately 94 repair projects of erosion and infrastructure identified after Hurricane Harvey.</t>
  </si>
  <si>
    <t>Carpenters Bayou</t>
  </si>
  <si>
    <t>N100-HMGP</t>
  </si>
  <si>
    <t xml:space="preserve"> 1 &amp; 2</t>
  </si>
  <si>
    <t>Purchase of several buildings.</t>
  </si>
  <si>
    <t>N-ENG</t>
  </si>
  <si>
    <t>Carpenters Bayou Subdivision Drainage Improvements</t>
  </si>
  <si>
    <t>Design and construction of these projects could reduce the risk of flooding for over 600 homes during a 1% rain or flood event.</t>
  </si>
  <si>
    <t>N-StormRep</t>
  </si>
  <si>
    <t>Storm Repairs in Carpenters Bayou Watershed</t>
  </si>
  <si>
    <t>Approximately 21 repair projects of erosion and infrastructure identified after Hurricane Harvey.</t>
  </si>
  <si>
    <t>Cedar Bayou</t>
  </si>
  <si>
    <t>F-70</t>
  </si>
  <si>
    <t>Q100-00-00-FP</t>
  </si>
  <si>
    <t>Upstream Cedar Bayou Project - Right-Of-Way Acquisition, Design and Construction of Channel Conveyance Improvements and Stormwater Detention Basin Upstream of FM 1960</t>
  </si>
  <si>
    <t>The 1% floodplain could be reduced in size from approximately 1,500 acres to less than 100 acres.</t>
  </si>
  <si>
    <t>Q100-HMGP</t>
  </si>
  <si>
    <t>F-42</t>
  </si>
  <si>
    <t>Q114-00-00-FP</t>
  </si>
  <si>
    <t>Right-of-Way Acquisition, Design and Construction of Channel Conveyance Improvements along Magee Gully</t>
  </si>
  <si>
    <t>The 1% floodplain could be reduced in size.</t>
  </si>
  <si>
    <t>F-41</t>
  </si>
  <si>
    <t>Q122-00-00-FP</t>
  </si>
  <si>
    <t>Right-of-Way Acquisition, Design and Construction of Channel Conveyance Improvements along Clawson Ditch and Q124-00-00</t>
  </si>
  <si>
    <t>The 1% floodplain could be reduced in size from approximately 2,700 acres to less than 800 acres.</t>
  </si>
  <si>
    <t>F-43</t>
  </si>
  <si>
    <t>Q128-00-00-FP</t>
  </si>
  <si>
    <t>Right-of-Way Acquisition, Design and Construction of Channel Conveyance Improvements along Adlong Ditch</t>
  </si>
  <si>
    <t>The 1% floodplain could be reduced in size from approximately 2,300 acres to less than 200 acres.</t>
  </si>
  <si>
    <t>F-44</t>
  </si>
  <si>
    <t>Q130-00-00-FP</t>
  </si>
  <si>
    <t>Right-of-Way Acquisition, Design and Construction of Channel Conveyance Improvements along Q130-00-00</t>
  </si>
  <si>
    <t>The 1% floodplain could be reduced in size from approximately 1,100 acres to less than 100 acres.</t>
  </si>
  <si>
    <t>F-45</t>
  </si>
  <si>
    <t>Q134-00-00-FP</t>
  </si>
  <si>
    <t xml:space="preserve">Planning, Right-Of-Way Acquisition, Design and Construction of Channel Conveyance Improvements on Q134-00-00 </t>
  </si>
  <si>
    <t>F-68</t>
  </si>
  <si>
    <t>Q134-01-00-FP</t>
  </si>
  <si>
    <t>Right-Of-Way Acquisition, Design and Construction of channel conveyance improvements on Q134-01-00 - Part of the Upstream Cedar Bayou Project</t>
  </si>
  <si>
    <t>This project will reduce the risk of flooding along upper Cedar Bayou.</t>
  </si>
  <si>
    <t>F-69</t>
  </si>
  <si>
    <t>Q136-00-00-FP</t>
  </si>
  <si>
    <t>Right-Of-Way Acquisition, Design and Construction of channel conveyance improvements on Q136-00-00 - Part of the Upstream Cedar Bayou Project</t>
  </si>
  <si>
    <t>F-46</t>
  </si>
  <si>
    <t>Q500-01-00-FP</t>
  </si>
  <si>
    <t>Design and Construction of the Q500-01 Stormwater Detention Basin</t>
  </si>
  <si>
    <t>F-47</t>
  </si>
  <si>
    <t>Q500-CWA</t>
  </si>
  <si>
    <t xml:space="preserve">Right-Of-Way Acquisition, Design and Construction of Stormwater Detention Basins near Coastal Water Authority canals and IH 10 </t>
  </si>
  <si>
    <t>F-48</t>
  </si>
  <si>
    <t>Q700-01-00-Y001</t>
  </si>
  <si>
    <t>Design and Construction of Crosby Eastgate Environmental Mitigation Bank</t>
  </si>
  <si>
    <t>Q-ENG</t>
  </si>
  <si>
    <t>Cedar Bayou Subdivision Drainage Improvements</t>
  </si>
  <si>
    <t>Design and construction of these projects could reduce the risk of flooding for over 150 homes during a 1% rain or flood event.</t>
  </si>
  <si>
    <t>Q-StormRep</t>
  </si>
  <si>
    <t>Storm Repairs in Cedar Bayou Watershed</t>
  </si>
  <si>
    <t>Approximately 10 repair projects of erosion and infrastructure identified after Hurricane Harvey.</t>
  </si>
  <si>
    <t>Clear Creek</t>
  </si>
  <si>
    <t>C-03</t>
  </si>
  <si>
    <t>A100-00-00-USACE</t>
  </si>
  <si>
    <t xml:space="preserve">Design and Construction of Corps of Engineers Clear Creek Federal Flood Risk Management Project </t>
  </si>
  <si>
    <t>The 1% floodplain could be removed from up to 2,100 structures.</t>
  </si>
  <si>
    <t>CI-001</t>
  </si>
  <si>
    <t>A100-CONV</t>
  </si>
  <si>
    <t xml:space="preserve">Rehabilitation of the Clear Creek channel to Restore Channel Conveyance Capacity </t>
  </si>
  <si>
    <t>A100-HMGP</t>
  </si>
  <si>
    <t>Purchase of approximately 170 buildings.</t>
  </si>
  <si>
    <t>CI-039</t>
  </si>
  <si>
    <t>A100-Nassau</t>
  </si>
  <si>
    <t>Partnership Project with Nassau Bay to Reduce the Risk of Flooding</t>
  </si>
  <si>
    <t>Could reduce the risk of flooding in Nassau Bay.</t>
  </si>
  <si>
    <t>CI-013</t>
  </si>
  <si>
    <t>A104-CONV</t>
  </si>
  <si>
    <t xml:space="preserve">Restore Channel Conveyance Capacity on A104-00-00 </t>
  </si>
  <si>
    <t>F-01</t>
  </si>
  <si>
    <t>A135-00-00-FP001</t>
  </si>
  <si>
    <t>Right-Of-Way Acquisition, Design, and Construction of Channel Conveyance Improvements on A135-00-00</t>
  </si>
  <si>
    <t>Could reduce the risk of flooding and could improve local drainage issues for over 350 buildings.</t>
  </si>
  <si>
    <t>CI-003</t>
  </si>
  <si>
    <t>A214-CONV</t>
  </si>
  <si>
    <t xml:space="preserve">Rehabilitation of the A214-00-00 channel to Restore Channel Conveyance Capacity </t>
  </si>
  <si>
    <t>F-02</t>
  </si>
  <si>
    <t>A500-04-00-FP001</t>
  </si>
  <si>
    <t>Design and Construction of Hughes Stormwater Detention Basin</t>
  </si>
  <si>
    <t>Complements the Clear Creek Federal Project that could reduce the risk of flooding for over 2,100 structures</t>
  </si>
  <si>
    <t>F-03</t>
  </si>
  <si>
    <t>A500-08-00-E001</t>
  </si>
  <si>
    <t xml:space="preserve">Design and Construction of Dagg Road Stormwater Detention Basin </t>
  </si>
  <si>
    <t>CI-62</t>
  </si>
  <si>
    <t>A500-528</t>
  </si>
  <si>
    <t>Construction of Stormwater Detention Basin Near FM 528 in Friendswood</t>
  </si>
  <si>
    <t>Complements the Clear Creek Federal Project that could reduce the risk of flooding</t>
  </si>
  <si>
    <t>CI-63</t>
  </si>
  <si>
    <t>A500-Dixie</t>
  </si>
  <si>
    <t>Construction of Stormwater Detention Basin Near Dixie Farm Road in Friendswood</t>
  </si>
  <si>
    <t>C-05</t>
  </si>
  <si>
    <t>A520-03-00-FP</t>
  </si>
  <si>
    <t>Construction of South Belt Stormwater Detention Basin and Channel Conveyance Improvements Along Beamer Road Ditch (A120-00-00)</t>
  </si>
  <si>
    <t>F-76</t>
  </si>
  <si>
    <t>A700-01-WMB</t>
  </si>
  <si>
    <t>Identification, Design and Construction of the A700-01 Environmental Mitigation Bank</t>
  </si>
  <si>
    <t>A-ENG</t>
  </si>
  <si>
    <t>Clear Creek Subdivision Drainage Improvements</t>
  </si>
  <si>
    <t>Design and construction of these projects could reduce the risk of flooding for over 900 homes during a 1% rain or flood event.</t>
  </si>
  <si>
    <t>A-StormRep</t>
  </si>
  <si>
    <t>Storm Repairs in Clear Creek Watershed</t>
  </si>
  <si>
    <t>Approximately 40 repair projects of erosion and infrastructure identified after Hurricane Harvey.</t>
  </si>
  <si>
    <t>Z-StormRep</t>
  </si>
  <si>
    <t>Storm Repairs in Harris County</t>
  </si>
  <si>
    <t>Support of countywide repair projects of erosion and infrastructure identified after Hurricane Harvey.</t>
  </si>
  <si>
    <t>Cypress Creek</t>
  </si>
  <si>
    <t>F-20</t>
  </si>
  <si>
    <t>K100-00-00-R004</t>
  </si>
  <si>
    <t>Cypress Creek Right-of-Way Acquisition and Floodplain Preservation</t>
  </si>
  <si>
    <t>Right of way acquisition along Cypress Creek for project support, to preserve channel conveyance and / or restore natural floodplains in areas subject to frequent flooding.</t>
  </si>
  <si>
    <t>CI-012</t>
  </si>
  <si>
    <t>K100-CONV</t>
  </si>
  <si>
    <t xml:space="preserve">Major Maintenance of Cypress Creek and Tributaries </t>
  </si>
  <si>
    <t>Major maintenance to restore channel conveyance capacity.  May include right of way acquisition, design, and construction along tributaries.</t>
  </si>
  <si>
    <t>K100-HMGP</t>
  </si>
  <si>
    <t>Purchase of approximately 450 buildings.</t>
  </si>
  <si>
    <t>CI-035</t>
  </si>
  <si>
    <t>K100-TRIBS</t>
  </si>
  <si>
    <t>Update to 2003 Texas Water Development Board Cypress Creek Tributary Study</t>
  </si>
  <si>
    <t>Update of 2003 Study to consider current conditions and update recommendations.</t>
  </si>
  <si>
    <t>F-21</t>
  </si>
  <si>
    <t>K129-00-00-X007</t>
  </si>
  <si>
    <t xml:space="preserve">Restore Channel Conveyance Capacity on K129-00-00 </t>
  </si>
  <si>
    <t>F-22</t>
  </si>
  <si>
    <t>K140-00-00-X015</t>
  </si>
  <si>
    <t>Restore Channel Conveyance Capacity Along Pillot Gully</t>
  </si>
  <si>
    <t>F-23</t>
  </si>
  <si>
    <t>K163-00-00-E001</t>
  </si>
  <si>
    <t xml:space="preserve">Construction of Channel Conveyance Improvements Along K163-00-00 </t>
  </si>
  <si>
    <t>Provides joint-benefits of facilitating local drainage improvements and reducing the risk of flooding along the channel.</t>
  </si>
  <si>
    <t>CI-36</t>
  </si>
  <si>
    <t>K500-01-Expand</t>
  </si>
  <si>
    <t>Investigation of Additional Detention Volume at K500-01-00 Stormwater Detention Basin</t>
  </si>
  <si>
    <t>Study will investigate potential for additional detention volume at K500-01 stormwater detention basin.</t>
  </si>
  <si>
    <t>F-88</t>
  </si>
  <si>
    <t>K500-CONV</t>
  </si>
  <si>
    <t>Design and Construction of Stormwater Detention Basins in Large Buyout Areas</t>
  </si>
  <si>
    <t>Design and Construction of stormwater detention basins in large areas of complete buyout could reduce the risk of flooding in the area.  Projects could include, but not limited to, detention, sediment control, vegetation management, and other flood risk management projects.</t>
  </si>
  <si>
    <t>CI-020</t>
  </si>
  <si>
    <t>K500-STUE</t>
  </si>
  <si>
    <t>Investigation of Potential Detention Sites Around Cypress Creek and Stuebner Airline</t>
  </si>
  <si>
    <t>Study will investigate potential sites and  benefits for detention around Cypress Creek and Stuebner Airline.</t>
  </si>
  <si>
    <t>F-24</t>
  </si>
  <si>
    <t>K700-01-WMB</t>
  </si>
  <si>
    <t>Identification, Design and Construction of the K700-02 Environmental Mitigation Bank</t>
  </si>
  <si>
    <t>K-ENG</t>
  </si>
  <si>
    <t>Cypress Creek Subdivision Drainage Improvements</t>
  </si>
  <si>
    <t>Design and construction of these projects could reduce the risk of flooding for over 3,900 homes during a 1% rain or flood event.</t>
  </si>
  <si>
    <t>K-StormRep</t>
  </si>
  <si>
    <t>Storm Repairs in Cypress Creek Watershed</t>
  </si>
  <si>
    <t>Approximately 253 repair projects of erosion and infrastructure identified after Hurricane Harvey.</t>
  </si>
  <si>
    <t>Galveston Bay</t>
  </si>
  <si>
    <t>F-98</t>
  </si>
  <si>
    <t>F100-00-00-CON</t>
  </si>
  <si>
    <t>Right-of-Way Acquisition, Design and Construction of General Drainage Improvements in Galveston Bay Watershed</t>
  </si>
  <si>
    <t>Design and construction of projects to reduce the risk of flooding in the Galveston Bay watershed.</t>
  </si>
  <si>
    <t>F-101</t>
  </si>
  <si>
    <t>F100-00-00-GEN</t>
  </si>
  <si>
    <t>Investigations of General Drainage Improvements in Galveston Bay Watershed</t>
  </si>
  <si>
    <t>Effort will investigate flooding problems and evaluate potential solutions to flooding problems to reduce the risk of flooding in the Galveston Bay watershed.</t>
  </si>
  <si>
    <t>F100-HMGP</t>
  </si>
  <si>
    <t>C-58</t>
  </si>
  <si>
    <t>F101-06-CONV</t>
  </si>
  <si>
    <t>Right-of-Way Acquisition, Design and Construction of General Drainage Improvements Along F101-06-00</t>
  </si>
  <si>
    <t>Design and construction of projects to reduce the risk of flooding along F101-06-00.</t>
  </si>
  <si>
    <t>C-57</t>
  </si>
  <si>
    <t>F216-00-CONV</t>
  </si>
  <si>
    <t>Right-of-Way Acquisition, Design and Construction of General Drainage Improvements Along F216-00-00</t>
  </si>
  <si>
    <t>Design and construction of projects to reduce the risk of flooding along F216-00-00</t>
  </si>
  <si>
    <t>Goose Creek</t>
  </si>
  <si>
    <t>F-120</t>
  </si>
  <si>
    <t>O100-00-00-CON</t>
  </si>
  <si>
    <t>Right-Of-Way Acquisition, Design, and Construction of General Drainage Improvements in Goose Creek watershed</t>
  </si>
  <si>
    <t>Design and construction of projects to reduce the risk of flooding in the Goose Creek watershed.</t>
  </si>
  <si>
    <t>F-121</t>
  </si>
  <si>
    <t>O100-00-00-GEN</t>
  </si>
  <si>
    <t>Investigations of General Drainage Improvements in Goose Creek watershed</t>
  </si>
  <si>
    <t>Effort will investigate flooding problems and evaluate potential solutions to flooding problems to reduce the risk of flooding in Goose Creek watershed.</t>
  </si>
  <si>
    <t>O100-HMGP</t>
  </si>
  <si>
    <t>F-109</t>
  </si>
  <si>
    <t>O200-00-00-CON</t>
  </si>
  <si>
    <t xml:space="preserve">Right-Of-Way Acquisition, Design, and Construction of General Drainage Improvements on Spring Gully </t>
  </si>
  <si>
    <t>Design and construction of projects that could reduce the risk of flooding for over 220 structures in the 1% floodplain.</t>
  </si>
  <si>
    <t>F-39</t>
  </si>
  <si>
    <t>O200-00-00-GEN</t>
  </si>
  <si>
    <t xml:space="preserve">Investigations of General Drainage Improvements on Spring Gully </t>
  </si>
  <si>
    <t>Effort will investigate flooding problems and evaluate potential solutions to flooding problems to reduce the risk of flooding along Spring Gully.</t>
  </si>
  <si>
    <t>O-ENG</t>
  </si>
  <si>
    <t>Spring Gully &amp; Goose Creek Subdivision Drainage Improvements</t>
  </si>
  <si>
    <t>Design and construction of these projects could reduce the risk of flooding for over 650 homes during a 1% rain or flood event.</t>
  </si>
  <si>
    <t>Greens Bayou</t>
  </si>
  <si>
    <t>C-20</t>
  </si>
  <si>
    <t>P100-00-00-FP</t>
  </si>
  <si>
    <t>Mid-Reach Greens Bayou Project - Design and Construction of Channel Conveyance Improvements along Greens Bayou</t>
  </si>
  <si>
    <t>Project could reduce the risk of flooding for over 720 structures in the 10% floodplain.</t>
  </si>
  <si>
    <t>P100-HMGP</t>
  </si>
  <si>
    <t>Purchase of approximately 810 buildings.</t>
  </si>
  <si>
    <t>CI-022</t>
  </si>
  <si>
    <t>P130-05-01-DET</t>
  </si>
  <si>
    <t>ROW, Design, and Construction of Stormwater Detention Basin Near P130-05</t>
  </si>
  <si>
    <t>Project could reduce the risk of flooding for structures near P130-05-01</t>
  </si>
  <si>
    <t>C-31</t>
  </si>
  <si>
    <t>P133-00-00-Y003</t>
  </si>
  <si>
    <t xml:space="preserve">Design and Construction of the Smith Road Channel Diversion </t>
  </si>
  <si>
    <t>This project could reduce the risk of flooding for over 440 buildings along P133-00-00 and secondary benefits could include reduced erosion.</t>
  </si>
  <si>
    <t>C-43</t>
  </si>
  <si>
    <t>P138-01-01-FP</t>
  </si>
  <si>
    <t>Potential CDBG-DR (2017) - Planning, Right-of-Way Acquisition, Design and Construction of Channel Conveyance Improvements along P138-01-01</t>
  </si>
  <si>
    <t>Potential federal funded project, the risk of flooding could be reduced for approximately 100 buildings.</t>
  </si>
  <si>
    <t>F-40</t>
  </si>
  <si>
    <t>P500-01-00-E001</t>
  </si>
  <si>
    <t>Repairs and Enhancements to the Lower Greens Bayou Regional Detention Embankment and Control Structure</t>
  </si>
  <si>
    <t>Major maintenance of existing detention facilities in Lower Greens Bayou.</t>
  </si>
  <si>
    <t>C-32</t>
  </si>
  <si>
    <t>P500-02-00-FP001</t>
  </si>
  <si>
    <t>Design and Construction of the Cutten Road Basin</t>
  </si>
  <si>
    <t>This project could reduce the risk of flooding in the Greens Bayou watershed.</t>
  </si>
  <si>
    <t>C-33</t>
  </si>
  <si>
    <t>P500-04-00-FP</t>
  </si>
  <si>
    <t xml:space="preserve">Design and Construction of Aldine-Westfield Stormwater Detention Basin Improvements </t>
  </si>
  <si>
    <t>C-34</t>
  </si>
  <si>
    <t>P500-06-00-E003/4</t>
  </si>
  <si>
    <t xml:space="preserve">Design and Construction of Lauder Stormwater Detention Basin Improvements </t>
  </si>
  <si>
    <t>P-ENG</t>
  </si>
  <si>
    <t>Greens Bayou Subdivision Drainage Improvements</t>
  </si>
  <si>
    <t>1, 2, &amp; 4</t>
  </si>
  <si>
    <t>Design and construction of these projects could reduce the risk of flooding for over 9,600 homes during a 1% rain or flood event.</t>
  </si>
  <si>
    <t>P-StormRep</t>
  </si>
  <si>
    <t>Storm Repairs in Greens Bayou Watershed</t>
  </si>
  <si>
    <t>Approximately 191 repair projects of erosion and infrastructure identified after Hurricane Harvey.</t>
  </si>
  <si>
    <t>Halls Bayou</t>
  </si>
  <si>
    <t>C-23</t>
  </si>
  <si>
    <t>P118-08-00-FP</t>
  </si>
  <si>
    <t xml:space="preserve">Right-Of-Way, Design, and Construction of Channel Conveyance Improvements on P118-08-00 </t>
  </si>
  <si>
    <t>This project could reduce the risk of flooding for over 210 buildings and could reduce the 1% floodplain for over 170 acres</t>
  </si>
  <si>
    <t>C-24</t>
  </si>
  <si>
    <t>P118-09-00-FP</t>
  </si>
  <si>
    <t xml:space="preserve">Right-Of-Way, Design, and Construction of Channel Conveyance Improvements on P118-09-00 </t>
  </si>
  <si>
    <t>This project could reduce the risk of flooding for over 200 buildings and could reduce the 1% floodplain for over 160 acres</t>
  </si>
  <si>
    <t>C-25</t>
  </si>
  <si>
    <t>P118-21-00-FP</t>
  </si>
  <si>
    <t xml:space="preserve">Right-Of-Way, Design, and Construction of Channel Conveyance Improvements on P118-21-00 </t>
  </si>
  <si>
    <t>This project could reduce the risk of flooding for over 90 buildings and could reduce the 1% floodplain for over 100 acres</t>
  </si>
  <si>
    <t>C-26</t>
  </si>
  <si>
    <t>P118-23-00-FP</t>
  </si>
  <si>
    <t xml:space="preserve">Right-Of-Way, Design, and Construction of Channel Conveyance Improvements on P118-23-00 </t>
  </si>
  <si>
    <t>This project could reduce the risk of flooding for over 280 buildings and could reduce the 1% floodplain for over 270 acres</t>
  </si>
  <si>
    <t>C-27</t>
  </si>
  <si>
    <t>P118-23-02-FP</t>
  </si>
  <si>
    <t xml:space="preserve">Right-Of-Way, Design, and Construction of Channel Conveyance Improvements on P118-23-02 </t>
  </si>
  <si>
    <t>This project could reduce the risk of flooding for over 100 buildings and could reduce the 1% floodplain for over 160 acres.  Project will be coordinated with existing COH plans.</t>
  </si>
  <si>
    <t>C-28</t>
  </si>
  <si>
    <t>P118-25-00-FP</t>
  </si>
  <si>
    <t xml:space="preserve">Right-Of-Way, Design, and Construction of Channel Conveyance Improvements on P118-25-00 </t>
  </si>
  <si>
    <t>This project could reduce the risk of flooding for over 20 buildings and could reduce the 1% floodplain for over 70 acres</t>
  </si>
  <si>
    <t>C-29</t>
  </si>
  <si>
    <t>P118-25-01-FP</t>
  </si>
  <si>
    <t xml:space="preserve">Right-Of-Way, Design, and Construction of Channel Conveyance Improvements on P118-25-01 </t>
  </si>
  <si>
    <t>This project could reduce the risk of flooding for over 150 buildings and could reduce the 1% floodplain for over 130 acres</t>
  </si>
  <si>
    <t>C-30</t>
  </si>
  <si>
    <t>P118-27-00-FP</t>
  </si>
  <si>
    <t xml:space="preserve">Right-Of-Way, Design, and Construction of Channel Conveyance Improvements on P118-27-00 </t>
  </si>
  <si>
    <t>This project could reduce the risk of flooding for over 140 buildings and could reduce the 1% floodplain for over 200 acres</t>
  </si>
  <si>
    <t>CI-006</t>
  </si>
  <si>
    <t>P118-BROCK</t>
  </si>
  <si>
    <t>Design and Construction of a Stormwater Detention Basin in Brock Park</t>
  </si>
  <si>
    <t>Provides additional stormwater detention in support of flood damage reduction in Halls Bayou Watershed. The project costs are to be determined based on partnership with the City of Houston.</t>
  </si>
  <si>
    <t>P118-ENG</t>
  </si>
  <si>
    <t>Halls Bayou Subdivision Drainage Improvements</t>
  </si>
  <si>
    <t>Design and construction of these projects could reduce the risk of flooding for over 700 homes during a 1% rain or flood event.</t>
  </si>
  <si>
    <t>P118-HMGP</t>
  </si>
  <si>
    <t>Purchase of approximately 830 buildings.</t>
  </si>
  <si>
    <t>P118-StormRep</t>
  </si>
  <si>
    <t>Storm Repairs in Halls Bayou Watershed</t>
  </si>
  <si>
    <t>Approximately 115 repair projects of erosion and infrastructure identified after Hurricane Harvey.</t>
  </si>
  <si>
    <t>C-41</t>
  </si>
  <si>
    <t>P118-USACE-FP</t>
  </si>
  <si>
    <t>Design and Construction of Corps of Engineers Halls Bayou Flood Risk Management Project</t>
  </si>
  <si>
    <t>Design and construction of this project could reduce the risk of flooding for over 2,800 structures in the 1% floodplain.</t>
  </si>
  <si>
    <t>C-21</t>
  </si>
  <si>
    <t>P118-USACE-STUDY</t>
  </si>
  <si>
    <t>Local Cost Share for Corps of Engineers Halls Bayou Study</t>
  </si>
  <si>
    <t>Effort will identify a project for right of way acquisition, design, and construction that could reduce the risk of flooding for over 2,800 structures in the 1% floodplain.</t>
  </si>
  <si>
    <t>C-35</t>
  </si>
  <si>
    <t>P518-10-00-FP001</t>
  </si>
  <si>
    <t>Design and Construction of Stormwater Detention Basin and Associated Channel Improvements</t>
  </si>
  <si>
    <t>Provides additional stormwater detention in support of flood damage reduction in Halls Bayou Watershed.  Project will be coordinated with existing COH plans.</t>
  </si>
  <si>
    <t>C-01</t>
  </si>
  <si>
    <t>P518-26-00-FP</t>
  </si>
  <si>
    <t>CDBG-DR (2015)  - Construction of P518-26 Stormwater Detention Basin</t>
  </si>
  <si>
    <t>Provides additional stormwater detention in support of flood damage reduction in Halls Bayou Watershed</t>
  </si>
  <si>
    <t>C-02</t>
  </si>
  <si>
    <t>P518-ALDINE-CDBG</t>
  </si>
  <si>
    <t>CDBG-DR (2016) - Aldine Westfield Stormwater Detention Basin and Channel</t>
  </si>
  <si>
    <t>Provides joint-benefits of facilitating local drainage improvements and could reduce the risk of flooding for over 50 structures.  Project will be coordinated with existing COH plans.</t>
  </si>
  <si>
    <t>Hunting Bayou</t>
  </si>
  <si>
    <t>C-18</t>
  </si>
  <si>
    <t>H100-00-00-USACE</t>
  </si>
  <si>
    <t>Design and Construction of  Corps of Engineers Hunting Bayou, Section 211(f) Project</t>
  </si>
  <si>
    <t>The 1% floodplain could be removed from up to 4,450 structures.</t>
  </si>
  <si>
    <t>H100-HMGP</t>
  </si>
  <si>
    <t>Purchase of approximately 90 buildings.</t>
  </si>
  <si>
    <t>CI-59</t>
  </si>
  <si>
    <t>H102-DIV</t>
  </si>
  <si>
    <t>Planning, Right-Of-Way, Design and Construction of a Diversion Channel from H102-00-00 to H100-00-00 through Galena Park</t>
  </si>
  <si>
    <t>The project could reduce the risk of flooding for structures in lower Hunting Bayou.</t>
  </si>
  <si>
    <t>CI-031</t>
  </si>
  <si>
    <t>H103-00-00-FP001</t>
  </si>
  <si>
    <t>HCFCD Cost Share of Study with the City of Houston on Wallisville Outfall</t>
  </si>
  <si>
    <t>Study will investigate flooding problems and identify potential solutions to flooding problems along the H103-00-00 channel.  Project will be coordinated with existing COH plans.</t>
  </si>
  <si>
    <t>F-17</t>
  </si>
  <si>
    <t>H103-00-00-FP002</t>
  </si>
  <si>
    <t>Right-Of-Way Acquisition, Design and Construction of Wallisville Outfall</t>
  </si>
  <si>
    <t>The project could reduce the risk of flooding for over 140 structures in the 1% floodplain.</t>
  </si>
  <si>
    <t>H-StormRep</t>
  </si>
  <si>
    <t>Storm Repairs in Hunting Bayou Watershed</t>
  </si>
  <si>
    <t>Approximately 9 repair projects of erosion and infrastructure identified after Hurricane Harvey.</t>
  </si>
  <si>
    <t>Jackson Bayou</t>
  </si>
  <si>
    <t>F-107</t>
  </si>
  <si>
    <t>R100-00-00-CON</t>
  </si>
  <si>
    <t>Right-of-Way Acquisition, Design and Construction of General Drainage Improvements in Jackson Bayou Watershed</t>
  </si>
  <si>
    <t>Design and construction of projects to reduce the risk of flooding in the Jackson Bayou watershed.</t>
  </si>
  <si>
    <t>F-73</t>
  </si>
  <si>
    <t>R100-00-00-GEN</t>
  </si>
  <si>
    <t>Investigations of General Drainage Improvements in Jackson Bayou Watershed</t>
  </si>
  <si>
    <t>Efforts will investigate flooding problems and evaluate potential solutions to flooding problems to reduce the risk of flooding for up to 4,200 structures in the Jackson Bayou watershed.</t>
  </si>
  <si>
    <t>R-ENG</t>
  </si>
  <si>
    <t>Jackson Bayou Subdivision Drainage Improvements</t>
  </si>
  <si>
    <t>Little Cypress Creek</t>
  </si>
  <si>
    <t>F-26</t>
  </si>
  <si>
    <t>L100-00-00-P002</t>
  </si>
  <si>
    <t>Management, Right-of-Way Acquisition, Design and Construction of the Little Cypress Creek Frontier Program</t>
  </si>
  <si>
    <t>Implementation and construction of the Little Cypress Creek Frontier Program could remove the 1% floodplain for over 730 acres in the watershed.</t>
  </si>
  <si>
    <t>C-19</t>
  </si>
  <si>
    <t>L100-CYPRESS-ROSEHILL</t>
  </si>
  <si>
    <t>Frontier Program Downstream of Cypress Rosehill</t>
  </si>
  <si>
    <t>Investigations to develop and implement a masterplan for reducing the risk of flooding and regional infrastructure development in the lower end of the Little Cypress Creek watershed. Projects could include, but not limited to, detention, sediment control, vegetation management, and other flood risk management projects.</t>
  </si>
  <si>
    <t>L100-HMGP</t>
  </si>
  <si>
    <t>F-27</t>
  </si>
  <si>
    <t>L500-01-00-E002</t>
  </si>
  <si>
    <t xml:space="preserve">Design and Construction of Zube Park Stormwater Detention Basin </t>
  </si>
  <si>
    <t>This project will reduce the risk of flooding in the Little Cypress Creek watershed.  Projects could include, but not limited to, detention, sediment control, vegetation management, and other flood risk management projects.</t>
  </si>
  <si>
    <t>F-28</t>
  </si>
  <si>
    <t>L500-02-00-E001</t>
  </si>
  <si>
    <t xml:space="preserve">Right-Of-Way Acquisition, Design, and Construction of Kluge Stormwater Detention Basin </t>
  </si>
  <si>
    <t>F-29</t>
  </si>
  <si>
    <t>L500-06-00-E001</t>
  </si>
  <si>
    <t xml:space="preserve">Right-Of-Way Acquisition, Design, and Construction of Mueschke East Stormwater Detention Basin </t>
  </si>
  <si>
    <t>F-30</t>
  </si>
  <si>
    <t>L500-09-00-E001</t>
  </si>
  <si>
    <t xml:space="preserve">Right-Of-Way Acquisition, Design, and Construction of Schiel Stormwater Detention Basin </t>
  </si>
  <si>
    <t>F-31</t>
  </si>
  <si>
    <t>L500-10-00-E001</t>
  </si>
  <si>
    <t xml:space="preserve">Construction of Mueschke West Stormwater Detention Basin Improvements </t>
  </si>
  <si>
    <t>F-32</t>
  </si>
  <si>
    <t>L500-11-00-E001</t>
  </si>
  <si>
    <t>Construction of Hegar Stormwater Detention Basin Improvements</t>
  </si>
  <si>
    <t>F-89</t>
  </si>
  <si>
    <t>L500-INC</t>
  </si>
  <si>
    <t xml:space="preserve">Design and Construction of Additional Volume in Little Cypress Creek Stormwater Detention Basins </t>
  </si>
  <si>
    <t>Design and Construction of additional volume in existing stormwater detention basins to reduce the risk of flooding in the watershed.  Projects could include, but not limited to, detention, sediment control, vegetation management, and other flood risk management projects.</t>
  </si>
  <si>
    <t>F-33</t>
  </si>
  <si>
    <t>L512-01-00-E001</t>
  </si>
  <si>
    <t>Construction of Kleb Woods Stormwater Detention Basin Improvements</t>
  </si>
  <si>
    <t>F-34</t>
  </si>
  <si>
    <t>L512-03-00-E001</t>
  </si>
  <si>
    <t>ROW, Design, and Construction of Mason Stormwater Detention Basin in Little Cypress Creek watershed</t>
  </si>
  <si>
    <t>F-35</t>
  </si>
  <si>
    <t>L514-01-00-E003</t>
  </si>
  <si>
    <t xml:space="preserve">Construction of Bauer-Hockley Stormwater Detention Basin Improvements </t>
  </si>
  <si>
    <t>L-ENG</t>
  </si>
  <si>
    <t>Little Cypress Creek Subdivision Drainage Improvements</t>
  </si>
  <si>
    <t>Design and construction of these projects could reduce the risk of flooding for over 200 homes during a 1% rain or flood event.</t>
  </si>
  <si>
    <t>Luce Bayou</t>
  </si>
  <si>
    <t>F-108</t>
  </si>
  <si>
    <t>S100-00-00-CON</t>
  </si>
  <si>
    <t>Right-of-Way Acquisition, Design and Construction of General Drainage Improvements in Luce Bayou Watershed</t>
  </si>
  <si>
    <t>To facilitate drainage improvements benefitting up to 3,000 structures.in the watershed.</t>
  </si>
  <si>
    <t>F-85</t>
  </si>
  <si>
    <t>S100-00-00-GEN</t>
  </si>
  <si>
    <t>Planning, Right-of-Way Acquisition, Design and Construction of General Drainage Improvements in Luce Bayou Watershed</t>
  </si>
  <si>
    <t>Effort will investigate flooding problems and evaluate potential solutions to flooding problems to reduce the risk of flooding in the Luce Bayou watershed.</t>
  </si>
  <si>
    <t>F-51</t>
  </si>
  <si>
    <t>S100-00-00-ROW</t>
  </si>
  <si>
    <t>Luce Bayou Right-of-Way Acquisition and Floodplain Preservation</t>
  </si>
  <si>
    <t>Right of way acquisition along Luce Bayou for project support, to preserve channel conveyance and / or restore natural floodplains in areas subject to frequent flooding.</t>
  </si>
  <si>
    <t>S-StormRep</t>
  </si>
  <si>
    <t>Storm Repairs in Luce Bayou Watershed</t>
  </si>
  <si>
    <t>Approximately 3 repair projects of erosion and infrastructure identified after Hurricane Harvey.</t>
  </si>
  <si>
    <t>San Jacinto River</t>
  </si>
  <si>
    <t>C-50</t>
  </si>
  <si>
    <t>G103-00-00-JOINT</t>
  </si>
  <si>
    <t>Funding for Future Partnership Projects Based on Results of Study - for Right-of-Way Acquisition, Design, and Construction of General Drainage Improvements in San Jacinto River Watershed Study</t>
  </si>
  <si>
    <t>Design and construction of partnership projects to reduce the risk of flooding along the San Jacinto River. Projects could include, but not limited to, detention, sediment control, vegetation management, and other flood risk management projects.</t>
  </si>
  <si>
    <t>C-17</t>
  </si>
  <si>
    <t>G103-00-00-STUDY</t>
  </si>
  <si>
    <t>San Jacinto River Watershed Study</t>
  </si>
  <si>
    <t>Study will investigate flooding problems and identify potential solutions to flooding from the San Jacinto River.</t>
  </si>
  <si>
    <t>F-15</t>
  </si>
  <si>
    <t>G103-Atascocita</t>
  </si>
  <si>
    <t>Planning , Right-Of-Way Acquisition, design and Construction of General Drainage Improvements Near Atascocita</t>
  </si>
  <si>
    <t>This project could reduce the risk of flooding and facilitate drainage improvements in the area of Atascocita in the San Jacinto River watershed.</t>
  </si>
  <si>
    <t>CI-61</t>
  </si>
  <si>
    <t>G103-Dredge</t>
  </si>
  <si>
    <t>East Fork, West Fork and Lake Houston Dredging</t>
  </si>
  <si>
    <t>Potential partnership project with the City of Houston, Coastal Water Authority, and the State of Texas to permit, design, and complete dredging of the East Fork, West Fork and Lake Houston area waterways to reduce flooding risks.</t>
  </si>
  <si>
    <t>F-111</t>
  </si>
  <si>
    <t>G103-ELH</t>
  </si>
  <si>
    <t>Planning , Right-Of-Way Acquisition, design and Construction of General Drainage Improvements East of Lake Houston</t>
  </si>
  <si>
    <t>This project could reduce the risk of flooding and facilitate drainage improvements in the area east of Lake Houston in the San Jacinto River watershed.</t>
  </si>
  <si>
    <t>CI-028</t>
  </si>
  <si>
    <t>G103-GATES</t>
  </si>
  <si>
    <t>Design and Construction of Additional Gates on Lake Houston in Partnership with the City of Houston</t>
  </si>
  <si>
    <t>Design and construction of additional gates which could enhance the operation of Lake Houston for reduction of flood risk along the  San Jacinto River.  The partnership and project costs are to be determined.</t>
  </si>
  <si>
    <t>CI-019</t>
  </si>
  <si>
    <t>G103-GlenDaleDet</t>
  </si>
  <si>
    <t>Investigations of Potential Detention Sites Around Glendale Dredge Site in Partnership with the City of Houston</t>
  </si>
  <si>
    <t>Study will investigate potential sites and benefits for detention in and around Glendale Dredge site in partnership with the City of Houston.</t>
  </si>
  <si>
    <t>G103-HMGP</t>
  </si>
  <si>
    <t>Purchase of approximately 470 buildings.</t>
  </si>
  <si>
    <t>F-110</t>
  </si>
  <si>
    <t>G103-Huffman</t>
  </si>
  <si>
    <t>Planning , Right-Of-Way Acquisition, design and Construction of General Drainage Improvements Near Huffman</t>
  </si>
  <si>
    <t>This project could reduce the risk of flooding and facilitate drainage improvements in the area of Huffman in the San Jacinto River watershed.</t>
  </si>
  <si>
    <t>F-14</t>
  </si>
  <si>
    <t>G103-Kingwood</t>
  </si>
  <si>
    <t>Planning , Right-Of-Way Acquisition, design and Construction of General Drainage Improvements Near Kingwood</t>
  </si>
  <si>
    <t>This project could reduce the risk of flooding and facilitate drainage improvements in the area of Kingwood in the San Jacinto River watershed.</t>
  </si>
  <si>
    <t>G103-StormRep</t>
  </si>
  <si>
    <t>Storm Repairs in San Jacinto River Watershed</t>
  </si>
  <si>
    <t>Approximately 17 repair projects of erosion and infrastructure identified after Hurricane Harvey.</t>
  </si>
  <si>
    <t>CI-60</t>
  </si>
  <si>
    <t>G112-CON</t>
  </si>
  <si>
    <t>Planning, Right-Of-Way, Design and Construction of Conveyance Improvements along Panther Creek</t>
  </si>
  <si>
    <t>Planning, right of way acquisition, design and construction of projects to reduce the risk of flooding along Panther Creek.</t>
  </si>
  <si>
    <t>G-ENG</t>
  </si>
  <si>
    <t>San Jacinto River Subdivision Drainage Improvements</t>
  </si>
  <si>
    <t>Design and construction of these projects could reduce the risk of flooding for over 500 homes during a 1% rain or flood event.</t>
  </si>
  <si>
    <t>Sims Bayou</t>
  </si>
  <si>
    <t>CI-029</t>
  </si>
  <si>
    <t>C102-00-00-FP</t>
  </si>
  <si>
    <t xml:space="preserve">Restore Channel Conveyance Capacity Along C102-00-00 </t>
  </si>
  <si>
    <t>CI-027</t>
  </si>
  <si>
    <t>C106-00-00-FP</t>
  </si>
  <si>
    <t>Planning, Right-Of-Way Acquisition, Design, and Construction of Improvements for the Tributaries of C106-00-00</t>
  </si>
  <si>
    <t>The project could reduce the risk of flooding for structures along tributaries of C106-00-00.  Project will be coordinated with existing City of South Houston and City of Houston plans.</t>
  </si>
  <si>
    <t>F-92</t>
  </si>
  <si>
    <t>C116-00-00-GEN</t>
  </si>
  <si>
    <t>Planning, Right-Of-Way Acquisition, Design and Construction Along C116-00-00</t>
  </si>
  <si>
    <t>C-08</t>
  </si>
  <si>
    <t>C118-00-00-FP001</t>
  </si>
  <si>
    <t xml:space="preserve">Right-Of-Way Acquisition, Design, and Construction of Stormwater Detention Basin and Channel Conveyance Improvements along Salt Water Ditch </t>
  </si>
  <si>
    <t>The project could reduce the risk of flooding for over 1,900 structures near C118-00-00 in the 1% floodplain.  Project will be coordinated with existing COH plans.</t>
  </si>
  <si>
    <t>F-93</t>
  </si>
  <si>
    <t>C124-00-00-GEN</t>
  </si>
  <si>
    <t>Planning, Right-Of-Way Acquisition, Design and Construction Along C124-00-00</t>
  </si>
  <si>
    <t>F-94</t>
  </si>
  <si>
    <t>C143-00-00-GEN</t>
  </si>
  <si>
    <t>Planning, Right-Of-Way Acquisition, Design and Construction Along C143-00-00</t>
  </si>
  <si>
    <t>F-95</t>
  </si>
  <si>
    <t>C144-00-00-GEN</t>
  </si>
  <si>
    <t>Planning, Right-Of-Way Acquisition, Design and Construction Along C144-00-00</t>
  </si>
  <si>
    <t>CI-037</t>
  </si>
  <si>
    <t>C146-00-00-FP</t>
  </si>
  <si>
    <t xml:space="preserve">Restore Channel Conveyance Capacity Along C146-00-00 </t>
  </si>
  <si>
    <t>C-09</t>
  </si>
  <si>
    <t>C147-00-00-FP001</t>
  </si>
  <si>
    <t xml:space="preserve">Right-Of-Way Acquisition, Design, and Construction of South Post Oak Stormwater Detention Basin and Channel Conveyance Improvements along C147-00-00 </t>
  </si>
  <si>
    <t>The project could reduce the risk of  flooding for over 210 structures in the 1% floodplain.</t>
  </si>
  <si>
    <t>C-10</t>
  </si>
  <si>
    <t>C506-01-00-E003</t>
  </si>
  <si>
    <t xml:space="preserve">Design and Construction of C506-01-00-E003 </t>
  </si>
  <si>
    <t>Provides additional stormwater detention in support of flood damage reduction in Sims Bayou Watershed.  Project will be coordinated with existing COH plans.</t>
  </si>
  <si>
    <t>C-ENG</t>
  </si>
  <si>
    <t>Sims Bayou Subdivision Drainage Improvements</t>
  </si>
  <si>
    <t>Design and construction of these projects could reduce the risk of flooding for over 50 homes during a 1% rain or flood event.</t>
  </si>
  <si>
    <t>C-StormRep</t>
  </si>
  <si>
    <t>Storm Repairs in Sims Bayou Watershed</t>
  </si>
  <si>
    <t>Approximately 44 repair projects of erosion and infrastructure identified after Hurricane Harvey.</t>
  </si>
  <si>
    <t>Spring Creek</t>
  </si>
  <si>
    <t>F-119</t>
  </si>
  <si>
    <t>J100-00-00-CON</t>
  </si>
  <si>
    <t>Right-of-Way Acquisition, Design and Construction of General Drainage Improvements along Spring Creek</t>
  </si>
  <si>
    <t>Design and construction of a project to reduce the risk of flooding in the Spring Creek watershed.  Projects could include, but not limited to, detention, sediment control, vegetation management, and other flood risk management projects.</t>
  </si>
  <si>
    <t>F-75</t>
  </si>
  <si>
    <t>J100-00-00-GEN</t>
  </si>
  <si>
    <t>Investigations of General Drainage Improvements along Spring Creek</t>
  </si>
  <si>
    <t>Effort will investigate flooding problems and evaluate potential solutions to flooding problems to reduce the risk of flooding in the Spring Creek watershed.</t>
  </si>
  <si>
    <t>F-19</t>
  </si>
  <si>
    <t>J100-00-00-ROW</t>
  </si>
  <si>
    <t>Spring Creek Right-of-Way Acquisition and Floodplain Preservation</t>
  </si>
  <si>
    <t>Right of way acquisition along Spring Creek for project support, to preserve channel conveyance and / or restore natural floodplains in areas subject to frequent flooding.</t>
  </si>
  <si>
    <t>J100-HMGP</t>
  </si>
  <si>
    <t>C-118</t>
  </si>
  <si>
    <t>J100-RES</t>
  </si>
  <si>
    <t>Planning, Right-of-Way Acquisition, Design and Construction of a Reservoir along Spring Creek</t>
  </si>
  <si>
    <t>This partnership will evaluate the effectiveness, construction, and operation of a reservoir in the Spring Creek watershed.  Projects could include, but not limited to, detention, sediment control, vegetation management, and other flood risk management projects.</t>
  </si>
  <si>
    <t>J-ENG</t>
  </si>
  <si>
    <t>Spring Creek Subdivision Drainage Improvements</t>
  </si>
  <si>
    <t>J-StormRep</t>
  </si>
  <si>
    <t>Storm Repairs in Spring Creek Watershed</t>
  </si>
  <si>
    <t>Approximately 20 repair projects of erosion and infrastructure identified after Hurricane Harvey.</t>
  </si>
  <si>
    <t>Vince Bayou</t>
  </si>
  <si>
    <t>F-104</t>
  </si>
  <si>
    <t>I100-00-00-CON</t>
  </si>
  <si>
    <t>Right-of-Way Acquisition, Design and Construction of General Drainage Improvements in Vince Bayou Watershed</t>
  </si>
  <si>
    <t>Design and construction of projects to reduce the risk of flooding in the Vince Bayou watershed.</t>
  </si>
  <si>
    <t>F-78</t>
  </si>
  <si>
    <t>I100-00-00-GEN</t>
  </si>
  <si>
    <t>Investigations of General Drainage Improvements in Vince Bayou Watershed</t>
  </si>
  <si>
    <t>Effort will investigate flooding problems and evaluating potential solutions to flooding problems to reduce the risk of flooding in the Vince Bayou watershed.</t>
  </si>
  <si>
    <t>I100-HMGP</t>
  </si>
  <si>
    <t>I-StormRep</t>
  </si>
  <si>
    <t>Storm Repairs in Vince Bayou Watershed</t>
  </si>
  <si>
    <t>White Oak Bayou</t>
  </si>
  <si>
    <t>C-14</t>
  </si>
  <si>
    <t>E100-00-00-USACE</t>
  </si>
  <si>
    <t>Design and Construction of Corps of Engineers White Oak Bayou Section 211(f) Project</t>
  </si>
  <si>
    <t>1 &amp; 4</t>
  </si>
  <si>
    <t>This project could reduce the risk of flooding for over 1,800 buildings in the 2% floodplain.</t>
  </si>
  <si>
    <t>CI-011</t>
  </si>
  <si>
    <t>E100-HIDDEN</t>
  </si>
  <si>
    <t>Partnership Project with the City of Houston for Feasibility Study of General Drainage Improvements around Hidden Lake Townhomes</t>
  </si>
  <si>
    <t>Feasibility study in partnership with the City of Houston will evaluate general drainage improvements that could reduce the risk of flooding for homes in Hidden Lakes Townhomes.</t>
  </si>
  <si>
    <t>E100-HMGP</t>
  </si>
  <si>
    <t>Purchase of approximately 660 buildings.</t>
  </si>
  <si>
    <t>F-09</t>
  </si>
  <si>
    <t>E101-00-00-FP001</t>
  </si>
  <si>
    <t xml:space="preserve">Planning, Right-Of-Way Acquisition, Design and Construction of Little White Oak Bayou Channel Conveyance Improvements </t>
  </si>
  <si>
    <t>Planning, right of way acquisition, design and construction of this project could reduce the risk of flooding for over 1,150 structures in the 1% floodplain.</t>
  </si>
  <si>
    <t>CI-033</t>
  </si>
  <si>
    <t>E105-JOINT</t>
  </si>
  <si>
    <t>Partnership Project with City of Houston on Planning, Right-of-Way Acquisition, Design, and Construction of General Drainage Improvements along E105-00-00</t>
  </si>
  <si>
    <t>Planning, right of way acquisition, design and construction of this project could reduce the risk of flooding for homes along E105-00-00.</t>
  </si>
  <si>
    <t>CI-030</t>
  </si>
  <si>
    <t>E106-00-00-GEN</t>
  </si>
  <si>
    <t>Right-of-Way Acquisition, Design and Construction of General Drainage Improvements along Turkey Gully</t>
  </si>
  <si>
    <t>Project could reduce the risk of flooding for structures along Turkey Gully in partnership with the City of Houston.</t>
  </si>
  <si>
    <t>F-10</t>
  </si>
  <si>
    <t>E115-00-00-FP001</t>
  </si>
  <si>
    <t xml:space="preserve">Right-Of-Way Acquisition, Design, and Construction of Channel Conveyance Improvements on Brickhouse Gully </t>
  </si>
  <si>
    <t>Right of way acquisition, design and construction of this project could reduce  the risk of flooding for over 1,300 structures in the 1% floodplain.  Project will be coordinated with existing COH plans.</t>
  </si>
  <si>
    <t>CI-010</t>
  </si>
  <si>
    <t>E127-JOINT</t>
  </si>
  <si>
    <t>Partnership Project with Jersey Village on Right-of-Way Acquisition, Design, and Construction of General Drainage Improvements along E127-00-00</t>
  </si>
  <si>
    <t>Planning, right of way acquisition, design and construction of this project could reduce the risk of flooding for homes along E127-00-00.</t>
  </si>
  <si>
    <t>C-39</t>
  </si>
  <si>
    <t>E200-02-00-NC</t>
  </si>
  <si>
    <t xml:space="preserve">Right-of-Way Acquisition, Design and Construction of the North Canal </t>
  </si>
  <si>
    <t>Design and construction of this project could reduce the risk of flooding upstream and downstream of downtown Houston.  Project will be coordinated with existing COH plans.</t>
  </si>
  <si>
    <t>C-59</t>
  </si>
  <si>
    <t>E500-21-00-E001</t>
  </si>
  <si>
    <t xml:space="preserve">Construction of Inwood Forest West Stormwater Detention Basin </t>
  </si>
  <si>
    <t>Design and construction of this project and Inwood Forest East Stormwater Detention Basin could reduce the risk of flooding for over 950 structures in the 1% floodplain.  Project will be coordinated with existing COH plans.</t>
  </si>
  <si>
    <t>CI-032</t>
  </si>
  <si>
    <t>E500-AddDet</t>
  </si>
  <si>
    <t>Investigation of Additional Stormwater Detention Basins in the White Oak Bayou Watershed</t>
  </si>
  <si>
    <t>The project could reduce the risk of flooding for structures in the watershed.  Project will be coordinated with existing COH plans.</t>
  </si>
  <si>
    <t>C-15</t>
  </si>
  <si>
    <t>E500-ARBOROAKS-404</t>
  </si>
  <si>
    <t xml:space="preserve">Design and Construction of Arbor Oaks Stormwater Detention Basin </t>
  </si>
  <si>
    <t>This stormwater detention basin facilitates completion of the federal project on White Oak Bayou which could reduce the risk of flooding for 1,800 structures in the 2% floodplain.  Project will be coordinated with existing COH plans.</t>
  </si>
  <si>
    <t>C-16</t>
  </si>
  <si>
    <t>E500-WDLNDTRL-404</t>
  </si>
  <si>
    <t xml:space="preserve">Design and Construction of Woodland Trails Stormwater Detention Basin </t>
  </si>
  <si>
    <t>This stormwater detention basin facilitates completion of the federal project on White Oak Bayou which could reduce the risk of flooding for 1,800 structures in the 2% floodplain.</t>
  </si>
  <si>
    <t>C-60</t>
  </si>
  <si>
    <t>E521-04-00-E001</t>
  </si>
  <si>
    <t xml:space="preserve">Construction of Inwood Forest East Stormwater Detention Basin </t>
  </si>
  <si>
    <t>Design and construction of this project and Inwood Forest West Stormwater Detention Basin could reduce the risk of flooding for over 950 structures in the 1% floodplain</t>
  </si>
  <si>
    <t>E-ENG</t>
  </si>
  <si>
    <t>White Oak Bayou Subdivision Drainage Improvements</t>
  </si>
  <si>
    <t>Design and construction of these projects could reduce the risk of flooding for over 2,400 homes during a 1% rain or flood event.</t>
  </si>
  <si>
    <t>E-StormRep</t>
  </si>
  <si>
    <t>Storm Repairs in White Oak Bayou Watershed</t>
  </si>
  <si>
    <t>Approximately 157 repair projects of erosion and infrastructure identified after Hurricane Harvey.</t>
  </si>
  <si>
    <t>Willow Creek</t>
  </si>
  <si>
    <t>F-106</t>
  </si>
  <si>
    <t>M100-00-00-CON</t>
  </si>
  <si>
    <t>Right-of-Way Acquisition, Design and Construction of General Drainage Improvements in Willow Creek Watershed</t>
  </si>
  <si>
    <t>Design and construction of projects to reduce the risk of flooding in the Willow Creek watershed.</t>
  </si>
  <si>
    <t>F-71</t>
  </si>
  <si>
    <t>M100-00-00-GEN</t>
  </si>
  <si>
    <t>Investigations of General Drainage Improvements in Willow Creek Watershed</t>
  </si>
  <si>
    <t>Effort will investigate flooding problems and evaluate potential solutions to flooding problems to reduce the risk of flooding in the Willow Creek watershed.</t>
  </si>
  <si>
    <t>F-36</t>
  </si>
  <si>
    <t>M100-00-00-ROW</t>
  </si>
  <si>
    <t>Willow Creek Right-of-Way Acquisition and Floodplain Preservation</t>
  </si>
  <si>
    <t>Right of way acquisition along Willow Creek for project support, to preserve channel conveyance and / or restore natural floodplains in areas subject to frequent flooding.</t>
  </si>
  <si>
    <t>M100-HMGP</t>
  </si>
  <si>
    <t>Purchase of approximately 10 buildings.</t>
  </si>
  <si>
    <t>F-37</t>
  </si>
  <si>
    <t>M124-00-00-FP001</t>
  </si>
  <si>
    <t xml:space="preserve">Design and Construction of Channel Conveyance Improvements on M124-00-00 </t>
  </si>
  <si>
    <t>The project could reduce the risk of flooding for structures in the 1% floodplain and increase drainage efficiency.</t>
  </si>
  <si>
    <t>F-38</t>
  </si>
  <si>
    <t>M528-01-00</t>
  </si>
  <si>
    <t xml:space="preserve">Design and Construction of Cypress Rosehill Stormwater Detention Basin </t>
  </si>
  <si>
    <t>Providing joint-benefits of mitigating impacts of roadway construction and could reduce the risk of flooding for homes in the surrounding area.  Projects could include, but not limited to, detention, sediment control, vegetation management, and other flood risk management projects.</t>
  </si>
  <si>
    <t>M-StormRep</t>
  </si>
  <si>
    <t>Storm Repairs in Willow Creek Watershed</t>
  </si>
  <si>
    <t>Approximately 12 repair projects of erosion and infrastructure identified after Hurricane Harvey.</t>
  </si>
  <si>
    <t>z.Countywide</t>
  </si>
  <si>
    <t>Z.FWS</t>
  </si>
  <si>
    <t>Upgrades and Expansion of the Harris County Flood Warning System</t>
  </si>
  <si>
    <t>Improving existing flood monitoring systems to provide additional near-real time information on flooding in Harris County.</t>
  </si>
  <si>
    <t>Z.REMAP</t>
  </si>
  <si>
    <t>Harris County Floodplain Mapping Updates</t>
  </si>
  <si>
    <t>Providing more accurate information on the risks of flooding in Harris County.</t>
  </si>
  <si>
    <t>Z100-00-00-H046</t>
  </si>
  <si>
    <t>Countywide Floodplain Preservation and Right of Way Acquisition</t>
  </si>
  <si>
    <t>Right of way acquisition along various channels in Harris County in support of District projects and preserve channel conveyance and / or restore natural floodplains in areas subject to frequent flooding.</t>
  </si>
  <si>
    <t>Z100-00-00-MUNI</t>
  </si>
  <si>
    <t>Partnership Projects with Municipalities, Authorities, and Other Districts in Harris County</t>
  </si>
  <si>
    <t>Jointly funded projects to address flooding with multi-jurisdictional projects..</t>
  </si>
  <si>
    <t>Z100-00-00-PLAN</t>
  </si>
  <si>
    <t>Countywide Ongoing Planning</t>
  </si>
  <si>
    <t>Ongoing efforts to identify future projects and work efforts to reduce flooding in Harris County watersheds.</t>
  </si>
  <si>
    <t>Z100-00-00-Y083</t>
  </si>
  <si>
    <t>Partnership Projects with the Harris County Engineering Department</t>
  </si>
  <si>
    <t>Jointly funded projects that could reduce the risk of flooding in conjunction with Harris County Engineering Department projects.</t>
  </si>
  <si>
    <t>Z100-ADVANCED</t>
  </si>
  <si>
    <t>Advanced Emerging Technologies for Flood Damage Reduction</t>
  </si>
  <si>
    <t>Investigations of new methods to reduce the risk of flooding and associated damages in Harris County.  This can include the use of native vegetation to stabilize channel banks and reduce erosion.</t>
  </si>
  <si>
    <t>Z100-BOND</t>
  </si>
  <si>
    <t xml:space="preserve">Bond Administration </t>
  </si>
  <si>
    <t>Bond administration with legal and financial professional services</t>
  </si>
  <si>
    <t>CI-026</t>
  </si>
  <si>
    <t>Z100-COH</t>
  </si>
  <si>
    <t>Investigation of City of Houston Properties for Conversion to Stormwater Detention Basins</t>
  </si>
  <si>
    <t>Evaluation of converting City of Houston properties into stormwater detention basins.</t>
  </si>
  <si>
    <t>Z100-CONTINGENCY</t>
  </si>
  <si>
    <t>Contingency</t>
  </si>
  <si>
    <t>Unallocated funding for variations in project costs and opportunities identified through public input.</t>
  </si>
  <si>
    <t>Z100-TUNNEL</t>
  </si>
  <si>
    <t>Preliminary Engineering for Large Diameter Tunnels for Stormwater Conveyance</t>
  </si>
  <si>
    <t>Preliminary engineering for implementation of large diameter tunnels to reduce the risk of flooding across Harris County.</t>
  </si>
  <si>
    <t>ICON</t>
  </si>
  <si>
    <t>&amp;</t>
  </si>
  <si>
    <t>%</t>
  </si>
  <si>
    <t>!</t>
  </si>
  <si>
    <t>#</t>
  </si>
  <si>
    <t>$</t>
  </si>
  <si>
    <t>k</t>
  </si>
  <si>
    <t>xxx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</si>
</sst>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quot;$&quot;* #,##0_);_(&quot;$&quot;* \(#,##0\);_(&quot;$&quot;* &quot;-&quot;??_);_(@_)"/>
    <numFmt numFmtId="165" formatCode="&quot; $&quot;#,##0.00&quot; &quot;;&quot; $(&quot;#,##0.00&quot;)&quot;;&quot; $-&quot;#&quot; &quot;;@&quot; &quot;"/>
    <numFmt numFmtId="166" formatCode="[$-409]General"/>
  </numFmts>
  <fonts count="4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38A800"/>
      <name val="Arial"/>
      <family val="2"/>
    </font>
    <font>
      <sz val="10"/>
      <color theme="1"/>
      <name val="Arial"/>
      <family val="2"/>
    </font>
    <font>
      <sz val="8"/>
      <color rgb="FFFF0000"/>
      <name val="Arial"/>
      <family val="2"/>
    </font>
    <font>
      <b/>
      <sz val="8"/>
      <color rgb="FFFF0000"/>
      <name val="Arial"/>
      <family val="2"/>
    </font>
    <font>
      <sz val="8"/>
      <color theme="1"/>
      <name val="Arial"/>
      <family val="2"/>
    </font>
    <font>
      <sz val="6"/>
      <color theme="1"/>
      <name val="Arial"/>
      <family val="2"/>
    </font>
    <font>
      <b/>
      <sz val="8"/>
      <color theme="0" tint="-0.34998626667073579"/>
      <name val="Arial"/>
      <family val="2"/>
    </font>
    <font>
      <b/>
      <sz val="8"/>
      <color theme="1"/>
      <name val="Arial"/>
      <family val="2"/>
    </font>
    <font>
      <b/>
      <sz val="10"/>
      <color theme="1"/>
      <name val="Arial"/>
      <family val="2"/>
    </font>
    <font>
      <sz val="24"/>
      <color rgb="FFB101E1"/>
      <name val="ESRI Default Marker"/>
    </font>
    <font>
      <sz val="24"/>
      <color rgb="FF38A800"/>
      <name val="ESRI Default Marker"/>
    </font>
    <font>
      <sz val="24"/>
      <color rgb="FFFF0000"/>
      <name val="ESRI Default Marker"/>
    </font>
    <font>
      <sz val="24"/>
      <color rgb="FF00FF00"/>
      <name val="ESRI Default Marker"/>
    </font>
    <font>
      <sz val="24"/>
      <color rgb="FFF852D4"/>
      <name val="ESRI Default Marker"/>
    </font>
    <font>
      <sz val="24"/>
      <color rgb="FFFE9E34"/>
      <name val="ESRI Default Marker"/>
    </font>
    <font>
      <sz val="8"/>
      <color rgb="FF000000"/>
      <name val="Arial"/>
      <family val="2"/>
    </font>
    <font>
      <b/>
      <sz val="24"/>
      <color theme="1"/>
      <name val="ESRI ArcPad"/>
      <charset val="2"/>
    </font>
    <font>
      <sz val="14"/>
      <color rgb="FFFF0000"/>
      <name val="ESRI ArcPad"/>
      <charset val="2"/>
    </font>
    <font>
      <sz val="14"/>
      <color rgb="FFF4750C"/>
      <name val="ESRI ArcPad"/>
      <charset val="2"/>
    </font>
    <font>
      <sz val="14"/>
      <color rgb="FFB101E1"/>
      <name val="ESRI ArcPad"/>
      <charset val="2"/>
    </font>
    <font>
      <sz val="14"/>
      <color rgb="FF24FC24"/>
      <name val="ESRI ArcPad"/>
      <charset val="2"/>
    </font>
    <font>
      <sz val="14"/>
      <color rgb="FF38A800"/>
      <name val="ESRI ArcPad"/>
      <charset val="2"/>
    </font>
    <font>
      <sz val="14"/>
      <color rgb="FFF852D4"/>
      <name val="ESRI Default Marker"/>
    </font>
    <font>
      <sz val="10"/>
      <name val="Arial"/>
      <family val="2"/>
    </font>
    <font>
      <sz val="12"/>
      <color theme="1"/>
      <name val="Arial"/>
      <family val="2"/>
    </font>
    <font>
      <sz val="11"/>
      <color indexed="8"/>
      <name val="Calibri"/>
      <family val="2"/>
    </font>
    <font>
      <sz val="11"/>
      <color rgb="FF000000"/>
      <name val="Calibri"/>
      <family val="2"/>
    </font>
    <font>
      <u/>
      <sz val="10"/>
      <color theme="10"/>
      <name val="Arial"/>
      <family val="2"/>
    </font>
    <font>
      <sz val="11"/>
      <color theme="1"/>
      <name val="Arial"/>
      <family val="2"/>
    </font>
    <font>
      <sz val="11"/>
      <color theme="1"/>
      <name val="Calibri"/>
      <family val="2"/>
    </font>
    <font>
      <sz val="10"/>
      <name val="MS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style="thin">
        <color theme="0" tint="-0.34998626667073579"/>
      </bottom>
      <diagonal/>
    </border>
  </borders>
  <cellStyleXfs count="569">
    <xf numFmtId="0" fontId="0" fillId="0" borderId="0"/>
    <xf numFmtId="44"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2" fillId="7" borderId="7"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4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1" fillId="0" borderId="0" applyFont="0" applyFill="0" applyBorder="0" applyAlignment="0" applyProtection="0"/>
    <xf numFmtId="44" fontId="42" fillId="0" borderId="0" applyFont="0" applyFill="0" applyBorder="0" applyAlignment="0" applyProtection="0"/>
    <xf numFmtId="44" fontId="41" fillId="0" borderId="0" applyFont="0" applyFill="0" applyBorder="0" applyAlignment="0" applyProtection="0"/>
    <xf numFmtId="44" fontId="40" fillId="0" borderId="0" applyFont="0" applyFill="0" applyBorder="0" applyAlignment="0" applyProtection="0"/>
    <xf numFmtId="165" fontId="43" fillId="0" borderId="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1" fillId="0" borderId="0" applyFont="0" applyFill="0" applyBorder="0" applyAlignment="0" applyProtection="0"/>
    <xf numFmtId="44" fontId="4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166" fontId="43" fillId="0" borderId="0"/>
    <xf numFmtId="0" fontId="14" fillId="0" borderId="0" applyNumberFormat="0" applyFill="0" applyBorder="0" applyAlignment="0" applyProtection="0"/>
    <xf numFmtId="0" fontId="5" fillId="2"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44" fillId="0" borderId="0" applyNumberFormat="0" applyFill="0" applyBorder="0" applyAlignment="0" applyProtection="0"/>
    <xf numFmtId="0" fontId="8" fillId="5" borderId="4" applyNumberFormat="0" applyAlignment="0" applyProtection="0"/>
    <xf numFmtId="0" fontId="11" fillId="0" borderId="6" applyNumberFormat="0" applyFill="0" applyAlignment="0" applyProtection="0"/>
    <xf numFmtId="0" fontId="7"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45" fillId="0" borderId="0"/>
    <xf numFmtId="0" fontId="1" fillId="0" borderId="0"/>
    <xf numFmtId="0" fontId="40" fillId="0" borderId="0"/>
    <xf numFmtId="0" fontId="1" fillId="0" borderId="0"/>
    <xf numFmtId="0" fontId="45" fillId="0" borderId="0"/>
    <xf numFmtId="0" fontId="40" fillId="0" borderId="0"/>
    <xf numFmtId="0" fontId="1" fillId="0" borderId="0"/>
    <xf numFmtId="0" fontId="40" fillId="0" borderId="0"/>
    <xf numFmtId="0" fontId="1" fillId="0" borderId="0"/>
    <xf numFmtId="0" fontId="1" fillId="0" borderId="0"/>
    <xf numFmtId="0" fontId="40"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0" fontId="41" fillId="0" borderId="0"/>
    <xf numFmtId="0" fontId="1" fillId="0" borderId="0"/>
    <xf numFmtId="0" fontId="46" fillId="0" borderId="0"/>
    <xf numFmtId="0" fontId="41" fillId="0" borderId="0"/>
    <xf numFmtId="0" fontId="1" fillId="0" borderId="0"/>
    <xf numFmtId="0" fontId="1" fillId="0" borderId="0"/>
    <xf numFmtId="0" fontId="40" fillId="0" borderId="0"/>
    <xf numFmtId="0" fontId="18" fillId="0" borderId="0"/>
    <xf numFmtId="0" fontId="40" fillId="0" borderId="0"/>
    <xf numFmtId="0" fontId="18" fillId="0" borderId="0"/>
    <xf numFmtId="0" fontId="18" fillId="0" borderId="0"/>
    <xf numFmtId="0" fontId="40" fillId="0" borderId="0"/>
    <xf numFmtId="0" fontId="46" fillId="0" borderId="0"/>
    <xf numFmtId="0" fontId="18" fillId="0" borderId="0"/>
    <xf numFmtId="0" fontId="18" fillId="0" borderId="0"/>
    <xf numFmtId="0" fontId="18" fillId="0" borderId="0"/>
    <xf numFmtId="0" fontId="18" fillId="0" borderId="0"/>
    <xf numFmtId="0" fontId="18" fillId="0" borderId="0"/>
    <xf numFmtId="0" fontId="47" fillId="0" borderId="0"/>
    <xf numFmtId="0" fontId="40" fillId="0" borderId="0"/>
    <xf numFmtId="0" fontId="40" fillId="0" borderId="0" applyNumberFormat="0" applyFill="0" applyBorder="0" applyAlignment="0" applyProtection="0"/>
    <xf numFmtId="0" fontId="1" fillId="0" borderId="0"/>
    <xf numFmtId="0" fontId="40" fillId="0" borderId="0"/>
    <xf numFmtId="0" fontId="47"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9" fontId="40"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0" fontId="15" fillId="0" borderId="9" applyNumberFormat="0" applyFill="0" applyAlignment="0" applyProtection="0"/>
    <xf numFmtId="0" fontId="13" fillId="0" borderId="0" applyNumberFormat="0" applyFill="0" applyBorder="0" applyAlignment="0" applyProtection="0"/>
  </cellStyleXfs>
  <cellXfs count="84">
    <xf numFmtId="0" fontId="0" fillId="0" borderId="0" xfId="0"/>
    <xf numFmtId="0" fontId="17" fillId="0" borderId="0" xfId="0" applyFont="1" applyFill="1" applyBorder="1" applyAlignment="1">
      <alignment horizontal="left"/>
    </xf>
    <xf numFmtId="0" fontId="18" fillId="0" borderId="0" xfId="0" applyFont="1" applyFill="1" applyBorder="1" applyAlignment="1">
      <alignment wrapText="1"/>
    </xf>
    <xf numFmtId="0" fontId="18" fillId="0" borderId="0" xfId="0" applyFont="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Border="1" applyAlignment="1">
      <alignment horizontal="left" vertic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vertical="center"/>
    </xf>
    <xf numFmtId="164" fontId="19" fillId="0" borderId="0" xfId="1" applyNumberFormat="1" applyFont="1" applyFill="1" applyBorder="1" applyAlignment="1">
      <alignment horizontal="center" vertical="center"/>
    </xf>
    <xf numFmtId="164" fontId="20" fillId="0" borderId="0" xfId="1" applyNumberFormat="1" applyFont="1" applyFill="1" applyBorder="1" applyAlignment="1">
      <alignment horizontal="center" vertical="center" wrapText="1"/>
    </xf>
    <xf numFmtId="1" fontId="21" fillId="0" borderId="0" xfId="0" applyNumberFormat="1" applyFont="1" applyAlignment="1">
      <alignment horizontal="center" vertical="center"/>
    </xf>
    <xf numFmtId="0" fontId="22" fillId="0" borderId="0" xfId="0" applyFont="1" applyAlignment="1">
      <alignment horizontal="center" vertical="center"/>
    </xf>
    <xf numFmtId="0" fontId="18" fillId="0" borderId="0" xfId="0" applyFont="1" applyAlignment="1">
      <alignment horizontal="center" vertical="center"/>
    </xf>
    <xf numFmtId="0" fontId="23" fillId="0" borderId="0" xfId="0" applyFont="1" applyBorder="1" applyAlignment="1">
      <alignment horizontal="left" vertical="center"/>
    </xf>
    <xf numFmtId="0" fontId="18" fillId="0" borderId="0" xfId="0" applyFont="1" applyFill="1" applyAlignment="1">
      <alignment wrapText="1"/>
    </xf>
    <xf numFmtId="0" fontId="21" fillId="0" borderId="0" xfId="0" applyFont="1" applyFill="1" applyBorder="1" applyAlignment="1">
      <alignment horizontal="center" vertical="center"/>
    </xf>
    <xf numFmtId="0" fontId="21" fillId="0" borderId="0" xfId="0" applyFont="1" applyBorder="1" applyAlignment="1">
      <alignment horizontal="left" vertical="center" wrapText="1"/>
    </xf>
    <xf numFmtId="0" fontId="0" fillId="0" borderId="0" xfId="0" applyBorder="1"/>
    <xf numFmtId="0" fontId="23" fillId="0" borderId="0" xfId="0" applyFont="1" applyBorder="1" applyAlignment="1">
      <alignment horizontal="right" vertical="center"/>
    </xf>
    <xf numFmtId="0" fontId="24" fillId="0" borderId="0" xfId="0" applyFont="1" applyBorder="1" applyAlignment="1">
      <alignment horizontal="center" vertical="center" wrapText="1"/>
    </xf>
    <xf numFmtId="0" fontId="24" fillId="0" borderId="0" xfId="0" applyFont="1" applyFill="1" applyBorder="1" applyAlignment="1">
      <alignment horizontal="center" vertical="center" wrapText="1"/>
    </xf>
    <xf numFmtId="0" fontId="24" fillId="33" borderId="0" xfId="0" applyFont="1" applyFill="1" applyBorder="1" applyAlignment="1">
      <alignment horizontal="center" vertical="center" wrapText="1"/>
    </xf>
    <xf numFmtId="164" fontId="24" fillId="33" borderId="0" xfId="1" applyNumberFormat="1" applyFont="1" applyFill="1" applyBorder="1" applyAlignment="1">
      <alignment horizontal="center" vertical="center" wrapText="1"/>
    </xf>
    <xf numFmtId="164" fontId="24" fillId="33" borderId="10" xfId="1" applyNumberFormat="1" applyFont="1" applyFill="1" applyBorder="1" applyAlignment="1">
      <alignment horizontal="center" vertical="center" wrapText="1"/>
    </xf>
    <xf numFmtId="0" fontId="21" fillId="0" borderId="12" xfId="0" applyFont="1" applyBorder="1" applyAlignment="1">
      <alignment vertical="center" wrapText="1"/>
    </xf>
    <xf numFmtId="0" fontId="21" fillId="0" borderId="12" xfId="0" applyFont="1" applyFill="1" applyBorder="1" applyAlignment="1">
      <alignment horizontal="center" vertical="center" wrapText="1"/>
    </xf>
    <xf numFmtId="0" fontId="26" fillId="0" borderId="12" xfId="0" applyFont="1" applyFill="1" applyBorder="1" applyAlignment="1">
      <alignment horizontal="center" vertical="center"/>
    </xf>
    <xf numFmtId="0" fontId="21" fillId="0" borderId="12" xfId="0" applyFont="1" applyBorder="1" applyAlignment="1">
      <alignment horizontal="center" vertical="center"/>
    </xf>
    <xf numFmtId="0" fontId="21" fillId="33" borderId="12" xfId="0" applyFont="1" applyFill="1" applyBorder="1" applyAlignment="1">
      <alignment vertical="center" wrapText="1"/>
    </xf>
    <xf numFmtId="0" fontId="21" fillId="33" borderId="12" xfId="0" applyFont="1" applyFill="1" applyBorder="1" applyAlignment="1">
      <alignment horizontal="left" vertical="center" wrapText="1"/>
    </xf>
    <xf numFmtId="0" fontId="21" fillId="33" borderId="12" xfId="0" applyFont="1" applyFill="1" applyBorder="1" applyAlignment="1">
      <alignment horizontal="center" vertical="center"/>
    </xf>
    <xf numFmtId="164" fontId="21" fillId="33" borderId="12" xfId="1" applyNumberFormat="1" applyFont="1" applyFill="1" applyBorder="1" applyAlignment="1">
      <alignment horizontal="center" vertical="center"/>
    </xf>
    <xf numFmtId="164" fontId="21" fillId="0" borderId="12" xfId="1" applyNumberFormat="1" applyFont="1" applyFill="1" applyBorder="1" applyAlignment="1">
      <alignment horizontal="center" vertical="center"/>
    </xf>
    <xf numFmtId="49" fontId="21" fillId="0" borderId="12" xfId="1" quotePrefix="1" applyNumberFormat="1" applyFont="1" applyFill="1" applyBorder="1" applyAlignment="1">
      <alignment horizontal="left" vertical="center" wrapText="1"/>
    </xf>
    <xf numFmtId="49" fontId="21" fillId="0" borderId="12" xfId="1" applyNumberFormat="1" applyFont="1" applyFill="1" applyBorder="1" applyAlignment="1">
      <alignment horizontal="left" vertical="center" wrapText="1"/>
    </xf>
    <xf numFmtId="0" fontId="27"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2" xfId="0" applyFont="1" applyBorder="1" applyAlignment="1">
      <alignment horizontal="center" vertical="center" wrapText="1"/>
    </xf>
    <xf numFmtId="0" fontId="28" fillId="0" borderId="12" xfId="0" applyFont="1" applyFill="1" applyBorder="1" applyAlignment="1">
      <alignment horizontal="center" vertical="center"/>
    </xf>
    <xf numFmtId="0" fontId="21" fillId="0" borderId="12" xfId="0" applyFont="1" applyBorder="1" applyAlignment="1">
      <alignment vertical="center"/>
    </xf>
    <xf numFmtId="0" fontId="21" fillId="0" borderId="12" xfId="0" applyFont="1" applyBorder="1" applyAlignment="1">
      <alignment horizontal="left" vertical="center" wrapText="1"/>
    </xf>
    <xf numFmtId="49" fontId="21" fillId="0" borderId="12" xfId="0" applyNumberFormat="1" applyFont="1" applyFill="1" applyBorder="1" applyAlignment="1">
      <alignment horizontal="left" vertical="center" wrapText="1"/>
    </xf>
    <xf numFmtId="0" fontId="29" fillId="0" borderId="12" xfId="0" applyFont="1" applyFill="1" applyBorder="1" applyAlignment="1">
      <alignment horizontal="center" vertical="center"/>
    </xf>
    <xf numFmtId="0" fontId="21" fillId="0" borderId="12" xfId="0" applyFont="1" applyFill="1" applyBorder="1" applyAlignment="1">
      <alignment horizontal="left" vertical="center" wrapText="1"/>
    </xf>
    <xf numFmtId="0" fontId="30" fillId="0" borderId="12" xfId="0" applyFont="1" applyFill="1" applyBorder="1" applyAlignment="1">
      <alignment horizontal="center" vertical="center"/>
    </xf>
    <xf numFmtId="0" fontId="21" fillId="0" borderId="0" xfId="0" applyFont="1" applyAlignment="1">
      <alignment horizontal="center" vertical="center"/>
    </xf>
    <xf numFmtId="0" fontId="31" fillId="0" borderId="12" xfId="0" applyFont="1" applyFill="1" applyBorder="1" applyAlignment="1">
      <alignment horizontal="center" vertical="center"/>
    </xf>
    <xf numFmtId="164" fontId="21" fillId="0" borderId="12" xfId="0" applyNumberFormat="1" applyFont="1" applyBorder="1" applyAlignment="1">
      <alignment horizontal="center" vertical="center" wrapText="1"/>
    </xf>
    <xf numFmtId="0" fontId="21" fillId="0" borderId="12" xfId="0" applyFont="1" applyFill="1" applyBorder="1" applyAlignment="1">
      <alignment vertical="center" wrapText="1"/>
    </xf>
    <xf numFmtId="0" fontId="21" fillId="0" borderId="12" xfId="0" applyFont="1" applyFill="1" applyBorder="1" applyAlignment="1">
      <alignment vertical="center"/>
    </xf>
    <xf numFmtId="164" fontId="21" fillId="0" borderId="12" xfId="1" applyNumberFormat="1" applyFont="1" applyBorder="1" applyAlignment="1">
      <alignment horizontal="center" vertical="center"/>
    </xf>
    <xf numFmtId="0" fontId="32" fillId="0" borderId="12" xfId="0" applyFont="1" applyBorder="1" applyAlignment="1">
      <alignment horizontal="center" vertical="center" wrapText="1"/>
    </xf>
    <xf numFmtId="44" fontId="21" fillId="0" borderId="12" xfId="1" applyNumberFormat="1" applyFont="1" applyFill="1" applyBorder="1" applyAlignment="1">
      <alignment horizontal="center" vertical="center"/>
    </xf>
    <xf numFmtId="0" fontId="21" fillId="0" borderId="0" xfId="0" applyFont="1" applyBorder="1" applyAlignment="1">
      <alignment vertical="center" wrapText="1"/>
    </xf>
    <xf numFmtId="0" fontId="21" fillId="0" borderId="0" xfId="0" applyFont="1" applyFill="1" applyBorder="1" applyAlignment="1">
      <alignment horizontal="center" vertical="center" wrapText="1"/>
    </xf>
    <xf numFmtId="0" fontId="27" fillId="0" borderId="0" xfId="0" applyFont="1" applyFill="1" applyBorder="1" applyAlignment="1">
      <alignment horizontal="center" vertical="center"/>
    </xf>
    <xf numFmtId="0" fontId="21" fillId="0" borderId="0" xfId="0" applyFont="1" applyFill="1" applyBorder="1" applyAlignment="1">
      <alignment vertical="center" wrapText="1"/>
    </xf>
    <xf numFmtId="0" fontId="21" fillId="0" borderId="0" xfId="0" applyFont="1" applyFill="1" applyBorder="1" applyAlignment="1">
      <alignment horizontal="left" vertical="center" wrapText="1"/>
    </xf>
    <xf numFmtId="164" fontId="21" fillId="0" borderId="0" xfId="1" applyNumberFormat="1" applyFont="1" applyBorder="1" applyAlignment="1">
      <alignment horizontal="center" vertical="center"/>
    </xf>
    <xf numFmtId="164" fontId="21" fillId="33" borderId="0" xfId="1" applyNumberFormat="1" applyFont="1" applyFill="1" applyBorder="1" applyAlignment="1">
      <alignment horizontal="center" vertical="center"/>
    </xf>
    <xf numFmtId="164" fontId="21" fillId="0" borderId="0" xfId="1" applyNumberFormat="1" applyFont="1" applyFill="1" applyBorder="1" applyAlignment="1">
      <alignment horizontal="left" vertical="center" wrapText="1"/>
    </xf>
    <xf numFmtId="0" fontId="21" fillId="0" borderId="0" xfId="0" applyFont="1" applyAlignment="1">
      <alignment horizontal="center" wrapText="1"/>
    </xf>
    <xf numFmtId="0" fontId="33" fillId="0" borderId="0" xfId="0" applyFont="1" applyFill="1" applyAlignment="1">
      <alignment horizontal="center" vertical="center"/>
    </xf>
    <xf numFmtId="0" fontId="18" fillId="0" borderId="0" xfId="0" applyFont="1" applyFill="1" applyBorder="1"/>
    <xf numFmtId="0" fontId="25" fillId="0" borderId="0" xfId="0" applyFont="1" applyAlignment="1">
      <alignment horizontal="center" vertical="center"/>
    </xf>
    <xf numFmtId="164" fontId="24" fillId="0" borderId="0" xfId="1" applyNumberFormat="1" applyFont="1" applyAlignment="1">
      <alignment horizontal="center" vertical="center"/>
    </xf>
    <xf numFmtId="164" fontId="18" fillId="0" borderId="0" xfId="1" applyNumberFormat="1" applyFont="1" applyFill="1" applyAlignment="1">
      <alignment horizontal="left" vertical="center" wrapText="1"/>
    </xf>
    <xf numFmtId="1" fontId="25" fillId="0" borderId="0" xfId="0" applyNumberFormat="1" applyFont="1" applyBorder="1" applyAlignment="1">
      <alignment horizontal="center" vertical="center" wrapText="1"/>
    </xf>
    <xf numFmtId="1" fontId="25" fillId="0" borderId="0" xfId="0" applyNumberFormat="1" applyFont="1" applyBorder="1" applyAlignment="1">
      <alignment horizontal="center" vertical="center"/>
    </xf>
    <xf numFmtId="0" fontId="18" fillId="0" borderId="11" xfId="0" applyFont="1" applyBorder="1" applyAlignment="1">
      <alignment horizontal="center" vertical="center" wrapText="1"/>
    </xf>
    <xf numFmtId="0" fontId="34" fillId="0" borderId="11" xfId="0" applyFont="1" applyFill="1" applyBorder="1" applyAlignment="1">
      <alignment horizontal="center" vertical="center"/>
    </xf>
    <xf numFmtId="0" fontId="35" fillId="0" borderId="11" xfId="0" applyFont="1" applyFill="1" applyBorder="1" applyAlignment="1">
      <alignment horizontal="center" vertical="center"/>
    </xf>
    <xf numFmtId="0" fontId="36" fillId="0" borderId="11" xfId="0" applyFont="1" applyFill="1" applyBorder="1" applyAlignment="1">
      <alignment horizontal="center" vertical="center"/>
    </xf>
    <xf numFmtId="0" fontId="37" fillId="0" borderId="11" xfId="0" applyFont="1" applyFill="1" applyBorder="1" applyAlignment="1">
      <alignment horizontal="center" vertical="center"/>
    </xf>
    <xf numFmtId="0" fontId="38" fillId="0" borderId="11" xfId="0" applyFont="1" applyFill="1" applyBorder="1" applyAlignment="1">
      <alignment horizontal="center" vertical="center"/>
    </xf>
    <xf numFmtId="0" fontId="18" fillId="0" borderId="11" xfId="0" applyFont="1" applyFill="1" applyBorder="1" applyAlignment="1">
      <alignment horizontal="center" wrapText="1"/>
    </xf>
    <xf numFmtId="0" fontId="39" fillId="33" borderId="11" xfId="0" applyFont="1" applyFill="1" applyBorder="1" applyAlignment="1">
      <alignment horizontal="center" vertical="center"/>
    </xf>
    <xf numFmtId="0" fontId="18" fillId="0" borderId="0" xfId="0" applyFont="1" applyFill="1" applyBorder="1" applyAlignment="1">
      <alignment horizontal="center" wrapText="1"/>
    </xf>
    <xf numFmtId="0" fontId="39" fillId="33" borderId="0" xfId="0" applyFont="1" applyFill="1" applyBorder="1" applyAlignment="1">
      <alignment horizontal="center" vertical="center"/>
    </xf>
    <xf numFmtId="0" fontId="18" fillId="0" borderId="0" xfId="0" applyFont="1" applyFill="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applyAlignment="1">
      <alignment horizontal="center" vertical="center"/>
    </xf>
    <xf numFmtId="0" fontId="21" fillId="0" borderId="0" xfId="0" applyFont="1" applyBorder="1" applyAlignment="1">
      <alignment horizontal="center" wrapText="1"/>
    </xf>
  </cellXfs>
  <cellStyles count="569">
    <cellStyle name="20% - Accent1 2" xfId="2"/>
    <cellStyle name="20% - Accent1 2 2" xfId="3"/>
    <cellStyle name="20% - Accent1 2 2 2" xfId="4"/>
    <cellStyle name="20% - Accent1 2 3" xfId="5"/>
    <cellStyle name="20% - Accent1 3" xfId="6"/>
    <cellStyle name="20% - Accent1 3 2" xfId="7"/>
    <cellStyle name="20% - Accent1 4" xfId="8"/>
    <cellStyle name="20% - Accent2 2" xfId="9"/>
    <cellStyle name="20% - Accent2 2 2" xfId="10"/>
    <cellStyle name="20% - Accent2 2 2 2" xfId="11"/>
    <cellStyle name="20% - Accent2 2 3" xfId="12"/>
    <cellStyle name="20% - Accent2 3" xfId="13"/>
    <cellStyle name="20% - Accent2 3 2" xfId="14"/>
    <cellStyle name="20% - Accent2 4" xfId="15"/>
    <cellStyle name="20% - Accent3 2" xfId="16"/>
    <cellStyle name="20% - Accent3 2 2" xfId="17"/>
    <cellStyle name="20% - Accent3 2 2 2" xfId="18"/>
    <cellStyle name="20% - Accent3 2 3" xfId="19"/>
    <cellStyle name="20% - Accent3 3" xfId="20"/>
    <cellStyle name="20% - Accent3 3 2" xfId="21"/>
    <cellStyle name="20% - Accent3 4" xfId="22"/>
    <cellStyle name="20% - Accent4 2" xfId="23"/>
    <cellStyle name="20% - Accent4 2 2" xfId="24"/>
    <cellStyle name="20% - Accent4 2 2 2" xfId="25"/>
    <cellStyle name="20% - Accent4 2 3" xfId="26"/>
    <cellStyle name="20% - Accent4 3" xfId="27"/>
    <cellStyle name="20% - Accent4 3 2" xfId="28"/>
    <cellStyle name="20% - Accent4 4" xfId="29"/>
    <cellStyle name="20% - Accent5 2" xfId="30"/>
    <cellStyle name="20% - Accent5 2 2" xfId="31"/>
    <cellStyle name="20% - Accent5 2 2 2" xfId="32"/>
    <cellStyle name="20% - Accent5 2 3" xfId="33"/>
    <cellStyle name="20% - Accent5 3" xfId="34"/>
    <cellStyle name="20% - Accent5 3 2" xfId="35"/>
    <cellStyle name="20% - Accent5 4" xfId="36"/>
    <cellStyle name="20% - Accent6 2" xfId="37"/>
    <cellStyle name="20% - Accent6 2 2" xfId="38"/>
    <cellStyle name="20% - Accent6 2 2 2" xfId="39"/>
    <cellStyle name="20% - Accent6 2 3" xfId="40"/>
    <cellStyle name="20% - Accent6 3" xfId="41"/>
    <cellStyle name="20% - Accent6 3 2" xfId="42"/>
    <cellStyle name="20% - Accent6 4" xfId="43"/>
    <cellStyle name="40% - Accent1 2" xfId="44"/>
    <cellStyle name="40% - Accent1 2 2" xfId="45"/>
    <cellStyle name="40% - Accent1 2 2 2" xfId="46"/>
    <cellStyle name="40% - Accent1 2 3" xfId="47"/>
    <cellStyle name="40% - Accent1 3" xfId="48"/>
    <cellStyle name="40% - Accent1 3 2" xfId="49"/>
    <cellStyle name="40% - Accent1 4" xfId="50"/>
    <cellStyle name="40% - Accent2 2" xfId="51"/>
    <cellStyle name="40% - Accent2 2 2" xfId="52"/>
    <cellStyle name="40% - Accent2 2 2 2" xfId="53"/>
    <cellStyle name="40% - Accent2 2 3" xfId="54"/>
    <cellStyle name="40% - Accent2 3" xfId="55"/>
    <cellStyle name="40% - Accent2 3 2" xfId="56"/>
    <cellStyle name="40% - Accent2 4" xfId="57"/>
    <cellStyle name="40% - Accent3 2" xfId="58"/>
    <cellStyle name="40% - Accent3 2 2" xfId="59"/>
    <cellStyle name="40% - Accent3 2 2 2" xfId="60"/>
    <cellStyle name="40% - Accent3 2 3" xfId="61"/>
    <cellStyle name="40% - Accent3 3" xfId="62"/>
    <cellStyle name="40% - Accent3 3 2" xfId="63"/>
    <cellStyle name="40% - Accent3 4" xfId="64"/>
    <cellStyle name="40% - Accent4 2" xfId="65"/>
    <cellStyle name="40% - Accent4 2 2" xfId="66"/>
    <cellStyle name="40% - Accent4 2 2 2" xfId="67"/>
    <cellStyle name="40% - Accent4 2 3" xfId="68"/>
    <cellStyle name="40% - Accent4 3" xfId="69"/>
    <cellStyle name="40% - Accent4 3 2" xfId="70"/>
    <cellStyle name="40% - Accent4 4" xfId="71"/>
    <cellStyle name="40% - Accent5 2" xfId="72"/>
    <cellStyle name="40% - Accent5 2 2" xfId="73"/>
    <cellStyle name="40% - Accent5 2 2 2" xfId="74"/>
    <cellStyle name="40% - Accent5 2 3" xfId="75"/>
    <cellStyle name="40% - Accent5 3" xfId="76"/>
    <cellStyle name="40% - Accent5 3 2" xfId="77"/>
    <cellStyle name="40% - Accent5 4" xfId="78"/>
    <cellStyle name="40% - Accent6 2" xfId="79"/>
    <cellStyle name="40% - Accent6 2 2" xfId="80"/>
    <cellStyle name="40% - Accent6 2 2 2" xfId="81"/>
    <cellStyle name="40% - Accent6 2 3" xfId="82"/>
    <cellStyle name="40% - Accent6 3" xfId="83"/>
    <cellStyle name="40% - Accent6 3 2" xfId="84"/>
    <cellStyle name="40% - Accent6 4" xfId="85"/>
    <cellStyle name="60% - Accent1 2" xfId="86"/>
    <cellStyle name="60% - Accent2 2" xfId="87"/>
    <cellStyle name="60% - Accent3 2" xfId="88"/>
    <cellStyle name="60% - Accent4 2" xfId="89"/>
    <cellStyle name="60% - Accent5 2" xfId="90"/>
    <cellStyle name="60% - Accent6 2" xfId="91"/>
    <cellStyle name="Accent1 2" xfId="92"/>
    <cellStyle name="Accent2 2" xfId="93"/>
    <cellStyle name="Accent3 2" xfId="94"/>
    <cellStyle name="Accent4 2" xfId="95"/>
    <cellStyle name="Accent5 2" xfId="96"/>
    <cellStyle name="Accent6 2" xfId="97"/>
    <cellStyle name="Bad 2" xfId="98"/>
    <cellStyle name="Calculation 2" xfId="99"/>
    <cellStyle name="Check Cell 2" xfId="100"/>
    <cellStyle name="Comma 2" xfId="101"/>
    <cellStyle name="Comma 2 2" xfId="102"/>
    <cellStyle name="Comma 3" xfId="103"/>
    <cellStyle name="Comma 4" xfId="104"/>
    <cellStyle name="Comma 4 2" xfId="105"/>
    <cellStyle name="Comma 5" xfId="106"/>
    <cellStyle name="Comma 5 2" xfId="107"/>
    <cellStyle name="Comma 6" xfId="108"/>
    <cellStyle name="Comma 6 2" xfId="109"/>
    <cellStyle name="Comma 6 2 2" xfId="110"/>
    <cellStyle name="Comma 6 2 2 2" xfId="111"/>
    <cellStyle name="Comma 6 2 3" xfId="112"/>
    <cellStyle name="Comma 6 3" xfId="113"/>
    <cellStyle name="Comma 6 3 2" xfId="114"/>
    <cellStyle name="Comma 6 4" xfId="115"/>
    <cellStyle name="Comma 7" xfId="116"/>
    <cellStyle name="Comma 7 2" xfId="117"/>
    <cellStyle name="Comma 8" xfId="118"/>
    <cellStyle name="Comma 8 2" xfId="119"/>
    <cellStyle name="Comma 9" xfId="120"/>
    <cellStyle name="Currency" xfId="1" builtinId="4"/>
    <cellStyle name="Currency 10" xfId="121"/>
    <cellStyle name="Currency 10 2" xfId="122"/>
    <cellStyle name="Currency 10 2 2" xfId="123"/>
    <cellStyle name="Currency 10 3" xfId="124"/>
    <cellStyle name="Currency 11" xfId="125"/>
    <cellStyle name="Currency 12" xfId="126"/>
    <cellStyle name="Currency 13" xfId="127"/>
    <cellStyle name="Currency 2" xfId="128"/>
    <cellStyle name="Currency 2 10" xfId="129"/>
    <cellStyle name="Currency 2 2" xfId="130"/>
    <cellStyle name="Currency 2 3" xfId="131"/>
    <cellStyle name="Currency 2 4" xfId="132"/>
    <cellStyle name="Currency 2 4 2" xfId="133"/>
    <cellStyle name="Currency 2 4 2 2" xfId="134"/>
    <cellStyle name="Currency 2 4 2 2 2" xfId="135"/>
    <cellStyle name="Currency 2 4 2 2 2 2" xfId="136"/>
    <cellStyle name="Currency 2 4 2 2 3" xfId="137"/>
    <cellStyle name="Currency 2 4 2 3" xfId="138"/>
    <cellStyle name="Currency 2 4 2 3 2" xfId="139"/>
    <cellStyle name="Currency 2 4 2 4" xfId="140"/>
    <cellStyle name="Currency 2 4 3" xfId="141"/>
    <cellStyle name="Currency 2 4 3 2" xfId="142"/>
    <cellStyle name="Currency 2 4 3 2 2" xfId="143"/>
    <cellStyle name="Currency 2 4 3 3" xfId="144"/>
    <cellStyle name="Currency 2 4 4" xfId="145"/>
    <cellStyle name="Currency 2 4 4 2" xfId="146"/>
    <cellStyle name="Currency 2 4 5" xfId="147"/>
    <cellStyle name="Currency 2 5" xfId="148"/>
    <cellStyle name="Currency 2 5 2" xfId="149"/>
    <cellStyle name="Currency 2 5 2 2" xfId="150"/>
    <cellStyle name="Currency 2 5 2 2 2" xfId="151"/>
    <cellStyle name="Currency 2 5 2 2 2 2" xfId="152"/>
    <cellStyle name="Currency 2 5 2 2 3" xfId="153"/>
    <cellStyle name="Currency 2 5 2 3" xfId="154"/>
    <cellStyle name="Currency 2 5 2 3 2" xfId="155"/>
    <cellStyle name="Currency 2 5 2 4" xfId="156"/>
    <cellStyle name="Currency 2 5 3" xfId="157"/>
    <cellStyle name="Currency 2 5 3 2" xfId="158"/>
    <cellStyle name="Currency 2 5 3 2 2" xfId="159"/>
    <cellStyle name="Currency 2 5 3 3" xfId="160"/>
    <cellStyle name="Currency 2 5 4" xfId="161"/>
    <cellStyle name="Currency 2 5 4 2" xfId="162"/>
    <cellStyle name="Currency 2 5 5" xfId="163"/>
    <cellStyle name="Currency 2 6" xfId="164"/>
    <cellStyle name="Currency 2 6 2" xfId="165"/>
    <cellStyle name="Currency 2 6 2 2" xfId="166"/>
    <cellStyle name="Currency 2 6 2 2 2" xfId="167"/>
    <cellStyle name="Currency 2 6 2 3" xfId="168"/>
    <cellStyle name="Currency 2 6 3" xfId="169"/>
    <cellStyle name="Currency 2 6 3 2" xfId="170"/>
    <cellStyle name="Currency 2 6 4" xfId="171"/>
    <cellStyle name="Currency 2 7" xfId="172"/>
    <cellStyle name="Currency 2 7 2" xfId="173"/>
    <cellStyle name="Currency 2 7 2 2" xfId="174"/>
    <cellStyle name="Currency 2 7 3" xfId="175"/>
    <cellStyle name="Currency 2 8" xfId="176"/>
    <cellStyle name="Currency 2 8 2" xfId="177"/>
    <cellStyle name="Currency 2 9" xfId="178"/>
    <cellStyle name="Currency 3" xfId="179"/>
    <cellStyle name="Currency 3 2" xfId="180"/>
    <cellStyle name="Currency 3 3" xfId="181"/>
    <cellStyle name="Currency 3 3 2" xfId="182"/>
    <cellStyle name="Currency 3 3 2 2" xfId="183"/>
    <cellStyle name="Currency 3 3 2 2 2" xfId="184"/>
    <cellStyle name="Currency 3 3 2 2 2 2" xfId="185"/>
    <cellStyle name="Currency 3 3 2 2 3" xfId="186"/>
    <cellStyle name="Currency 3 3 2 3" xfId="187"/>
    <cellStyle name="Currency 3 3 2 3 2" xfId="188"/>
    <cellStyle name="Currency 3 3 2 4" xfId="189"/>
    <cellStyle name="Currency 3 3 2 4 2" xfId="190"/>
    <cellStyle name="Currency 3 3 2 5" xfId="191"/>
    <cellStyle name="Currency 3 3 3" xfId="192"/>
    <cellStyle name="Currency 3 3 3 2" xfId="193"/>
    <cellStyle name="Currency 3 3 3 2 2" xfId="194"/>
    <cellStyle name="Currency 3 3 3 3" xfId="195"/>
    <cellStyle name="Currency 3 3 4" xfId="196"/>
    <cellStyle name="Currency 3 3 4 2" xfId="197"/>
    <cellStyle name="Currency 3 3 5" xfId="198"/>
    <cellStyle name="Currency 3 3 5 2" xfId="199"/>
    <cellStyle name="Currency 3 3 6" xfId="200"/>
    <cellStyle name="Currency 3 4" xfId="201"/>
    <cellStyle name="Currency 3 4 2" xfId="202"/>
    <cellStyle name="Currency 3 4 2 2" xfId="203"/>
    <cellStyle name="Currency 3 4 2 2 2" xfId="204"/>
    <cellStyle name="Currency 3 4 2 3" xfId="205"/>
    <cellStyle name="Currency 3 4 3" xfId="206"/>
    <cellStyle name="Currency 3 4 3 2" xfId="207"/>
    <cellStyle name="Currency 3 4 4" xfId="208"/>
    <cellStyle name="Currency 3 4 4 2" xfId="209"/>
    <cellStyle name="Currency 3 4 5" xfId="210"/>
    <cellStyle name="Currency 3 5" xfId="211"/>
    <cellStyle name="Currency 3 5 2" xfId="212"/>
    <cellStyle name="Currency 3 5 2 2" xfId="213"/>
    <cellStyle name="Currency 3 5 2 2 2" xfId="214"/>
    <cellStyle name="Currency 3 5 2 3" xfId="215"/>
    <cellStyle name="Currency 3 5 3" xfId="216"/>
    <cellStyle name="Currency 3 5 3 2" xfId="217"/>
    <cellStyle name="Currency 3 5 4" xfId="218"/>
    <cellStyle name="Currency 3 6" xfId="219"/>
    <cellStyle name="Currency 3 6 2" xfId="220"/>
    <cellStyle name="Currency 3 7" xfId="221"/>
    <cellStyle name="Currency 3 7 2" xfId="222"/>
    <cellStyle name="Currency 4" xfId="223"/>
    <cellStyle name="Currency 4 2" xfId="224"/>
    <cellStyle name="Currency 5" xfId="225"/>
    <cellStyle name="Currency 5 2" xfId="226"/>
    <cellStyle name="Currency 5 2 2" xfId="227"/>
    <cellStyle name="Currency 5 2 2 2" xfId="228"/>
    <cellStyle name="Currency 5 2 2 2 2" xfId="229"/>
    <cellStyle name="Currency 5 2 2 3" xfId="230"/>
    <cellStyle name="Currency 5 2 3" xfId="231"/>
    <cellStyle name="Currency 5 2 3 2" xfId="232"/>
    <cellStyle name="Currency 5 2 4" xfId="233"/>
    <cellStyle name="Currency 5 2 4 2" xfId="234"/>
    <cellStyle name="Currency 5 2 5" xfId="235"/>
    <cellStyle name="Currency 5 3" xfId="236"/>
    <cellStyle name="Currency 5 3 2" xfId="237"/>
    <cellStyle name="Currency 5 3 2 2" xfId="238"/>
    <cellStyle name="Currency 5 3 3" xfId="239"/>
    <cellStyle name="Currency 5 4" xfId="240"/>
    <cellStyle name="Currency 5 4 2" xfId="241"/>
    <cellStyle name="Currency 5 5" xfId="242"/>
    <cellStyle name="Currency 5 5 2" xfId="243"/>
    <cellStyle name="Currency 5 6" xfId="244"/>
    <cellStyle name="Currency 6" xfId="245"/>
    <cellStyle name="Currency 6 2" xfId="246"/>
    <cellStyle name="Currency 6 2 2" xfId="247"/>
    <cellStyle name="Currency 6 3" xfId="248"/>
    <cellStyle name="Currency 6 3 2" xfId="249"/>
    <cellStyle name="Currency 6 3 2 2" xfId="250"/>
    <cellStyle name="Currency 6 3 3" xfId="251"/>
    <cellStyle name="Currency 6 3 3 2" xfId="252"/>
    <cellStyle name="Currency 6 3 4" xfId="253"/>
    <cellStyle name="Currency 6 4" xfId="254"/>
    <cellStyle name="Currency 7" xfId="255"/>
    <cellStyle name="Currency 7 2" xfId="256"/>
    <cellStyle name="Currency 7 2 2" xfId="257"/>
    <cellStyle name="Currency 7 2 2 2" xfId="258"/>
    <cellStyle name="Currency 7 2 3" xfId="259"/>
    <cellStyle name="Currency 7 3" xfId="260"/>
    <cellStyle name="Currency 7 3 2" xfId="261"/>
    <cellStyle name="Currency 7 4" xfId="262"/>
    <cellStyle name="Currency 7 4 2" xfId="263"/>
    <cellStyle name="Currency 7 5" xfId="264"/>
    <cellStyle name="Currency 8" xfId="265"/>
    <cellStyle name="Currency 8 2" xfId="266"/>
    <cellStyle name="Currency 8 2 2" xfId="267"/>
    <cellStyle name="Currency 8 2 2 2" xfId="268"/>
    <cellStyle name="Currency 8 2 3" xfId="269"/>
    <cellStyle name="Currency 8 3" xfId="270"/>
    <cellStyle name="Currency 8 3 2" xfId="271"/>
    <cellStyle name="Currency 8 4" xfId="272"/>
    <cellStyle name="Currency 9" xfId="273"/>
    <cellStyle name="Currency 9 2" xfId="274"/>
    <cellStyle name="Excel Built-in Normal" xfId="275"/>
    <cellStyle name="Explanatory Text 2" xfId="276"/>
    <cellStyle name="Good 2" xfId="277"/>
    <cellStyle name="Heading 1 2" xfId="278"/>
    <cellStyle name="Heading 2 2" xfId="279"/>
    <cellStyle name="Heading 3 2" xfId="280"/>
    <cellStyle name="Heading 4 2" xfId="281"/>
    <cellStyle name="Hyperlink 2" xfId="282"/>
    <cellStyle name="Input 2" xfId="283"/>
    <cellStyle name="Linked Cell 2" xfId="284"/>
    <cellStyle name="Neutral 2" xfId="285"/>
    <cellStyle name="Normal" xfId="0" builtinId="0"/>
    <cellStyle name="Normal 10" xfId="286"/>
    <cellStyle name="Normal 10 2" xfId="287"/>
    <cellStyle name="Normal 10 2 2" xfId="288"/>
    <cellStyle name="Normal 10 2 2 2" xfId="289"/>
    <cellStyle name="Normal 10 2 3" xfId="290"/>
    <cellStyle name="Normal 10 3" xfId="291"/>
    <cellStyle name="Normal 10 3 2" xfId="292"/>
    <cellStyle name="Normal 10 4" xfId="293"/>
    <cellStyle name="Normal 11" xfId="294"/>
    <cellStyle name="Normal 11 2" xfId="295"/>
    <cellStyle name="Normal 11 2 2" xfId="296"/>
    <cellStyle name="Normal 11 2 3" xfId="297"/>
    <cellStyle name="Normal 11 2 3 2" xfId="298"/>
    <cellStyle name="Normal 11 2 4" xfId="299"/>
    <cellStyle name="Normal 12" xfId="300"/>
    <cellStyle name="Normal 12 2" xfId="301"/>
    <cellStyle name="Normal 12 2 2" xfId="302"/>
    <cellStyle name="Normal 12 3" xfId="303"/>
    <cellStyle name="Normal 13" xfId="304"/>
    <cellStyle name="Normal 13 2" xfId="305"/>
    <cellStyle name="Normal 13 2 2" xfId="306"/>
    <cellStyle name="Normal 13 2 3" xfId="307"/>
    <cellStyle name="Normal 13 2 3 2" xfId="308"/>
    <cellStyle name="Normal 13 2 4" xfId="309"/>
    <cellStyle name="Normal 13 3" xfId="310"/>
    <cellStyle name="Normal 14" xfId="311"/>
    <cellStyle name="Normal 14 2" xfId="312"/>
    <cellStyle name="Normal 15" xfId="313"/>
    <cellStyle name="Normal 15 2" xfId="314"/>
    <cellStyle name="Normal 15 2 2" xfId="315"/>
    <cellStyle name="Normal 15 2 2 2" xfId="316"/>
    <cellStyle name="Normal 15 2 3" xfId="317"/>
    <cellStyle name="Normal 15 3" xfId="318"/>
    <cellStyle name="Normal 15 3 2" xfId="319"/>
    <cellStyle name="Normal 15 4" xfId="320"/>
    <cellStyle name="Normal 16" xfId="321"/>
    <cellStyle name="Normal 16 2" xfId="322"/>
    <cellStyle name="Normal 16 3" xfId="323"/>
    <cellStyle name="Normal 17" xfId="324"/>
    <cellStyle name="Normal 17 2" xfId="325"/>
    <cellStyle name="Normal 18" xfId="326"/>
    <cellStyle name="Normal 18 2" xfId="327"/>
    <cellStyle name="Normal 19" xfId="328"/>
    <cellStyle name="Normal 19 2" xfId="329"/>
    <cellStyle name="Normal 2" xfId="330"/>
    <cellStyle name="Normal 2 10" xfId="331"/>
    <cellStyle name="Normal 2 10 2" xfId="332"/>
    <cellStyle name="Normal 2 11" xfId="333"/>
    <cellStyle name="Normal 2 11 2" xfId="334"/>
    <cellStyle name="Normal 2 12" xfId="335"/>
    <cellStyle name="Normal 2 12 2" xfId="336"/>
    <cellStyle name="Normal 2 13" xfId="337"/>
    <cellStyle name="Normal 2 13 2" xfId="338"/>
    <cellStyle name="Normal 2 14" xfId="339"/>
    <cellStyle name="Normal 2 14 2" xfId="340"/>
    <cellStyle name="Normal 2 15" xfId="341"/>
    <cellStyle name="Normal 2 15 2" xfId="342"/>
    <cellStyle name="Normal 2 16" xfId="343"/>
    <cellStyle name="Normal 2 16 2" xfId="344"/>
    <cellStyle name="Normal 2 17" xfId="345"/>
    <cellStyle name="Normal 2 17 2" xfId="346"/>
    <cellStyle name="Normal 2 18" xfId="347"/>
    <cellStyle name="Normal 2 18 2" xfId="348"/>
    <cellStyle name="Normal 2 19" xfId="349"/>
    <cellStyle name="Normal 2 19 2" xfId="350"/>
    <cellStyle name="Normal 2 2" xfId="351"/>
    <cellStyle name="Normal 2 2 2" xfId="352"/>
    <cellStyle name="Normal 2 2 3" xfId="353"/>
    <cellStyle name="Normal 2 2 3 2" xfId="354"/>
    <cellStyle name="Normal 2 2 3 3" xfId="355"/>
    <cellStyle name="Normal 2 2 4" xfId="356"/>
    <cellStyle name="Normal 2 2 5" xfId="357"/>
    <cellStyle name="Normal 2 20" xfId="358"/>
    <cellStyle name="Normal 2 21" xfId="359"/>
    <cellStyle name="Normal 2 21 2" xfId="360"/>
    <cellStyle name="Normal 2 22" xfId="361"/>
    <cellStyle name="Normal 2 3" xfId="362"/>
    <cellStyle name="Normal 2 3 2" xfId="363"/>
    <cellStyle name="Normal 2 3 3" xfId="364"/>
    <cellStyle name="Normal 2 3 3 2" xfId="365"/>
    <cellStyle name="Normal 2 4" xfId="366"/>
    <cellStyle name="Normal 2 4 2" xfId="367"/>
    <cellStyle name="Normal 2 4 2 2" xfId="368"/>
    <cellStyle name="Normal 2 4 2 3" xfId="369"/>
    <cellStyle name="Normal 2 4 3" xfId="370"/>
    <cellStyle name="Normal 2 5" xfId="371"/>
    <cellStyle name="Normal 2 5 2" xfId="372"/>
    <cellStyle name="Normal 2 6" xfId="373"/>
    <cellStyle name="Normal 2 6 2" xfId="374"/>
    <cellStyle name="Normal 2 7" xfId="375"/>
    <cellStyle name="Normal 2 7 2" xfId="376"/>
    <cellStyle name="Normal 2 7 3" xfId="377"/>
    <cellStyle name="Normal 2 8" xfId="378"/>
    <cellStyle name="Normal 2 8 2" xfId="379"/>
    <cellStyle name="Normal 2 9" xfId="380"/>
    <cellStyle name="Normal 2 9 2" xfId="381"/>
    <cellStyle name="Normal 20" xfId="382"/>
    <cellStyle name="Normal 20 2" xfId="383"/>
    <cellStyle name="Normal 21" xfId="384"/>
    <cellStyle name="Normal 21 2" xfId="385"/>
    <cellStyle name="Normal 22" xfId="386"/>
    <cellStyle name="Normal 22 2" xfId="387"/>
    <cellStyle name="Normal 22 3" xfId="388"/>
    <cellStyle name="Normal 23" xfId="389"/>
    <cellStyle name="Normal 23 2" xfId="390"/>
    <cellStyle name="Normal 23 2 2" xfId="391"/>
    <cellStyle name="Normal 23 3" xfId="392"/>
    <cellStyle name="Normal 23 3 2" xfId="393"/>
    <cellStyle name="Normal 23 4" xfId="394"/>
    <cellStyle name="Normal 24" xfId="395"/>
    <cellStyle name="Normal 24 2" xfId="396"/>
    <cellStyle name="Normal 25" xfId="397"/>
    <cellStyle name="Normal 25 2" xfId="398"/>
    <cellStyle name="Normal 26" xfId="399"/>
    <cellStyle name="Normal 26 2" xfId="400"/>
    <cellStyle name="Normal 26 3" xfId="401"/>
    <cellStyle name="Normal 26 4" xfId="402"/>
    <cellStyle name="Normal 26 5" xfId="403"/>
    <cellStyle name="Normal 27" xfId="404"/>
    <cellStyle name="Normal 28" xfId="405"/>
    <cellStyle name="Normal 29" xfId="406"/>
    <cellStyle name="Normal 3" xfId="407"/>
    <cellStyle name="Normal 3 2" xfId="408"/>
    <cellStyle name="Normal 3 2 2" xfId="409"/>
    <cellStyle name="Normal 3 2 2 2" xfId="410"/>
    <cellStyle name="Normal 3 2 2 2 2" xfId="411"/>
    <cellStyle name="Normal 3 2 2 3" xfId="412"/>
    <cellStyle name="Normal 3 2 3" xfId="413"/>
    <cellStyle name="Normal 3 2 3 2" xfId="414"/>
    <cellStyle name="Normal 3 2 3 2 2" xfId="415"/>
    <cellStyle name="Normal 3 2 4" xfId="416"/>
    <cellStyle name="Normal 3 2 4 2" xfId="417"/>
    <cellStyle name="Normal 3 2 5" xfId="418"/>
    <cellStyle name="Normal 3 3" xfId="419"/>
    <cellStyle name="Normal 3 4" xfId="420"/>
    <cellStyle name="Normal 3 5" xfId="421"/>
    <cellStyle name="Normal 4" xfId="422"/>
    <cellStyle name="Normal 4 2" xfId="423"/>
    <cellStyle name="Normal 4 2 2" xfId="424"/>
    <cellStyle name="Normal 4 2 3" xfId="425"/>
    <cellStyle name="Normal 4 3" xfId="426"/>
    <cellStyle name="Normal 4 3 2" xfId="427"/>
    <cellStyle name="Normal 4 3 2 2" xfId="428"/>
    <cellStyle name="Normal 4 3 2 2 2" xfId="429"/>
    <cellStyle name="Normal 4 3 2 2 2 2" xfId="430"/>
    <cellStyle name="Normal 4 3 2 2 3" xfId="431"/>
    <cellStyle name="Normal 4 3 2 3" xfId="432"/>
    <cellStyle name="Normal 4 3 2 3 2" xfId="433"/>
    <cellStyle name="Normal 4 3 2 4" xfId="434"/>
    <cellStyle name="Normal 4 3 2 4 2" xfId="435"/>
    <cellStyle name="Normal 4 3 2 5" xfId="436"/>
    <cellStyle name="Normal 4 3 3" xfId="437"/>
    <cellStyle name="Normal 4 3 3 2" xfId="438"/>
    <cellStyle name="Normal 4 3 3 2 2" xfId="439"/>
    <cellStyle name="Normal 4 3 3 3" xfId="440"/>
    <cellStyle name="Normal 4 3 4" xfId="441"/>
    <cellStyle name="Normal 4 3 4 2" xfId="442"/>
    <cellStyle name="Normal 4 3 5" xfId="443"/>
    <cellStyle name="Normal 4 3 5 2" xfId="444"/>
    <cellStyle name="Normal 4 3 6" xfId="445"/>
    <cellStyle name="Normal 4 4" xfId="446"/>
    <cellStyle name="Normal 4 4 2" xfId="447"/>
    <cellStyle name="Normal 4 4 2 2" xfId="448"/>
    <cellStyle name="Normal 4 4 2 2 2" xfId="449"/>
    <cellStyle name="Normal 4 4 2 3" xfId="450"/>
    <cellStyle name="Normal 4 4 3" xfId="451"/>
    <cellStyle name="Normal 4 4 3 2" xfId="452"/>
    <cellStyle name="Normal 4 4 4" xfId="453"/>
    <cellStyle name="Normal 4 4 4 2" xfId="454"/>
    <cellStyle name="Normal 4 4 5" xfId="455"/>
    <cellStyle name="Normal 4 5" xfId="456"/>
    <cellStyle name="Normal 4 5 2" xfId="457"/>
    <cellStyle name="Normal 4 5 2 2" xfId="458"/>
    <cellStyle name="Normal 4 5 2 2 2" xfId="459"/>
    <cellStyle name="Normal 4 5 2 3" xfId="460"/>
    <cellStyle name="Normal 4 5 3" xfId="461"/>
    <cellStyle name="Normal 4 5 3 2" xfId="462"/>
    <cellStyle name="Normal 4 5 4" xfId="463"/>
    <cellStyle name="Normal 4 6" xfId="464"/>
    <cellStyle name="Normal 4 6 2" xfId="465"/>
    <cellStyle name="Normal 4 7" xfId="466"/>
    <cellStyle name="Normal 4 7 2" xfId="467"/>
    <cellStyle name="Normal 4 8" xfId="468"/>
    <cellStyle name="Normal 5" xfId="469"/>
    <cellStyle name="Normal 5 2" xfId="470"/>
    <cellStyle name="Normal 6" xfId="471"/>
    <cellStyle name="Normal 6 2" xfId="472"/>
    <cellStyle name="Normal 6 2 2" xfId="473"/>
    <cellStyle name="Normal 6 2 2 2" xfId="474"/>
    <cellStyle name="Normal 6 2 2 2 2" xfId="475"/>
    <cellStyle name="Normal 6 2 2 3" xfId="476"/>
    <cellStyle name="Normal 6 2 3" xfId="477"/>
    <cellStyle name="Normal 6 2 3 2" xfId="478"/>
    <cellStyle name="Normal 6 2 4" xfId="479"/>
    <cellStyle name="Normal 6 2 4 2" xfId="480"/>
    <cellStyle name="Normal 6 2 5" xfId="481"/>
    <cellStyle name="Normal 6 3" xfId="482"/>
    <cellStyle name="Normal 6 3 2" xfId="483"/>
    <cellStyle name="Normal 6 3 2 2" xfId="484"/>
    <cellStyle name="Normal 6 3 3" xfId="485"/>
    <cellStyle name="Normal 6 4" xfId="486"/>
    <cellStyle name="Normal 6 4 2" xfId="487"/>
    <cellStyle name="Normal 6 5" xfId="488"/>
    <cellStyle name="Normal 6 5 2" xfId="489"/>
    <cellStyle name="Normal 6 6" xfId="490"/>
    <cellStyle name="Normal 7" xfId="491"/>
    <cellStyle name="Normal 7 2" xfId="492"/>
    <cellStyle name="Normal 7 2 2" xfId="493"/>
    <cellStyle name="Normal 7 2 2 2" xfId="494"/>
    <cellStyle name="Normal 7 2 2 2 2" xfId="495"/>
    <cellStyle name="Normal 7 2 2 3" xfId="496"/>
    <cellStyle name="Normal 7 2 3" xfId="497"/>
    <cellStyle name="Normal 7 2 3 2" xfId="498"/>
    <cellStyle name="Normal 7 2 4" xfId="499"/>
    <cellStyle name="Normal 7 2 4 2" xfId="500"/>
    <cellStyle name="Normal 7 2 5" xfId="501"/>
    <cellStyle name="Normal 7 3" xfId="502"/>
    <cellStyle name="Normal 7 3 2" xfId="503"/>
    <cellStyle name="Normal 7 3 2 2" xfId="504"/>
    <cellStyle name="Normal 7 3 3" xfId="505"/>
    <cellStyle name="Normal 7 4" xfId="506"/>
    <cellStyle name="Normal 7 4 2" xfId="507"/>
    <cellStyle name="Normal 7 5" xfId="508"/>
    <cellStyle name="Normal 7 5 2" xfId="509"/>
    <cellStyle name="Normal 7 6" xfId="510"/>
    <cellStyle name="Normal 7 7" xfId="511"/>
    <cellStyle name="Normal 8" xfId="512"/>
    <cellStyle name="Normal 8 2" xfId="513"/>
    <cellStyle name="Normal 8 2 2" xfId="514"/>
    <cellStyle name="Normal 8 3" xfId="515"/>
    <cellStyle name="Normal 8 3 2" xfId="516"/>
    <cellStyle name="Normal 8 3 2 2" xfId="517"/>
    <cellStyle name="Normal 8 3 3" xfId="518"/>
    <cellStyle name="Normal 8 3 3 2" xfId="519"/>
    <cellStyle name="Normal 8 3 4" xfId="520"/>
    <cellStyle name="Normal 8 4" xfId="521"/>
    <cellStyle name="Normal 8 4 2" xfId="522"/>
    <cellStyle name="Normal 8 5" xfId="523"/>
    <cellStyle name="Normal 9" xfId="524"/>
    <cellStyle name="Normal 9 2" xfId="525"/>
    <cellStyle name="Normal 9 2 2" xfId="526"/>
    <cellStyle name="Normal 9 2 2 2" xfId="527"/>
    <cellStyle name="Normal 9 2 3" xfId="528"/>
    <cellStyle name="Normal 9 3" xfId="529"/>
    <cellStyle name="Normal 9 3 2" xfId="530"/>
    <cellStyle name="Normal 9 4" xfId="531"/>
    <cellStyle name="Normal 9 4 2" xfId="532"/>
    <cellStyle name="Normal 9 5" xfId="533"/>
    <cellStyle name="Note 2" xfId="534"/>
    <cellStyle name="Note 2 2" xfId="535"/>
    <cellStyle name="Note 2 2 2" xfId="536"/>
    <cellStyle name="Note 2 2 2 2" xfId="537"/>
    <cellStyle name="Note 2 2 3" xfId="538"/>
    <cellStyle name="Note 2 3" xfId="539"/>
    <cellStyle name="Note 2 3 2" xfId="540"/>
    <cellStyle name="Note 2 4" xfId="541"/>
    <cellStyle name="Note 3" xfId="542"/>
    <cellStyle name="Note 3 2" xfId="543"/>
    <cellStyle name="Note 4" xfId="544"/>
    <cellStyle name="Output 2" xfId="545"/>
    <cellStyle name="Percent 2" xfId="546"/>
    <cellStyle name="Percent 2 2" xfId="547"/>
    <cellStyle name="Percent 2 3" xfId="548"/>
    <cellStyle name="Percent 3" xfId="549"/>
    <cellStyle name="Percent 3 2" xfId="550"/>
    <cellStyle name="Percent 4" xfId="551"/>
    <cellStyle name="Percent 4 2" xfId="552"/>
    <cellStyle name="Percent 5" xfId="553"/>
    <cellStyle name="Percent 5 2" xfId="554"/>
    <cellStyle name="Percent 5 2 2" xfId="555"/>
    <cellStyle name="Percent 5 2 2 2" xfId="556"/>
    <cellStyle name="Percent 5 2 3" xfId="557"/>
    <cellStyle name="Percent 5 3" xfId="558"/>
    <cellStyle name="Percent 5 3 2" xfId="559"/>
    <cellStyle name="Percent 5 4" xfId="560"/>
    <cellStyle name="Percent 6" xfId="561"/>
    <cellStyle name="Percent 6 2" xfId="562"/>
    <cellStyle name="Percent 7" xfId="563"/>
    <cellStyle name="Percent 7 2" xfId="564"/>
    <cellStyle name="Percent 7 2 2" xfId="565"/>
    <cellStyle name="Percent 7 3" xfId="566"/>
    <cellStyle name="Total 2" xfId="567"/>
    <cellStyle name="Warning Text 2" xfId="568"/>
  </cellStyles>
  <dxfs count="8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0</xdr:colOff>
      <xdr:row>244</xdr:row>
      <xdr:rowOff>0</xdr:rowOff>
    </xdr:from>
    <xdr:to>
      <xdr:col>2</xdr:col>
      <xdr:colOff>0</xdr:colOff>
      <xdr:row>244</xdr:row>
      <xdr:rowOff>365792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3050" y="98250375"/>
          <a:ext cx="0" cy="365792"/>
        </a:xfrm>
        <a:prstGeom prst="rect">
          <a:avLst/>
        </a:prstGeom>
      </xdr:spPr>
    </xdr:pic>
    <xdr:clientData/>
  </xdr:twoCellAnchor>
  <xdr:twoCellAnchor>
    <xdr:from>
      <xdr:col>2</xdr:col>
      <xdr:colOff>0</xdr:colOff>
      <xdr:row>203</xdr:row>
      <xdr:rowOff>0</xdr:rowOff>
    </xdr:from>
    <xdr:to>
      <xdr:col>2</xdr:col>
      <xdr:colOff>0</xdr:colOff>
      <xdr:row>203</xdr:row>
      <xdr:rowOff>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 y="82095975"/>
          <a:ext cx="0" cy="0"/>
        </a:xfrm>
        <a:prstGeom prst="rect">
          <a:avLst/>
        </a:prstGeom>
      </xdr:spPr>
    </xdr:pic>
    <xdr:clientData/>
  </xdr:twoCellAnchor>
  <xdr:twoCellAnchor>
    <xdr:from>
      <xdr:col>2</xdr:col>
      <xdr:colOff>0</xdr:colOff>
      <xdr:row>242</xdr:row>
      <xdr:rowOff>15240</xdr:rowOff>
    </xdr:from>
    <xdr:to>
      <xdr:col>2</xdr:col>
      <xdr:colOff>0</xdr:colOff>
      <xdr:row>243</xdr:row>
      <xdr:rowOff>0</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3050" y="97579815"/>
          <a:ext cx="0" cy="327660"/>
        </a:xfrm>
        <a:prstGeom prst="rect">
          <a:avLst/>
        </a:prstGeom>
      </xdr:spPr>
    </xdr:pic>
    <xdr:clientData/>
  </xdr:twoCellAnchor>
  <xdr:twoCellAnchor>
    <xdr:from>
      <xdr:col>2</xdr:col>
      <xdr:colOff>0</xdr:colOff>
      <xdr:row>244</xdr:row>
      <xdr:rowOff>0</xdr:rowOff>
    </xdr:from>
    <xdr:to>
      <xdr:col>2</xdr:col>
      <xdr:colOff>0</xdr:colOff>
      <xdr:row>244</xdr:row>
      <xdr:rowOff>365792</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43050" y="98250375"/>
          <a:ext cx="0" cy="365792"/>
        </a:xfrm>
        <a:prstGeom prst="rect">
          <a:avLst/>
        </a:prstGeom>
      </xdr:spPr>
    </xdr:pic>
    <xdr:clientData/>
  </xdr:twoCellAnchor>
  <xdr:twoCellAnchor>
    <xdr:from>
      <xdr:col>2</xdr:col>
      <xdr:colOff>0</xdr:colOff>
      <xdr:row>247</xdr:row>
      <xdr:rowOff>0</xdr:rowOff>
    </xdr:from>
    <xdr:to>
      <xdr:col>2</xdr:col>
      <xdr:colOff>0</xdr:colOff>
      <xdr:row>247</xdr:row>
      <xdr:rowOff>365792</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3050" y="99421950"/>
          <a:ext cx="0" cy="346742"/>
        </a:xfrm>
        <a:prstGeom prst="rect">
          <a:avLst/>
        </a:prstGeom>
      </xdr:spPr>
    </xdr:pic>
    <xdr:clientData/>
  </xdr:twoCellAnchor>
  <xdr:twoCellAnchor>
    <xdr:from>
      <xdr:col>2</xdr:col>
      <xdr:colOff>0</xdr:colOff>
      <xdr:row>246</xdr:row>
      <xdr:rowOff>0</xdr:rowOff>
    </xdr:from>
    <xdr:to>
      <xdr:col>2</xdr:col>
      <xdr:colOff>0</xdr:colOff>
      <xdr:row>246</xdr:row>
      <xdr:rowOff>365792</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43050" y="99079050"/>
          <a:ext cx="0" cy="346742"/>
        </a:xfrm>
        <a:prstGeom prst="rect">
          <a:avLst/>
        </a:prstGeom>
      </xdr:spPr>
    </xdr:pic>
    <xdr:clientData/>
  </xdr:twoCellAnchor>
  <xdr:twoCellAnchor>
    <xdr:from>
      <xdr:col>2</xdr:col>
      <xdr:colOff>0</xdr:colOff>
      <xdr:row>244</xdr:row>
      <xdr:rowOff>15208</xdr:rowOff>
    </xdr:from>
    <xdr:to>
      <xdr:col>2</xdr:col>
      <xdr:colOff>0</xdr:colOff>
      <xdr:row>245</xdr:row>
      <xdr:rowOff>0</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3050" y="98265583"/>
          <a:ext cx="0" cy="470567"/>
        </a:xfrm>
        <a:prstGeom prst="rect">
          <a:avLst/>
        </a:prstGeom>
      </xdr:spPr>
    </xdr:pic>
    <xdr:clientData/>
  </xdr:twoCellAnchor>
  <xdr:twoCellAnchor>
    <xdr:from>
      <xdr:col>2</xdr:col>
      <xdr:colOff>0</xdr:colOff>
      <xdr:row>243</xdr:row>
      <xdr:rowOff>0</xdr:rowOff>
    </xdr:from>
    <xdr:to>
      <xdr:col>2</xdr:col>
      <xdr:colOff>0</xdr:colOff>
      <xdr:row>243</xdr:row>
      <xdr:rowOff>365792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 y="97907475"/>
          <a:ext cx="0" cy="346742"/>
        </a:xfrm>
        <a:prstGeom prst="rect">
          <a:avLst/>
        </a:prstGeom>
      </xdr:spPr>
    </xdr:pic>
    <xdr:clientData/>
  </xdr:twoCellAnchor>
  <xdr:twoCellAnchor>
    <xdr:from>
      <xdr:col>2</xdr:col>
      <xdr:colOff>0</xdr:colOff>
      <xdr:row>246</xdr:row>
      <xdr:rowOff>15240</xdr:rowOff>
    </xdr:from>
    <xdr:to>
      <xdr:col>2</xdr:col>
      <xdr:colOff>0</xdr:colOff>
      <xdr:row>247</xdr:row>
      <xdr:rowOff>0</xdr:rowOff>
    </xdr:to>
    <xdr:pic>
      <xdr:nvPicPr>
        <xdr:cNvPr id="10"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3050" y="99094290"/>
          <a:ext cx="0" cy="327660"/>
        </a:xfrm>
        <a:prstGeom prst="rect">
          <a:avLst/>
        </a:prstGeom>
      </xdr:spPr>
    </xdr:pic>
    <xdr:clientData/>
  </xdr:twoCellAnchor>
  <xdr:twoCellAnchor>
    <xdr:from>
      <xdr:col>2</xdr:col>
      <xdr:colOff>0</xdr:colOff>
      <xdr:row>247</xdr:row>
      <xdr:rowOff>0</xdr:rowOff>
    </xdr:from>
    <xdr:to>
      <xdr:col>2</xdr:col>
      <xdr:colOff>0</xdr:colOff>
      <xdr:row>247</xdr:row>
      <xdr:rowOff>365792</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43050" y="99421950"/>
          <a:ext cx="0" cy="3467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ningDiv/CIP/4000%20-%20Information/2018Bond/Spreadsheets/FINAL2018BondProject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ENTRIES"/>
      <sheetName val="2018BondProjectsCURRENT"/>
      <sheetName val="All Pivots"/>
      <sheetName val="April17NRCS"/>
      <sheetName val="Lookups"/>
      <sheetName val="ENG0622"/>
      <sheetName val="July27NRCS"/>
      <sheetName val="one time print CI 0802"/>
      <sheetName val="HCENG0803"/>
      <sheetName val="MathForCCLetter"/>
      <sheetName val="Final08161130"/>
    </sheetNames>
    <sheetDataSet>
      <sheetData sheetId="0"/>
      <sheetData sheetId="1"/>
      <sheetData sheetId="2"/>
      <sheetData sheetId="3"/>
      <sheetData sheetId="4">
        <row r="1">
          <cell r="A1" t="str">
            <v>Letter</v>
          </cell>
          <cell r="B1" t="str">
            <v>Watershed</v>
          </cell>
          <cell r="C1" t="str">
            <v>URL</v>
          </cell>
        </row>
        <row r="2">
          <cell r="A2" t="str">
            <v>A</v>
          </cell>
          <cell r="B2" t="str">
            <v>Clear Creek</v>
          </cell>
          <cell r="C2" t="str">
            <v> https://www.hcfcd.org/bond-program/watersheds/clear-creek-bond-program/submit-feedback-clear-creek-watershed/</v>
          </cell>
        </row>
        <row r="3">
          <cell r="A3" t="str">
            <v>B</v>
          </cell>
          <cell r="B3" t="str">
            <v>Armand Bayou</v>
          </cell>
          <cell r="C3" t="str">
            <v> https://www.hcfcd.org/bond-program/watersheds/armand-bayou-bond-program/submit-feedback-armand-bayou-watershed/</v>
          </cell>
        </row>
        <row r="4">
          <cell r="A4" t="str">
            <v>C</v>
          </cell>
          <cell r="B4" t="str">
            <v>Sims Bayou</v>
          </cell>
          <cell r="C4" t="str">
            <v> https://www.hcfcd.org/bond-program/watersheds/sims-bayou-bond-program/submit-feedback-sims-bayou-watershed/</v>
          </cell>
        </row>
        <row r="5">
          <cell r="A5" t="str">
            <v>D</v>
          </cell>
          <cell r="B5" t="str">
            <v>Brays Bayou</v>
          </cell>
          <cell r="C5" t="str">
            <v> https://www.hcfcd.org/bond-program/watersheds/brays-bayou-bond-program/submit-feedback-brays-bayou-watershed/</v>
          </cell>
        </row>
        <row r="6">
          <cell r="A6" t="str">
            <v>E</v>
          </cell>
          <cell r="B6" t="str">
            <v>White Oak Bayou</v>
          </cell>
          <cell r="C6" t="str">
            <v> https://www.hcfcd.org/bond-program/watersheds/white-oak-bayou-bond-program/submit-feedback-white-oak-bayou-watershed/</v>
          </cell>
        </row>
        <row r="7">
          <cell r="A7" t="str">
            <v>F</v>
          </cell>
          <cell r="B7" t="str">
            <v>Galveston Bay</v>
          </cell>
          <cell r="C7" t="str">
            <v> https://www.hcfcd.org/bond-program/watersheds/san-jacinto-and-galveston-bay-bond-program/submit-feedback-san-jacinto-galveston-bay-watershed/</v>
          </cell>
        </row>
        <row r="8">
          <cell r="A8" t="str">
            <v>G</v>
          </cell>
          <cell r="B8" t="str">
            <v>San Jacinto River</v>
          </cell>
          <cell r="C8" t="str">
            <v> https://www.hcfcd.org/bond-program/watersheds/san-jacinto-river-bond-program/submit-feedback-san-jacinto-river-watershed/</v>
          </cell>
        </row>
        <row r="9">
          <cell r="A9" t="str">
            <v>H</v>
          </cell>
          <cell r="B9" t="str">
            <v>Hunting Bayou</v>
          </cell>
          <cell r="C9" t="str">
            <v> https://www.hcfcd.org/bond-program/watersheds/hunting-bayou-bond-program/submit-feedback-hunting-bayou-watershed/</v>
          </cell>
        </row>
        <row r="10">
          <cell r="A10" t="str">
            <v>I</v>
          </cell>
          <cell r="B10" t="str">
            <v>Vince Bayou</v>
          </cell>
          <cell r="C10" t="str">
            <v> https://www.hcfcd.org/bond-program/watersheds/vince-bayou-bond-program/submit-feedback-vince-bayou/</v>
          </cell>
        </row>
        <row r="11">
          <cell r="A11" t="str">
            <v>J</v>
          </cell>
          <cell r="B11" t="str">
            <v>Spring Creek</v>
          </cell>
          <cell r="C11" t="str">
            <v> https://www.hcfcd.org/bond-program/watersheds/spring-creek-bond-program/submit-feedback-spring-creek-watershed/</v>
          </cell>
        </row>
        <row r="12">
          <cell r="A12" t="str">
            <v>K</v>
          </cell>
          <cell r="B12" t="str">
            <v>Cypress Creek</v>
          </cell>
          <cell r="C12" t="str">
            <v> https://www.hcfcd.org/bond-program/watersheds/cypress-creek-bond-program/submit-feedback-cypress-creek-watershed/</v>
          </cell>
        </row>
        <row r="13">
          <cell r="A13" t="str">
            <v>L</v>
          </cell>
          <cell r="B13" t="str">
            <v>Little Cypress Creek</v>
          </cell>
          <cell r="C13" t="str">
            <v> https://www.hcfcd.org/bond-program/watersheds/little-cypress-creek-bond-program/submit-feedback-little-cypress-creek/</v>
          </cell>
        </row>
        <row r="14">
          <cell r="A14" t="str">
            <v>M</v>
          </cell>
          <cell r="B14" t="str">
            <v>Willow Creek</v>
          </cell>
          <cell r="C14" t="str">
            <v> https://www.hcfcd.org/bond-program/watersheds/willow-creek-bond-program/submit-feedback-willow-creek-watershed/</v>
          </cell>
        </row>
        <row r="15">
          <cell r="A15" t="str">
            <v>N</v>
          </cell>
          <cell r="B15" t="str">
            <v>Carpenters Bayou</v>
          </cell>
          <cell r="C15" t="str">
            <v> https://www.hcfcd.org/bond-program/watersheds/carpenters-bayou-bond-program/submit-feedback-carpenters-bayou-watershed/</v>
          </cell>
        </row>
        <row r="16">
          <cell r="A16" t="str">
            <v>O</v>
          </cell>
          <cell r="B16" t="str">
            <v>Goose Creek</v>
          </cell>
          <cell r="C16" t="str">
            <v> https://www.hcfcd.org/bond-program/watersheds/spring-gully-and-goose-creek-bond-program/submit-feedback-spring-gully-goose-creek-watershed/</v>
          </cell>
        </row>
        <row r="17">
          <cell r="A17" t="str">
            <v>P</v>
          </cell>
          <cell r="B17" t="str">
            <v>Greens Bayou</v>
          </cell>
          <cell r="C17" t="str">
            <v> https://www.hcfcd.org/bond-program/watersheds/greens-bayou-bond-program/submit-feedback-greens-bayou-watershed/</v>
          </cell>
        </row>
        <row r="18">
          <cell r="A18" t="str">
            <v>P118</v>
          </cell>
          <cell r="B18" t="str">
            <v>Halls Bayou</v>
          </cell>
          <cell r="C18" t="str">
            <v> https://www.hcfcd.org/bond-program/watersheds/halls-bayou-bond-program/submit-feedback-halls-bayou-watershed/</v>
          </cell>
        </row>
        <row r="19">
          <cell r="A19" t="str">
            <v>Q</v>
          </cell>
          <cell r="B19" t="str">
            <v>Cedar Bayou</v>
          </cell>
          <cell r="C19" t="str">
            <v> https://www.hcfcd.org/bond-program/watersheds/cedar-bayou-bond-program/submit-feedback-cedar-bayou-watershed/</v>
          </cell>
        </row>
        <row r="20">
          <cell r="A20" t="str">
            <v>R</v>
          </cell>
          <cell r="B20" t="str">
            <v>Jackson Bayou</v>
          </cell>
          <cell r="C20" t="str">
            <v> https://www.hcfcd.org/bond-program/watersheds/jackson-bayou-bond-program/submit-feedback-jackson-bayou-watershed/</v>
          </cell>
        </row>
        <row r="21">
          <cell r="A21" t="str">
            <v>S</v>
          </cell>
          <cell r="B21" t="str">
            <v>Luce Bayou</v>
          </cell>
          <cell r="C21" t="str">
            <v> https://www.hcfcd.org/bond-program/watersheds/luce-bayou-bond-program/submit-feedback-luce-bayou-watershed/</v>
          </cell>
        </row>
        <row r="22">
          <cell r="A22" t="str">
            <v>T</v>
          </cell>
          <cell r="B22" t="str">
            <v>Barker Reservoir</v>
          </cell>
          <cell r="C22" t="str">
            <v> https://www.hcfcd.org/bond-program/watersheds/barker-reservoir-bond-program/submit-feedback-barker-reservoir-watershed/</v>
          </cell>
        </row>
        <row r="23">
          <cell r="A23" t="str">
            <v>U</v>
          </cell>
          <cell r="B23" t="str">
            <v>Addicks Reservoir</v>
          </cell>
          <cell r="C23" t="str">
            <v> https://www.hcfcd.org/bond-program/watersheds/addicks-reservoir-bond-program/submit-feedback-addicks-reservoir-watershed/</v>
          </cell>
        </row>
        <row r="24">
          <cell r="A24" t="str">
            <v>W</v>
          </cell>
          <cell r="B24" t="str">
            <v>Buffalo Bayou</v>
          </cell>
          <cell r="C24" t="str">
            <v> https://www.hcfcd.org/bond-program/watersheds/buffalo-bayou-bond-program/submit-feedback-buffalo-bayou-watershed/</v>
          </cell>
        </row>
        <row r="25">
          <cell r="A25" t="str">
            <v>Z</v>
          </cell>
          <cell r="B25" t="str">
            <v>Countywide</v>
          </cell>
          <cell r="C25" t="str">
            <v> https://www.hcfcd.org/bond-program/watersheds/addicks-reservoir-bond-program/submit-feedback-countywide-projects/</v>
          </cell>
        </row>
        <row r="35">
          <cell r="E35" t="str">
            <v>Buyout</v>
          </cell>
          <cell r="F35" t="str">
            <v>&amp;</v>
          </cell>
          <cell r="G35" t="str">
            <v>&amp;</v>
          </cell>
          <cell r="H35" t="str">
            <v>^</v>
          </cell>
          <cell r="I35" t="str">
            <v>^</v>
          </cell>
        </row>
        <row r="36">
          <cell r="E36" t="str">
            <v>Community Input</v>
          </cell>
          <cell r="F36" t="str">
            <v>k</v>
          </cell>
          <cell r="G36" t="str">
            <v>k</v>
          </cell>
          <cell r="H36" t="str">
            <v>k</v>
          </cell>
          <cell r="I36" t="str">
            <v>k</v>
          </cell>
        </row>
        <row r="37">
          <cell r="E37" t="str">
            <v>Local</v>
          </cell>
          <cell r="F37" t="str">
            <v>!</v>
          </cell>
          <cell r="G37" t="str">
            <v>!</v>
          </cell>
          <cell r="H37" t="str">
            <v>!</v>
          </cell>
          <cell r="I37" t="str">
            <v>!</v>
          </cell>
        </row>
        <row r="38">
          <cell r="E38" t="str">
            <v>Partnership</v>
          </cell>
          <cell r="F38" t="str">
            <v>$</v>
          </cell>
          <cell r="G38" t="str">
            <v>$</v>
          </cell>
          <cell r="H38" t="str">
            <v>G</v>
          </cell>
          <cell r="I38" t="str">
            <v>G</v>
          </cell>
        </row>
        <row r="39">
          <cell r="E39" t="str">
            <v>Storm Repair</v>
          </cell>
          <cell r="F39" t="str">
            <v>#</v>
          </cell>
          <cell r="G39" t="str">
            <v>#</v>
          </cell>
          <cell r="H39" t="str">
            <v>#</v>
          </cell>
          <cell r="I39" t="str">
            <v>#</v>
          </cell>
        </row>
        <row r="40">
          <cell r="E40" t="str">
            <v>Subdivision Drainage Improvement</v>
          </cell>
          <cell r="F40" t="str">
            <v>%</v>
          </cell>
          <cell r="G40" t="str">
            <v>%</v>
          </cell>
          <cell r="H40" t="str">
            <v>X</v>
          </cell>
          <cell r="I40" t="str">
            <v>X</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59"/>
  <sheetViews>
    <sheetView showGridLines="0" tabSelected="1" view="pageLayout" zoomScaleNormal="100" workbookViewId="0"/>
  </sheetViews>
  <sheetFormatPr defaultColWidth="9.140625" defaultRowHeight="15" x14ac:dyDescent="0.25"/>
  <cols>
    <col min="1" max="1" width="10.28515625" style="61" customWidth="1"/>
    <col min="2" max="2" width="11.42578125" style="14" customWidth="1"/>
    <col min="3" max="3" width="6.140625" style="12" customWidth="1"/>
    <col min="4" max="4" width="9.140625" style="79" customWidth="1"/>
    <col min="5" max="5" width="14.42578125" style="80" bestFit="1" customWidth="1"/>
    <col min="6" max="6" width="36" style="81" customWidth="1"/>
    <col min="7" max="7" width="9.140625" style="12" customWidth="1"/>
    <col min="8" max="9" width="12.7109375" style="82" customWidth="1"/>
    <col min="10" max="10" width="15" style="82" customWidth="1"/>
    <col min="11" max="11" width="13.5703125" style="82" customWidth="1"/>
    <col min="12" max="12" width="56.42578125" style="66" customWidth="1"/>
    <col min="14" max="14" width="16.140625" customWidth="1"/>
  </cols>
  <sheetData>
    <row r="1" spans="1:12" ht="20.25" x14ac:dyDescent="0.3">
      <c r="A1" s="1" t="s">
        <v>0</v>
      </c>
      <c r="B1" s="2"/>
      <c r="C1" s="3"/>
      <c r="D1" s="4"/>
      <c r="E1" s="5"/>
      <c r="F1" s="6" t="str">
        <f>CONCATENATE("Number of Rows= ",COUNTA(E4:E240))</f>
        <v>Number of Rows= 237</v>
      </c>
      <c r="G1" s="7"/>
      <c r="H1" s="8">
        <f>SUBTOTAL(9,H4:H240)</f>
        <v>2250700000</v>
      </c>
      <c r="I1" s="8">
        <f>SUBTOTAL(9,I4:I240)</f>
        <v>3261755000</v>
      </c>
      <c r="J1" s="8">
        <f>SUBTOTAL(9,J4:J240)</f>
        <v>2389261250</v>
      </c>
      <c r="K1" s="8">
        <f>SUBTOTAL(9,K4:K240)</f>
        <v>872493750</v>
      </c>
      <c r="L1" s="9" t="str">
        <f>IF(SUBTOTAL(3,$A$4:$A$240)=COUNTA($A$4:$A$240),"No Filter",CONCATENATE(SUBTOTAL(3,$A$4:$A$240)," of ",COUNTA($A$4:$A$240)," rows shown"))</f>
        <v>No Filter</v>
      </c>
    </row>
    <row r="2" spans="1:12" x14ac:dyDescent="0.25">
      <c r="A2" s="13" t="s">
        <v>1</v>
      </c>
      <c r="C2"/>
      <c r="D2" s="15"/>
      <c r="E2" s="16"/>
      <c r="F2"/>
      <c r="G2"/>
      <c r="H2"/>
      <c r="I2"/>
      <c r="J2"/>
      <c r="K2" s="17"/>
      <c r="L2" s="18" t="str">
        <f>A2</f>
        <v>2018-08-06-1130</v>
      </c>
    </row>
    <row r="3" spans="1:12" ht="22.5" x14ac:dyDescent="0.25">
      <c r="A3" s="19" t="s">
        <v>2</v>
      </c>
      <c r="B3" s="20" t="s">
        <v>3</v>
      </c>
      <c r="C3" s="21" t="s">
        <v>4</v>
      </c>
      <c r="D3" s="20" t="s">
        <v>5</v>
      </c>
      <c r="E3" s="21" t="s">
        <v>6</v>
      </c>
      <c r="F3" s="21" t="s">
        <v>7</v>
      </c>
      <c r="G3" s="21" t="s">
        <v>8</v>
      </c>
      <c r="H3" s="22" t="s">
        <v>9</v>
      </c>
      <c r="I3" s="22" t="s">
        <v>10</v>
      </c>
      <c r="J3" s="22" t="s">
        <v>11</v>
      </c>
      <c r="K3" s="23" t="s">
        <v>12</v>
      </c>
      <c r="L3" s="22" t="s">
        <v>13</v>
      </c>
    </row>
    <row r="4" spans="1:12" ht="33.75" x14ac:dyDescent="0.25">
      <c r="A4" s="24" t="s">
        <v>14</v>
      </c>
      <c r="B4" s="25" t="s">
        <v>15</v>
      </c>
      <c r="C4" s="26" t="str">
        <f>VLOOKUP($B4,[1]Lookups!$E$35:$I$42,5,FALSE)</f>
        <v>!</v>
      </c>
      <c r="D4" s="27" t="s">
        <v>16</v>
      </c>
      <c r="E4" s="28" t="s">
        <v>17</v>
      </c>
      <c r="F4" s="29" t="s">
        <v>18</v>
      </c>
      <c r="G4" s="30">
        <v>3</v>
      </c>
      <c r="H4" s="31">
        <v>30000000</v>
      </c>
      <c r="I4" s="31">
        <v>0</v>
      </c>
      <c r="J4" s="32">
        <v>0</v>
      </c>
      <c r="K4" s="32">
        <v>0</v>
      </c>
      <c r="L4" s="33" t="s">
        <v>19</v>
      </c>
    </row>
    <row r="5" spans="1:12" ht="45" x14ac:dyDescent="0.25">
      <c r="A5" s="24" t="s">
        <v>14</v>
      </c>
      <c r="B5" s="25" t="s">
        <v>15</v>
      </c>
      <c r="C5" s="26" t="str">
        <f>VLOOKUP($B5,[1]Lookups!$E$35:$I$42,5,FALSE)</f>
        <v>!</v>
      </c>
      <c r="D5" s="27" t="s">
        <v>20</v>
      </c>
      <c r="E5" s="28" t="s">
        <v>21</v>
      </c>
      <c r="F5" s="29" t="s">
        <v>22</v>
      </c>
      <c r="G5" s="30">
        <v>3</v>
      </c>
      <c r="H5" s="31">
        <v>10000000</v>
      </c>
      <c r="I5" s="31">
        <v>0</v>
      </c>
      <c r="J5" s="31">
        <v>0</v>
      </c>
      <c r="K5" s="32">
        <v>0</v>
      </c>
      <c r="L5" s="34" t="s">
        <v>23</v>
      </c>
    </row>
    <row r="6" spans="1:12" ht="27" x14ac:dyDescent="0.25">
      <c r="A6" s="24" t="s">
        <v>14</v>
      </c>
      <c r="B6" s="25" t="s">
        <v>24</v>
      </c>
      <c r="C6" s="35" t="str">
        <f>VLOOKUP($B6,[1]Lookups!$E$35:$I$42,5,FALSE)</f>
        <v>G</v>
      </c>
      <c r="D6" s="27" t="s">
        <v>25</v>
      </c>
      <c r="E6" s="28" t="s">
        <v>26</v>
      </c>
      <c r="F6" s="29" t="s">
        <v>27</v>
      </c>
      <c r="G6" s="30" t="s">
        <v>28</v>
      </c>
      <c r="H6" s="31">
        <v>0</v>
      </c>
      <c r="I6" s="32">
        <v>750000</v>
      </c>
      <c r="J6" s="32">
        <v>750000</v>
      </c>
      <c r="K6" s="32">
        <v>0</v>
      </c>
      <c r="L6" s="34" t="s">
        <v>29</v>
      </c>
    </row>
    <row r="7" spans="1:12" ht="45" x14ac:dyDescent="0.25">
      <c r="A7" s="24" t="s">
        <v>14</v>
      </c>
      <c r="B7" s="25" t="s">
        <v>24</v>
      </c>
      <c r="C7" s="35" t="str">
        <f>VLOOKUP($B7,[1]Lookups!$E$35:$I$42,5,FALSE)</f>
        <v>G</v>
      </c>
      <c r="D7" s="27" t="s">
        <v>30</v>
      </c>
      <c r="E7" s="28" t="s">
        <v>31</v>
      </c>
      <c r="F7" s="29" t="s">
        <v>32</v>
      </c>
      <c r="G7" s="30">
        <v>3</v>
      </c>
      <c r="H7" s="31">
        <v>0</v>
      </c>
      <c r="I7" s="31">
        <v>10000000</v>
      </c>
      <c r="J7" s="32">
        <f>I7*0.9</f>
        <v>9000000</v>
      </c>
      <c r="K7" s="32">
        <f>0.1*I7</f>
        <v>1000000</v>
      </c>
      <c r="L7" s="34" t="s">
        <v>33</v>
      </c>
    </row>
    <row r="8" spans="1:12" ht="33.75" x14ac:dyDescent="0.25">
      <c r="A8" s="24" t="s">
        <v>14</v>
      </c>
      <c r="B8" s="25" t="s">
        <v>24</v>
      </c>
      <c r="C8" s="35" t="str">
        <f>VLOOKUP($B8,[1]Lookups!$E$35:$I$42,5,FALSE)</f>
        <v>G</v>
      </c>
      <c r="D8" s="27" t="s">
        <v>34</v>
      </c>
      <c r="E8" s="28" t="s">
        <v>35</v>
      </c>
      <c r="F8" s="29" t="s">
        <v>36</v>
      </c>
      <c r="G8" s="30">
        <v>3</v>
      </c>
      <c r="H8" s="31">
        <v>0</v>
      </c>
      <c r="I8" s="31">
        <v>16000000</v>
      </c>
      <c r="J8" s="32">
        <f>I8*0.9</f>
        <v>14400000</v>
      </c>
      <c r="K8" s="32">
        <f>0.1*I8</f>
        <v>1600000</v>
      </c>
      <c r="L8" s="34" t="s">
        <v>37</v>
      </c>
    </row>
    <row r="9" spans="1:12" ht="27" x14ac:dyDescent="0.25">
      <c r="A9" s="24" t="s">
        <v>14</v>
      </c>
      <c r="B9" s="25" t="s">
        <v>24</v>
      </c>
      <c r="C9" s="35" t="str">
        <f>VLOOKUP($B9,[1]Lookups!$E$35:$I$42,5,FALSE)</f>
        <v>G</v>
      </c>
      <c r="D9" s="27" t="s">
        <v>38</v>
      </c>
      <c r="E9" s="28" t="s">
        <v>39</v>
      </c>
      <c r="F9" s="29" t="s">
        <v>40</v>
      </c>
      <c r="G9" s="30">
        <v>3</v>
      </c>
      <c r="H9" s="31">
        <v>0</v>
      </c>
      <c r="I9" s="31">
        <v>15000000</v>
      </c>
      <c r="J9" s="32">
        <f>I9*0.9</f>
        <v>13500000</v>
      </c>
      <c r="K9" s="32">
        <f>0.1*I9</f>
        <v>1500000</v>
      </c>
      <c r="L9" s="34" t="s">
        <v>37</v>
      </c>
    </row>
    <row r="10" spans="1:12" ht="33.75" x14ac:dyDescent="0.25">
      <c r="A10" s="24" t="s">
        <v>14</v>
      </c>
      <c r="B10" s="25" t="s">
        <v>24</v>
      </c>
      <c r="C10" s="35" t="str">
        <f>VLOOKUP($B10,[1]Lookups!$E$35:$I$42,5,FALSE)</f>
        <v>G</v>
      </c>
      <c r="D10" s="27" t="s">
        <v>41</v>
      </c>
      <c r="E10" s="28" t="s">
        <v>42</v>
      </c>
      <c r="F10" s="29" t="s">
        <v>43</v>
      </c>
      <c r="G10" s="30">
        <v>3</v>
      </c>
      <c r="H10" s="31">
        <v>0</v>
      </c>
      <c r="I10" s="31">
        <v>94000000</v>
      </c>
      <c r="J10" s="32">
        <f>I10*0.9</f>
        <v>84600000</v>
      </c>
      <c r="K10" s="32">
        <f>0.1*I10</f>
        <v>9400000</v>
      </c>
      <c r="L10" s="34" t="s">
        <v>37</v>
      </c>
    </row>
    <row r="11" spans="1:12" ht="33.75" x14ac:dyDescent="0.25">
      <c r="A11" s="24" t="s">
        <v>14</v>
      </c>
      <c r="B11" s="25" t="s">
        <v>15</v>
      </c>
      <c r="C11" s="26" t="str">
        <f>VLOOKUP($B11,[1]Lookups!$E$35:$I$42,5,FALSE)</f>
        <v>!</v>
      </c>
      <c r="D11" s="27" t="s">
        <v>44</v>
      </c>
      <c r="E11" s="28" t="s">
        <v>45</v>
      </c>
      <c r="F11" s="29" t="s">
        <v>46</v>
      </c>
      <c r="G11" s="30">
        <v>3</v>
      </c>
      <c r="H11" s="31">
        <v>25000000</v>
      </c>
      <c r="I11" s="31">
        <v>0</v>
      </c>
      <c r="J11" s="31">
        <v>0</v>
      </c>
      <c r="K11" s="32">
        <v>0</v>
      </c>
      <c r="L11" s="34" t="s">
        <v>47</v>
      </c>
    </row>
    <row r="12" spans="1:12" ht="33.75" x14ac:dyDescent="0.25">
      <c r="A12" s="24" t="s">
        <v>14</v>
      </c>
      <c r="B12" s="25" t="s">
        <v>15</v>
      </c>
      <c r="C12" s="26" t="str">
        <f>VLOOKUP($B12,[1]Lookups!$E$35:$I$42,5,FALSE)</f>
        <v>!</v>
      </c>
      <c r="D12" s="27" t="s">
        <v>48</v>
      </c>
      <c r="E12" s="28" t="s">
        <v>49</v>
      </c>
      <c r="F12" s="29" t="s">
        <v>50</v>
      </c>
      <c r="G12" s="30">
        <v>3</v>
      </c>
      <c r="H12" s="31">
        <v>5000000</v>
      </c>
      <c r="I12" s="31">
        <v>0</v>
      </c>
      <c r="J12" s="31">
        <v>0</v>
      </c>
      <c r="K12" s="32">
        <v>0</v>
      </c>
      <c r="L12" s="34" t="s">
        <v>51</v>
      </c>
    </row>
    <row r="13" spans="1:12" ht="27" x14ac:dyDescent="0.25">
      <c r="A13" s="24" t="s">
        <v>14</v>
      </c>
      <c r="B13" s="25" t="s">
        <v>15</v>
      </c>
      <c r="C13" s="26" t="str">
        <f>VLOOKUP($B13,[1]Lookups!$E$35:$I$42,5,FALSE)</f>
        <v>!</v>
      </c>
      <c r="D13" s="27" t="s">
        <v>52</v>
      </c>
      <c r="E13" s="28" t="s">
        <v>53</v>
      </c>
      <c r="F13" s="29" t="s">
        <v>54</v>
      </c>
      <c r="G13" s="36">
        <v>4</v>
      </c>
      <c r="H13" s="31">
        <v>15000000</v>
      </c>
      <c r="I13" s="31">
        <v>0</v>
      </c>
      <c r="J13" s="31">
        <v>0</v>
      </c>
      <c r="K13" s="32">
        <v>0</v>
      </c>
      <c r="L13" s="34" t="s">
        <v>55</v>
      </c>
    </row>
    <row r="14" spans="1:12" ht="27" x14ac:dyDescent="0.25">
      <c r="A14" s="24" t="s">
        <v>14</v>
      </c>
      <c r="B14" s="25" t="s">
        <v>24</v>
      </c>
      <c r="C14" s="35" t="str">
        <f>VLOOKUP($B14,[1]Lookups!$E$35:$I$42,5,FALSE)</f>
        <v>G</v>
      </c>
      <c r="D14" s="27" t="s">
        <v>56</v>
      </c>
      <c r="E14" s="28" t="s">
        <v>57</v>
      </c>
      <c r="F14" s="29" t="s">
        <v>58</v>
      </c>
      <c r="G14" s="36">
        <v>4</v>
      </c>
      <c r="H14" s="31">
        <v>0</v>
      </c>
      <c r="I14" s="31">
        <v>3000000</v>
      </c>
      <c r="J14" s="32">
        <f>I14-K14</f>
        <v>2500000</v>
      </c>
      <c r="K14" s="32">
        <v>500000</v>
      </c>
      <c r="L14" s="34" t="s">
        <v>59</v>
      </c>
    </row>
    <row r="15" spans="1:12" ht="45" x14ac:dyDescent="0.25">
      <c r="A15" s="24" t="s">
        <v>14</v>
      </c>
      <c r="B15" s="25" t="s">
        <v>15</v>
      </c>
      <c r="C15" s="26" t="str">
        <f>VLOOKUP($B15,[1]Lookups!$E$35:$I$42,5,FALSE)</f>
        <v>!</v>
      </c>
      <c r="D15" s="27" t="s">
        <v>60</v>
      </c>
      <c r="E15" s="28" t="s">
        <v>61</v>
      </c>
      <c r="F15" s="29" t="s">
        <v>62</v>
      </c>
      <c r="G15" s="30">
        <v>3</v>
      </c>
      <c r="H15" s="31">
        <v>21000000</v>
      </c>
      <c r="I15" s="31">
        <v>0</v>
      </c>
      <c r="J15" s="31">
        <v>0</v>
      </c>
      <c r="K15" s="32">
        <v>0</v>
      </c>
      <c r="L15" s="34" t="s">
        <v>51</v>
      </c>
    </row>
    <row r="16" spans="1:12" ht="27" x14ac:dyDescent="0.25">
      <c r="A16" s="24" t="s">
        <v>14</v>
      </c>
      <c r="B16" s="25" t="s">
        <v>24</v>
      </c>
      <c r="C16" s="35" t="str">
        <f>VLOOKUP($B16,[1]Lookups!$E$35:$I$42,5,FALSE)</f>
        <v>G</v>
      </c>
      <c r="D16" s="27" t="s">
        <v>63</v>
      </c>
      <c r="E16" s="28" t="s">
        <v>64</v>
      </c>
      <c r="F16" s="29" t="s">
        <v>65</v>
      </c>
      <c r="G16" s="36">
        <v>4</v>
      </c>
      <c r="H16" s="31">
        <v>0</v>
      </c>
      <c r="I16" s="31">
        <v>15000000</v>
      </c>
      <c r="J16" s="32">
        <f>I16-K16</f>
        <v>11250000</v>
      </c>
      <c r="K16" s="32">
        <v>3750000</v>
      </c>
      <c r="L16" s="34" t="s">
        <v>59</v>
      </c>
    </row>
    <row r="17" spans="1:12" ht="27" x14ac:dyDescent="0.25">
      <c r="A17" s="24" t="s">
        <v>14</v>
      </c>
      <c r="B17" s="25" t="s">
        <v>15</v>
      </c>
      <c r="C17" s="26" t="str">
        <f>VLOOKUP($B17,[1]Lookups!$E$35:$I$42,5,FALSE)</f>
        <v>!</v>
      </c>
      <c r="D17" s="27" t="s">
        <v>66</v>
      </c>
      <c r="E17" s="28" t="s">
        <v>67</v>
      </c>
      <c r="F17" s="29" t="s">
        <v>68</v>
      </c>
      <c r="G17" s="30" t="s">
        <v>69</v>
      </c>
      <c r="H17" s="31">
        <v>20000000</v>
      </c>
      <c r="I17" s="31">
        <v>0</v>
      </c>
      <c r="J17" s="31">
        <v>0</v>
      </c>
      <c r="K17" s="32">
        <v>0</v>
      </c>
      <c r="L17" s="34" t="s">
        <v>70</v>
      </c>
    </row>
    <row r="18" spans="1:12" ht="33.75" x14ac:dyDescent="0.25">
      <c r="A18" s="24" t="s">
        <v>14</v>
      </c>
      <c r="B18" s="37" t="s">
        <v>71</v>
      </c>
      <c r="C18" s="38" t="str">
        <f>VLOOKUP($B18,[1]Lookups!$E$35:$I$42,5,FALSE)</f>
        <v>X</v>
      </c>
      <c r="D18" s="27"/>
      <c r="E18" s="39" t="s">
        <v>72</v>
      </c>
      <c r="F18" s="40" t="s">
        <v>73</v>
      </c>
      <c r="G18" s="30" t="s">
        <v>69</v>
      </c>
      <c r="H18" s="31">
        <v>0</v>
      </c>
      <c r="I18" s="31">
        <v>83770000</v>
      </c>
      <c r="J18" s="31">
        <f>I18*0.75</f>
        <v>62827500</v>
      </c>
      <c r="K18" s="32">
        <f>I18*0.25</f>
        <v>20942500</v>
      </c>
      <c r="L18" s="41" t="s">
        <v>74</v>
      </c>
    </row>
    <row r="19" spans="1:12" ht="27" x14ac:dyDescent="0.25">
      <c r="A19" s="24" t="s">
        <v>14</v>
      </c>
      <c r="B19" s="25" t="s">
        <v>75</v>
      </c>
      <c r="C19" s="42" t="str">
        <f>VLOOKUP($B19,[1]Lookups!$E$35:$I$42,5,FALSE)</f>
        <v>#</v>
      </c>
      <c r="D19" s="27"/>
      <c r="E19" s="28" t="s">
        <v>76</v>
      </c>
      <c r="F19" s="43" t="s">
        <v>77</v>
      </c>
      <c r="G19" s="30" t="s">
        <v>69</v>
      </c>
      <c r="H19" s="31">
        <v>0</v>
      </c>
      <c r="I19" s="31">
        <v>30800000</v>
      </c>
      <c r="J19" s="32">
        <f>I19-K19</f>
        <v>24640000</v>
      </c>
      <c r="K19" s="32">
        <f>ROUND(I19/5/1000,0)*1000</f>
        <v>6160000</v>
      </c>
      <c r="L19" s="34" t="s">
        <v>78</v>
      </c>
    </row>
    <row r="20" spans="1:12" ht="33.75" x14ac:dyDescent="0.25">
      <c r="A20" s="24" t="s">
        <v>14</v>
      </c>
      <c r="B20" s="25" t="s">
        <v>24</v>
      </c>
      <c r="C20" s="35" t="str">
        <f>VLOOKUP($B20,[1]Lookups!$E$35:$I$42,5,FALSE)</f>
        <v>G</v>
      </c>
      <c r="D20" s="27" t="s">
        <v>79</v>
      </c>
      <c r="E20" s="28" t="s">
        <v>80</v>
      </c>
      <c r="F20" s="29" t="s">
        <v>81</v>
      </c>
      <c r="G20" s="30">
        <v>3</v>
      </c>
      <c r="H20" s="31">
        <v>0</v>
      </c>
      <c r="I20" s="31">
        <v>10000000</v>
      </c>
      <c r="J20" s="31">
        <v>0</v>
      </c>
      <c r="K20" s="31">
        <v>10000000</v>
      </c>
      <c r="L20" s="33" t="s">
        <v>82</v>
      </c>
    </row>
    <row r="21" spans="1:12" ht="27" x14ac:dyDescent="0.25">
      <c r="A21" s="24" t="s">
        <v>83</v>
      </c>
      <c r="B21" s="25" t="s">
        <v>84</v>
      </c>
      <c r="C21" s="44" t="str">
        <f>VLOOKUP($B21,[1]Lookups!$E$35:$I$42,5,FALSE)</f>
        <v>k</v>
      </c>
      <c r="D21" s="27" t="s">
        <v>85</v>
      </c>
      <c r="E21" s="28" t="s">
        <v>86</v>
      </c>
      <c r="F21" s="29" t="s">
        <v>87</v>
      </c>
      <c r="G21" s="36">
        <v>2</v>
      </c>
      <c r="H21" s="31">
        <v>250000</v>
      </c>
      <c r="I21" s="31">
        <v>0</v>
      </c>
      <c r="J21" s="32">
        <v>0</v>
      </c>
      <c r="K21" s="32">
        <v>0</v>
      </c>
      <c r="L21" s="34" t="s">
        <v>88</v>
      </c>
    </row>
    <row r="22" spans="1:12" ht="27" x14ac:dyDescent="0.25">
      <c r="A22" s="24" t="s">
        <v>83</v>
      </c>
      <c r="B22" s="25" t="s">
        <v>15</v>
      </c>
      <c r="C22" s="26" t="str">
        <f>VLOOKUP($B22,[1]Lookups!$E$35:$I$42,5,FALSE)</f>
        <v>!</v>
      </c>
      <c r="D22" s="27" t="s">
        <v>89</v>
      </c>
      <c r="E22" s="28" t="s">
        <v>90</v>
      </c>
      <c r="F22" s="29" t="s">
        <v>91</v>
      </c>
      <c r="G22" s="30">
        <v>2</v>
      </c>
      <c r="H22" s="31">
        <v>10000000</v>
      </c>
      <c r="I22" s="31">
        <v>0</v>
      </c>
      <c r="J22" s="32">
        <v>0</v>
      </c>
      <c r="K22" s="32">
        <v>0</v>
      </c>
      <c r="L22" s="34" t="s">
        <v>92</v>
      </c>
    </row>
    <row r="23" spans="1:12" ht="33.75" x14ac:dyDescent="0.25">
      <c r="A23" s="24" t="s">
        <v>83</v>
      </c>
      <c r="B23" s="25" t="s">
        <v>15</v>
      </c>
      <c r="C23" s="26" t="str">
        <f>VLOOKUP($B23,[1]Lookups!$E$35:$I$42,5,FALSE)</f>
        <v>!</v>
      </c>
      <c r="D23" s="27" t="s">
        <v>93</v>
      </c>
      <c r="E23" s="28" t="s">
        <v>94</v>
      </c>
      <c r="F23" s="29" t="s">
        <v>95</v>
      </c>
      <c r="G23" s="30">
        <v>2</v>
      </c>
      <c r="H23" s="31">
        <v>500000</v>
      </c>
      <c r="I23" s="31">
        <v>0</v>
      </c>
      <c r="J23" s="32">
        <v>0</v>
      </c>
      <c r="K23" s="32">
        <v>0</v>
      </c>
      <c r="L23" s="34" t="s">
        <v>96</v>
      </c>
    </row>
    <row r="24" spans="1:12" ht="27" x14ac:dyDescent="0.25">
      <c r="A24" s="24" t="s">
        <v>83</v>
      </c>
      <c r="B24" s="25" t="s">
        <v>97</v>
      </c>
      <c r="C24" s="46" t="str">
        <f>VLOOKUP($B24,[1]Lookups!$E$35:$I$42,5,FALSE)</f>
        <v>^</v>
      </c>
      <c r="D24" s="27"/>
      <c r="E24" s="28" t="s">
        <v>98</v>
      </c>
      <c r="F24" s="29" t="s">
        <v>99</v>
      </c>
      <c r="G24" s="30">
        <v>2</v>
      </c>
      <c r="H24" s="31">
        <v>0</v>
      </c>
      <c r="I24" s="31">
        <v>6200000</v>
      </c>
      <c r="J24" s="31">
        <v>4650000</v>
      </c>
      <c r="K24" s="31">
        <v>1550000</v>
      </c>
      <c r="L24" s="34" t="s">
        <v>100</v>
      </c>
    </row>
    <row r="25" spans="1:12" ht="33.75" x14ac:dyDescent="0.25">
      <c r="A25" s="24" t="s">
        <v>83</v>
      </c>
      <c r="B25" s="25" t="s">
        <v>24</v>
      </c>
      <c r="C25" s="35" t="str">
        <f>VLOOKUP($B25,[1]Lookups!$E$35:$I$42,5,FALSE)</f>
        <v>G</v>
      </c>
      <c r="D25" s="27" t="s">
        <v>101</v>
      </c>
      <c r="E25" s="28" t="s">
        <v>102</v>
      </c>
      <c r="F25" s="43" t="s">
        <v>103</v>
      </c>
      <c r="G25" s="30">
        <v>2</v>
      </c>
      <c r="H25" s="31">
        <v>0</v>
      </c>
      <c r="I25" s="31">
        <v>4000000</v>
      </c>
      <c r="J25" s="32">
        <f>I25-K25</f>
        <v>2000000</v>
      </c>
      <c r="K25" s="32">
        <v>2000000</v>
      </c>
      <c r="L25" s="34" t="s">
        <v>104</v>
      </c>
    </row>
    <row r="26" spans="1:12" ht="33.75" x14ac:dyDescent="0.25">
      <c r="A26" s="24" t="s">
        <v>83</v>
      </c>
      <c r="B26" s="25" t="s">
        <v>84</v>
      </c>
      <c r="C26" s="44" t="str">
        <f>VLOOKUP($B26,[1]Lookups!$E$35:$I$42,5,FALSE)</f>
        <v>k</v>
      </c>
      <c r="D26" s="27" t="s">
        <v>105</v>
      </c>
      <c r="E26" s="28" t="s">
        <v>106</v>
      </c>
      <c r="F26" s="29" t="s">
        <v>107</v>
      </c>
      <c r="G26" s="30">
        <v>2</v>
      </c>
      <c r="H26" s="31">
        <v>0</v>
      </c>
      <c r="I26" s="31">
        <v>6000000</v>
      </c>
      <c r="J26" s="32">
        <v>0</v>
      </c>
      <c r="K26" s="32">
        <v>6000000</v>
      </c>
      <c r="L26" s="34" t="s">
        <v>108</v>
      </c>
    </row>
    <row r="27" spans="1:12" ht="33.75" x14ac:dyDescent="0.25">
      <c r="A27" s="24" t="s">
        <v>83</v>
      </c>
      <c r="B27" s="25" t="s">
        <v>24</v>
      </c>
      <c r="C27" s="35" t="str">
        <f>VLOOKUP($B27,[1]Lookups!$E$35:$I$42,5,FALSE)</f>
        <v>G</v>
      </c>
      <c r="D27" s="27" t="s">
        <v>109</v>
      </c>
      <c r="E27" s="28" t="s">
        <v>110</v>
      </c>
      <c r="F27" s="29" t="s">
        <v>111</v>
      </c>
      <c r="G27" s="30">
        <v>2</v>
      </c>
      <c r="H27" s="31">
        <v>0</v>
      </c>
      <c r="I27" s="31">
        <v>10000000</v>
      </c>
      <c r="J27" s="32">
        <v>8000000</v>
      </c>
      <c r="K27" s="32">
        <v>2000000</v>
      </c>
      <c r="L27" s="34" t="s">
        <v>112</v>
      </c>
    </row>
    <row r="28" spans="1:12" ht="27" x14ac:dyDescent="0.25">
      <c r="A28" s="24" t="s">
        <v>83</v>
      </c>
      <c r="B28" s="25" t="s">
        <v>24</v>
      </c>
      <c r="C28" s="35" t="str">
        <f>VLOOKUP($B28,[1]Lookups!$E$35:$I$42,5,FALSE)</f>
        <v>G</v>
      </c>
      <c r="D28" s="27" t="s">
        <v>113</v>
      </c>
      <c r="E28" s="28" t="s">
        <v>114</v>
      </c>
      <c r="F28" s="29" t="s">
        <v>115</v>
      </c>
      <c r="G28" s="30">
        <v>2</v>
      </c>
      <c r="H28" s="31">
        <v>0</v>
      </c>
      <c r="I28" s="31">
        <v>15000000</v>
      </c>
      <c r="J28" s="32">
        <f>I28-K28</f>
        <v>11250000</v>
      </c>
      <c r="K28" s="32">
        <v>3750000</v>
      </c>
      <c r="L28" s="34" t="s">
        <v>116</v>
      </c>
    </row>
    <row r="29" spans="1:12" ht="27" x14ac:dyDescent="0.25">
      <c r="A29" s="24" t="s">
        <v>83</v>
      </c>
      <c r="B29" s="25" t="s">
        <v>15</v>
      </c>
      <c r="C29" s="26" t="str">
        <f>VLOOKUP($B29,[1]Lookups!$E$35:$I$42,5,FALSE)</f>
        <v>!</v>
      </c>
      <c r="D29" s="27" t="s">
        <v>117</v>
      </c>
      <c r="E29" s="28" t="s">
        <v>118</v>
      </c>
      <c r="F29" s="29" t="s">
        <v>119</v>
      </c>
      <c r="G29" s="36">
        <v>2</v>
      </c>
      <c r="H29" s="31">
        <v>2000000</v>
      </c>
      <c r="I29" s="31">
        <v>0</v>
      </c>
      <c r="J29" s="32">
        <v>0</v>
      </c>
      <c r="K29" s="32">
        <v>0</v>
      </c>
      <c r="L29" s="34" t="s">
        <v>120</v>
      </c>
    </row>
    <row r="30" spans="1:12" ht="27" x14ac:dyDescent="0.25">
      <c r="A30" s="24" t="s">
        <v>83</v>
      </c>
      <c r="B30" s="25" t="s">
        <v>75</v>
      </c>
      <c r="C30" s="42" t="str">
        <f>VLOOKUP($B30,[1]Lookups!$E$35:$I$42,5,FALSE)</f>
        <v>#</v>
      </c>
      <c r="D30" s="27"/>
      <c r="E30" s="28" t="s">
        <v>121</v>
      </c>
      <c r="F30" s="43" t="s">
        <v>122</v>
      </c>
      <c r="G30" s="30">
        <v>2</v>
      </c>
      <c r="H30" s="31">
        <v>0</v>
      </c>
      <c r="I30" s="31">
        <v>200000</v>
      </c>
      <c r="J30" s="32">
        <f>I30-K30</f>
        <v>160000</v>
      </c>
      <c r="K30" s="32">
        <f>ROUND(I30/5/1000,0)*1000</f>
        <v>40000</v>
      </c>
      <c r="L30" s="34" t="s">
        <v>123</v>
      </c>
    </row>
    <row r="31" spans="1:12" ht="33.75" x14ac:dyDescent="0.25">
      <c r="A31" s="24" t="s">
        <v>124</v>
      </c>
      <c r="B31" s="25" t="s">
        <v>15</v>
      </c>
      <c r="C31" s="26" t="str">
        <f>VLOOKUP($B31,[1]Lookups!$E$35:$I$42,5,FALSE)</f>
        <v>!</v>
      </c>
      <c r="D31" s="27" t="s">
        <v>125</v>
      </c>
      <c r="E31" s="28" t="s">
        <v>126</v>
      </c>
      <c r="F31" s="29" t="s">
        <v>127</v>
      </c>
      <c r="G31" s="30">
        <v>3</v>
      </c>
      <c r="H31" s="31">
        <v>30000000</v>
      </c>
      <c r="I31" s="31">
        <v>0</v>
      </c>
      <c r="J31" s="32">
        <v>0</v>
      </c>
      <c r="K31" s="32">
        <v>0</v>
      </c>
      <c r="L31" s="33" t="s">
        <v>19</v>
      </c>
    </row>
    <row r="32" spans="1:12" ht="27" x14ac:dyDescent="0.25">
      <c r="A32" s="24" t="s">
        <v>124</v>
      </c>
      <c r="B32" s="25" t="s">
        <v>24</v>
      </c>
      <c r="C32" s="35" t="str">
        <f>VLOOKUP($B32,[1]Lookups!$E$35:$I$42,5,FALSE)</f>
        <v>G</v>
      </c>
      <c r="D32" s="27" t="s">
        <v>128</v>
      </c>
      <c r="E32" s="28" t="s">
        <v>129</v>
      </c>
      <c r="F32" s="29" t="s">
        <v>27</v>
      </c>
      <c r="G32" s="30" t="s">
        <v>28</v>
      </c>
      <c r="H32" s="31">
        <v>0</v>
      </c>
      <c r="I32" s="32">
        <v>750000</v>
      </c>
      <c r="J32" s="32">
        <v>375000</v>
      </c>
      <c r="K32" s="32">
        <v>375000</v>
      </c>
      <c r="L32" s="34" t="s">
        <v>29</v>
      </c>
    </row>
    <row r="33" spans="1:12" ht="33.75" x14ac:dyDescent="0.25">
      <c r="A33" s="24" t="s">
        <v>124</v>
      </c>
      <c r="B33" s="37" t="s">
        <v>71</v>
      </c>
      <c r="C33" s="38" t="str">
        <f>VLOOKUP($B33,[1]Lookups!$E$35:$I$42,5,FALSE)</f>
        <v>X</v>
      </c>
      <c r="D33" s="27"/>
      <c r="E33" s="39" t="s">
        <v>130</v>
      </c>
      <c r="F33" s="40" t="s">
        <v>131</v>
      </c>
      <c r="G33" s="30">
        <v>3</v>
      </c>
      <c r="H33" s="31">
        <v>0</v>
      </c>
      <c r="I33" s="47">
        <v>33170000</v>
      </c>
      <c r="J33" s="31">
        <f>I33*0.75</f>
        <v>24877500</v>
      </c>
      <c r="K33" s="32">
        <f>I33*0.25</f>
        <v>8292500</v>
      </c>
      <c r="L33" s="41" t="s">
        <v>132</v>
      </c>
    </row>
    <row r="34" spans="1:12" ht="27" x14ac:dyDescent="0.25">
      <c r="A34" s="24" t="s">
        <v>124</v>
      </c>
      <c r="B34" s="25" t="s">
        <v>75</v>
      </c>
      <c r="C34" s="42" t="str">
        <f>VLOOKUP($B34,[1]Lookups!$E$35:$I$42,5,FALSE)</f>
        <v>#</v>
      </c>
      <c r="D34" s="27"/>
      <c r="E34" s="28" t="s">
        <v>133</v>
      </c>
      <c r="F34" s="43" t="s">
        <v>134</v>
      </c>
      <c r="G34" s="30">
        <v>3</v>
      </c>
      <c r="H34" s="31">
        <v>0</v>
      </c>
      <c r="I34" s="31">
        <v>2350000</v>
      </c>
      <c r="J34" s="32">
        <f>I34-K34</f>
        <v>1880000</v>
      </c>
      <c r="K34" s="32">
        <f>ROUND(I34/5/1000,0)*1000</f>
        <v>470000</v>
      </c>
      <c r="L34" s="34" t="s">
        <v>135</v>
      </c>
    </row>
    <row r="35" spans="1:12" ht="33.75" x14ac:dyDescent="0.25">
      <c r="A35" s="24" t="s">
        <v>124</v>
      </c>
      <c r="B35" s="25" t="s">
        <v>24</v>
      </c>
      <c r="C35" s="35" t="str">
        <f>VLOOKUP($B35,[1]Lookups!$E$35:$I$42,5,FALSE)</f>
        <v>G</v>
      </c>
      <c r="D35" s="27" t="s">
        <v>136</v>
      </c>
      <c r="E35" s="28" t="s">
        <v>137</v>
      </c>
      <c r="F35" s="29" t="s">
        <v>138</v>
      </c>
      <c r="G35" s="30">
        <v>3</v>
      </c>
      <c r="H35" s="31">
        <v>0</v>
      </c>
      <c r="I35" s="31">
        <v>10000000</v>
      </c>
      <c r="J35" s="31">
        <v>0</v>
      </c>
      <c r="K35" s="31">
        <v>10000000</v>
      </c>
      <c r="L35" s="33" t="s">
        <v>82</v>
      </c>
    </row>
    <row r="36" spans="1:12" ht="27" x14ac:dyDescent="0.25">
      <c r="A36" s="24" t="s">
        <v>139</v>
      </c>
      <c r="B36" s="25" t="s">
        <v>24</v>
      </c>
      <c r="C36" s="35" t="str">
        <f>VLOOKUP($B36,[1]Lookups!$E$35:$I$42,5,FALSE)</f>
        <v>G</v>
      </c>
      <c r="D36" s="27" t="s">
        <v>140</v>
      </c>
      <c r="E36" s="28" t="s">
        <v>141</v>
      </c>
      <c r="F36" s="29" t="s">
        <v>142</v>
      </c>
      <c r="G36" s="30" t="s">
        <v>143</v>
      </c>
      <c r="H36" s="31">
        <v>0</v>
      </c>
      <c r="I36" s="31">
        <v>130000000</v>
      </c>
      <c r="J36" s="31">
        <f>I36-K36</f>
        <v>70000000</v>
      </c>
      <c r="K36" s="32">
        <v>60000000</v>
      </c>
      <c r="L36" s="34" t="s">
        <v>144</v>
      </c>
    </row>
    <row r="37" spans="1:12" ht="27" x14ac:dyDescent="0.25">
      <c r="A37" s="24" t="s">
        <v>139</v>
      </c>
      <c r="B37" s="25" t="s">
        <v>84</v>
      </c>
      <c r="C37" s="44" t="str">
        <f>VLOOKUP($B37,[1]Lookups!$E$35:$I$42,5,FALSE)</f>
        <v>k</v>
      </c>
      <c r="D37" s="27" t="s">
        <v>145</v>
      </c>
      <c r="E37" s="28" t="s">
        <v>146</v>
      </c>
      <c r="F37" s="29" t="s">
        <v>147</v>
      </c>
      <c r="G37" s="30" t="s">
        <v>143</v>
      </c>
      <c r="H37" s="31">
        <v>200000</v>
      </c>
      <c r="I37" s="31">
        <v>0</v>
      </c>
      <c r="J37" s="32">
        <v>0</v>
      </c>
      <c r="K37" s="32">
        <v>0</v>
      </c>
      <c r="L37" s="34" t="s">
        <v>148</v>
      </c>
    </row>
    <row r="38" spans="1:12" ht="27" x14ac:dyDescent="0.25">
      <c r="A38" s="24" t="s">
        <v>139</v>
      </c>
      <c r="B38" s="25" t="s">
        <v>97</v>
      </c>
      <c r="C38" s="46" t="str">
        <f>VLOOKUP($B38,[1]Lookups!$E$35:$I$42,5,FALSE)</f>
        <v>^</v>
      </c>
      <c r="D38" s="27"/>
      <c r="E38" s="28" t="s">
        <v>149</v>
      </c>
      <c r="F38" s="29" t="s">
        <v>99</v>
      </c>
      <c r="G38" s="30">
        <v>3</v>
      </c>
      <c r="H38" s="31">
        <v>0</v>
      </c>
      <c r="I38" s="31">
        <v>11600000</v>
      </c>
      <c r="J38" s="31">
        <v>8700000</v>
      </c>
      <c r="K38" s="31">
        <v>2900000</v>
      </c>
      <c r="L38" s="34" t="s">
        <v>150</v>
      </c>
    </row>
    <row r="39" spans="1:12" ht="27" x14ac:dyDescent="0.25">
      <c r="A39" s="24" t="s">
        <v>139</v>
      </c>
      <c r="B39" s="25" t="s">
        <v>84</v>
      </c>
      <c r="C39" s="44" t="str">
        <f>VLOOKUP($B39,[1]Lookups!$E$35:$I$42,5,FALSE)</f>
        <v>k</v>
      </c>
      <c r="D39" s="27" t="s">
        <v>151</v>
      </c>
      <c r="E39" s="28" t="s">
        <v>152</v>
      </c>
      <c r="F39" s="29" t="s">
        <v>153</v>
      </c>
      <c r="G39" s="30">
        <v>1</v>
      </c>
      <c r="H39" s="31">
        <v>250000</v>
      </c>
      <c r="I39" s="31">
        <v>0</v>
      </c>
      <c r="J39" s="32">
        <v>0</v>
      </c>
      <c r="K39" s="32">
        <v>0</v>
      </c>
      <c r="L39" s="34" t="s">
        <v>154</v>
      </c>
    </row>
    <row r="40" spans="1:12" ht="27" x14ac:dyDescent="0.25">
      <c r="A40" s="24" t="s">
        <v>139</v>
      </c>
      <c r="B40" s="25" t="s">
        <v>24</v>
      </c>
      <c r="C40" s="35" t="str">
        <f>VLOOKUP($B40,[1]Lookups!$E$35:$I$42,5,FALSE)</f>
        <v>G</v>
      </c>
      <c r="D40" s="27" t="s">
        <v>155</v>
      </c>
      <c r="E40" s="28" t="s">
        <v>156</v>
      </c>
      <c r="F40" s="29" t="s">
        <v>157</v>
      </c>
      <c r="G40" s="30">
        <v>3</v>
      </c>
      <c r="H40" s="31">
        <v>0</v>
      </c>
      <c r="I40" s="31">
        <v>18000000</v>
      </c>
      <c r="J40" s="31">
        <f>I40-K40</f>
        <v>13500000</v>
      </c>
      <c r="K40" s="32">
        <v>4500000</v>
      </c>
      <c r="L40" s="34" t="s">
        <v>158</v>
      </c>
    </row>
    <row r="41" spans="1:12" ht="27" x14ac:dyDescent="0.25">
      <c r="A41" s="24" t="s">
        <v>139</v>
      </c>
      <c r="B41" s="25" t="s">
        <v>84</v>
      </c>
      <c r="C41" s="44" t="str">
        <f>VLOOKUP($B41,[1]Lookups!$E$35:$I$42,5,FALSE)</f>
        <v>k</v>
      </c>
      <c r="D41" s="27" t="s">
        <v>159</v>
      </c>
      <c r="E41" s="48" t="s">
        <v>160</v>
      </c>
      <c r="F41" s="43" t="s">
        <v>161</v>
      </c>
      <c r="G41" s="30">
        <v>2</v>
      </c>
      <c r="H41" s="31">
        <v>0</v>
      </c>
      <c r="I41" s="32">
        <v>30000000</v>
      </c>
      <c r="J41" s="32">
        <f>I41-K41</f>
        <v>15000000</v>
      </c>
      <c r="K41" s="32">
        <v>15000000</v>
      </c>
      <c r="L41" s="33" t="s">
        <v>162</v>
      </c>
    </row>
    <row r="42" spans="1:12" ht="33.75" x14ac:dyDescent="0.25">
      <c r="A42" s="24" t="s">
        <v>139</v>
      </c>
      <c r="B42" s="25" t="s">
        <v>15</v>
      </c>
      <c r="C42" s="26" t="str">
        <f>VLOOKUP($B42,[1]Lookups!$E$35:$I$42,5,FALSE)</f>
        <v>!</v>
      </c>
      <c r="D42" s="27" t="s">
        <v>163</v>
      </c>
      <c r="E42" s="28" t="s">
        <v>164</v>
      </c>
      <c r="F42" s="29" t="s">
        <v>165</v>
      </c>
      <c r="G42" s="30">
        <v>1</v>
      </c>
      <c r="H42" s="31">
        <v>32500000</v>
      </c>
      <c r="I42" s="31">
        <v>0</v>
      </c>
      <c r="J42" s="32">
        <v>0</v>
      </c>
      <c r="K42" s="32">
        <v>0</v>
      </c>
      <c r="L42" s="34" t="s">
        <v>166</v>
      </c>
    </row>
    <row r="43" spans="1:12" ht="27" x14ac:dyDescent="0.25">
      <c r="A43" s="24" t="s">
        <v>139</v>
      </c>
      <c r="B43" s="25" t="s">
        <v>24</v>
      </c>
      <c r="C43" s="35" t="str">
        <f>VLOOKUP($B43,[1]Lookups!$E$35:$I$42,5,FALSE)</f>
        <v>G</v>
      </c>
      <c r="D43" s="27" t="s">
        <v>167</v>
      </c>
      <c r="E43" s="28" t="s">
        <v>168</v>
      </c>
      <c r="F43" s="29" t="s">
        <v>169</v>
      </c>
      <c r="G43" s="30">
        <v>3</v>
      </c>
      <c r="H43" s="31">
        <v>0</v>
      </c>
      <c r="I43" s="31">
        <v>30000000</v>
      </c>
      <c r="J43" s="32">
        <f>I43-K43</f>
        <v>22500000</v>
      </c>
      <c r="K43" s="32">
        <v>7500000</v>
      </c>
      <c r="L43" s="34" t="s">
        <v>170</v>
      </c>
    </row>
    <row r="44" spans="1:12" ht="33.75" x14ac:dyDescent="0.25">
      <c r="A44" s="24" t="s">
        <v>139</v>
      </c>
      <c r="B44" s="25" t="s">
        <v>15</v>
      </c>
      <c r="C44" s="26" t="str">
        <f>VLOOKUP($B44,[1]Lookups!$E$35:$I$42,5,FALSE)</f>
        <v>!</v>
      </c>
      <c r="D44" s="27" t="s">
        <v>171</v>
      </c>
      <c r="E44" s="28" t="s">
        <v>172</v>
      </c>
      <c r="F44" s="29" t="s">
        <v>173</v>
      </c>
      <c r="G44" s="30">
        <v>1</v>
      </c>
      <c r="H44" s="31">
        <v>30500000</v>
      </c>
      <c r="I44" s="31">
        <v>0</v>
      </c>
      <c r="J44" s="32">
        <v>0</v>
      </c>
      <c r="K44" s="32">
        <v>0</v>
      </c>
      <c r="L44" s="34" t="s">
        <v>174</v>
      </c>
    </row>
    <row r="45" spans="1:12" ht="27" x14ac:dyDescent="0.25">
      <c r="A45" s="24" t="s">
        <v>139</v>
      </c>
      <c r="B45" s="25" t="s">
        <v>75</v>
      </c>
      <c r="C45" s="42" t="str">
        <f>VLOOKUP($B45,[1]Lookups!$E$35:$I$42,5,FALSE)</f>
        <v>#</v>
      </c>
      <c r="D45" s="27"/>
      <c r="E45" s="28" t="s">
        <v>175</v>
      </c>
      <c r="F45" s="43" t="s">
        <v>176</v>
      </c>
      <c r="G45" s="30" t="s">
        <v>143</v>
      </c>
      <c r="H45" s="31">
        <v>0</v>
      </c>
      <c r="I45" s="31">
        <v>3150000</v>
      </c>
      <c r="J45" s="32">
        <f>I45-K45</f>
        <v>2520000</v>
      </c>
      <c r="K45" s="32">
        <f>ROUND(I45/5/1000,0)*1000</f>
        <v>630000</v>
      </c>
      <c r="L45" s="34" t="s">
        <v>177</v>
      </c>
    </row>
    <row r="46" spans="1:12" ht="27" x14ac:dyDescent="0.25">
      <c r="A46" s="24" t="s">
        <v>178</v>
      </c>
      <c r="B46" s="25" t="s">
        <v>15</v>
      </c>
      <c r="C46" s="26" t="str">
        <f>VLOOKUP($B46,[1]Lookups!$E$35:$I$42,5,FALSE)</f>
        <v>!</v>
      </c>
      <c r="D46" s="27" t="s">
        <v>179</v>
      </c>
      <c r="E46" s="28" t="s">
        <v>180</v>
      </c>
      <c r="F46" s="29" t="s">
        <v>181</v>
      </c>
      <c r="G46" s="30">
        <v>3</v>
      </c>
      <c r="H46" s="31">
        <v>10000000</v>
      </c>
      <c r="I46" s="31">
        <v>0</v>
      </c>
      <c r="J46" s="31">
        <v>0</v>
      </c>
      <c r="K46" s="32">
        <v>0</v>
      </c>
      <c r="L46" s="34" t="s">
        <v>182</v>
      </c>
    </row>
    <row r="47" spans="1:12" ht="27" x14ac:dyDescent="0.25">
      <c r="A47" s="24" t="s">
        <v>178</v>
      </c>
      <c r="B47" s="25" t="s">
        <v>84</v>
      </c>
      <c r="C47" s="44" t="str">
        <f>VLOOKUP($B47,[1]Lookups!$E$35:$I$42,5,FALSE)</f>
        <v>k</v>
      </c>
      <c r="D47" s="27" t="s">
        <v>183</v>
      </c>
      <c r="E47" s="28" t="s">
        <v>184</v>
      </c>
      <c r="F47" s="29" t="s">
        <v>185</v>
      </c>
      <c r="G47" s="36" t="s">
        <v>28</v>
      </c>
      <c r="H47" s="31">
        <v>30000000</v>
      </c>
      <c r="I47" s="31">
        <v>0</v>
      </c>
      <c r="J47" s="31">
        <v>0</v>
      </c>
      <c r="K47" s="32">
        <v>0</v>
      </c>
      <c r="L47" s="34" t="s">
        <v>186</v>
      </c>
    </row>
    <row r="48" spans="1:12" ht="45" x14ac:dyDescent="0.25">
      <c r="A48" s="24" t="s">
        <v>178</v>
      </c>
      <c r="B48" s="25" t="s">
        <v>84</v>
      </c>
      <c r="C48" s="44" t="str">
        <f>VLOOKUP($B48,[1]Lookups!$E$35:$I$42,5,FALSE)</f>
        <v>k</v>
      </c>
      <c r="D48" s="27" t="s">
        <v>187</v>
      </c>
      <c r="E48" s="28" t="s">
        <v>188</v>
      </c>
      <c r="F48" s="29" t="s">
        <v>189</v>
      </c>
      <c r="G48" s="36" t="s">
        <v>28</v>
      </c>
      <c r="H48" s="31">
        <v>500000</v>
      </c>
      <c r="I48" s="31">
        <v>0</v>
      </c>
      <c r="J48" s="31">
        <v>0</v>
      </c>
      <c r="K48" s="32">
        <v>0</v>
      </c>
      <c r="L48" s="34" t="s">
        <v>190</v>
      </c>
    </row>
    <row r="49" spans="1:12" ht="27" x14ac:dyDescent="0.25">
      <c r="A49" s="24" t="s">
        <v>178</v>
      </c>
      <c r="B49" s="25" t="s">
        <v>15</v>
      </c>
      <c r="C49" s="26" t="str">
        <f>VLOOKUP($B49,[1]Lookups!$E$35:$I$42,5,FALSE)</f>
        <v>!</v>
      </c>
      <c r="D49" s="27" t="s">
        <v>191</v>
      </c>
      <c r="E49" s="28" t="s">
        <v>192</v>
      </c>
      <c r="F49" s="29" t="s">
        <v>193</v>
      </c>
      <c r="G49" s="30">
        <v>2</v>
      </c>
      <c r="H49" s="31">
        <v>2000000</v>
      </c>
      <c r="I49" s="31">
        <v>0</v>
      </c>
      <c r="J49" s="31">
        <v>0</v>
      </c>
      <c r="K49" s="32">
        <v>0</v>
      </c>
      <c r="L49" s="34" t="s">
        <v>194</v>
      </c>
    </row>
    <row r="50" spans="1:12" ht="27" x14ac:dyDescent="0.25">
      <c r="A50" s="24" t="s">
        <v>178</v>
      </c>
      <c r="B50" s="25" t="s">
        <v>84</v>
      </c>
      <c r="C50" s="44" t="str">
        <f>VLOOKUP($B50,[1]Lookups!$E$35:$I$42,5,FALSE)</f>
        <v>k</v>
      </c>
      <c r="D50" s="27" t="s">
        <v>195</v>
      </c>
      <c r="E50" s="28" t="s">
        <v>196</v>
      </c>
      <c r="F50" s="29" t="s">
        <v>197</v>
      </c>
      <c r="G50" s="30">
        <v>3</v>
      </c>
      <c r="H50" s="31">
        <v>2000000</v>
      </c>
      <c r="I50" s="31">
        <v>0</v>
      </c>
      <c r="J50" s="31">
        <v>0</v>
      </c>
      <c r="K50" s="32">
        <v>0</v>
      </c>
      <c r="L50" s="33" t="s">
        <v>19</v>
      </c>
    </row>
    <row r="51" spans="1:12" ht="27" x14ac:dyDescent="0.25">
      <c r="A51" s="24" t="s">
        <v>178</v>
      </c>
      <c r="B51" s="25" t="s">
        <v>15</v>
      </c>
      <c r="C51" s="26" t="str">
        <f>VLOOKUP($B51,[1]Lookups!$E$35:$I$42,5,FALSE)</f>
        <v>!</v>
      </c>
      <c r="D51" s="27" t="s">
        <v>198</v>
      </c>
      <c r="E51" s="28" t="s">
        <v>199</v>
      </c>
      <c r="F51" s="29" t="s">
        <v>200</v>
      </c>
      <c r="G51" s="30">
        <v>3</v>
      </c>
      <c r="H51" s="31">
        <v>4000000</v>
      </c>
      <c r="I51" s="31">
        <v>0</v>
      </c>
      <c r="J51" s="31">
        <v>0</v>
      </c>
      <c r="K51" s="32">
        <v>0</v>
      </c>
      <c r="L51" s="34" t="s">
        <v>201</v>
      </c>
    </row>
    <row r="52" spans="1:12" ht="27" x14ac:dyDescent="0.25">
      <c r="A52" s="24" t="s">
        <v>178</v>
      </c>
      <c r="B52" s="25" t="s">
        <v>15</v>
      </c>
      <c r="C52" s="26" t="str">
        <f>VLOOKUP($B52,[1]Lookups!$E$35:$I$42,5,FALSE)</f>
        <v>!</v>
      </c>
      <c r="D52" s="27" t="s">
        <v>202</v>
      </c>
      <c r="E52" s="28" t="s">
        <v>203</v>
      </c>
      <c r="F52" s="29" t="s">
        <v>204</v>
      </c>
      <c r="G52" s="30">
        <v>3</v>
      </c>
      <c r="H52" s="31">
        <v>10000000</v>
      </c>
      <c r="I52" s="31">
        <v>0</v>
      </c>
      <c r="J52" s="31">
        <v>0</v>
      </c>
      <c r="K52" s="32">
        <v>0</v>
      </c>
      <c r="L52" s="34" t="s">
        <v>205</v>
      </c>
    </row>
    <row r="53" spans="1:12" ht="27" x14ac:dyDescent="0.25">
      <c r="A53" s="24" t="s">
        <v>178</v>
      </c>
      <c r="B53" s="25" t="s">
        <v>84</v>
      </c>
      <c r="C53" s="44" t="str">
        <f>VLOOKUP($B53,[1]Lookups!$E$35:$I$42,5,FALSE)</f>
        <v>k</v>
      </c>
      <c r="D53" s="27" t="s">
        <v>206</v>
      </c>
      <c r="E53" s="28" t="s">
        <v>207</v>
      </c>
      <c r="F53" s="29" t="s">
        <v>208</v>
      </c>
      <c r="G53" s="30">
        <v>3</v>
      </c>
      <c r="H53" s="31">
        <v>10000000</v>
      </c>
      <c r="I53" s="31">
        <v>0</v>
      </c>
      <c r="J53" s="31">
        <v>0</v>
      </c>
      <c r="K53" s="32">
        <v>0</v>
      </c>
      <c r="L53" s="34" t="s">
        <v>205</v>
      </c>
    </row>
    <row r="54" spans="1:12" ht="33.75" x14ac:dyDescent="0.25">
      <c r="A54" s="24" t="s">
        <v>178</v>
      </c>
      <c r="B54" s="25" t="s">
        <v>15</v>
      </c>
      <c r="C54" s="26" t="str">
        <f>VLOOKUP($B54,[1]Lookups!$E$35:$I$42,5,FALSE)</f>
        <v>!</v>
      </c>
      <c r="D54" s="27" t="s">
        <v>209</v>
      </c>
      <c r="E54" s="28" t="s">
        <v>210</v>
      </c>
      <c r="F54" s="29" t="s">
        <v>211</v>
      </c>
      <c r="G54" s="30">
        <v>3</v>
      </c>
      <c r="H54" s="31">
        <v>10000000</v>
      </c>
      <c r="I54" s="31">
        <v>0</v>
      </c>
      <c r="J54" s="31">
        <v>0</v>
      </c>
      <c r="K54" s="32">
        <v>0</v>
      </c>
      <c r="L54" s="34" t="s">
        <v>212</v>
      </c>
    </row>
    <row r="55" spans="1:12" ht="27" x14ac:dyDescent="0.25">
      <c r="A55" s="24" t="s">
        <v>178</v>
      </c>
      <c r="B55" s="25" t="s">
        <v>15</v>
      </c>
      <c r="C55" s="26" t="str">
        <f>VLOOKUP($B55,[1]Lookups!$E$35:$I$42,5,FALSE)</f>
        <v>!</v>
      </c>
      <c r="D55" s="27" t="s">
        <v>213</v>
      </c>
      <c r="E55" s="28" t="s">
        <v>214</v>
      </c>
      <c r="F55" s="29" t="s">
        <v>215</v>
      </c>
      <c r="G55" s="30">
        <v>3</v>
      </c>
      <c r="H55" s="31">
        <v>10000000</v>
      </c>
      <c r="I55" s="31">
        <v>0</v>
      </c>
      <c r="J55" s="31">
        <v>0</v>
      </c>
      <c r="K55" s="32">
        <v>0</v>
      </c>
      <c r="L55" s="34" t="s">
        <v>205</v>
      </c>
    </row>
    <row r="56" spans="1:12" ht="45" x14ac:dyDescent="0.25">
      <c r="A56" s="24" t="s">
        <v>178</v>
      </c>
      <c r="B56" s="25" t="s">
        <v>84</v>
      </c>
      <c r="C56" s="44" t="str">
        <f>VLOOKUP($B56,[1]Lookups!$E$35:$I$42,5,FALSE)</f>
        <v>k</v>
      </c>
      <c r="D56" s="27" t="s">
        <v>216</v>
      </c>
      <c r="E56" s="48" t="s">
        <v>217</v>
      </c>
      <c r="F56" s="43" t="s">
        <v>218</v>
      </c>
      <c r="G56" s="30">
        <v>3</v>
      </c>
      <c r="H56" s="31">
        <v>0</v>
      </c>
      <c r="I56" s="32">
        <v>30000000</v>
      </c>
      <c r="J56" s="32">
        <f>I56-K56</f>
        <v>15000000</v>
      </c>
      <c r="K56" s="32">
        <f>15000000</f>
        <v>15000000</v>
      </c>
      <c r="L56" s="34" t="s">
        <v>219</v>
      </c>
    </row>
    <row r="57" spans="1:12" ht="27" x14ac:dyDescent="0.25">
      <c r="A57" s="24" t="s">
        <v>178</v>
      </c>
      <c r="B57" s="25" t="s">
        <v>84</v>
      </c>
      <c r="C57" s="44" t="str">
        <f>VLOOKUP($B57,[1]Lookups!$E$35:$I$42,5,FALSE)</f>
        <v>k</v>
      </c>
      <c r="D57" s="27" t="s">
        <v>220</v>
      </c>
      <c r="E57" s="28" t="s">
        <v>221</v>
      </c>
      <c r="F57" s="29" t="s">
        <v>222</v>
      </c>
      <c r="G57" s="36" t="s">
        <v>28</v>
      </c>
      <c r="H57" s="31">
        <v>200000</v>
      </c>
      <c r="I57" s="31">
        <v>0</v>
      </c>
      <c r="J57" s="31">
        <v>0</v>
      </c>
      <c r="K57" s="32">
        <v>0</v>
      </c>
      <c r="L57" s="34" t="s">
        <v>223</v>
      </c>
    </row>
    <row r="58" spans="1:12" ht="27" x14ac:dyDescent="0.25">
      <c r="A58" s="24" t="s">
        <v>178</v>
      </c>
      <c r="B58" s="25" t="s">
        <v>75</v>
      </c>
      <c r="C58" s="42" t="str">
        <f>VLOOKUP($B58,[1]Lookups!$E$35:$I$42,5,FALSE)</f>
        <v>#</v>
      </c>
      <c r="D58" s="27"/>
      <c r="E58" s="28" t="s">
        <v>224</v>
      </c>
      <c r="F58" s="43" t="s">
        <v>225</v>
      </c>
      <c r="G58" s="30" t="s">
        <v>226</v>
      </c>
      <c r="H58" s="31">
        <v>0</v>
      </c>
      <c r="I58" s="31">
        <v>7975000</v>
      </c>
      <c r="J58" s="32">
        <f>I58-K58</f>
        <v>6380000</v>
      </c>
      <c r="K58" s="32">
        <f>ROUND(I58/5/1000,0)*1000</f>
        <v>1595000</v>
      </c>
      <c r="L58" s="34" t="s">
        <v>227</v>
      </c>
    </row>
    <row r="59" spans="1:12" ht="27" x14ac:dyDescent="0.25">
      <c r="A59" s="24" t="s">
        <v>228</v>
      </c>
      <c r="B59" s="25" t="s">
        <v>97</v>
      </c>
      <c r="C59" s="46" t="str">
        <f>VLOOKUP($B59,[1]Lookups!$E$35:$I$42,5,FALSE)</f>
        <v>^</v>
      </c>
      <c r="D59" s="27"/>
      <c r="E59" s="48" t="s">
        <v>229</v>
      </c>
      <c r="F59" s="40" t="s">
        <v>99</v>
      </c>
      <c r="G59" s="36" t="s">
        <v>230</v>
      </c>
      <c r="H59" s="31">
        <v>0</v>
      </c>
      <c r="I59" s="31">
        <f>SUM(J59:K59)</f>
        <v>200000</v>
      </c>
      <c r="J59" s="32">
        <v>150000</v>
      </c>
      <c r="K59" s="32">
        <v>50000</v>
      </c>
      <c r="L59" s="34" t="s">
        <v>231</v>
      </c>
    </row>
    <row r="60" spans="1:12" ht="33.75" x14ac:dyDescent="0.25">
      <c r="A60" s="24" t="s">
        <v>228</v>
      </c>
      <c r="B60" s="37" t="s">
        <v>71</v>
      </c>
      <c r="C60" s="38" t="str">
        <f>VLOOKUP($B60,[1]Lookups!$E$35:$I$42,5,FALSE)</f>
        <v>X</v>
      </c>
      <c r="D60" s="27"/>
      <c r="E60" s="39" t="s">
        <v>232</v>
      </c>
      <c r="F60" s="40" t="s">
        <v>233</v>
      </c>
      <c r="G60" s="36" t="s">
        <v>230</v>
      </c>
      <c r="H60" s="31">
        <v>0</v>
      </c>
      <c r="I60" s="47">
        <v>6650000</v>
      </c>
      <c r="J60" s="31">
        <f>I60*0.75</f>
        <v>4987500</v>
      </c>
      <c r="K60" s="32">
        <f>I60*0.25</f>
        <v>1662500</v>
      </c>
      <c r="L60" s="41" t="s">
        <v>234</v>
      </c>
    </row>
    <row r="61" spans="1:12" ht="27" x14ac:dyDescent="0.25">
      <c r="A61" s="24" t="s">
        <v>228</v>
      </c>
      <c r="B61" s="25" t="s">
        <v>75</v>
      </c>
      <c r="C61" s="42" t="str">
        <f>VLOOKUP($B61,[1]Lookups!$E$35:$I$42,5,FALSE)</f>
        <v>#</v>
      </c>
      <c r="D61" s="27"/>
      <c r="E61" s="49" t="s">
        <v>235</v>
      </c>
      <c r="F61" s="43" t="s">
        <v>236</v>
      </c>
      <c r="G61" s="36" t="s">
        <v>230</v>
      </c>
      <c r="H61" s="31">
        <v>0</v>
      </c>
      <c r="I61" s="32">
        <v>100000</v>
      </c>
      <c r="J61" s="32">
        <f>I61-K61</f>
        <v>80000</v>
      </c>
      <c r="K61" s="32">
        <f>ROUND(I61/5/1000,0)*1000</f>
        <v>20000</v>
      </c>
      <c r="L61" s="34" t="s">
        <v>237</v>
      </c>
    </row>
    <row r="62" spans="1:12" ht="45" x14ac:dyDescent="0.25">
      <c r="A62" s="24" t="s">
        <v>238</v>
      </c>
      <c r="B62" s="25" t="s">
        <v>15</v>
      </c>
      <c r="C62" s="26" t="str">
        <f>VLOOKUP($B62,[1]Lookups!$E$35:$I$42,5,FALSE)</f>
        <v>!</v>
      </c>
      <c r="D62" s="27" t="s">
        <v>239</v>
      </c>
      <c r="E62" s="28" t="s">
        <v>240</v>
      </c>
      <c r="F62" s="29" t="s">
        <v>241</v>
      </c>
      <c r="G62" s="30">
        <v>2</v>
      </c>
      <c r="H62" s="31">
        <v>74000000</v>
      </c>
      <c r="I62" s="32">
        <v>0</v>
      </c>
      <c r="J62" s="32">
        <v>0</v>
      </c>
      <c r="K62" s="32">
        <v>0</v>
      </c>
      <c r="L62" s="34" t="s">
        <v>242</v>
      </c>
    </row>
    <row r="63" spans="1:12" ht="27" x14ac:dyDescent="0.25">
      <c r="A63" s="24" t="s">
        <v>238</v>
      </c>
      <c r="B63" s="25" t="s">
        <v>97</v>
      </c>
      <c r="C63" s="46" t="str">
        <f>VLOOKUP($B63,[1]Lookups!$E$35:$I$42,5,FALSE)</f>
        <v>^</v>
      </c>
      <c r="D63" s="27"/>
      <c r="E63" s="28" t="s">
        <v>243</v>
      </c>
      <c r="F63" s="29" t="s">
        <v>99</v>
      </c>
      <c r="G63" s="30">
        <v>2</v>
      </c>
      <c r="H63" s="31">
        <v>0</v>
      </c>
      <c r="I63" s="31">
        <f>SUM(J63:K63)</f>
        <v>600000</v>
      </c>
      <c r="J63" s="32">
        <v>450000</v>
      </c>
      <c r="K63" s="32">
        <v>150000</v>
      </c>
      <c r="L63" s="34" t="s">
        <v>231</v>
      </c>
    </row>
    <row r="64" spans="1:12" ht="33.75" x14ac:dyDescent="0.25">
      <c r="A64" s="24" t="s">
        <v>238</v>
      </c>
      <c r="B64" s="25" t="s">
        <v>15</v>
      </c>
      <c r="C64" s="26" t="str">
        <f>VLOOKUP($B64,[1]Lookups!$E$35:$I$42,5,FALSE)</f>
        <v>!</v>
      </c>
      <c r="D64" s="27" t="s">
        <v>244</v>
      </c>
      <c r="E64" s="28" t="s">
        <v>245</v>
      </c>
      <c r="F64" s="29" t="s">
        <v>246</v>
      </c>
      <c r="G64" s="30">
        <v>2</v>
      </c>
      <c r="H64" s="31">
        <v>33000000</v>
      </c>
      <c r="I64" s="32">
        <v>0</v>
      </c>
      <c r="J64" s="32">
        <v>0</v>
      </c>
      <c r="K64" s="32">
        <v>0</v>
      </c>
      <c r="L64" s="34" t="s">
        <v>247</v>
      </c>
    </row>
    <row r="65" spans="1:12" ht="45" x14ac:dyDescent="0.25">
      <c r="A65" s="24" t="s">
        <v>238</v>
      </c>
      <c r="B65" s="25" t="s">
        <v>15</v>
      </c>
      <c r="C65" s="26" t="str">
        <f>VLOOKUP($B65,[1]Lookups!$E$35:$I$42,5,FALSE)</f>
        <v>!</v>
      </c>
      <c r="D65" s="27" t="s">
        <v>248</v>
      </c>
      <c r="E65" s="28" t="s">
        <v>249</v>
      </c>
      <c r="F65" s="29" t="s">
        <v>250</v>
      </c>
      <c r="G65" s="30">
        <v>2</v>
      </c>
      <c r="H65" s="31">
        <v>19000000</v>
      </c>
      <c r="I65" s="32">
        <v>0</v>
      </c>
      <c r="J65" s="32">
        <v>0</v>
      </c>
      <c r="K65" s="32">
        <v>0</v>
      </c>
      <c r="L65" s="34" t="s">
        <v>251</v>
      </c>
    </row>
    <row r="66" spans="1:12" ht="33.75" x14ac:dyDescent="0.25">
      <c r="A66" s="24" t="s">
        <v>238</v>
      </c>
      <c r="B66" s="25" t="s">
        <v>15</v>
      </c>
      <c r="C66" s="26" t="str">
        <f>VLOOKUP($B66,[1]Lookups!$E$35:$I$42,5,FALSE)</f>
        <v>!</v>
      </c>
      <c r="D66" s="27" t="s">
        <v>252</v>
      </c>
      <c r="E66" s="28" t="s">
        <v>253</v>
      </c>
      <c r="F66" s="29" t="s">
        <v>254</v>
      </c>
      <c r="G66" s="30">
        <v>2</v>
      </c>
      <c r="H66" s="31">
        <v>23000000</v>
      </c>
      <c r="I66" s="32">
        <v>0</v>
      </c>
      <c r="J66" s="32">
        <v>0</v>
      </c>
      <c r="K66" s="32">
        <v>0</v>
      </c>
      <c r="L66" s="34" t="s">
        <v>255</v>
      </c>
    </row>
    <row r="67" spans="1:12" ht="33.75" x14ac:dyDescent="0.25">
      <c r="A67" s="24" t="s">
        <v>238</v>
      </c>
      <c r="B67" s="25" t="s">
        <v>15</v>
      </c>
      <c r="C67" s="26" t="str">
        <f>VLOOKUP($B67,[1]Lookups!$E$35:$I$42,5,FALSE)</f>
        <v>!</v>
      </c>
      <c r="D67" s="27" t="s">
        <v>256</v>
      </c>
      <c r="E67" s="28" t="s">
        <v>257</v>
      </c>
      <c r="F67" s="29" t="s">
        <v>258</v>
      </c>
      <c r="G67" s="30">
        <v>2</v>
      </c>
      <c r="H67" s="31">
        <v>18000000</v>
      </c>
      <c r="I67" s="32">
        <v>0</v>
      </c>
      <c r="J67" s="32">
        <v>0</v>
      </c>
      <c r="K67" s="32">
        <v>0</v>
      </c>
      <c r="L67" s="34" t="s">
        <v>259</v>
      </c>
    </row>
    <row r="68" spans="1:12" ht="33.75" x14ac:dyDescent="0.25">
      <c r="A68" s="24" t="s">
        <v>238</v>
      </c>
      <c r="B68" s="25" t="s">
        <v>15</v>
      </c>
      <c r="C68" s="26" t="str">
        <f>VLOOKUP($B68,[1]Lookups!$E$35:$I$42,5,FALSE)</f>
        <v>!</v>
      </c>
      <c r="D68" s="27" t="s">
        <v>260</v>
      </c>
      <c r="E68" s="28" t="s">
        <v>261</v>
      </c>
      <c r="F68" s="29" t="s">
        <v>262</v>
      </c>
      <c r="G68" s="30">
        <v>2</v>
      </c>
      <c r="H68" s="31">
        <v>11000000</v>
      </c>
      <c r="I68" s="32">
        <v>0</v>
      </c>
      <c r="J68" s="32">
        <v>0</v>
      </c>
      <c r="K68" s="32">
        <v>0</v>
      </c>
      <c r="L68" s="34" t="s">
        <v>247</v>
      </c>
    </row>
    <row r="69" spans="1:12" ht="45" x14ac:dyDescent="0.25">
      <c r="A69" s="24" t="s">
        <v>238</v>
      </c>
      <c r="B69" s="25" t="s">
        <v>15</v>
      </c>
      <c r="C69" s="26" t="str">
        <f>VLOOKUP($B69,[1]Lookups!$E$35:$I$42,5,FALSE)</f>
        <v>!</v>
      </c>
      <c r="D69" s="27" t="s">
        <v>263</v>
      </c>
      <c r="E69" s="28" t="s">
        <v>264</v>
      </c>
      <c r="F69" s="29" t="s">
        <v>265</v>
      </c>
      <c r="G69" s="30">
        <v>2</v>
      </c>
      <c r="H69" s="31">
        <v>11000000</v>
      </c>
      <c r="I69" s="32">
        <v>0</v>
      </c>
      <c r="J69" s="32">
        <v>0</v>
      </c>
      <c r="K69" s="32">
        <v>0</v>
      </c>
      <c r="L69" s="34" t="s">
        <v>266</v>
      </c>
    </row>
    <row r="70" spans="1:12" ht="45" x14ac:dyDescent="0.25">
      <c r="A70" s="24" t="s">
        <v>238</v>
      </c>
      <c r="B70" s="25" t="s">
        <v>15</v>
      </c>
      <c r="C70" s="26" t="str">
        <f>VLOOKUP($B70,[1]Lookups!$E$35:$I$42,5,FALSE)</f>
        <v>!</v>
      </c>
      <c r="D70" s="27" t="s">
        <v>267</v>
      </c>
      <c r="E70" s="28" t="s">
        <v>268</v>
      </c>
      <c r="F70" s="29" t="s">
        <v>269</v>
      </c>
      <c r="G70" s="30">
        <v>2</v>
      </c>
      <c r="H70" s="31">
        <v>10500000</v>
      </c>
      <c r="I70" s="32">
        <v>0</v>
      </c>
      <c r="J70" s="32">
        <v>0</v>
      </c>
      <c r="K70" s="32">
        <v>0</v>
      </c>
      <c r="L70" s="34" t="s">
        <v>266</v>
      </c>
    </row>
    <row r="71" spans="1:12" ht="27" x14ac:dyDescent="0.25">
      <c r="A71" s="24" t="s">
        <v>238</v>
      </c>
      <c r="B71" s="25" t="s">
        <v>15</v>
      </c>
      <c r="C71" s="26" t="str">
        <f>VLOOKUP($B71,[1]Lookups!$E$35:$I$42,5,FALSE)</f>
        <v>!</v>
      </c>
      <c r="D71" s="27" t="s">
        <v>270</v>
      </c>
      <c r="E71" s="28" t="s">
        <v>271</v>
      </c>
      <c r="F71" s="29" t="s">
        <v>272</v>
      </c>
      <c r="G71" s="30">
        <v>2</v>
      </c>
      <c r="H71" s="31">
        <v>26000000</v>
      </c>
      <c r="I71" s="32">
        <v>0</v>
      </c>
      <c r="J71" s="32">
        <v>0</v>
      </c>
      <c r="K71" s="32">
        <v>0</v>
      </c>
      <c r="L71" s="34" t="s">
        <v>247</v>
      </c>
    </row>
    <row r="72" spans="1:12" ht="33.75" x14ac:dyDescent="0.25">
      <c r="A72" s="24" t="s">
        <v>238</v>
      </c>
      <c r="B72" s="25" t="s">
        <v>15</v>
      </c>
      <c r="C72" s="26" t="str">
        <f>VLOOKUP($B72,[1]Lookups!$E$35:$I$42,5,FALSE)</f>
        <v>!</v>
      </c>
      <c r="D72" s="27" t="s">
        <v>273</v>
      </c>
      <c r="E72" s="28" t="s">
        <v>274</v>
      </c>
      <c r="F72" s="29" t="s">
        <v>275</v>
      </c>
      <c r="G72" s="30">
        <v>2</v>
      </c>
      <c r="H72" s="31">
        <v>23000000</v>
      </c>
      <c r="I72" s="32">
        <v>0</v>
      </c>
      <c r="J72" s="32">
        <v>0</v>
      </c>
      <c r="K72" s="32">
        <v>0</v>
      </c>
      <c r="L72" s="34" t="s">
        <v>247</v>
      </c>
    </row>
    <row r="73" spans="1:12" ht="27" x14ac:dyDescent="0.25">
      <c r="A73" s="24" t="s">
        <v>238</v>
      </c>
      <c r="B73" s="25" t="s">
        <v>15</v>
      </c>
      <c r="C73" s="26" t="str">
        <f>VLOOKUP($B73,[1]Lookups!$E$35:$I$42,5,FALSE)</f>
        <v>!</v>
      </c>
      <c r="D73" s="27" t="s">
        <v>276</v>
      </c>
      <c r="E73" s="28" t="s">
        <v>277</v>
      </c>
      <c r="F73" s="29" t="s">
        <v>278</v>
      </c>
      <c r="G73" s="30">
        <v>2</v>
      </c>
      <c r="H73" s="31">
        <v>1000000</v>
      </c>
      <c r="I73" s="31">
        <v>0</v>
      </c>
      <c r="J73" s="32">
        <v>0</v>
      </c>
      <c r="K73" s="32">
        <v>0</v>
      </c>
      <c r="L73" s="34" t="s">
        <v>70</v>
      </c>
    </row>
    <row r="74" spans="1:12" ht="33.75" x14ac:dyDescent="0.25">
      <c r="A74" s="24" t="s">
        <v>238</v>
      </c>
      <c r="B74" s="37" t="s">
        <v>71</v>
      </c>
      <c r="C74" s="38" t="str">
        <f>VLOOKUP($B74,[1]Lookups!$E$35:$I$42,5,FALSE)</f>
        <v>X</v>
      </c>
      <c r="D74" s="27"/>
      <c r="E74" s="39" t="s">
        <v>279</v>
      </c>
      <c r="F74" s="40" t="s">
        <v>280</v>
      </c>
      <c r="G74" s="30">
        <v>2</v>
      </c>
      <c r="H74" s="31">
        <v>0</v>
      </c>
      <c r="I74" s="47">
        <v>2000000</v>
      </c>
      <c r="J74" s="31">
        <f>I74*0.75</f>
        <v>1500000</v>
      </c>
      <c r="K74" s="32">
        <f>I74*0.25</f>
        <v>500000</v>
      </c>
      <c r="L74" s="41" t="s">
        <v>281</v>
      </c>
    </row>
    <row r="75" spans="1:12" ht="27" x14ac:dyDescent="0.25">
      <c r="A75" s="24" t="s">
        <v>238</v>
      </c>
      <c r="B75" s="25" t="s">
        <v>75</v>
      </c>
      <c r="C75" s="42" t="str">
        <f>VLOOKUP($B75,[1]Lookups!$E$35:$I$42,5,FALSE)</f>
        <v>#</v>
      </c>
      <c r="D75" s="27"/>
      <c r="E75" s="28" t="s">
        <v>282</v>
      </c>
      <c r="F75" s="43" t="s">
        <v>283</v>
      </c>
      <c r="G75" s="30">
        <v>2</v>
      </c>
      <c r="H75" s="31">
        <v>0</v>
      </c>
      <c r="I75" s="31">
        <v>150000</v>
      </c>
      <c r="J75" s="32">
        <f>I75-K75</f>
        <v>120000</v>
      </c>
      <c r="K75" s="32">
        <f>ROUND(I75/5/1000,0)*1000</f>
        <v>30000</v>
      </c>
      <c r="L75" s="34" t="s">
        <v>284</v>
      </c>
    </row>
    <row r="76" spans="1:12" ht="33.75" x14ac:dyDescent="0.25">
      <c r="A76" s="24" t="s">
        <v>285</v>
      </c>
      <c r="B76" s="25" t="s">
        <v>24</v>
      </c>
      <c r="C76" s="35" t="str">
        <f>VLOOKUP($B76,[1]Lookups!$E$35:$I$42,5,FALSE)</f>
        <v>G</v>
      </c>
      <c r="D76" s="27" t="s">
        <v>286</v>
      </c>
      <c r="E76" s="48" t="s">
        <v>287</v>
      </c>
      <c r="F76" s="43" t="s">
        <v>288</v>
      </c>
      <c r="G76" s="36" t="s">
        <v>230</v>
      </c>
      <c r="H76" s="31">
        <v>0</v>
      </c>
      <c r="I76" s="32">
        <v>200000000</v>
      </c>
      <c r="J76" s="32">
        <f>I76-K76</f>
        <v>130000000</v>
      </c>
      <c r="K76" s="32">
        <v>70000000</v>
      </c>
      <c r="L76" s="34" t="s">
        <v>289</v>
      </c>
    </row>
    <row r="77" spans="1:12" ht="27" x14ac:dyDescent="0.25">
      <c r="A77" s="24" t="s">
        <v>285</v>
      </c>
      <c r="B77" s="25" t="s">
        <v>84</v>
      </c>
      <c r="C77" s="44" t="str">
        <f>VLOOKUP($B77,[1]Lookups!$E$35:$I$42,5,FALSE)</f>
        <v>k</v>
      </c>
      <c r="D77" s="27" t="s">
        <v>290</v>
      </c>
      <c r="E77" s="28" t="s">
        <v>291</v>
      </c>
      <c r="F77" s="43" t="s">
        <v>292</v>
      </c>
      <c r="G77" s="36" t="s">
        <v>230</v>
      </c>
      <c r="H77" s="31">
        <v>25000000</v>
      </c>
      <c r="I77" s="32">
        <v>0</v>
      </c>
      <c r="J77" s="32">
        <v>0</v>
      </c>
      <c r="K77" s="32">
        <v>0</v>
      </c>
      <c r="L77" s="33" t="s">
        <v>19</v>
      </c>
    </row>
    <row r="78" spans="1:12" ht="27" x14ac:dyDescent="0.25">
      <c r="A78" s="24" t="s">
        <v>285</v>
      </c>
      <c r="B78" s="25" t="s">
        <v>97</v>
      </c>
      <c r="C78" s="46" t="str">
        <f>VLOOKUP($B78,[1]Lookups!$E$35:$I$42,5,FALSE)</f>
        <v>^</v>
      </c>
      <c r="D78" s="27"/>
      <c r="E78" s="48" t="s">
        <v>293</v>
      </c>
      <c r="F78" s="40" t="s">
        <v>99</v>
      </c>
      <c r="G78" s="36">
        <v>1</v>
      </c>
      <c r="H78" s="31">
        <v>0</v>
      </c>
      <c r="I78" s="31">
        <v>38800000</v>
      </c>
      <c r="J78" s="31">
        <v>29100000</v>
      </c>
      <c r="K78" s="31">
        <v>9700000</v>
      </c>
      <c r="L78" s="34" t="s">
        <v>294</v>
      </c>
    </row>
    <row r="79" spans="1:12" ht="27" x14ac:dyDescent="0.25">
      <c r="A79" s="24" t="s">
        <v>285</v>
      </c>
      <c r="B79" s="25" t="s">
        <v>84</v>
      </c>
      <c r="C79" s="44" t="str">
        <f>VLOOKUP($B79,[1]Lookups!$E$35:$I$42,5,FALSE)</f>
        <v>k</v>
      </c>
      <c r="D79" s="27" t="s">
        <v>295</v>
      </c>
      <c r="E79" s="48" t="s">
        <v>296</v>
      </c>
      <c r="F79" s="43" t="s">
        <v>297</v>
      </c>
      <c r="G79" s="36">
        <v>2</v>
      </c>
      <c r="H79" s="31">
        <v>0</v>
      </c>
      <c r="I79" s="32">
        <v>150000</v>
      </c>
      <c r="J79" s="32">
        <v>25000</v>
      </c>
      <c r="K79" s="32">
        <v>125000</v>
      </c>
      <c r="L79" s="34" t="s">
        <v>298</v>
      </c>
    </row>
    <row r="80" spans="1:12" ht="27" x14ac:dyDescent="0.25">
      <c r="A80" s="24" t="s">
        <v>285</v>
      </c>
      <c r="B80" s="25" t="s">
        <v>84</v>
      </c>
      <c r="C80" s="44" t="str">
        <f>VLOOKUP($B80,[1]Lookups!$E$35:$I$42,5,FALSE)</f>
        <v>k</v>
      </c>
      <c r="D80" s="27" t="s">
        <v>299</v>
      </c>
      <c r="E80" s="28" t="s">
        <v>300</v>
      </c>
      <c r="F80" s="43" t="s">
        <v>301</v>
      </c>
      <c r="G80" s="30">
        <v>2</v>
      </c>
      <c r="H80" s="31">
        <v>5000000</v>
      </c>
      <c r="I80" s="32">
        <v>0</v>
      </c>
      <c r="J80" s="32">
        <v>0</v>
      </c>
      <c r="K80" s="32">
        <v>0</v>
      </c>
      <c r="L80" s="33" t="s">
        <v>19</v>
      </c>
    </row>
    <row r="81" spans="1:12" ht="33.75" x14ac:dyDescent="0.25">
      <c r="A81" s="24" t="s">
        <v>285</v>
      </c>
      <c r="B81" s="25" t="s">
        <v>15</v>
      </c>
      <c r="C81" s="26" t="str">
        <f>VLOOKUP($B81,[1]Lookups!$E$35:$I$42,5,FALSE)</f>
        <v>!</v>
      </c>
      <c r="D81" s="27" t="s">
        <v>302</v>
      </c>
      <c r="E81" s="48" t="s">
        <v>303</v>
      </c>
      <c r="F81" s="43" t="s">
        <v>304</v>
      </c>
      <c r="G81" s="30">
        <v>1</v>
      </c>
      <c r="H81" s="31">
        <v>2500000</v>
      </c>
      <c r="I81" s="32">
        <v>0</v>
      </c>
      <c r="J81" s="32">
        <v>0</v>
      </c>
      <c r="K81" s="32">
        <v>0</v>
      </c>
      <c r="L81" s="34" t="s">
        <v>305</v>
      </c>
    </row>
    <row r="82" spans="1:12" ht="27" x14ac:dyDescent="0.25">
      <c r="A82" s="24" t="s">
        <v>285</v>
      </c>
      <c r="B82" s="25" t="s">
        <v>84</v>
      </c>
      <c r="C82" s="44" t="str">
        <f>VLOOKUP($B82,[1]Lookups!$E$35:$I$42,5,FALSE)</f>
        <v>k</v>
      </c>
      <c r="D82" s="27" t="s">
        <v>306</v>
      </c>
      <c r="E82" s="28" t="s">
        <v>307</v>
      </c>
      <c r="F82" s="43" t="s">
        <v>308</v>
      </c>
      <c r="G82" s="36" t="s">
        <v>230</v>
      </c>
      <c r="H82" s="31">
        <v>0</v>
      </c>
      <c r="I82" s="32">
        <v>1000000</v>
      </c>
      <c r="J82" s="32">
        <v>500000</v>
      </c>
      <c r="K82" s="32">
        <v>500000</v>
      </c>
      <c r="L82" s="33" t="s">
        <v>19</v>
      </c>
    </row>
    <row r="83" spans="1:12" ht="27" x14ac:dyDescent="0.25">
      <c r="A83" s="24" t="s">
        <v>285</v>
      </c>
      <c r="B83" s="25" t="s">
        <v>15</v>
      </c>
      <c r="C83" s="26" t="str">
        <f>VLOOKUP($B83,[1]Lookups!$E$35:$I$42,5,FALSE)</f>
        <v>!</v>
      </c>
      <c r="D83" s="27" t="s">
        <v>309</v>
      </c>
      <c r="E83" s="48" t="s">
        <v>310</v>
      </c>
      <c r="F83" s="43" t="s">
        <v>311</v>
      </c>
      <c r="G83" s="30">
        <v>1</v>
      </c>
      <c r="H83" s="31">
        <v>6100000</v>
      </c>
      <c r="I83" s="32">
        <v>0</v>
      </c>
      <c r="J83" s="32">
        <v>0</v>
      </c>
      <c r="K83" s="32">
        <v>0</v>
      </c>
      <c r="L83" s="34" t="s">
        <v>312</v>
      </c>
    </row>
    <row r="84" spans="1:12" ht="27" x14ac:dyDescent="0.25">
      <c r="A84" s="24" t="s">
        <v>285</v>
      </c>
      <c r="B84" s="25" t="s">
        <v>15</v>
      </c>
      <c r="C84" s="26" t="str">
        <f>VLOOKUP($B84,[1]Lookups!$E$35:$I$42,5,FALSE)</f>
        <v>!</v>
      </c>
      <c r="D84" s="27" t="s">
        <v>313</v>
      </c>
      <c r="E84" s="48" t="s">
        <v>314</v>
      </c>
      <c r="F84" s="43" t="s">
        <v>315</v>
      </c>
      <c r="G84" s="30">
        <v>1</v>
      </c>
      <c r="H84" s="31">
        <v>7400000</v>
      </c>
      <c r="I84" s="32">
        <v>0</v>
      </c>
      <c r="J84" s="32">
        <v>0</v>
      </c>
      <c r="K84" s="32">
        <v>0</v>
      </c>
      <c r="L84" s="34" t="s">
        <v>312</v>
      </c>
    </row>
    <row r="85" spans="1:12" ht="27" x14ac:dyDescent="0.25">
      <c r="A85" s="24" t="s">
        <v>285</v>
      </c>
      <c r="B85" s="25" t="s">
        <v>84</v>
      </c>
      <c r="C85" s="44" t="str">
        <f>VLOOKUP($B85,[1]Lookups!$E$35:$I$42,5,FALSE)</f>
        <v>k</v>
      </c>
      <c r="D85" s="27" t="s">
        <v>316</v>
      </c>
      <c r="E85" s="48" t="s">
        <v>317</v>
      </c>
      <c r="F85" s="43" t="s">
        <v>318</v>
      </c>
      <c r="G85" s="30">
        <v>1</v>
      </c>
      <c r="H85" s="31">
        <v>0</v>
      </c>
      <c r="I85" s="32">
        <v>10000000</v>
      </c>
      <c r="J85" s="32">
        <f>I85-K85</f>
        <v>7500000</v>
      </c>
      <c r="K85" s="32">
        <f>I85*0.25</f>
        <v>2500000</v>
      </c>
      <c r="L85" s="34" t="s">
        <v>319</v>
      </c>
    </row>
    <row r="86" spans="1:12" ht="27" x14ac:dyDescent="0.25">
      <c r="A86" s="24" t="s">
        <v>285</v>
      </c>
      <c r="B86" s="25" t="s">
        <v>84</v>
      </c>
      <c r="C86" s="44" t="str">
        <f>VLOOKUP($B86,[1]Lookups!$E$35:$I$42,5,FALSE)</f>
        <v>k</v>
      </c>
      <c r="D86" s="27" t="s">
        <v>320</v>
      </c>
      <c r="E86" s="48" t="s">
        <v>321</v>
      </c>
      <c r="F86" s="43" t="s">
        <v>322</v>
      </c>
      <c r="G86" s="30">
        <v>1</v>
      </c>
      <c r="H86" s="31">
        <v>0</v>
      </c>
      <c r="I86" s="32">
        <v>10000000</v>
      </c>
      <c r="J86" s="32">
        <f>I86-K86</f>
        <v>7500000</v>
      </c>
      <c r="K86" s="32">
        <f>I86*0.25</f>
        <v>2500000</v>
      </c>
      <c r="L86" s="34" t="s">
        <v>319</v>
      </c>
    </row>
    <row r="87" spans="1:12" ht="33.75" x14ac:dyDescent="0.25">
      <c r="A87" s="24" t="s">
        <v>285</v>
      </c>
      <c r="B87" s="25" t="s">
        <v>24</v>
      </c>
      <c r="C87" s="35" t="str">
        <f>VLOOKUP($B87,[1]Lookups!$E$35:$I$42,5,FALSE)</f>
        <v>G</v>
      </c>
      <c r="D87" s="27" t="s">
        <v>323</v>
      </c>
      <c r="E87" s="48" t="s">
        <v>324</v>
      </c>
      <c r="F87" s="43" t="s">
        <v>325</v>
      </c>
      <c r="G87" s="30">
        <v>1</v>
      </c>
      <c r="H87" s="31">
        <v>0</v>
      </c>
      <c r="I87" s="32">
        <v>15950000</v>
      </c>
      <c r="J87" s="32">
        <f>I87-K87</f>
        <v>11962500</v>
      </c>
      <c r="K87" s="32">
        <f>I87*0.25</f>
        <v>3987500</v>
      </c>
      <c r="L87" s="34" t="s">
        <v>312</v>
      </c>
    </row>
    <row r="88" spans="1:12" ht="27" x14ac:dyDescent="0.25">
      <c r="A88" s="24" t="s">
        <v>285</v>
      </c>
      <c r="B88" s="25" t="s">
        <v>15</v>
      </c>
      <c r="C88" s="26" t="str">
        <f>VLOOKUP($B88,[1]Lookups!$E$35:$I$42,5,FALSE)</f>
        <v>!</v>
      </c>
      <c r="D88" s="27" t="s">
        <v>326</v>
      </c>
      <c r="E88" s="48" t="s">
        <v>327</v>
      </c>
      <c r="F88" s="43" t="s">
        <v>328</v>
      </c>
      <c r="G88" s="36" t="s">
        <v>230</v>
      </c>
      <c r="H88" s="31">
        <v>6000000</v>
      </c>
      <c r="I88" s="32">
        <v>0</v>
      </c>
      <c r="J88" s="32">
        <v>0</v>
      </c>
      <c r="K88" s="32">
        <v>0</v>
      </c>
      <c r="L88" s="34" t="s">
        <v>70</v>
      </c>
    </row>
    <row r="89" spans="1:12" ht="33.75" x14ac:dyDescent="0.25">
      <c r="A89" s="24" t="s">
        <v>285</v>
      </c>
      <c r="B89" s="37" t="s">
        <v>71</v>
      </c>
      <c r="C89" s="38" t="str">
        <f>VLOOKUP($B89,[1]Lookups!$E$35:$I$42,5,FALSE)</f>
        <v>X</v>
      </c>
      <c r="D89" s="27"/>
      <c r="E89" s="39" t="s">
        <v>329</v>
      </c>
      <c r="F89" s="40" t="s">
        <v>330</v>
      </c>
      <c r="G89" s="36" t="s">
        <v>230</v>
      </c>
      <c r="H89" s="31">
        <v>0</v>
      </c>
      <c r="I89" s="47">
        <v>12060000</v>
      </c>
      <c r="J89" s="31">
        <f>I89*0.75</f>
        <v>9045000</v>
      </c>
      <c r="K89" s="32">
        <f>I89*0.25</f>
        <v>3015000</v>
      </c>
      <c r="L89" s="41" t="s">
        <v>331</v>
      </c>
    </row>
    <row r="90" spans="1:12" ht="27" x14ac:dyDescent="0.25">
      <c r="A90" s="24" t="s">
        <v>285</v>
      </c>
      <c r="B90" s="25" t="s">
        <v>75</v>
      </c>
      <c r="C90" s="42" t="str">
        <f>VLOOKUP($B90,[1]Lookups!$E$35:$I$42,5,FALSE)</f>
        <v>#</v>
      </c>
      <c r="D90" s="27"/>
      <c r="E90" s="48" t="s">
        <v>332</v>
      </c>
      <c r="F90" s="43" t="s">
        <v>333</v>
      </c>
      <c r="G90" s="36" t="s">
        <v>230</v>
      </c>
      <c r="H90" s="31">
        <v>0</v>
      </c>
      <c r="I90" s="32">
        <v>675000</v>
      </c>
      <c r="J90" s="32">
        <f>I90-K90</f>
        <v>540000</v>
      </c>
      <c r="K90" s="32">
        <f>ROUND(I90/5/1000,0)*1000</f>
        <v>135000</v>
      </c>
      <c r="L90" s="34" t="s">
        <v>334</v>
      </c>
    </row>
    <row r="91" spans="1:12" ht="27" x14ac:dyDescent="0.25">
      <c r="A91" s="24" t="s">
        <v>28</v>
      </c>
      <c r="B91" s="25" t="s">
        <v>75</v>
      </c>
      <c r="C91" s="42" t="str">
        <f>VLOOKUP($B91,[1]Lookups!$E$35:$I$42,5,FALSE)</f>
        <v>#</v>
      </c>
      <c r="D91" s="27"/>
      <c r="E91" s="28" t="s">
        <v>335</v>
      </c>
      <c r="F91" s="43" t="s">
        <v>336</v>
      </c>
      <c r="G91" s="30" t="s">
        <v>28</v>
      </c>
      <c r="H91" s="31">
        <v>0</v>
      </c>
      <c r="I91" s="31">
        <v>875000</v>
      </c>
      <c r="J91" s="32">
        <f>I91-K91</f>
        <v>700000</v>
      </c>
      <c r="K91" s="32">
        <f>ROUND(I91/5/1000,0)*1000</f>
        <v>175000</v>
      </c>
      <c r="L91" s="34" t="s">
        <v>337</v>
      </c>
    </row>
    <row r="92" spans="1:12" ht="33.75" x14ac:dyDescent="0.25">
      <c r="A92" s="24" t="s">
        <v>338</v>
      </c>
      <c r="B92" s="25" t="s">
        <v>15</v>
      </c>
      <c r="C92" s="26" t="str">
        <f>VLOOKUP($B92,[1]Lookups!$E$35:$I$42,5,FALSE)</f>
        <v>!</v>
      </c>
      <c r="D92" s="27" t="s">
        <v>339</v>
      </c>
      <c r="E92" s="48" t="s">
        <v>340</v>
      </c>
      <c r="F92" s="43" t="s">
        <v>341</v>
      </c>
      <c r="G92" s="36" t="s">
        <v>69</v>
      </c>
      <c r="H92" s="31">
        <v>100000000</v>
      </c>
      <c r="I92" s="32">
        <v>0</v>
      </c>
      <c r="J92" s="32">
        <v>0</v>
      </c>
      <c r="K92" s="32">
        <v>0</v>
      </c>
      <c r="L92" s="34" t="s">
        <v>342</v>
      </c>
    </row>
    <row r="93" spans="1:12" ht="27" x14ac:dyDescent="0.25">
      <c r="A93" s="24" t="s">
        <v>338</v>
      </c>
      <c r="B93" s="25" t="s">
        <v>84</v>
      </c>
      <c r="C93" s="44" t="str">
        <f>VLOOKUP($B93,[1]Lookups!$E$35:$I$42,5,FALSE)</f>
        <v>k</v>
      </c>
      <c r="D93" s="27" t="s">
        <v>343</v>
      </c>
      <c r="E93" s="28" t="s">
        <v>344</v>
      </c>
      <c r="F93" s="29" t="s">
        <v>345</v>
      </c>
      <c r="G93" s="30" t="s">
        <v>69</v>
      </c>
      <c r="H93" s="31">
        <v>60000000</v>
      </c>
      <c r="I93" s="31">
        <v>0</v>
      </c>
      <c r="J93" s="31">
        <v>0</v>
      </c>
      <c r="K93" s="32">
        <v>0</v>
      </c>
      <c r="L93" s="33" t="s">
        <v>346</v>
      </c>
    </row>
    <row r="94" spans="1:12" ht="27" x14ac:dyDescent="0.25">
      <c r="A94" s="24" t="s">
        <v>338</v>
      </c>
      <c r="B94" s="25" t="s">
        <v>97</v>
      </c>
      <c r="C94" s="46" t="str">
        <f>VLOOKUP($B94,[1]Lookups!$E$35:$I$42,5,FALSE)</f>
        <v>^</v>
      </c>
      <c r="D94" s="27"/>
      <c r="E94" s="48" t="s">
        <v>347</v>
      </c>
      <c r="F94" s="40" t="s">
        <v>99</v>
      </c>
      <c r="G94" s="36" t="s">
        <v>69</v>
      </c>
      <c r="H94" s="31">
        <v>0</v>
      </c>
      <c r="I94" s="31">
        <v>187300000</v>
      </c>
      <c r="J94" s="31">
        <v>140475000</v>
      </c>
      <c r="K94" s="31">
        <v>46825000</v>
      </c>
      <c r="L94" s="34" t="s">
        <v>348</v>
      </c>
    </row>
    <row r="95" spans="1:12" ht="27" x14ac:dyDescent="0.25">
      <c r="A95" s="24" t="s">
        <v>338</v>
      </c>
      <c r="B95" s="25" t="s">
        <v>84</v>
      </c>
      <c r="C95" s="44" t="str">
        <f>VLOOKUP($B95,[1]Lookups!$E$35:$I$42,5,FALSE)</f>
        <v>k</v>
      </c>
      <c r="D95" s="27" t="s">
        <v>349</v>
      </c>
      <c r="E95" s="28" t="s">
        <v>350</v>
      </c>
      <c r="F95" s="29" t="s">
        <v>351</v>
      </c>
      <c r="G95" s="30" t="s">
        <v>69</v>
      </c>
      <c r="H95" s="31">
        <v>400000</v>
      </c>
      <c r="I95" s="31">
        <v>0</v>
      </c>
      <c r="J95" s="31">
        <v>0</v>
      </c>
      <c r="K95" s="32">
        <v>0</v>
      </c>
      <c r="L95" s="33" t="s">
        <v>352</v>
      </c>
    </row>
    <row r="96" spans="1:12" ht="27" x14ac:dyDescent="0.25">
      <c r="A96" s="24" t="s">
        <v>338</v>
      </c>
      <c r="B96" s="25" t="s">
        <v>15</v>
      </c>
      <c r="C96" s="26" t="str">
        <f>VLOOKUP($B96,[1]Lookups!$E$35:$I$42,5,FALSE)</f>
        <v>!</v>
      </c>
      <c r="D96" s="27" t="s">
        <v>353</v>
      </c>
      <c r="E96" s="49" t="s">
        <v>354</v>
      </c>
      <c r="F96" s="43" t="s">
        <v>355</v>
      </c>
      <c r="G96" s="36">
        <v>4</v>
      </c>
      <c r="H96" s="31">
        <v>4800000</v>
      </c>
      <c r="I96" s="32">
        <v>0</v>
      </c>
      <c r="J96" s="32">
        <v>0</v>
      </c>
      <c r="K96" s="32">
        <v>0</v>
      </c>
      <c r="L96" s="33" t="s">
        <v>19</v>
      </c>
    </row>
    <row r="97" spans="1:12" ht="27" x14ac:dyDescent="0.25">
      <c r="A97" s="24" t="s">
        <v>338</v>
      </c>
      <c r="B97" s="25" t="s">
        <v>15</v>
      </c>
      <c r="C97" s="26" t="str">
        <f>VLOOKUP($B97,[1]Lookups!$E$35:$I$42,5,FALSE)</f>
        <v>!</v>
      </c>
      <c r="D97" s="27" t="s">
        <v>356</v>
      </c>
      <c r="E97" s="49" t="s">
        <v>357</v>
      </c>
      <c r="F97" s="43" t="s">
        <v>358</v>
      </c>
      <c r="G97" s="36">
        <v>4</v>
      </c>
      <c r="H97" s="31">
        <v>2200000</v>
      </c>
      <c r="I97" s="32">
        <v>0</v>
      </c>
      <c r="J97" s="32">
        <v>0</v>
      </c>
      <c r="K97" s="32">
        <v>0</v>
      </c>
      <c r="L97" s="33" t="s">
        <v>19</v>
      </c>
    </row>
    <row r="98" spans="1:12" ht="27" x14ac:dyDescent="0.25">
      <c r="A98" s="24" t="s">
        <v>338</v>
      </c>
      <c r="B98" s="25" t="s">
        <v>15</v>
      </c>
      <c r="C98" s="26" t="str">
        <f>VLOOKUP($B98,[1]Lookups!$E$35:$I$42,5,FALSE)</f>
        <v>!</v>
      </c>
      <c r="D98" s="27" t="s">
        <v>359</v>
      </c>
      <c r="E98" s="49" t="s">
        <v>360</v>
      </c>
      <c r="F98" s="43" t="s">
        <v>361</v>
      </c>
      <c r="G98" s="30">
        <v>3</v>
      </c>
      <c r="H98" s="31">
        <v>3000000</v>
      </c>
      <c r="I98" s="32">
        <v>0</v>
      </c>
      <c r="J98" s="32">
        <v>0</v>
      </c>
      <c r="K98" s="32">
        <v>0</v>
      </c>
      <c r="L98" s="33" t="s">
        <v>362</v>
      </c>
    </row>
    <row r="99" spans="1:12" ht="27" x14ac:dyDescent="0.25">
      <c r="A99" s="24" t="s">
        <v>338</v>
      </c>
      <c r="B99" s="25" t="s">
        <v>84</v>
      </c>
      <c r="C99" s="44" t="str">
        <f>VLOOKUP($B99,[1]Lookups!$E$35:$I$42,5,FALSE)</f>
        <v>k</v>
      </c>
      <c r="D99" s="27" t="s">
        <v>363</v>
      </c>
      <c r="E99" s="28" t="s">
        <v>364</v>
      </c>
      <c r="F99" s="29" t="s">
        <v>365</v>
      </c>
      <c r="G99" s="30">
        <v>3</v>
      </c>
      <c r="H99" s="31">
        <v>100000</v>
      </c>
      <c r="I99" s="31">
        <v>0</v>
      </c>
      <c r="J99" s="31">
        <v>0</v>
      </c>
      <c r="K99" s="32">
        <v>0</v>
      </c>
      <c r="L99" s="33" t="s">
        <v>366</v>
      </c>
    </row>
    <row r="100" spans="1:12" ht="45" x14ac:dyDescent="0.25">
      <c r="A100" s="24" t="s">
        <v>338</v>
      </c>
      <c r="B100" s="25" t="s">
        <v>15</v>
      </c>
      <c r="C100" s="26" t="str">
        <f>VLOOKUP($B100,[1]Lookups!$E$35:$I$42,5,FALSE)</f>
        <v>!</v>
      </c>
      <c r="D100" s="27" t="s">
        <v>367</v>
      </c>
      <c r="E100" s="49" t="s">
        <v>368</v>
      </c>
      <c r="F100" s="43" t="s">
        <v>369</v>
      </c>
      <c r="G100" s="36">
        <v>4</v>
      </c>
      <c r="H100" s="31">
        <v>25000000</v>
      </c>
      <c r="I100" s="32">
        <v>0</v>
      </c>
      <c r="J100" s="32">
        <v>0</v>
      </c>
      <c r="K100" s="32">
        <v>0</v>
      </c>
      <c r="L100" s="34" t="s">
        <v>370</v>
      </c>
    </row>
    <row r="101" spans="1:12" ht="27" x14ac:dyDescent="0.25">
      <c r="A101" s="24" t="s">
        <v>338</v>
      </c>
      <c r="B101" s="25" t="s">
        <v>84</v>
      </c>
      <c r="C101" s="44" t="str">
        <f>VLOOKUP($B101,[1]Lookups!$E$35:$I$42,5,FALSE)</f>
        <v>k</v>
      </c>
      <c r="D101" s="27" t="s">
        <v>371</v>
      </c>
      <c r="E101" s="28" t="s">
        <v>372</v>
      </c>
      <c r="F101" s="29" t="s">
        <v>373</v>
      </c>
      <c r="G101" s="30" t="s">
        <v>69</v>
      </c>
      <c r="H101" s="31">
        <v>100000</v>
      </c>
      <c r="I101" s="31">
        <v>0</v>
      </c>
      <c r="J101" s="31">
        <v>0</v>
      </c>
      <c r="K101" s="32">
        <v>0</v>
      </c>
      <c r="L101" s="33" t="s">
        <v>374</v>
      </c>
    </row>
    <row r="102" spans="1:12" ht="27" x14ac:dyDescent="0.25">
      <c r="A102" s="24" t="s">
        <v>338</v>
      </c>
      <c r="B102" s="25" t="s">
        <v>15</v>
      </c>
      <c r="C102" s="26" t="str">
        <f>VLOOKUP($B102,[1]Lookups!$E$35:$I$42,5,FALSE)</f>
        <v>!</v>
      </c>
      <c r="D102" s="27" t="s">
        <v>375</v>
      </c>
      <c r="E102" s="49" t="s">
        <v>376</v>
      </c>
      <c r="F102" s="43" t="s">
        <v>377</v>
      </c>
      <c r="G102" s="36">
        <v>3</v>
      </c>
      <c r="H102" s="31">
        <v>9300000</v>
      </c>
      <c r="I102" s="32">
        <v>0</v>
      </c>
      <c r="J102" s="32">
        <v>0</v>
      </c>
      <c r="K102" s="32">
        <v>0</v>
      </c>
      <c r="L102" s="34" t="s">
        <v>70</v>
      </c>
    </row>
    <row r="103" spans="1:12" ht="33.75" x14ac:dyDescent="0.25">
      <c r="A103" s="24" t="s">
        <v>338</v>
      </c>
      <c r="B103" s="37" t="s">
        <v>71</v>
      </c>
      <c r="C103" s="38" t="str">
        <f>VLOOKUP($B103,[1]Lookups!$E$35:$I$42,5,FALSE)</f>
        <v>X</v>
      </c>
      <c r="D103" s="27"/>
      <c r="E103" s="39" t="s">
        <v>378</v>
      </c>
      <c r="F103" s="40" t="s">
        <v>379</v>
      </c>
      <c r="G103" s="36" t="s">
        <v>226</v>
      </c>
      <c r="H103" s="31">
        <v>0</v>
      </c>
      <c r="I103" s="47">
        <v>134940000</v>
      </c>
      <c r="J103" s="31">
        <f>I103*0.75</f>
        <v>101205000</v>
      </c>
      <c r="K103" s="32">
        <f>I103*0.25</f>
        <v>33735000</v>
      </c>
      <c r="L103" s="41" t="s">
        <v>380</v>
      </c>
    </row>
    <row r="104" spans="1:12" ht="27" x14ac:dyDescent="0.25">
      <c r="A104" s="24" t="s">
        <v>338</v>
      </c>
      <c r="B104" s="25" t="s">
        <v>75</v>
      </c>
      <c r="C104" s="42" t="str">
        <f>VLOOKUP($B104,[1]Lookups!$E$35:$I$42,5,FALSE)</f>
        <v>#</v>
      </c>
      <c r="D104" s="27"/>
      <c r="E104" s="49" t="s">
        <v>381</v>
      </c>
      <c r="F104" s="43" t="s">
        <v>382</v>
      </c>
      <c r="G104" s="36" t="s">
        <v>226</v>
      </c>
      <c r="H104" s="31">
        <v>0</v>
      </c>
      <c r="I104" s="32">
        <v>27775000</v>
      </c>
      <c r="J104" s="32">
        <f>I104-K104</f>
        <v>22220000</v>
      </c>
      <c r="K104" s="32">
        <f>ROUND(I104/5/1000,0)*1000</f>
        <v>5555000</v>
      </c>
      <c r="L104" s="34" t="s">
        <v>383</v>
      </c>
    </row>
    <row r="105" spans="1:12" ht="33.75" x14ac:dyDescent="0.25">
      <c r="A105" s="24" t="s">
        <v>384</v>
      </c>
      <c r="B105" s="25" t="s">
        <v>15</v>
      </c>
      <c r="C105" s="26" t="str">
        <f>VLOOKUP($B105,[1]Lookups!$E$35:$I$42,5,FALSE)</f>
        <v>!</v>
      </c>
      <c r="D105" s="27" t="s">
        <v>385</v>
      </c>
      <c r="E105" s="28" t="s">
        <v>386</v>
      </c>
      <c r="F105" s="29" t="s">
        <v>387</v>
      </c>
      <c r="G105" s="36">
        <v>2</v>
      </c>
      <c r="H105" s="31">
        <v>4000000</v>
      </c>
      <c r="I105" s="31">
        <v>0</v>
      </c>
      <c r="J105" s="32">
        <v>0</v>
      </c>
      <c r="K105" s="32">
        <v>0</v>
      </c>
      <c r="L105" s="34" t="s">
        <v>388</v>
      </c>
    </row>
    <row r="106" spans="1:12" ht="33.75" x14ac:dyDescent="0.25">
      <c r="A106" s="24" t="s">
        <v>384</v>
      </c>
      <c r="B106" s="25" t="s">
        <v>15</v>
      </c>
      <c r="C106" s="26" t="str">
        <f>VLOOKUP($B106,[1]Lookups!$E$35:$I$42,5,FALSE)</f>
        <v>!</v>
      </c>
      <c r="D106" s="27" t="s">
        <v>389</v>
      </c>
      <c r="E106" s="28" t="s">
        <v>390</v>
      </c>
      <c r="F106" s="29" t="s">
        <v>391</v>
      </c>
      <c r="G106" s="36">
        <v>2</v>
      </c>
      <c r="H106" s="31">
        <v>500000</v>
      </c>
      <c r="I106" s="31">
        <v>0</v>
      </c>
      <c r="J106" s="32">
        <v>0</v>
      </c>
      <c r="K106" s="32">
        <v>0</v>
      </c>
      <c r="L106" s="34" t="s">
        <v>392</v>
      </c>
    </row>
    <row r="107" spans="1:12" ht="27" x14ac:dyDescent="0.25">
      <c r="A107" s="24" t="s">
        <v>384</v>
      </c>
      <c r="B107" s="25" t="s">
        <v>97</v>
      </c>
      <c r="C107" s="46" t="str">
        <f>VLOOKUP($B107,[1]Lookups!$E$35:$I$42,5,FALSE)</f>
        <v>^</v>
      </c>
      <c r="D107" s="27"/>
      <c r="E107" s="48" t="s">
        <v>393</v>
      </c>
      <c r="F107" s="40" t="s">
        <v>99</v>
      </c>
      <c r="G107" s="36">
        <v>2</v>
      </c>
      <c r="H107" s="31">
        <v>0</v>
      </c>
      <c r="I107" s="31">
        <f>SUM(J107:K107)</f>
        <v>200000</v>
      </c>
      <c r="J107" s="32">
        <v>150000</v>
      </c>
      <c r="K107" s="32">
        <v>50000</v>
      </c>
      <c r="L107" s="34" t="s">
        <v>231</v>
      </c>
    </row>
    <row r="108" spans="1:12" ht="33.75" x14ac:dyDescent="0.25">
      <c r="A108" s="24" t="s">
        <v>384</v>
      </c>
      <c r="B108" s="25" t="s">
        <v>24</v>
      </c>
      <c r="C108" s="35" t="str">
        <f>VLOOKUP($B108,[1]Lookups!$E$35:$I$42,5,FALSE)</f>
        <v>G</v>
      </c>
      <c r="D108" s="27" t="s">
        <v>394</v>
      </c>
      <c r="E108" s="28" t="s">
        <v>395</v>
      </c>
      <c r="F108" s="29" t="s">
        <v>396</v>
      </c>
      <c r="G108" s="36">
        <v>2</v>
      </c>
      <c r="H108" s="31">
        <v>0</v>
      </c>
      <c r="I108" s="31">
        <v>20000000</v>
      </c>
      <c r="J108" s="32">
        <v>4000000</v>
      </c>
      <c r="K108" s="32">
        <v>16000000</v>
      </c>
      <c r="L108" s="34" t="s">
        <v>397</v>
      </c>
    </row>
    <row r="109" spans="1:12" ht="33.75" x14ac:dyDescent="0.25">
      <c r="A109" s="24" t="s">
        <v>384</v>
      </c>
      <c r="B109" s="25" t="s">
        <v>24</v>
      </c>
      <c r="C109" s="35" t="str">
        <f>VLOOKUP($B109,[1]Lookups!$E$35:$I$42,5,FALSE)</f>
        <v>G</v>
      </c>
      <c r="D109" s="27" t="s">
        <v>398</v>
      </c>
      <c r="E109" s="28" t="s">
        <v>399</v>
      </c>
      <c r="F109" s="29" t="s">
        <v>400</v>
      </c>
      <c r="G109" s="36">
        <v>2</v>
      </c>
      <c r="H109" s="31">
        <v>0</v>
      </c>
      <c r="I109" s="31">
        <v>10000000</v>
      </c>
      <c r="J109" s="32">
        <v>2000000</v>
      </c>
      <c r="K109" s="32">
        <v>8000000</v>
      </c>
      <c r="L109" s="34" t="s">
        <v>401</v>
      </c>
    </row>
    <row r="110" spans="1:12" ht="33.75" x14ac:dyDescent="0.25">
      <c r="A110" s="24" t="s">
        <v>402</v>
      </c>
      <c r="B110" s="25" t="s">
        <v>15</v>
      </c>
      <c r="C110" s="26" t="str">
        <f>VLOOKUP($B110,[1]Lookups!$E$35:$I$42,5,FALSE)</f>
        <v>!</v>
      </c>
      <c r="D110" s="27" t="s">
        <v>403</v>
      </c>
      <c r="E110" s="39" t="s">
        <v>404</v>
      </c>
      <c r="F110" s="40" t="s">
        <v>405</v>
      </c>
      <c r="G110" s="30">
        <v>2</v>
      </c>
      <c r="H110" s="31">
        <v>25000000</v>
      </c>
      <c r="I110" s="50">
        <v>0</v>
      </c>
      <c r="J110" s="32">
        <v>0</v>
      </c>
      <c r="K110" s="32">
        <v>0</v>
      </c>
      <c r="L110" s="34" t="s">
        <v>406</v>
      </c>
    </row>
    <row r="111" spans="1:12" ht="27" x14ac:dyDescent="0.25">
      <c r="A111" s="24" t="s">
        <v>402</v>
      </c>
      <c r="B111" s="25" t="s">
        <v>15</v>
      </c>
      <c r="C111" s="26" t="str">
        <f>VLOOKUP($B111,[1]Lookups!$E$35:$I$42,5,FALSE)</f>
        <v>!</v>
      </c>
      <c r="D111" s="27" t="s">
        <v>407</v>
      </c>
      <c r="E111" s="39" t="s">
        <v>408</v>
      </c>
      <c r="F111" s="40" t="s">
        <v>409</v>
      </c>
      <c r="G111" s="30">
        <v>2</v>
      </c>
      <c r="H111" s="31">
        <v>500000</v>
      </c>
      <c r="I111" s="50">
        <v>0</v>
      </c>
      <c r="J111" s="32">
        <v>0</v>
      </c>
      <c r="K111" s="32">
        <v>0</v>
      </c>
      <c r="L111" s="34" t="s">
        <v>410</v>
      </c>
    </row>
    <row r="112" spans="1:12" ht="27" x14ac:dyDescent="0.25">
      <c r="A112" s="24" t="s">
        <v>402</v>
      </c>
      <c r="B112" s="25" t="s">
        <v>97</v>
      </c>
      <c r="C112" s="46" t="str">
        <f>VLOOKUP($B112,[1]Lookups!$E$35:$I$42,5,FALSE)</f>
        <v>^</v>
      </c>
      <c r="D112" s="27"/>
      <c r="E112" s="49" t="s">
        <v>411</v>
      </c>
      <c r="F112" s="40" t="s">
        <v>99</v>
      </c>
      <c r="G112" s="36">
        <v>2</v>
      </c>
      <c r="H112" s="31">
        <v>0</v>
      </c>
      <c r="I112" s="31">
        <f>SUM(J112:K112)</f>
        <v>200000</v>
      </c>
      <c r="J112" s="32">
        <v>150000</v>
      </c>
      <c r="K112" s="32">
        <v>50000</v>
      </c>
      <c r="L112" s="34" t="s">
        <v>231</v>
      </c>
    </row>
    <row r="113" spans="1:12" ht="33.75" x14ac:dyDescent="0.25">
      <c r="A113" s="24" t="s">
        <v>402</v>
      </c>
      <c r="B113" s="25" t="s">
        <v>15</v>
      </c>
      <c r="C113" s="26" t="str">
        <f>VLOOKUP($B113,[1]Lookups!$E$35:$I$42,5,FALSE)</f>
        <v>!</v>
      </c>
      <c r="D113" s="27" t="s">
        <v>412</v>
      </c>
      <c r="E113" s="39" t="s">
        <v>413</v>
      </c>
      <c r="F113" s="40" t="s">
        <v>414</v>
      </c>
      <c r="G113" s="30">
        <v>2</v>
      </c>
      <c r="H113" s="31">
        <v>5000000</v>
      </c>
      <c r="I113" s="50">
        <v>0</v>
      </c>
      <c r="J113" s="32">
        <v>0</v>
      </c>
      <c r="K113" s="32">
        <v>0</v>
      </c>
      <c r="L113" s="34" t="s">
        <v>415</v>
      </c>
    </row>
    <row r="114" spans="1:12" ht="27" x14ac:dyDescent="0.25">
      <c r="A114" s="24" t="s">
        <v>402</v>
      </c>
      <c r="B114" s="25" t="s">
        <v>15</v>
      </c>
      <c r="C114" s="26" t="str">
        <f>VLOOKUP($B114,[1]Lookups!$E$35:$I$42,5,FALSE)</f>
        <v>!</v>
      </c>
      <c r="D114" s="27" t="s">
        <v>416</v>
      </c>
      <c r="E114" s="39" t="s">
        <v>417</v>
      </c>
      <c r="F114" s="40" t="s">
        <v>418</v>
      </c>
      <c r="G114" s="30">
        <v>2</v>
      </c>
      <c r="H114" s="31">
        <v>500000</v>
      </c>
      <c r="I114" s="50">
        <v>0</v>
      </c>
      <c r="J114" s="32">
        <v>0</v>
      </c>
      <c r="K114" s="32">
        <v>0</v>
      </c>
      <c r="L114" s="34" t="s">
        <v>419</v>
      </c>
    </row>
    <row r="115" spans="1:12" ht="33.75" x14ac:dyDescent="0.25">
      <c r="A115" s="24" t="s">
        <v>402</v>
      </c>
      <c r="B115" s="37" t="s">
        <v>71</v>
      </c>
      <c r="C115" s="38" t="str">
        <f>VLOOKUP($B115,[1]Lookups!$E$35:$I$42,5,FALSE)</f>
        <v>X</v>
      </c>
      <c r="D115" s="27"/>
      <c r="E115" s="39" t="s">
        <v>420</v>
      </c>
      <c r="F115" s="40" t="s">
        <v>421</v>
      </c>
      <c r="G115" s="51">
        <v>2</v>
      </c>
      <c r="H115" s="31">
        <v>0</v>
      </c>
      <c r="I115" s="47">
        <v>8650000</v>
      </c>
      <c r="J115" s="31">
        <f>I115*0.75</f>
        <v>6487500</v>
      </c>
      <c r="K115" s="32">
        <f>I115*0.25</f>
        <v>2162500</v>
      </c>
      <c r="L115" s="41" t="s">
        <v>422</v>
      </c>
    </row>
    <row r="116" spans="1:12" ht="33.75" x14ac:dyDescent="0.25">
      <c r="A116" s="24" t="s">
        <v>423</v>
      </c>
      <c r="B116" s="25" t="s">
        <v>24</v>
      </c>
      <c r="C116" s="35" t="str">
        <f>VLOOKUP($B116,[1]Lookups!$E$35:$I$42,5,FALSE)</f>
        <v>G</v>
      </c>
      <c r="D116" s="27" t="s">
        <v>424</v>
      </c>
      <c r="E116" s="28" t="s">
        <v>425</v>
      </c>
      <c r="F116" s="29" t="s">
        <v>426</v>
      </c>
      <c r="G116" s="36" t="s">
        <v>230</v>
      </c>
      <c r="H116" s="31">
        <v>0</v>
      </c>
      <c r="I116" s="31">
        <v>20000000</v>
      </c>
      <c r="J116" s="32">
        <f>I116-K116</f>
        <v>18000000</v>
      </c>
      <c r="K116" s="32">
        <v>2000000</v>
      </c>
      <c r="L116" s="34" t="s">
        <v>427</v>
      </c>
    </row>
    <row r="117" spans="1:12" ht="27" x14ac:dyDescent="0.25">
      <c r="A117" s="24" t="s">
        <v>423</v>
      </c>
      <c r="B117" s="25" t="s">
        <v>97</v>
      </c>
      <c r="C117" s="46" t="str">
        <f>VLOOKUP($B117,[1]Lookups!$E$35:$I$42,5,FALSE)</f>
        <v>^</v>
      </c>
      <c r="D117" s="27"/>
      <c r="E117" s="49" t="s">
        <v>428</v>
      </c>
      <c r="F117" s="43" t="s">
        <v>99</v>
      </c>
      <c r="G117" s="36" t="s">
        <v>230</v>
      </c>
      <c r="H117" s="31">
        <v>0</v>
      </c>
      <c r="I117" s="31">
        <v>97900000</v>
      </c>
      <c r="J117" s="31">
        <v>73425000</v>
      </c>
      <c r="K117" s="31">
        <v>24475000</v>
      </c>
      <c r="L117" s="34" t="s">
        <v>429</v>
      </c>
    </row>
    <row r="118" spans="1:12" ht="27" x14ac:dyDescent="0.25">
      <c r="A118" s="24" t="s">
        <v>423</v>
      </c>
      <c r="B118" s="25" t="s">
        <v>84</v>
      </c>
      <c r="C118" s="44" t="str">
        <f>VLOOKUP($B118,[1]Lookups!$E$35:$I$42,5,FALSE)</f>
        <v>k</v>
      </c>
      <c r="D118" s="27" t="s">
        <v>430</v>
      </c>
      <c r="E118" s="28" t="s">
        <v>431</v>
      </c>
      <c r="F118" s="29" t="s">
        <v>432</v>
      </c>
      <c r="G118" s="30">
        <v>1</v>
      </c>
      <c r="H118" s="31">
        <v>3000000</v>
      </c>
      <c r="I118" s="31">
        <v>0</v>
      </c>
      <c r="J118" s="32">
        <v>0</v>
      </c>
      <c r="K118" s="32">
        <v>0</v>
      </c>
      <c r="L118" s="34" t="s">
        <v>433</v>
      </c>
    </row>
    <row r="119" spans="1:12" ht="27" x14ac:dyDescent="0.25">
      <c r="A119" s="24" t="s">
        <v>423</v>
      </c>
      <c r="B119" s="25" t="s">
        <v>24</v>
      </c>
      <c r="C119" s="35" t="str">
        <f>VLOOKUP($B119,[1]Lookups!$E$35:$I$42,5,FALSE)</f>
        <v>G</v>
      </c>
      <c r="D119" s="27" t="s">
        <v>434</v>
      </c>
      <c r="E119" s="28" t="s">
        <v>435</v>
      </c>
      <c r="F119" s="29" t="s">
        <v>436</v>
      </c>
      <c r="G119" s="36">
        <v>4</v>
      </c>
      <c r="H119" s="31">
        <v>0</v>
      </c>
      <c r="I119" s="31">
        <v>8000000</v>
      </c>
      <c r="J119" s="32">
        <f>I119-K119</f>
        <v>7200000</v>
      </c>
      <c r="K119" s="32">
        <v>800000</v>
      </c>
      <c r="L119" s="34" t="s">
        <v>437</v>
      </c>
    </row>
    <row r="120" spans="1:12" ht="45" x14ac:dyDescent="0.25">
      <c r="A120" s="24" t="s">
        <v>423</v>
      </c>
      <c r="B120" s="25" t="s">
        <v>24</v>
      </c>
      <c r="C120" s="35" t="str">
        <f>VLOOKUP($B120,[1]Lookups!$E$35:$I$42,5,FALSE)</f>
        <v>G</v>
      </c>
      <c r="D120" s="27" t="s">
        <v>438</v>
      </c>
      <c r="E120" s="28" t="s">
        <v>439</v>
      </c>
      <c r="F120" s="29" t="s">
        <v>440</v>
      </c>
      <c r="G120" s="30">
        <v>2</v>
      </c>
      <c r="H120" s="50">
        <v>0</v>
      </c>
      <c r="I120" s="31">
        <v>5000000</v>
      </c>
      <c r="J120" s="32">
        <f>I120-K120</f>
        <v>5000000</v>
      </c>
      <c r="K120" s="32">
        <v>0</v>
      </c>
      <c r="L120" s="34" t="s">
        <v>441</v>
      </c>
    </row>
    <row r="121" spans="1:12" ht="33.75" x14ac:dyDescent="0.25">
      <c r="A121" s="24" t="s">
        <v>423</v>
      </c>
      <c r="B121" s="25" t="s">
        <v>15</v>
      </c>
      <c r="C121" s="26" t="str">
        <f>VLOOKUP($B121,[1]Lookups!$E$35:$I$42,5,FALSE)</f>
        <v>!</v>
      </c>
      <c r="D121" s="27" t="s">
        <v>442</v>
      </c>
      <c r="E121" s="28" t="s">
        <v>443</v>
      </c>
      <c r="F121" s="29" t="s">
        <v>444</v>
      </c>
      <c r="G121" s="30">
        <v>1</v>
      </c>
      <c r="H121" s="31">
        <v>5000000</v>
      </c>
      <c r="I121" s="31">
        <v>0</v>
      </c>
      <c r="J121" s="32">
        <v>0</v>
      </c>
      <c r="K121" s="32">
        <v>0</v>
      </c>
      <c r="L121" s="34" t="s">
        <v>445</v>
      </c>
    </row>
    <row r="122" spans="1:12" ht="27" x14ac:dyDescent="0.25">
      <c r="A122" s="24" t="s">
        <v>423</v>
      </c>
      <c r="B122" s="25" t="s">
        <v>24</v>
      </c>
      <c r="C122" s="35" t="str">
        <f>VLOOKUP($B122,[1]Lookups!$E$35:$I$42,5,FALSE)</f>
        <v>G</v>
      </c>
      <c r="D122" s="27" t="s">
        <v>446</v>
      </c>
      <c r="E122" s="28" t="s">
        <v>447</v>
      </c>
      <c r="F122" s="29" t="s">
        <v>448</v>
      </c>
      <c r="G122" s="30">
        <v>4</v>
      </c>
      <c r="H122" s="31">
        <v>0</v>
      </c>
      <c r="I122" s="31">
        <v>15000000</v>
      </c>
      <c r="J122" s="32">
        <f>I122-K122</f>
        <v>13500000</v>
      </c>
      <c r="K122" s="32">
        <v>1500000</v>
      </c>
      <c r="L122" s="34" t="s">
        <v>449</v>
      </c>
    </row>
    <row r="123" spans="1:12" ht="27" x14ac:dyDescent="0.25">
      <c r="A123" s="24" t="s">
        <v>423</v>
      </c>
      <c r="B123" s="25" t="s">
        <v>24</v>
      </c>
      <c r="C123" s="35" t="str">
        <f>VLOOKUP($B123,[1]Lookups!$E$35:$I$42,5,FALSE)</f>
        <v>G</v>
      </c>
      <c r="D123" s="27" t="s">
        <v>450</v>
      </c>
      <c r="E123" s="28" t="s">
        <v>451</v>
      </c>
      <c r="F123" s="29" t="s">
        <v>452</v>
      </c>
      <c r="G123" s="30">
        <v>1</v>
      </c>
      <c r="H123" s="31">
        <v>0</v>
      </c>
      <c r="I123" s="31">
        <v>15100000</v>
      </c>
      <c r="J123" s="32">
        <f>I123-K123</f>
        <v>13590000</v>
      </c>
      <c r="K123" s="32">
        <f>I123*0.1</f>
        <v>1510000</v>
      </c>
      <c r="L123" s="34" t="s">
        <v>449</v>
      </c>
    </row>
    <row r="124" spans="1:12" ht="27" x14ac:dyDescent="0.25">
      <c r="A124" s="24" t="s">
        <v>423</v>
      </c>
      <c r="B124" s="25" t="s">
        <v>24</v>
      </c>
      <c r="C124" s="35" t="str">
        <f>VLOOKUP($B124,[1]Lookups!$E$35:$I$42,5,FALSE)</f>
        <v>G</v>
      </c>
      <c r="D124" s="27" t="s">
        <v>453</v>
      </c>
      <c r="E124" s="28" t="s">
        <v>454</v>
      </c>
      <c r="F124" s="29" t="s">
        <v>455</v>
      </c>
      <c r="G124" s="30">
        <v>2</v>
      </c>
      <c r="H124" s="31">
        <v>0</v>
      </c>
      <c r="I124" s="31">
        <v>16000000</v>
      </c>
      <c r="J124" s="32">
        <f>I124-K124</f>
        <v>14400000</v>
      </c>
      <c r="K124" s="32">
        <v>1600000</v>
      </c>
      <c r="L124" s="34" t="s">
        <v>449</v>
      </c>
    </row>
    <row r="125" spans="1:12" ht="33.75" x14ac:dyDescent="0.25">
      <c r="A125" s="24" t="s">
        <v>423</v>
      </c>
      <c r="B125" s="37" t="s">
        <v>71</v>
      </c>
      <c r="C125" s="38" t="str">
        <f>VLOOKUP($B125,[1]Lookups!$E$35:$I$42,5,FALSE)</f>
        <v>X</v>
      </c>
      <c r="D125" s="27"/>
      <c r="E125" s="39" t="s">
        <v>456</v>
      </c>
      <c r="F125" s="40" t="s">
        <v>457</v>
      </c>
      <c r="G125" s="30" t="s">
        <v>458</v>
      </c>
      <c r="H125" s="31">
        <v>0</v>
      </c>
      <c r="I125" s="47">
        <v>92640000</v>
      </c>
      <c r="J125" s="31">
        <f>I125*0.75</f>
        <v>69480000</v>
      </c>
      <c r="K125" s="32">
        <f>I125*0.25</f>
        <v>23160000</v>
      </c>
      <c r="L125" s="41" t="s">
        <v>459</v>
      </c>
    </row>
    <row r="126" spans="1:12" ht="27" x14ac:dyDescent="0.25">
      <c r="A126" s="24" t="s">
        <v>423</v>
      </c>
      <c r="B126" s="25" t="s">
        <v>75</v>
      </c>
      <c r="C126" s="42" t="str">
        <f>VLOOKUP($B126,[1]Lookups!$E$35:$I$42,5,FALSE)</f>
        <v>#</v>
      </c>
      <c r="D126" s="27"/>
      <c r="E126" s="28" t="s">
        <v>460</v>
      </c>
      <c r="F126" s="43" t="s">
        <v>461</v>
      </c>
      <c r="G126" s="30" t="s">
        <v>458</v>
      </c>
      <c r="H126" s="31">
        <v>0</v>
      </c>
      <c r="I126" s="31">
        <v>9975000</v>
      </c>
      <c r="J126" s="32">
        <f>I126-K126</f>
        <v>7980000</v>
      </c>
      <c r="K126" s="32">
        <f>ROUND(I126/5/1000,0)*1000</f>
        <v>1995000</v>
      </c>
      <c r="L126" s="34" t="s">
        <v>462</v>
      </c>
    </row>
    <row r="127" spans="1:12" ht="33.75" x14ac:dyDescent="0.25">
      <c r="A127" s="24" t="s">
        <v>463</v>
      </c>
      <c r="B127" s="25" t="s">
        <v>24</v>
      </c>
      <c r="C127" s="35" t="str">
        <f>VLOOKUP($B127,[1]Lookups!$E$35:$I$42,5,FALSE)</f>
        <v>G</v>
      </c>
      <c r="D127" s="27" t="s">
        <v>464</v>
      </c>
      <c r="E127" s="48" t="s">
        <v>465</v>
      </c>
      <c r="F127" s="43" t="s">
        <v>466</v>
      </c>
      <c r="G127" s="30" t="s">
        <v>458</v>
      </c>
      <c r="H127" s="31">
        <v>0</v>
      </c>
      <c r="I127" s="32">
        <v>25000000</v>
      </c>
      <c r="J127" s="32">
        <f>I127-K127</f>
        <v>22500000</v>
      </c>
      <c r="K127" s="32">
        <v>2500000</v>
      </c>
      <c r="L127" s="34" t="s">
        <v>467</v>
      </c>
    </row>
    <row r="128" spans="1:12" ht="33.75" x14ac:dyDescent="0.25">
      <c r="A128" s="24" t="s">
        <v>463</v>
      </c>
      <c r="B128" s="25" t="s">
        <v>24</v>
      </c>
      <c r="C128" s="35" t="str">
        <f>VLOOKUP($B128,[1]Lookups!$E$35:$I$42,5,FALSE)</f>
        <v>G</v>
      </c>
      <c r="D128" s="27" t="s">
        <v>468</v>
      </c>
      <c r="E128" s="48" t="s">
        <v>469</v>
      </c>
      <c r="F128" s="43" t="s">
        <v>470</v>
      </c>
      <c r="G128" s="30">
        <v>1</v>
      </c>
      <c r="H128" s="31">
        <v>0</v>
      </c>
      <c r="I128" s="32">
        <v>12000000</v>
      </c>
      <c r="J128" s="32">
        <f>I128-K128</f>
        <v>10800000</v>
      </c>
      <c r="K128" s="32">
        <v>1200000</v>
      </c>
      <c r="L128" s="34" t="s">
        <v>471</v>
      </c>
    </row>
    <row r="129" spans="1:12" ht="33.75" x14ac:dyDescent="0.25">
      <c r="A129" s="24" t="s">
        <v>463</v>
      </c>
      <c r="B129" s="25" t="s">
        <v>24</v>
      </c>
      <c r="C129" s="35" t="str">
        <f>VLOOKUP($B129,[1]Lookups!$E$35:$I$42,5,FALSE)</f>
        <v>G</v>
      </c>
      <c r="D129" s="27" t="s">
        <v>472</v>
      </c>
      <c r="E129" s="48" t="s">
        <v>473</v>
      </c>
      <c r="F129" s="43" t="s">
        <v>474</v>
      </c>
      <c r="G129" s="30">
        <v>2</v>
      </c>
      <c r="H129" s="31">
        <v>0</v>
      </c>
      <c r="I129" s="32">
        <v>14000000</v>
      </c>
      <c r="J129" s="32">
        <f>I129-K129</f>
        <v>12600000</v>
      </c>
      <c r="K129" s="32">
        <v>1400000</v>
      </c>
      <c r="L129" s="34" t="s">
        <v>475</v>
      </c>
    </row>
    <row r="130" spans="1:12" ht="33.75" x14ac:dyDescent="0.25">
      <c r="A130" s="24" t="s">
        <v>463</v>
      </c>
      <c r="B130" s="25" t="s">
        <v>24</v>
      </c>
      <c r="C130" s="35" t="str">
        <f>VLOOKUP($B130,[1]Lookups!$E$35:$I$42,5,FALSE)</f>
        <v>G</v>
      </c>
      <c r="D130" s="27" t="s">
        <v>476</v>
      </c>
      <c r="E130" s="48" t="s">
        <v>477</v>
      </c>
      <c r="F130" s="43" t="s">
        <v>478</v>
      </c>
      <c r="G130" s="30">
        <v>1</v>
      </c>
      <c r="H130" s="31">
        <v>0</v>
      </c>
      <c r="I130" s="32">
        <v>16000000</v>
      </c>
      <c r="J130" s="32">
        <f>I130-K130</f>
        <v>14400000</v>
      </c>
      <c r="K130" s="32">
        <v>1600000</v>
      </c>
      <c r="L130" s="34" t="s">
        <v>479</v>
      </c>
    </row>
    <row r="131" spans="1:12" ht="33.75" x14ac:dyDescent="0.25">
      <c r="A131" s="24" t="s">
        <v>463</v>
      </c>
      <c r="B131" s="25" t="s">
        <v>24</v>
      </c>
      <c r="C131" s="35" t="str">
        <f>VLOOKUP($B131,[1]Lookups!$E$35:$I$42,5,FALSE)</f>
        <v>G</v>
      </c>
      <c r="D131" s="27" t="s">
        <v>480</v>
      </c>
      <c r="E131" s="48" t="s">
        <v>481</v>
      </c>
      <c r="F131" s="43" t="s">
        <v>482</v>
      </c>
      <c r="G131" s="30">
        <v>1</v>
      </c>
      <c r="H131" s="31">
        <v>0</v>
      </c>
      <c r="I131" s="32">
        <v>12000000</v>
      </c>
      <c r="J131" s="32">
        <f>I131-K131</f>
        <v>10800000</v>
      </c>
      <c r="K131" s="32">
        <v>1200000</v>
      </c>
      <c r="L131" s="34" t="s">
        <v>483</v>
      </c>
    </row>
    <row r="132" spans="1:12" ht="33.75" x14ac:dyDescent="0.25">
      <c r="A132" s="24" t="s">
        <v>463</v>
      </c>
      <c r="B132" s="25" t="s">
        <v>24</v>
      </c>
      <c r="C132" s="35" t="str">
        <f>VLOOKUP($B132,[1]Lookups!$E$35:$I$42,5,FALSE)</f>
        <v>G</v>
      </c>
      <c r="D132" s="27" t="s">
        <v>484</v>
      </c>
      <c r="E132" s="48" t="s">
        <v>485</v>
      </c>
      <c r="F132" s="43" t="s">
        <v>486</v>
      </c>
      <c r="G132" s="30">
        <v>2</v>
      </c>
      <c r="H132" s="31">
        <v>0</v>
      </c>
      <c r="I132" s="32">
        <v>18000000</v>
      </c>
      <c r="J132" s="32">
        <f>I132-K132</f>
        <v>16200000</v>
      </c>
      <c r="K132" s="32">
        <v>1800000</v>
      </c>
      <c r="L132" s="34" t="s">
        <v>487</v>
      </c>
    </row>
    <row r="133" spans="1:12" ht="33.75" x14ac:dyDescent="0.25">
      <c r="A133" s="24" t="s">
        <v>463</v>
      </c>
      <c r="B133" s="25" t="s">
        <v>24</v>
      </c>
      <c r="C133" s="35" t="str">
        <f>VLOOKUP($B133,[1]Lookups!$E$35:$I$42,5,FALSE)</f>
        <v>G</v>
      </c>
      <c r="D133" s="27" t="s">
        <v>488</v>
      </c>
      <c r="E133" s="48" t="s">
        <v>489</v>
      </c>
      <c r="F133" s="43" t="s">
        <v>490</v>
      </c>
      <c r="G133" s="30">
        <v>2</v>
      </c>
      <c r="H133" s="31">
        <v>0</v>
      </c>
      <c r="I133" s="32">
        <v>6000000</v>
      </c>
      <c r="J133" s="32">
        <f>I133-K133</f>
        <v>5400000</v>
      </c>
      <c r="K133" s="32">
        <v>600000</v>
      </c>
      <c r="L133" s="34" t="s">
        <v>491</v>
      </c>
    </row>
    <row r="134" spans="1:12" ht="33.75" x14ac:dyDescent="0.25">
      <c r="A134" s="24" t="s">
        <v>463</v>
      </c>
      <c r="B134" s="25" t="s">
        <v>24</v>
      </c>
      <c r="C134" s="35" t="str">
        <f>VLOOKUP($B134,[1]Lookups!$E$35:$I$42,5,FALSE)</f>
        <v>G</v>
      </c>
      <c r="D134" s="27" t="s">
        <v>492</v>
      </c>
      <c r="E134" s="48" t="s">
        <v>493</v>
      </c>
      <c r="F134" s="43" t="s">
        <v>494</v>
      </c>
      <c r="G134" s="30">
        <v>1</v>
      </c>
      <c r="H134" s="31">
        <v>0</v>
      </c>
      <c r="I134" s="32">
        <v>12000000</v>
      </c>
      <c r="J134" s="32">
        <f>I134-K134</f>
        <v>10800000</v>
      </c>
      <c r="K134" s="32">
        <v>1200000</v>
      </c>
      <c r="L134" s="34" t="s">
        <v>495</v>
      </c>
    </row>
    <row r="135" spans="1:12" ht="33.75" x14ac:dyDescent="0.25">
      <c r="A135" s="24" t="s">
        <v>463</v>
      </c>
      <c r="B135" s="25" t="s">
        <v>84</v>
      </c>
      <c r="C135" s="44" t="str">
        <f>VLOOKUP($B135,[1]Lookups!$E$35:$I$42,5,FALSE)</f>
        <v>k</v>
      </c>
      <c r="D135" s="27" t="s">
        <v>496</v>
      </c>
      <c r="E135" s="28" t="s">
        <v>497</v>
      </c>
      <c r="F135" s="29" t="s">
        <v>498</v>
      </c>
      <c r="G135" s="36">
        <v>1</v>
      </c>
      <c r="H135" s="32">
        <v>0</v>
      </c>
      <c r="I135" s="32">
        <v>10000000</v>
      </c>
      <c r="J135" s="32">
        <v>5000000</v>
      </c>
      <c r="K135" s="32">
        <v>5000000</v>
      </c>
      <c r="L135" s="34" t="s">
        <v>499</v>
      </c>
    </row>
    <row r="136" spans="1:12" ht="33.75" x14ac:dyDescent="0.25">
      <c r="A136" s="24" t="s">
        <v>463</v>
      </c>
      <c r="B136" s="37" t="s">
        <v>71</v>
      </c>
      <c r="C136" s="38" t="str">
        <f>VLOOKUP($B136,[1]Lookups!$E$35:$I$42,5,FALSE)</f>
        <v>X</v>
      </c>
      <c r="D136" s="27"/>
      <c r="E136" s="39" t="s">
        <v>500</v>
      </c>
      <c r="F136" s="40" t="s">
        <v>501</v>
      </c>
      <c r="G136" s="30" t="s">
        <v>458</v>
      </c>
      <c r="H136" s="31">
        <v>0</v>
      </c>
      <c r="I136" s="47">
        <v>9500000</v>
      </c>
      <c r="J136" s="31">
        <f>I136*0.75</f>
        <v>7125000</v>
      </c>
      <c r="K136" s="32">
        <f>I136*0.25</f>
        <v>2375000</v>
      </c>
      <c r="L136" s="41" t="s">
        <v>502</v>
      </c>
    </row>
    <row r="137" spans="1:12" ht="27" x14ac:dyDescent="0.25">
      <c r="A137" s="24" t="s">
        <v>463</v>
      </c>
      <c r="B137" s="25" t="s">
        <v>97</v>
      </c>
      <c r="C137" s="46" t="str">
        <f>VLOOKUP($B137,[1]Lookups!$E$35:$I$42,5,FALSE)</f>
        <v>^</v>
      </c>
      <c r="D137" s="27"/>
      <c r="E137" s="28" t="s">
        <v>503</v>
      </c>
      <c r="F137" s="29" t="s">
        <v>99</v>
      </c>
      <c r="G137" s="30" t="s">
        <v>458</v>
      </c>
      <c r="H137" s="31">
        <v>0</v>
      </c>
      <c r="I137" s="31">
        <v>137500000</v>
      </c>
      <c r="J137" s="31">
        <v>103125000</v>
      </c>
      <c r="K137" s="31">
        <v>34375000</v>
      </c>
      <c r="L137" s="34" t="s">
        <v>504</v>
      </c>
    </row>
    <row r="138" spans="1:12" ht="27" x14ac:dyDescent="0.25">
      <c r="A138" s="24" t="s">
        <v>463</v>
      </c>
      <c r="B138" s="25" t="s">
        <v>75</v>
      </c>
      <c r="C138" s="42" t="str">
        <f>VLOOKUP($B138,[1]Lookups!$E$35:$I$42,5,FALSE)</f>
        <v>#</v>
      </c>
      <c r="D138" s="27"/>
      <c r="E138" s="28" t="s">
        <v>505</v>
      </c>
      <c r="F138" s="43" t="s">
        <v>506</v>
      </c>
      <c r="G138" s="36" t="s">
        <v>230</v>
      </c>
      <c r="H138" s="31">
        <v>0</v>
      </c>
      <c r="I138" s="31">
        <v>6150000</v>
      </c>
      <c r="J138" s="32">
        <f>I138-K138</f>
        <v>4920000</v>
      </c>
      <c r="K138" s="32">
        <f>ROUND(I138/5/1000,0)*1000</f>
        <v>1230000</v>
      </c>
      <c r="L138" s="34" t="s">
        <v>507</v>
      </c>
    </row>
    <row r="139" spans="1:12" ht="27" x14ac:dyDescent="0.25">
      <c r="A139" s="24" t="s">
        <v>463</v>
      </c>
      <c r="B139" s="25" t="s">
        <v>24</v>
      </c>
      <c r="C139" s="35" t="str">
        <f>VLOOKUP($B139,[1]Lookups!$E$35:$I$42,5,FALSE)</f>
        <v>G</v>
      </c>
      <c r="D139" s="27" t="s">
        <v>508</v>
      </c>
      <c r="E139" s="28" t="s">
        <v>509</v>
      </c>
      <c r="F139" s="29" t="s">
        <v>510</v>
      </c>
      <c r="G139" s="30" t="s">
        <v>458</v>
      </c>
      <c r="H139" s="31">
        <v>0</v>
      </c>
      <c r="I139" s="31">
        <v>200000000</v>
      </c>
      <c r="J139" s="32">
        <f>I139-K139</f>
        <v>150000000</v>
      </c>
      <c r="K139" s="32">
        <v>50000000</v>
      </c>
      <c r="L139" s="34" t="s">
        <v>511</v>
      </c>
    </row>
    <row r="140" spans="1:12" ht="33.75" x14ac:dyDescent="0.25">
      <c r="A140" s="24" t="s">
        <v>463</v>
      </c>
      <c r="B140" s="25" t="s">
        <v>24</v>
      </c>
      <c r="C140" s="35" t="str">
        <f>VLOOKUP($B140,[1]Lookups!$E$35:$I$42,5,FALSE)</f>
        <v>G</v>
      </c>
      <c r="D140" s="27" t="s">
        <v>512</v>
      </c>
      <c r="E140" s="28" t="s">
        <v>513</v>
      </c>
      <c r="F140" s="29" t="s">
        <v>514</v>
      </c>
      <c r="G140" s="30" t="s">
        <v>458</v>
      </c>
      <c r="H140" s="31">
        <v>0</v>
      </c>
      <c r="I140" s="31">
        <v>3000000</v>
      </c>
      <c r="J140" s="32">
        <f>I140-K140</f>
        <v>1500000</v>
      </c>
      <c r="K140" s="32">
        <v>1500000</v>
      </c>
      <c r="L140" s="34" t="s">
        <v>515</v>
      </c>
    </row>
    <row r="141" spans="1:12" ht="33.75" x14ac:dyDescent="0.25">
      <c r="A141" s="24" t="s">
        <v>463</v>
      </c>
      <c r="B141" s="25" t="s">
        <v>24</v>
      </c>
      <c r="C141" s="35" t="str">
        <f>VLOOKUP($B141,[1]Lookups!$E$35:$I$42,5,FALSE)</f>
        <v>G</v>
      </c>
      <c r="D141" s="27" t="s">
        <v>516</v>
      </c>
      <c r="E141" s="28" t="s">
        <v>517</v>
      </c>
      <c r="F141" s="29" t="s">
        <v>518</v>
      </c>
      <c r="G141" s="30">
        <v>1</v>
      </c>
      <c r="H141" s="31">
        <v>0</v>
      </c>
      <c r="I141" s="31">
        <v>8000000</v>
      </c>
      <c r="J141" s="32">
        <f>I141-K141</f>
        <v>7200000</v>
      </c>
      <c r="K141" s="32">
        <v>800000</v>
      </c>
      <c r="L141" s="34" t="s">
        <v>519</v>
      </c>
    </row>
    <row r="142" spans="1:12" ht="27" x14ac:dyDescent="0.25">
      <c r="A142" s="24" t="s">
        <v>463</v>
      </c>
      <c r="B142" s="25" t="s">
        <v>24</v>
      </c>
      <c r="C142" s="35" t="str">
        <f>VLOOKUP($B142,[1]Lookups!$E$35:$I$42,5,FALSE)</f>
        <v>G</v>
      </c>
      <c r="D142" s="27" t="s">
        <v>520</v>
      </c>
      <c r="E142" s="28" t="s">
        <v>521</v>
      </c>
      <c r="F142" s="29" t="s">
        <v>522</v>
      </c>
      <c r="G142" s="30">
        <v>2</v>
      </c>
      <c r="H142" s="50">
        <v>0</v>
      </c>
      <c r="I142" s="31">
        <v>1000000</v>
      </c>
      <c r="J142" s="31">
        <f>I142-K142</f>
        <v>1000000</v>
      </c>
      <c r="K142" s="32">
        <v>0</v>
      </c>
      <c r="L142" s="34" t="s">
        <v>523</v>
      </c>
    </row>
    <row r="143" spans="1:12" ht="33.75" x14ac:dyDescent="0.25">
      <c r="A143" s="24" t="s">
        <v>463</v>
      </c>
      <c r="B143" s="25" t="s">
        <v>24</v>
      </c>
      <c r="C143" s="35" t="str">
        <f>VLOOKUP($B143,[1]Lookups!$E$35:$I$42,5,FALSE)</f>
        <v>G</v>
      </c>
      <c r="D143" s="27" t="s">
        <v>524</v>
      </c>
      <c r="E143" s="28" t="s">
        <v>525</v>
      </c>
      <c r="F143" s="29" t="s">
        <v>526</v>
      </c>
      <c r="G143" s="30">
        <v>2</v>
      </c>
      <c r="H143" s="50">
        <v>0</v>
      </c>
      <c r="I143" s="31">
        <v>14000000</v>
      </c>
      <c r="J143" s="32">
        <f>I143-K143</f>
        <v>10000000</v>
      </c>
      <c r="K143" s="32">
        <v>4000000</v>
      </c>
      <c r="L143" s="34" t="s">
        <v>527</v>
      </c>
    </row>
    <row r="144" spans="1:12" ht="27" x14ac:dyDescent="0.25">
      <c r="A144" s="24" t="s">
        <v>528</v>
      </c>
      <c r="B144" s="25" t="s">
        <v>24</v>
      </c>
      <c r="C144" s="35" t="str">
        <f>VLOOKUP($B144,[1]Lookups!$E$35:$I$42,5,FALSE)</f>
        <v>G</v>
      </c>
      <c r="D144" s="27" t="s">
        <v>529</v>
      </c>
      <c r="E144" s="48" t="s">
        <v>530</v>
      </c>
      <c r="F144" s="43" t="s">
        <v>531</v>
      </c>
      <c r="G144" s="36">
        <v>1</v>
      </c>
      <c r="H144" s="31">
        <v>0</v>
      </c>
      <c r="I144" s="32">
        <v>80000000</v>
      </c>
      <c r="J144" s="32">
        <f>I144-K144</f>
        <v>70000000</v>
      </c>
      <c r="K144" s="32">
        <v>10000000</v>
      </c>
      <c r="L144" s="34" t="s">
        <v>532</v>
      </c>
    </row>
    <row r="145" spans="1:15" ht="27" x14ac:dyDescent="0.25">
      <c r="A145" s="24" t="s">
        <v>528</v>
      </c>
      <c r="B145" s="25" t="s">
        <v>97</v>
      </c>
      <c r="C145" s="46" t="str">
        <f>VLOOKUP($B145,[1]Lookups!$E$35:$I$42,5,FALSE)</f>
        <v>^</v>
      </c>
      <c r="D145" s="27"/>
      <c r="E145" s="48" t="s">
        <v>533</v>
      </c>
      <c r="F145" s="40" t="s">
        <v>99</v>
      </c>
      <c r="G145" s="36">
        <v>2</v>
      </c>
      <c r="H145" s="31">
        <v>0</v>
      </c>
      <c r="I145" s="31">
        <v>11700000</v>
      </c>
      <c r="J145" s="31">
        <v>8775000</v>
      </c>
      <c r="K145" s="31">
        <v>2925000</v>
      </c>
      <c r="L145" s="34" t="s">
        <v>534</v>
      </c>
    </row>
    <row r="146" spans="1:15" ht="33.75" x14ac:dyDescent="0.25">
      <c r="A146" s="24" t="s">
        <v>528</v>
      </c>
      <c r="B146" s="25" t="s">
        <v>84</v>
      </c>
      <c r="C146" s="44" t="str">
        <f>VLOOKUP($B146,[1]Lookups!$E$35:$I$42,5,FALSE)</f>
        <v>k</v>
      </c>
      <c r="D146" s="27" t="s">
        <v>535</v>
      </c>
      <c r="E146" s="24" t="s">
        <v>536</v>
      </c>
      <c r="F146" s="40" t="s">
        <v>537</v>
      </c>
      <c r="G146" s="27">
        <v>2</v>
      </c>
      <c r="H146" s="31">
        <v>10000000</v>
      </c>
      <c r="I146" s="50">
        <v>0</v>
      </c>
      <c r="J146" s="32">
        <v>0</v>
      </c>
      <c r="K146" s="32">
        <v>0</v>
      </c>
      <c r="L146" s="34" t="s">
        <v>538</v>
      </c>
    </row>
    <row r="147" spans="1:15" ht="33.75" x14ac:dyDescent="0.25">
      <c r="A147" s="24" t="s">
        <v>528</v>
      </c>
      <c r="B147" s="25" t="s">
        <v>84</v>
      </c>
      <c r="C147" s="44" t="str">
        <f>VLOOKUP($B147,[1]Lookups!$E$35:$I$42,5,FALSE)</f>
        <v>k</v>
      </c>
      <c r="D147" s="27" t="s">
        <v>539</v>
      </c>
      <c r="E147" s="48" t="s">
        <v>540</v>
      </c>
      <c r="F147" s="43" t="s">
        <v>541</v>
      </c>
      <c r="G147" s="36" t="s">
        <v>230</v>
      </c>
      <c r="H147" s="31">
        <v>500000</v>
      </c>
      <c r="I147" s="32">
        <v>0</v>
      </c>
      <c r="J147" s="32">
        <v>0</v>
      </c>
      <c r="K147" s="32">
        <v>0</v>
      </c>
      <c r="L147" s="34" t="s">
        <v>542</v>
      </c>
    </row>
    <row r="148" spans="1:15" ht="27" x14ac:dyDescent="0.25">
      <c r="A148" s="24" t="s">
        <v>528</v>
      </c>
      <c r="B148" s="25" t="s">
        <v>15</v>
      </c>
      <c r="C148" s="26" t="str">
        <f>VLOOKUP($B148,[1]Lookups!$E$35:$I$42,5,FALSE)</f>
        <v>!</v>
      </c>
      <c r="D148" s="27" t="s">
        <v>543</v>
      </c>
      <c r="E148" s="24" t="s">
        <v>544</v>
      </c>
      <c r="F148" s="40" t="s">
        <v>545</v>
      </c>
      <c r="G148" s="27" t="s">
        <v>230</v>
      </c>
      <c r="H148" s="31">
        <v>10000000</v>
      </c>
      <c r="I148" s="50">
        <v>0</v>
      </c>
      <c r="J148" s="32">
        <v>0</v>
      </c>
      <c r="K148" s="32">
        <v>0</v>
      </c>
      <c r="L148" s="34" t="s">
        <v>546</v>
      </c>
    </row>
    <row r="149" spans="1:15" ht="27" x14ac:dyDescent="0.25">
      <c r="A149" s="24" t="s">
        <v>528</v>
      </c>
      <c r="B149" s="25" t="s">
        <v>75</v>
      </c>
      <c r="C149" s="42" t="str">
        <f>VLOOKUP($B149,[1]Lookups!$E$35:$I$42,5,FALSE)</f>
        <v>#</v>
      </c>
      <c r="D149" s="27"/>
      <c r="E149" s="48" t="s">
        <v>547</v>
      </c>
      <c r="F149" s="43" t="s">
        <v>548</v>
      </c>
      <c r="G149" s="36" t="s">
        <v>230</v>
      </c>
      <c r="H149" s="31">
        <v>0</v>
      </c>
      <c r="I149" s="32">
        <v>75000</v>
      </c>
      <c r="J149" s="32">
        <f>I149-K149</f>
        <v>60000</v>
      </c>
      <c r="K149" s="32">
        <f>ROUND(I149/5/1000,0)*1000</f>
        <v>15000</v>
      </c>
      <c r="L149" s="34" t="s">
        <v>549</v>
      </c>
    </row>
    <row r="150" spans="1:15" ht="33.75" x14ac:dyDescent="0.25">
      <c r="A150" s="24" t="s">
        <v>550</v>
      </c>
      <c r="B150" s="25" t="s">
        <v>15</v>
      </c>
      <c r="C150" s="26" t="str">
        <f>VLOOKUP($B150,[1]Lookups!$E$35:$I$42,5,FALSE)</f>
        <v>!</v>
      </c>
      <c r="D150" s="27" t="s">
        <v>551</v>
      </c>
      <c r="E150" s="28" t="s">
        <v>552</v>
      </c>
      <c r="F150" s="29" t="s">
        <v>553</v>
      </c>
      <c r="G150" s="30">
        <v>2</v>
      </c>
      <c r="H150" s="31">
        <v>10000000</v>
      </c>
      <c r="I150" s="31">
        <v>0</v>
      </c>
      <c r="J150" s="32">
        <v>0</v>
      </c>
      <c r="K150" s="32">
        <v>0</v>
      </c>
      <c r="L150" s="34" t="s">
        <v>554</v>
      </c>
    </row>
    <row r="151" spans="1:15" ht="33.75" x14ac:dyDescent="0.25">
      <c r="A151" s="24" t="s">
        <v>550</v>
      </c>
      <c r="B151" s="25" t="s">
        <v>15</v>
      </c>
      <c r="C151" s="26" t="str">
        <f>VLOOKUP($B151,[1]Lookups!$E$35:$I$42,5,FALSE)</f>
        <v>!</v>
      </c>
      <c r="D151" s="27" t="s">
        <v>555</v>
      </c>
      <c r="E151" s="28" t="s">
        <v>556</v>
      </c>
      <c r="F151" s="29" t="s">
        <v>557</v>
      </c>
      <c r="G151" s="30">
        <v>2</v>
      </c>
      <c r="H151" s="31">
        <v>500000</v>
      </c>
      <c r="I151" s="31">
        <v>0</v>
      </c>
      <c r="J151" s="32">
        <v>0</v>
      </c>
      <c r="K151" s="32">
        <v>0</v>
      </c>
      <c r="L151" s="34" t="s">
        <v>558</v>
      </c>
    </row>
    <row r="152" spans="1:15" ht="33.75" x14ac:dyDescent="0.25">
      <c r="A152" s="24" t="s">
        <v>550</v>
      </c>
      <c r="B152" s="37" t="s">
        <v>71</v>
      </c>
      <c r="C152" s="38" t="str">
        <f>VLOOKUP($B152,[1]Lookups!$E$35:$I$42,5,FALSE)</f>
        <v>X</v>
      </c>
      <c r="D152" s="27"/>
      <c r="E152" s="39" t="s">
        <v>559</v>
      </c>
      <c r="F152" s="40" t="s">
        <v>560</v>
      </c>
      <c r="G152" s="30">
        <v>2</v>
      </c>
      <c r="H152" s="31">
        <v>0</v>
      </c>
      <c r="I152" s="47">
        <v>3000000</v>
      </c>
      <c r="J152" s="31">
        <f>I152*0.75</f>
        <v>2250000</v>
      </c>
      <c r="K152" s="32">
        <f>I152*0.25</f>
        <v>750000</v>
      </c>
      <c r="L152" s="41" t="s">
        <v>132</v>
      </c>
      <c r="M152" s="10"/>
      <c r="N152" s="10"/>
      <c r="O152" s="10"/>
    </row>
    <row r="153" spans="1:15" ht="33.75" x14ac:dyDescent="0.25">
      <c r="A153" s="24" t="s">
        <v>561</v>
      </c>
      <c r="B153" s="25" t="s">
        <v>15</v>
      </c>
      <c r="C153" s="26" t="str">
        <f>VLOOKUP($B153,[1]Lookups!$E$35:$I$42,5,FALSE)</f>
        <v>!</v>
      </c>
      <c r="D153" s="27" t="s">
        <v>562</v>
      </c>
      <c r="E153" s="49" t="s">
        <v>563</v>
      </c>
      <c r="F153" s="43" t="s">
        <v>564</v>
      </c>
      <c r="G153" s="30">
        <v>3</v>
      </c>
      <c r="H153" s="31">
        <v>25950000</v>
      </c>
      <c r="I153" s="32">
        <v>0</v>
      </c>
      <c r="J153" s="32">
        <v>0</v>
      </c>
      <c r="K153" s="32">
        <v>0</v>
      </c>
      <c r="L153" s="34" t="s">
        <v>565</v>
      </c>
    </row>
    <row r="154" spans="1:15" ht="56.25" x14ac:dyDescent="0.25">
      <c r="A154" s="24" t="s">
        <v>561</v>
      </c>
      <c r="B154" s="25" t="s">
        <v>24</v>
      </c>
      <c r="C154" s="35" t="str">
        <f>VLOOKUP($B154,[1]Lookups!$E$35:$I$42,5,FALSE)</f>
        <v>G</v>
      </c>
      <c r="D154" s="27" t="s">
        <v>566</v>
      </c>
      <c r="E154" s="48" t="s">
        <v>567</v>
      </c>
      <c r="F154" s="43" t="s">
        <v>568</v>
      </c>
      <c r="G154" s="36" t="s">
        <v>69</v>
      </c>
      <c r="H154" s="31">
        <v>0</v>
      </c>
      <c r="I154" s="32">
        <v>24500000</v>
      </c>
      <c r="J154" s="32">
        <f>I154-K154</f>
        <v>18375000</v>
      </c>
      <c r="K154" s="32">
        <f>I154*0.25</f>
        <v>6125000</v>
      </c>
      <c r="L154" s="34" t="s">
        <v>569</v>
      </c>
    </row>
    <row r="155" spans="1:15" ht="33.75" x14ac:dyDescent="0.25">
      <c r="A155" s="24" t="s">
        <v>561</v>
      </c>
      <c r="B155" s="25" t="s">
        <v>97</v>
      </c>
      <c r="C155" s="46" t="str">
        <f>VLOOKUP($B155,[1]Lookups!$E$35:$I$42,5,FALSE)</f>
        <v>^</v>
      </c>
      <c r="D155" s="27"/>
      <c r="E155" s="49" t="s">
        <v>570</v>
      </c>
      <c r="F155" s="40" t="s">
        <v>99</v>
      </c>
      <c r="G155" s="36" t="s">
        <v>69</v>
      </c>
      <c r="H155" s="31">
        <v>0</v>
      </c>
      <c r="I155" s="31">
        <v>9400000</v>
      </c>
      <c r="J155" s="31">
        <v>7050000</v>
      </c>
      <c r="K155" s="31">
        <v>2350000</v>
      </c>
      <c r="L155" s="34" t="s">
        <v>100</v>
      </c>
    </row>
    <row r="156" spans="1:15" ht="33.75" x14ac:dyDescent="0.25">
      <c r="A156" s="24" t="s">
        <v>561</v>
      </c>
      <c r="B156" s="25" t="s">
        <v>15</v>
      </c>
      <c r="C156" s="26" t="str">
        <f>VLOOKUP($B156,[1]Lookups!$E$35:$I$42,5,FALSE)</f>
        <v>!</v>
      </c>
      <c r="D156" s="27" t="s">
        <v>571</v>
      </c>
      <c r="E156" s="48" t="s">
        <v>572</v>
      </c>
      <c r="F156" s="43" t="s">
        <v>573</v>
      </c>
      <c r="G156" s="36">
        <v>3</v>
      </c>
      <c r="H156" s="31">
        <v>1000000</v>
      </c>
      <c r="I156" s="31">
        <v>0</v>
      </c>
      <c r="J156" s="32">
        <v>0</v>
      </c>
      <c r="K156" s="32">
        <v>0</v>
      </c>
      <c r="L156" s="34" t="s">
        <v>574</v>
      </c>
    </row>
    <row r="157" spans="1:15" ht="33.75" x14ac:dyDescent="0.25">
      <c r="A157" s="24" t="s">
        <v>561</v>
      </c>
      <c r="B157" s="25" t="s">
        <v>15</v>
      </c>
      <c r="C157" s="26" t="str">
        <f>VLOOKUP($B157,[1]Lookups!$E$35:$I$42,5,FALSE)</f>
        <v>!</v>
      </c>
      <c r="D157" s="27" t="s">
        <v>575</v>
      </c>
      <c r="E157" s="48" t="s">
        <v>576</v>
      </c>
      <c r="F157" s="43" t="s">
        <v>577</v>
      </c>
      <c r="G157" s="36">
        <v>4</v>
      </c>
      <c r="H157" s="31">
        <v>11000000</v>
      </c>
      <c r="I157" s="31">
        <v>0</v>
      </c>
      <c r="J157" s="32">
        <v>0</v>
      </c>
      <c r="K157" s="32">
        <v>0</v>
      </c>
      <c r="L157" s="34" t="s">
        <v>574</v>
      </c>
    </row>
    <row r="158" spans="1:15" ht="33.75" x14ac:dyDescent="0.25">
      <c r="A158" s="24" t="s">
        <v>561</v>
      </c>
      <c r="B158" s="25" t="s">
        <v>15</v>
      </c>
      <c r="C158" s="26" t="str">
        <f>VLOOKUP($B158,[1]Lookups!$E$35:$I$42,5,FALSE)</f>
        <v>!</v>
      </c>
      <c r="D158" s="27" t="s">
        <v>578</v>
      </c>
      <c r="E158" s="48" t="s">
        <v>579</v>
      </c>
      <c r="F158" s="43" t="s">
        <v>580</v>
      </c>
      <c r="G158" s="36">
        <v>3</v>
      </c>
      <c r="H158" s="31">
        <v>15900000</v>
      </c>
      <c r="I158" s="31">
        <v>0</v>
      </c>
      <c r="J158" s="32">
        <v>0</v>
      </c>
      <c r="K158" s="32">
        <v>0</v>
      </c>
      <c r="L158" s="34" t="s">
        <v>574</v>
      </c>
    </row>
    <row r="159" spans="1:15" ht="33.75" x14ac:dyDescent="0.25">
      <c r="A159" s="24" t="s">
        <v>561</v>
      </c>
      <c r="B159" s="25" t="s">
        <v>15</v>
      </c>
      <c r="C159" s="26" t="str">
        <f>VLOOKUP($B159,[1]Lookups!$E$35:$I$42,5,FALSE)</f>
        <v>!</v>
      </c>
      <c r="D159" s="27" t="s">
        <v>581</v>
      </c>
      <c r="E159" s="48" t="s">
        <v>582</v>
      </c>
      <c r="F159" s="43" t="s">
        <v>583</v>
      </c>
      <c r="G159" s="36">
        <v>3</v>
      </c>
      <c r="H159" s="31">
        <v>16000000</v>
      </c>
      <c r="I159" s="31">
        <v>0</v>
      </c>
      <c r="J159" s="32">
        <v>0</v>
      </c>
      <c r="K159" s="32">
        <v>0</v>
      </c>
      <c r="L159" s="34" t="s">
        <v>574</v>
      </c>
    </row>
    <row r="160" spans="1:15" ht="33.75" x14ac:dyDescent="0.25">
      <c r="A160" s="24" t="s">
        <v>561</v>
      </c>
      <c r="B160" s="25" t="s">
        <v>15</v>
      </c>
      <c r="C160" s="26" t="str">
        <f>VLOOKUP($B160,[1]Lookups!$E$35:$I$42,5,FALSE)</f>
        <v>!</v>
      </c>
      <c r="D160" s="27" t="s">
        <v>584</v>
      </c>
      <c r="E160" s="48" t="s">
        <v>585</v>
      </c>
      <c r="F160" s="43" t="s">
        <v>586</v>
      </c>
      <c r="G160" s="36">
        <v>3</v>
      </c>
      <c r="H160" s="31">
        <v>10600000</v>
      </c>
      <c r="I160" s="31">
        <v>0</v>
      </c>
      <c r="J160" s="32">
        <v>0</v>
      </c>
      <c r="K160" s="32">
        <v>0</v>
      </c>
      <c r="L160" s="34" t="s">
        <v>574</v>
      </c>
    </row>
    <row r="161" spans="1:12" ht="33.75" x14ac:dyDescent="0.25">
      <c r="A161" s="24" t="s">
        <v>561</v>
      </c>
      <c r="B161" s="25" t="s">
        <v>15</v>
      </c>
      <c r="C161" s="26" t="str">
        <f>VLOOKUP($B161,[1]Lookups!$E$35:$I$42,5,FALSE)</f>
        <v>!</v>
      </c>
      <c r="D161" s="27" t="s">
        <v>587</v>
      </c>
      <c r="E161" s="48" t="s">
        <v>588</v>
      </c>
      <c r="F161" s="43" t="s">
        <v>589</v>
      </c>
      <c r="G161" s="36">
        <v>3</v>
      </c>
      <c r="H161" s="31">
        <v>11800000</v>
      </c>
      <c r="I161" s="31">
        <v>0</v>
      </c>
      <c r="J161" s="32">
        <v>0</v>
      </c>
      <c r="K161" s="32">
        <v>0</v>
      </c>
      <c r="L161" s="34" t="s">
        <v>574</v>
      </c>
    </row>
    <row r="162" spans="1:12" ht="45" x14ac:dyDescent="0.25">
      <c r="A162" s="24" t="s">
        <v>561</v>
      </c>
      <c r="B162" s="25" t="s">
        <v>15</v>
      </c>
      <c r="C162" s="26" t="str">
        <f>VLOOKUP($B162,[1]Lookups!$E$35:$I$42,5,FALSE)</f>
        <v>!</v>
      </c>
      <c r="D162" s="27" t="s">
        <v>590</v>
      </c>
      <c r="E162" s="49" t="s">
        <v>591</v>
      </c>
      <c r="F162" s="43" t="s">
        <v>592</v>
      </c>
      <c r="G162" s="36" t="s">
        <v>69</v>
      </c>
      <c r="H162" s="31">
        <v>25000000</v>
      </c>
      <c r="I162" s="32">
        <v>0</v>
      </c>
      <c r="J162" s="32">
        <v>0</v>
      </c>
      <c r="K162" s="32">
        <v>0</v>
      </c>
      <c r="L162" s="34" t="s">
        <v>593</v>
      </c>
    </row>
    <row r="163" spans="1:12" ht="33.75" x14ac:dyDescent="0.25">
      <c r="A163" s="24" t="s">
        <v>561</v>
      </c>
      <c r="B163" s="25" t="s">
        <v>15</v>
      </c>
      <c r="C163" s="26" t="str">
        <f>VLOOKUP($B163,[1]Lookups!$E$35:$I$42,5,FALSE)</f>
        <v>!</v>
      </c>
      <c r="D163" s="27" t="s">
        <v>594</v>
      </c>
      <c r="E163" s="48" t="s">
        <v>595</v>
      </c>
      <c r="F163" s="43" t="s">
        <v>596</v>
      </c>
      <c r="G163" s="36">
        <v>3</v>
      </c>
      <c r="H163" s="31">
        <v>3700000</v>
      </c>
      <c r="I163" s="31">
        <v>0</v>
      </c>
      <c r="J163" s="32">
        <v>0</v>
      </c>
      <c r="K163" s="32">
        <v>0</v>
      </c>
      <c r="L163" s="34" t="s">
        <v>574</v>
      </c>
    </row>
    <row r="164" spans="1:12" ht="33.75" x14ac:dyDescent="0.25">
      <c r="A164" s="24" t="s">
        <v>561</v>
      </c>
      <c r="B164" s="25" t="s">
        <v>15</v>
      </c>
      <c r="C164" s="26" t="str">
        <f>VLOOKUP($B164,[1]Lookups!$E$35:$I$42,5,FALSE)</f>
        <v>!</v>
      </c>
      <c r="D164" s="27" t="s">
        <v>597</v>
      </c>
      <c r="E164" s="48" t="s">
        <v>598</v>
      </c>
      <c r="F164" s="43" t="s">
        <v>599</v>
      </c>
      <c r="G164" s="36">
        <v>3</v>
      </c>
      <c r="H164" s="31">
        <v>13000000</v>
      </c>
      <c r="I164" s="31">
        <v>0</v>
      </c>
      <c r="J164" s="32">
        <v>0</v>
      </c>
      <c r="K164" s="32">
        <v>0</v>
      </c>
      <c r="L164" s="34" t="s">
        <v>574</v>
      </c>
    </row>
    <row r="165" spans="1:12" ht="33.75" x14ac:dyDescent="0.25">
      <c r="A165" s="24" t="s">
        <v>561</v>
      </c>
      <c r="B165" s="25" t="s">
        <v>15</v>
      </c>
      <c r="C165" s="26" t="str">
        <f>VLOOKUP($B165,[1]Lookups!$E$35:$I$42,5,FALSE)</f>
        <v>!</v>
      </c>
      <c r="D165" s="27" t="s">
        <v>600</v>
      </c>
      <c r="E165" s="48" t="s">
        <v>601</v>
      </c>
      <c r="F165" s="43" t="s">
        <v>602</v>
      </c>
      <c r="G165" s="36">
        <v>3</v>
      </c>
      <c r="H165" s="31">
        <v>3850000</v>
      </c>
      <c r="I165" s="31">
        <v>0</v>
      </c>
      <c r="J165" s="32">
        <v>0</v>
      </c>
      <c r="K165" s="32">
        <v>0</v>
      </c>
      <c r="L165" s="34" t="s">
        <v>574</v>
      </c>
    </row>
    <row r="166" spans="1:12" ht="33.75" x14ac:dyDescent="0.25">
      <c r="A166" s="24" t="s">
        <v>561</v>
      </c>
      <c r="B166" s="37" t="s">
        <v>71</v>
      </c>
      <c r="C166" s="38" t="str">
        <f>VLOOKUP($B166,[1]Lookups!$E$35:$I$42,5,FALSE)</f>
        <v>X</v>
      </c>
      <c r="D166" s="27"/>
      <c r="E166" s="39" t="s">
        <v>603</v>
      </c>
      <c r="F166" s="40" t="s">
        <v>604</v>
      </c>
      <c r="G166" s="36" t="s">
        <v>69</v>
      </c>
      <c r="H166" s="31">
        <v>0</v>
      </c>
      <c r="I166" s="47">
        <v>14590000</v>
      </c>
      <c r="J166" s="31">
        <f>I166*0.75</f>
        <v>10942500</v>
      </c>
      <c r="K166" s="32">
        <f>I166*0.25</f>
        <v>3647500</v>
      </c>
      <c r="L166" s="41" t="s">
        <v>605</v>
      </c>
    </row>
    <row r="167" spans="1:12" ht="33.75" x14ac:dyDescent="0.25">
      <c r="A167" s="24" t="s">
        <v>606</v>
      </c>
      <c r="B167" s="25" t="s">
        <v>15</v>
      </c>
      <c r="C167" s="26" t="str">
        <f>VLOOKUP($B167,[1]Lookups!$E$35:$I$42,5,FALSE)</f>
        <v>!</v>
      </c>
      <c r="D167" s="27" t="s">
        <v>607</v>
      </c>
      <c r="E167" s="28" t="s">
        <v>608</v>
      </c>
      <c r="F167" s="29" t="s">
        <v>609</v>
      </c>
      <c r="G167" s="30">
        <v>2</v>
      </c>
      <c r="H167" s="31">
        <v>10000000</v>
      </c>
      <c r="I167" s="31">
        <v>0</v>
      </c>
      <c r="J167" s="32">
        <v>0</v>
      </c>
      <c r="K167" s="32">
        <v>0</v>
      </c>
      <c r="L167" s="34" t="s">
        <v>610</v>
      </c>
    </row>
    <row r="168" spans="1:12" ht="33.75" x14ac:dyDescent="0.25">
      <c r="A168" s="24" t="s">
        <v>606</v>
      </c>
      <c r="B168" s="25" t="s">
        <v>15</v>
      </c>
      <c r="C168" s="26" t="str">
        <f>VLOOKUP($B168,[1]Lookups!$E$35:$I$42,5,FALSE)</f>
        <v>!</v>
      </c>
      <c r="D168" s="27" t="s">
        <v>611</v>
      </c>
      <c r="E168" s="28" t="s">
        <v>612</v>
      </c>
      <c r="F168" s="29" t="s">
        <v>613</v>
      </c>
      <c r="G168" s="30">
        <v>2</v>
      </c>
      <c r="H168" s="31">
        <v>500000</v>
      </c>
      <c r="I168" s="31">
        <v>0</v>
      </c>
      <c r="J168" s="32">
        <v>0</v>
      </c>
      <c r="K168" s="32">
        <v>0</v>
      </c>
      <c r="L168" s="34" t="s">
        <v>614</v>
      </c>
    </row>
    <row r="169" spans="1:12" ht="33.75" x14ac:dyDescent="0.25">
      <c r="A169" s="24" t="s">
        <v>606</v>
      </c>
      <c r="B169" s="25" t="s">
        <v>15</v>
      </c>
      <c r="C169" s="26" t="str">
        <f>VLOOKUP($B169,[1]Lookups!$E$35:$I$42,5,FALSE)</f>
        <v>!</v>
      </c>
      <c r="D169" s="27" t="s">
        <v>615</v>
      </c>
      <c r="E169" s="28" t="s">
        <v>616</v>
      </c>
      <c r="F169" s="43" t="s">
        <v>617</v>
      </c>
      <c r="G169" s="30">
        <v>2</v>
      </c>
      <c r="H169" s="31">
        <v>10000000</v>
      </c>
      <c r="I169" s="31">
        <v>0</v>
      </c>
      <c r="J169" s="32">
        <v>0</v>
      </c>
      <c r="K169" s="32">
        <v>0</v>
      </c>
      <c r="L169" s="34" t="s">
        <v>618</v>
      </c>
    </row>
    <row r="170" spans="1:12" ht="27" x14ac:dyDescent="0.25">
      <c r="A170" s="24" t="s">
        <v>606</v>
      </c>
      <c r="B170" s="25" t="s">
        <v>75</v>
      </c>
      <c r="C170" s="42" t="str">
        <f>VLOOKUP($B170,[1]Lookups!$E$35:$I$42,5,FALSE)</f>
        <v>#</v>
      </c>
      <c r="D170" s="27"/>
      <c r="E170" s="49" t="s">
        <v>619</v>
      </c>
      <c r="F170" s="43" t="s">
        <v>620</v>
      </c>
      <c r="G170" s="36">
        <v>2</v>
      </c>
      <c r="H170" s="31">
        <v>0</v>
      </c>
      <c r="I170" s="32">
        <v>75000</v>
      </c>
      <c r="J170" s="32">
        <f>I170-K170</f>
        <v>60000</v>
      </c>
      <c r="K170" s="32">
        <f>ROUND(I170/5/1000,0)*1000</f>
        <v>15000</v>
      </c>
      <c r="L170" s="34" t="s">
        <v>621</v>
      </c>
    </row>
    <row r="171" spans="1:12" ht="56.25" x14ac:dyDescent="0.25">
      <c r="A171" s="24" t="s">
        <v>622</v>
      </c>
      <c r="B171" s="25" t="s">
        <v>24</v>
      </c>
      <c r="C171" s="35" t="str">
        <f>VLOOKUP($B171,[1]Lookups!$E$35:$I$42,5,FALSE)</f>
        <v>G</v>
      </c>
      <c r="D171" s="27" t="s">
        <v>623</v>
      </c>
      <c r="E171" s="48" t="s">
        <v>624</v>
      </c>
      <c r="F171" s="43" t="s">
        <v>625</v>
      </c>
      <c r="G171" s="36" t="s">
        <v>458</v>
      </c>
      <c r="H171" s="32">
        <v>0</v>
      </c>
      <c r="I171" s="32">
        <v>75000000</v>
      </c>
      <c r="J171" s="32">
        <f>I171-K171</f>
        <v>56250000</v>
      </c>
      <c r="K171" s="32">
        <f>I171*0.25</f>
        <v>18750000</v>
      </c>
      <c r="L171" s="34" t="s">
        <v>626</v>
      </c>
    </row>
    <row r="172" spans="1:12" ht="27" x14ac:dyDescent="0.25">
      <c r="A172" s="24" t="s">
        <v>622</v>
      </c>
      <c r="B172" s="25" t="s">
        <v>24</v>
      </c>
      <c r="C172" s="35" t="str">
        <f>VLOOKUP($B172,[1]Lookups!$E$35:$I$42,5,FALSE)</f>
        <v>G</v>
      </c>
      <c r="D172" s="27" t="s">
        <v>627</v>
      </c>
      <c r="E172" s="48" t="s">
        <v>628</v>
      </c>
      <c r="F172" s="43" t="s">
        <v>629</v>
      </c>
      <c r="G172" s="36" t="s">
        <v>458</v>
      </c>
      <c r="H172" s="31">
        <v>0</v>
      </c>
      <c r="I172" s="32">
        <v>2500000</v>
      </c>
      <c r="J172" s="32">
        <f>I172-K172</f>
        <v>1875000</v>
      </c>
      <c r="K172" s="32">
        <f>I172*0.25</f>
        <v>625000</v>
      </c>
      <c r="L172" s="34" t="s">
        <v>630</v>
      </c>
    </row>
    <row r="173" spans="1:12" ht="33.75" x14ac:dyDescent="0.25">
      <c r="A173" s="24" t="s">
        <v>622</v>
      </c>
      <c r="B173" s="25" t="s">
        <v>15</v>
      </c>
      <c r="C173" s="26" t="str">
        <f>VLOOKUP($B173,[1]Lookups!$E$35:$I$42,5,FALSE)</f>
        <v>!</v>
      </c>
      <c r="D173" s="27" t="s">
        <v>631</v>
      </c>
      <c r="E173" s="49" t="s">
        <v>632</v>
      </c>
      <c r="F173" s="43" t="s">
        <v>633</v>
      </c>
      <c r="G173" s="36">
        <v>2</v>
      </c>
      <c r="H173" s="31">
        <v>10000000</v>
      </c>
      <c r="I173" s="32">
        <v>0</v>
      </c>
      <c r="J173" s="32">
        <v>0</v>
      </c>
      <c r="K173" s="32">
        <v>0</v>
      </c>
      <c r="L173" s="34" t="s">
        <v>634</v>
      </c>
    </row>
    <row r="174" spans="1:12" ht="33.75" x14ac:dyDescent="0.25">
      <c r="A174" s="24" t="s">
        <v>622</v>
      </c>
      <c r="B174" s="25" t="s">
        <v>84</v>
      </c>
      <c r="C174" s="44" t="str">
        <f>VLOOKUP($B174,[1]Lookups!$E$35:$I$42,5,FALSE)</f>
        <v>k</v>
      </c>
      <c r="D174" s="27" t="s">
        <v>635</v>
      </c>
      <c r="E174" s="48" t="s">
        <v>636</v>
      </c>
      <c r="F174" s="43" t="s">
        <v>637</v>
      </c>
      <c r="G174" s="36" t="s">
        <v>458</v>
      </c>
      <c r="H174" s="31">
        <v>0</v>
      </c>
      <c r="I174" s="31">
        <v>50000000</v>
      </c>
      <c r="J174" s="32">
        <v>40000000</v>
      </c>
      <c r="K174" s="32">
        <v>10000000</v>
      </c>
      <c r="L174" s="34" t="s">
        <v>638</v>
      </c>
    </row>
    <row r="175" spans="1:12" ht="33.75" x14ac:dyDescent="0.25">
      <c r="A175" s="24" t="s">
        <v>622</v>
      </c>
      <c r="B175" s="25" t="s">
        <v>15</v>
      </c>
      <c r="C175" s="26" t="str">
        <f>VLOOKUP($B175,[1]Lookups!$E$35:$I$42,5,FALSE)</f>
        <v>!</v>
      </c>
      <c r="D175" s="27" t="s">
        <v>639</v>
      </c>
      <c r="E175" s="49" t="s">
        <v>640</v>
      </c>
      <c r="F175" s="43" t="s">
        <v>641</v>
      </c>
      <c r="G175" s="36">
        <v>2</v>
      </c>
      <c r="H175" s="31">
        <v>10000000</v>
      </c>
      <c r="I175" s="32">
        <v>0</v>
      </c>
      <c r="J175" s="32">
        <v>0</v>
      </c>
      <c r="K175" s="32">
        <v>0</v>
      </c>
      <c r="L175" s="34" t="s">
        <v>642</v>
      </c>
    </row>
    <row r="176" spans="1:12" ht="33.75" x14ac:dyDescent="0.25">
      <c r="A176" s="24" t="s">
        <v>622</v>
      </c>
      <c r="B176" s="25" t="s">
        <v>84</v>
      </c>
      <c r="C176" s="44" t="str">
        <f>VLOOKUP($B176,[1]Lookups!$E$35:$I$42,5,FALSE)</f>
        <v>k</v>
      </c>
      <c r="D176" s="27" t="s">
        <v>643</v>
      </c>
      <c r="E176" s="48" t="s">
        <v>644</v>
      </c>
      <c r="F176" s="43" t="s">
        <v>645</v>
      </c>
      <c r="G176" s="36" t="s">
        <v>458</v>
      </c>
      <c r="H176" s="31">
        <v>0</v>
      </c>
      <c r="I176" s="31">
        <v>70000000</v>
      </c>
      <c r="J176" s="32">
        <v>50000000</v>
      </c>
      <c r="K176" s="32">
        <v>20000000</v>
      </c>
      <c r="L176" s="34" t="s">
        <v>646</v>
      </c>
    </row>
    <row r="177" spans="1:12" ht="33.75" x14ac:dyDescent="0.25">
      <c r="A177" s="24" t="s">
        <v>622</v>
      </c>
      <c r="B177" s="25" t="s">
        <v>84</v>
      </c>
      <c r="C177" s="44" t="str">
        <f>VLOOKUP($B177,[1]Lookups!$E$35:$I$42,5,FALSE)</f>
        <v>k</v>
      </c>
      <c r="D177" s="27" t="s">
        <v>647</v>
      </c>
      <c r="E177" s="48" t="s">
        <v>648</v>
      </c>
      <c r="F177" s="43" t="s">
        <v>649</v>
      </c>
      <c r="G177" s="36">
        <v>1</v>
      </c>
      <c r="H177" s="31">
        <v>0</v>
      </c>
      <c r="I177" s="32">
        <v>100000</v>
      </c>
      <c r="J177" s="32">
        <v>50000</v>
      </c>
      <c r="K177" s="32">
        <v>50000</v>
      </c>
      <c r="L177" s="34" t="s">
        <v>650</v>
      </c>
    </row>
    <row r="178" spans="1:12" ht="27" x14ac:dyDescent="0.25">
      <c r="A178" s="24" t="s">
        <v>622</v>
      </c>
      <c r="B178" s="25" t="s">
        <v>97</v>
      </c>
      <c r="C178" s="46" t="str">
        <f>VLOOKUP($B178,[1]Lookups!$E$35:$I$42,5,FALSE)</f>
        <v>^</v>
      </c>
      <c r="D178" s="27"/>
      <c r="E178" s="48" t="s">
        <v>651</v>
      </c>
      <c r="F178" s="40" t="s">
        <v>99</v>
      </c>
      <c r="G178" s="36" t="s">
        <v>458</v>
      </c>
      <c r="H178" s="31">
        <v>0</v>
      </c>
      <c r="I178" s="31">
        <v>112800000</v>
      </c>
      <c r="J178" s="31">
        <v>84600000</v>
      </c>
      <c r="K178" s="31">
        <v>28200000</v>
      </c>
      <c r="L178" s="34" t="s">
        <v>652</v>
      </c>
    </row>
    <row r="179" spans="1:12" ht="33.75" x14ac:dyDescent="0.25">
      <c r="A179" s="24" t="s">
        <v>622</v>
      </c>
      <c r="B179" s="25" t="s">
        <v>15</v>
      </c>
      <c r="C179" s="26" t="str">
        <f>VLOOKUP($B179,[1]Lookups!$E$35:$I$42,5,FALSE)</f>
        <v>!</v>
      </c>
      <c r="D179" s="27" t="s">
        <v>653</v>
      </c>
      <c r="E179" s="49" t="s">
        <v>654</v>
      </c>
      <c r="F179" s="43" t="s">
        <v>655</v>
      </c>
      <c r="G179" s="36">
        <v>2</v>
      </c>
      <c r="H179" s="31">
        <v>10000000</v>
      </c>
      <c r="I179" s="32">
        <v>0</v>
      </c>
      <c r="J179" s="32">
        <v>0</v>
      </c>
      <c r="K179" s="32">
        <v>0</v>
      </c>
      <c r="L179" s="34" t="s">
        <v>656</v>
      </c>
    </row>
    <row r="180" spans="1:12" ht="33.75" x14ac:dyDescent="0.25">
      <c r="A180" s="24" t="s">
        <v>622</v>
      </c>
      <c r="B180" s="25" t="s">
        <v>15</v>
      </c>
      <c r="C180" s="26" t="str">
        <f>VLOOKUP($B180,[1]Lookups!$E$35:$I$42,5,FALSE)</f>
        <v>!</v>
      </c>
      <c r="D180" s="27" t="s">
        <v>657</v>
      </c>
      <c r="E180" s="49" t="s">
        <v>658</v>
      </c>
      <c r="F180" s="43" t="s">
        <v>659</v>
      </c>
      <c r="G180" s="36">
        <v>2</v>
      </c>
      <c r="H180" s="31">
        <v>10000000</v>
      </c>
      <c r="I180" s="32">
        <v>0</v>
      </c>
      <c r="J180" s="32">
        <v>0</v>
      </c>
      <c r="K180" s="32">
        <v>0</v>
      </c>
      <c r="L180" s="34" t="s">
        <v>660</v>
      </c>
    </row>
    <row r="181" spans="1:12" ht="27" x14ac:dyDescent="0.25">
      <c r="A181" s="24" t="s">
        <v>622</v>
      </c>
      <c r="B181" s="25" t="s">
        <v>75</v>
      </c>
      <c r="C181" s="42" t="str">
        <f>VLOOKUP($B181,[1]Lookups!$E$35:$I$42,5,FALSE)</f>
        <v>#</v>
      </c>
      <c r="D181" s="27"/>
      <c r="E181" s="48" t="s">
        <v>661</v>
      </c>
      <c r="F181" s="43" t="s">
        <v>662</v>
      </c>
      <c r="G181" s="36" t="s">
        <v>458</v>
      </c>
      <c r="H181" s="31">
        <v>0</v>
      </c>
      <c r="I181" s="32">
        <v>600000</v>
      </c>
      <c r="J181" s="32">
        <f>I181-K181</f>
        <v>480000</v>
      </c>
      <c r="K181" s="32">
        <f>ROUND(I181/5/1000,0)*1000</f>
        <v>120000</v>
      </c>
      <c r="L181" s="34" t="s">
        <v>663</v>
      </c>
    </row>
    <row r="182" spans="1:12" ht="33.75" x14ac:dyDescent="0.25">
      <c r="A182" s="24" t="s">
        <v>622</v>
      </c>
      <c r="B182" s="25" t="s">
        <v>84</v>
      </c>
      <c r="C182" s="44" t="str">
        <f>VLOOKUP($B182,[1]Lookups!$E$35:$I$42,5,FALSE)</f>
        <v>k</v>
      </c>
      <c r="D182" s="27" t="s">
        <v>664</v>
      </c>
      <c r="E182" s="28" t="s">
        <v>665</v>
      </c>
      <c r="F182" s="29" t="s">
        <v>666</v>
      </c>
      <c r="G182" s="30">
        <v>2</v>
      </c>
      <c r="H182" s="31">
        <v>10000000</v>
      </c>
      <c r="I182" s="31">
        <v>0</v>
      </c>
      <c r="J182" s="32">
        <v>0</v>
      </c>
      <c r="K182" s="32">
        <v>0</v>
      </c>
      <c r="L182" s="34" t="s">
        <v>667</v>
      </c>
    </row>
    <row r="183" spans="1:12" ht="33.75" x14ac:dyDescent="0.25">
      <c r="A183" s="24" t="s">
        <v>622</v>
      </c>
      <c r="B183" s="37" t="s">
        <v>71</v>
      </c>
      <c r="C183" s="38" t="str">
        <f>VLOOKUP($B183,[1]Lookups!$E$35:$I$42,5,FALSE)</f>
        <v>X</v>
      </c>
      <c r="D183" s="27"/>
      <c r="E183" s="39" t="s">
        <v>668</v>
      </c>
      <c r="F183" s="40" t="s">
        <v>669</v>
      </c>
      <c r="G183" s="36" t="s">
        <v>458</v>
      </c>
      <c r="H183" s="31">
        <v>0</v>
      </c>
      <c r="I183" s="47">
        <v>6450000</v>
      </c>
      <c r="J183" s="31">
        <f>I183*0.75</f>
        <v>4837500</v>
      </c>
      <c r="K183" s="32">
        <f>I183*0.25</f>
        <v>1612500</v>
      </c>
      <c r="L183" s="41" t="s">
        <v>670</v>
      </c>
    </row>
    <row r="184" spans="1:12" ht="27" x14ac:dyDescent="0.25">
      <c r="A184" s="24" t="s">
        <v>671</v>
      </c>
      <c r="B184" s="25" t="s">
        <v>84</v>
      </c>
      <c r="C184" s="44" t="str">
        <f>VLOOKUP($B184,[1]Lookups!$E$35:$I$42,5,FALSE)</f>
        <v>k</v>
      </c>
      <c r="D184" s="27" t="s">
        <v>672</v>
      </c>
      <c r="E184" s="48" t="s">
        <v>673</v>
      </c>
      <c r="F184" s="43" t="s">
        <v>674</v>
      </c>
      <c r="G184" s="30">
        <v>2</v>
      </c>
      <c r="H184" s="31">
        <v>0</v>
      </c>
      <c r="I184" s="32">
        <v>30000000</v>
      </c>
      <c r="J184" s="32">
        <f>I184-K184</f>
        <v>15000000</v>
      </c>
      <c r="K184" s="32">
        <v>15000000</v>
      </c>
      <c r="L184" s="33" t="s">
        <v>162</v>
      </c>
    </row>
    <row r="185" spans="1:12" ht="33.75" x14ac:dyDescent="0.25">
      <c r="A185" s="24" t="s">
        <v>671</v>
      </c>
      <c r="B185" s="25" t="s">
        <v>84</v>
      </c>
      <c r="C185" s="44" t="str">
        <f>VLOOKUP($B185,[1]Lookups!$E$35:$I$42,5,FALSE)</f>
        <v>k</v>
      </c>
      <c r="D185" s="27" t="s">
        <v>675</v>
      </c>
      <c r="E185" s="28" t="s">
        <v>676</v>
      </c>
      <c r="F185" s="29" t="s">
        <v>677</v>
      </c>
      <c r="G185" s="30">
        <v>2</v>
      </c>
      <c r="H185" s="31">
        <v>2000000</v>
      </c>
      <c r="I185" s="31">
        <v>0</v>
      </c>
      <c r="J185" s="31">
        <v>0</v>
      </c>
      <c r="K185" s="31">
        <v>0</v>
      </c>
      <c r="L185" s="34" t="s">
        <v>678</v>
      </c>
    </row>
    <row r="186" spans="1:12" ht="33.75" x14ac:dyDescent="0.25">
      <c r="A186" s="24" t="s">
        <v>671</v>
      </c>
      <c r="B186" s="25" t="s">
        <v>15</v>
      </c>
      <c r="C186" s="26" t="str">
        <f>VLOOKUP($B186,[1]Lookups!$E$35:$I$42,5,FALSE)</f>
        <v>!</v>
      </c>
      <c r="D186" s="27" t="s">
        <v>679</v>
      </c>
      <c r="E186" s="28" t="s">
        <v>680</v>
      </c>
      <c r="F186" s="29" t="s">
        <v>681</v>
      </c>
      <c r="G186" s="30">
        <v>1</v>
      </c>
      <c r="H186" s="31">
        <v>10000000</v>
      </c>
      <c r="I186" s="31">
        <v>0</v>
      </c>
      <c r="J186" s="31">
        <v>0</v>
      </c>
      <c r="K186" s="32">
        <v>0</v>
      </c>
      <c r="L186" s="34" t="s">
        <v>212</v>
      </c>
    </row>
    <row r="187" spans="1:12" ht="45" x14ac:dyDescent="0.25">
      <c r="A187" s="24" t="s">
        <v>671</v>
      </c>
      <c r="B187" s="25" t="s">
        <v>24</v>
      </c>
      <c r="C187" s="35" t="str">
        <f>VLOOKUP($B187,[1]Lookups!$E$35:$I$42,5,FALSE)</f>
        <v>G</v>
      </c>
      <c r="D187" s="27" t="s">
        <v>682</v>
      </c>
      <c r="E187" s="28" t="s">
        <v>683</v>
      </c>
      <c r="F187" s="29" t="s">
        <v>684</v>
      </c>
      <c r="G187" s="30">
        <v>1</v>
      </c>
      <c r="H187" s="31">
        <v>0</v>
      </c>
      <c r="I187" s="31">
        <v>50000000</v>
      </c>
      <c r="J187" s="31">
        <v>37500000</v>
      </c>
      <c r="K187" s="31">
        <v>12500000</v>
      </c>
      <c r="L187" s="34" t="s">
        <v>685</v>
      </c>
    </row>
    <row r="188" spans="1:12" ht="27" x14ac:dyDescent="0.25">
      <c r="A188" s="24" t="s">
        <v>671</v>
      </c>
      <c r="B188" s="25" t="s">
        <v>15</v>
      </c>
      <c r="C188" s="26" t="str">
        <f>VLOOKUP($B188,[1]Lookups!$E$35:$I$42,5,FALSE)</f>
        <v>!</v>
      </c>
      <c r="D188" s="27" t="s">
        <v>686</v>
      </c>
      <c r="E188" s="28" t="s">
        <v>687</v>
      </c>
      <c r="F188" s="29" t="s">
        <v>688</v>
      </c>
      <c r="G188" s="30">
        <v>1</v>
      </c>
      <c r="H188" s="31">
        <v>10000000</v>
      </c>
      <c r="I188" s="31">
        <v>0</v>
      </c>
      <c r="J188" s="31">
        <v>0</v>
      </c>
      <c r="K188" s="32">
        <v>0</v>
      </c>
      <c r="L188" s="34" t="s">
        <v>205</v>
      </c>
    </row>
    <row r="189" spans="1:12" ht="27" x14ac:dyDescent="0.25">
      <c r="A189" s="24" t="s">
        <v>671</v>
      </c>
      <c r="B189" s="25" t="s">
        <v>15</v>
      </c>
      <c r="C189" s="26" t="str">
        <f>VLOOKUP($B189,[1]Lookups!$E$35:$I$42,5,FALSE)</f>
        <v>!</v>
      </c>
      <c r="D189" s="27" t="s">
        <v>689</v>
      </c>
      <c r="E189" s="28" t="s">
        <v>690</v>
      </c>
      <c r="F189" s="29" t="s">
        <v>691</v>
      </c>
      <c r="G189" s="30">
        <v>1</v>
      </c>
      <c r="H189" s="31">
        <v>10000000</v>
      </c>
      <c r="I189" s="31">
        <v>0</v>
      </c>
      <c r="J189" s="31">
        <v>0</v>
      </c>
      <c r="K189" s="32">
        <v>0</v>
      </c>
      <c r="L189" s="34" t="s">
        <v>205</v>
      </c>
    </row>
    <row r="190" spans="1:12" ht="27" x14ac:dyDescent="0.25">
      <c r="A190" s="24" t="s">
        <v>671</v>
      </c>
      <c r="B190" s="25" t="s">
        <v>15</v>
      </c>
      <c r="C190" s="26" t="str">
        <f>VLOOKUP($B190,[1]Lookups!$E$35:$I$42,5,FALSE)</f>
        <v>!</v>
      </c>
      <c r="D190" s="27" t="s">
        <v>692</v>
      </c>
      <c r="E190" s="28" t="s">
        <v>693</v>
      </c>
      <c r="F190" s="29" t="s">
        <v>694</v>
      </c>
      <c r="G190" s="30">
        <v>1</v>
      </c>
      <c r="H190" s="31">
        <v>10000000</v>
      </c>
      <c r="I190" s="31">
        <v>0</v>
      </c>
      <c r="J190" s="31">
        <v>0</v>
      </c>
      <c r="K190" s="32">
        <v>0</v>
      </c>
      <c r="L190" s="34" t="s">
        <v>205</v>
      </c>
    </row>
    <row r="191" spans="1:12" ht="27" x14ac:dyDescent="0.25">
      <c r="A191" s="24" t="s">
        <v>671</v>
      </c>
      <c r="B191" s="25" t="s">
        <v>84</v>
      </c>
      <c r="C191" s="44" t="str">
        <f>VLOOKUP($B191,[1]Lookups!$E$35:$I$42,5,FALSE)</f>
        <v>k</v>
      </c>
      <c r="D191" s="27" t="s">
        <v>695</v>
      </c>
      <c r="E191" s="48" t="s">
        <v>696</v>
      </c>
      <c r="F191" s="43" t="s">
        <v>697</v>
      </c>
      <c r="G191" s="30">
        <v>2</v>
      </c>
      <c r="H191" s="31">
        <v>0</v>
      </c>
      <c r="I191" s="32">
        <v>30000000</v>
      </c>
      <c r="J191" s="32">
        <f>I191-K191</f>
        <v>15000000</v>
      </c>
      <c r="K191" s="32">
        <v>15000000</v>
      </c>
      <c r="L191" s="33" t="s">
        <v>162</v>
      </c>
    </row>
    <row r="192" spans="1:12" ht="45" x14ac:dyDescent="0.25">
      <c r="A192" s="24" t="s">
        <v>671</v>
      </c>
      <c r="B192" s="25" t="s">
        <v>24</v>
      </c>
      <c r="C192" s="35" t="str">
        <f>VLOOKUP($B192,[1]Lookups!$E$35:$I$42,5,FALSE)</f>
        <v>G</v>
      </c>
      <c r="D192" s="27" t="s">
        <v>698</v>
      </c>
      <c r="E192" s="28" t="s">
        <v>699</v>
      </c>
      <c r="F192" s="29" t="s">
        <v>700</v>
      </c>
      <c r="G192" s="30">
        <v>1</v>
      </c>
      <c r="H192" s="31">
        <v>0</v>
      </c>
      <c r="I192" s="31">
        <v>18170000</v>
      </c>
      <c r="J192" s="31">
        <f>I192*0.75</f>
        <v>13627500</v>
      </c>
      <c r="K192" s="31">
        <f>I192*0.25</f>
        <v>4542500</v>
      </c>
      <c r="L192" s="34" t="s">
        <v>701</v>
      </c>
    </row>
    <row r="193" spans="1:15" ht="33.75" x14ac:dyDescent="0.25">
      <c r="A193" s="24" t="s">
        <v>671</v>
      </c>
      <c r="B193" s="25" t="s">
        <v>24</v>
      </c>
      <c r="C193" s="35" t="str">
        <f>VLOOKUP($B193,[1]Lookups!$E$35:$I$42,5,FALSE)</f>
        <v>G</v>
      </c>
      <c r="D193" s="27" t="s">
        <v>702</v>
      </c>
      <c r="E193" s="28" t="s">
        <v>703</v>
      </c>
      <c r="F193" s="29" t="s">
        <v>704</v>
      </c>
      <c r="G193" s="30">
        <v>2</v>
      </c>
      <c r="H193" s="31">
        <v>0</v>
      </c>
      <c r="I193" s="31">
        <v>15000000</v>
      </c>
      <c r="J193" s="31">
        <f>I193-K193</f>
        <v>11250000</v>
      </c>
      <c r="K193" s="32">
        <v>3750000</v>
      </c>
      <c r="L193" s="34" t="s">
        <v>705</v>
      </c>
    </row>
    <row r="194" spans="1:15" ht="33.75" x14ac:dyDescent="0.25">
      <c r="A194" s="24" t="s">
        <v>671</v>
      </c>
      <c r="B194" s="37" t="s">
        <v>71</v>
      </c>
      <c r="C194" s="38" t="str">
        <f>VLOOKUP($B194,[1]Lookups!$E$35:$I$42,5,FALSE)</f>
        <v>X</v>
      </c>
      <c r="D194" s="27"/>
      <c r="E194" s="39" t="s">
        <v>706</v>
      </c>
      <c r="F194" s="40" t="s">
        <v>707</v>
      </c>
      <c r="G194" s="36" t="s">
        <v>230</v>
      </c>
      <c r="H194" s="31">
        <v>0</v>
      </c>
      <c r="I194" s="47">
        <v>880000</v>
      </c>
      <c r="J194" s="31">
        <f>I194*0.75</f>
        <v>660000</v>
      </c>
      <c r="K194" s="32">
        <f>I194*0.25</f>
        <v>220000</v>
      </c>
      <c r="L194" s="41" t="s">
        <v>708</v>
      </c>
      <c r="M194" s="10"/>
      <c r="N194" s="10"/>
      <c r="O194" s="10"/>
    </row>
    <row r="195" spans="1:15" ht="27" x14ac:dyDescent="0.25">
      <c r="A195" s="24" t="s">
        <v>671</v>
      </c>
      <c r="B195" s="25" t="s">
        <v>75</v>
      </c>
      <c r="C195" s="42" t="str">
        <f>VLOOKUP($B195,[1]Lookups!$E$35:$I$42,5,FALSE)</f>
        <v>#</v>
      </c>
      <c r="D195" s="27"/>
      <c r="E195" s="28" t="s">
        <v>709</v>
      </c>
      <c r="F195" s="43" t="s">
        <v>710</v>
      </c>
      <c r="G195" s="36" t="s">
        <v>230</v>
      </c>
      <c r="H195" s="31">
        <v>0</v>
      </c>
      <c r="I195" s="31">
        <v>1525000</v>
      </c>
      <c r="J195" s="32">
        <f>I195-K195</f>
        <v>1220000</v>
      </c>
      <c r="K195" s="32">
        <f>ROUND(I195/5/1000,0)*1000</f>
        <v>305000</v>
      </c>
      <c r="L195" s="34" t="s">
        <v>711</v>
      </c>
    </row>
    <row r="196" spans="1:15" ht="45" x14ac:dyDescent="0.25">
      <c r="A196" s="24" t="s">
        <v>712</v>
      </c>
      <c r="B196" s="25" t="s">
        <v>15</v>
      </c>
      <c r="C196" s="26" t="str">
        <f>VLOOKUP($B196,[1]Lookups!$E$35:$I$42,5,FALSE)</f>
        <v>!</v>
      </c>
      <c r="D196" s="27" t="s">
        <v>713</v>
      </c>
      <c r="E196" s="28" t="s">
        <v>714</v>
      </c>
      <c r="F196" s="29" t="s">
        <v>715</v>
      </c>
      <c r="G196" s="36" t="s">
        <v>69</v>
      </c>
      <c r="H196" s="31">
        <v>10000000</v>
      </c>
      <c r="I196" s="31">
        <v>0</v>
      </c>
      <c r="J196" s="32">
        <v>0</v>
      </c>
      <c r="K196" s="32">
        <v>0</v>
      </c>
      <c r="L196" s="34" t="s">
        <v>716</v>
      </c>
    </row>
    <row r="197" spans="1:15" ht="33.75" x14ac:dyDescent="0.25">
      <c r="A197" s="24" t="s">
        <v>712</v>
      </c>
      <c r="B197" s="25" t="s">
        <v>15</v>
      </c>
      <c r="C197" s="26" t="str">
        <f>VLOOKUP($B197,[1]Lookups!$E$35:$I$42,5,FALSE)</f>
        <v>!</v>
      </c>
      <c r="D197" s="27" t="s">
        <v>717</v>
      </c>
      <c r="E197" s="28" t="s">
        <v>718</v>
      </c>
      <c r="F197" s="29" t="s">
        <v>719</v>
      </c>
      <c r="G197" s="36" t="s">
        <v>69</v>
      </c>
      <c r="H197" s="31">
        <v>500000</v>
      </c>
      <c r="I197" s="31">
        <v>0</v>
      </c>
      <c r="J197" s="32">
        <v>0</v>
      </c>
      <c r="K197" s="32">
        <v>0</v>
      </c>
      <c r="L197" s="34" t="s">
        <v>720</v>
      </c>
    </row>
    <row r="198" spans="1:15" ht="33.75" x14ac:dyDescent="0.25">
      <c r="A198" s="24" t="s">
        <v>712</v>
      </c>
      <c r="B198" s="25" t="s">
        <v>15</v>
      </c>
      <c r="C198" s="26" t="str">
        <f>VLOOKUP($B198,[1]Lookups!$E$35:$I$42,5,FALSE)</f>
        <v>!</v>
      </c>
      <c r="D198" s="27" t="s">
        <v>721</v>
      </c>
      <c r="E198" s="49" t="s">
        <v>722</v>
      </c>
      <c r="F198" s="43" t="s">
        <v>723</v>
      </c>
      <c r="G198" s="36" t="s">
        <v>69</v>
      </c>
      <c r="H198" s="31">
        <v>50000000</v>
      </c>
      <c r="I198" s="32">
        <v>0</v>
      </c>
      <c r="J198" s="32">
        <v>0</v>
      </c>
      <c r="K198" s="32">
        <v>0</v>
      </c>
      <c r="L198" s="34" t="s">
        <v>724</v>
      </c>
    </row>
    <row r="199" spans="1:15" ht="27" x14ac:dyDescent="0.25">
      <c r="A199" s="24" t="s">
        <v>712</v>
      </c>
      <c r="B199" s="25" t="s">
        <v>97</v>
      </c>
      <c r="C199" s="46" t="str">
        <f>VLOOKUP($B199,[1]Lookups!$E$35:$I$42,5,FALSE)</f>
        <v>^</v>
      </c>
      <c r="D199" s="27"/>
      <c r="E199" s="48" t="s">
        <v>725</v>
      </c>
      <c r="F199" s="40" t="s">
        <v>99</v>
      </c>
      <c r="G199" s="36" t="s">
        <v>69</v>
      </c>
      <c r="H199" s="31">
        <v>0</v>
      </c>
      <c r="I199" s="31">
        <f>SUM(J199:K199)</f>
        <v>300000</v>
      </c>
      <c r="J199" s="32">
        <v>225000</v>
      </c>
      <c r="K199" s="32">
        <v>75000</v>
      </c>
      <c r="L199" s="34" t="s">
        <v>231</v>
      </c>
    </row>
    <row r="200" spans="1:15" ht="45" x14ac:dyDescent="0.25">
      <c r="A200" s="24" t="s">
        <v>712</v>
      </c>
      <c r="B200" s="25" t="s">
        <v>24</v>
      </c>
      <c r="C200" s="35" t="str">
        <f>VLOOKUP($B200,[1]Lookups!$E$35:$I$42,5,FALSE)</f>
        <v>G</v>
      </c>
      <c r="D200" s="27" t="s">
        <v>726</v>
      </c>
      <c r="E200" s="28" t="s">
        <v>727</v>
      </c>
      <c r="F200" s="29" t="s">
        <v>728</v>
      </c>
      <c r="G200" s="36" t="s">
        <v>69</v>
      </c>
      <c r="H200" s="31">
        <v>0</v>
      </c>
      <c r="I200" s="31">
        <v>25000000</v>
      </c>
      <c r="J200" s="32">
        <v>12500000</v>
      </c>
      <c r="K200" s="32">
        <v>12500000</v>
      </c>
      <c r="L200" s="34" t="s">
        <v>729</v>
      </c>
    </row>
    <row r="201" spans="1:15" ht="33.75" x14ac:dyDescent="0.25">
      <c r="A201" s="24" t="s">
        <v>712</v>
      </c>
      <c r="B201" s="37" t="s">
        <v>71</v>
      </c>
      <c r="C201" s="38" t="str">
        <f>VLOOKUP($B201,[1]Lookups!$E$35:$I$42,5,FALSE)</f>
        <v>X</v>
      </c>
      <c r="D201" s="27"/>
      <c r="E201" s="39" t="s">
        <v>730</v>
      </c>
      <c r="F201" s="40" t="s">
        <v>731</v>
      </c>
      <c r="G201" s="36" t="s">
        <v>69</v>
      </c>
      <c r="H201" s="31">
        <v>0</v>
      </c>
      <c r="I201" s="47">
        <v>6285000</v>
      </c>
      <c r="J201" s="31">
        <f>I201*0.75</f>
        <v>4713750</v>
      </c>
      <c r="K201" s="32">
        <f>I201*0.25</f>
        <v>1571250</v>
      </c>
      <c r="L201" s="41" t="s">
        <v>670</v>
      </c>
      <c r="M201" s="10"/>
      <c r="N201" s="10"/>
      <c r="O201" s="10"/>
    </row>
    <row r="202" spans="1:15" ht="27" x14ac:dyDescent="0.25">
      <c r="A202" s="24" t="s">
        <v>712</v>
      </c>
      <c r="B202" s="25" t="s">
        <v>75</v>
      </c>
      <c r="C202" s="42" t="str">
        <f>VLOOKUP($B202,[1]Lookups!$E$35:$I$42,5,FALSE)</f>
        <v>#</v>
      </c>
      <c r="D202" s="27"/>
      <c r="E202" s="48" t="s">
        <v>732</v>
      </c>
      <c r="F202" s="43" t="s">
        <v>733</v>
      </c>
      <c r="G202" s="36" t="s">
        <v>69</v>
      </c>
      <c r="H202" s="31">
        <v>0</v>
      </c>
      <c r="I202" s="32">
        <v>450000</v>
      </c>
      <c r="J202" s="32">
        <f>I202-K202</f>
        <v>360000</v>
      </c>
      <c r="K202" s="32">
        <f>ROUND(I202/5/1000,0)*1000</f>
        <v>90000</v>
      </c>
      <c r="L202" s="34" t="s">
        <v>734</v>
      </c>
    </row>
    <row r="203" spans="1:15" ht="33.75" x14ac:dyDescent="0.25">
      <c r="A203" s="24" t="s">
        <v>735</v>
      </c>
      <c r="B203" s="25" t="s">
        <v>15</v>
      </c>
      <c r="C203" s="26" t="str">
        <f>VLOOKUP($B203,[1]Lookups!$E$35:$I$42,5,FALSE)</f>
        <v>!</v>
      </c>
      <c r="D203" s="27" t="s">
        <v>736</v>
      </c>
      <c r="E203" s="28" t="s">
        <v>737</v>
      </c>
      <c r="F203" s="29" t="s">
        <v>738</v>
      </c>
      <c r="G203" s="30">
        <v>2</v>
      </c>
      <c r="H203" s="31">
        <v>15000000</v>
      </c>
      <c r="I203" s="31">
        <v>0</v>
      </c>
      <c r="J203" s="32">
        <v>0</v>
      </c>
      <c r="K203" s="32">
        <v>0</v>
      </c>
      <c r="L203" s="34" t="s">
        <v>739</v>
      </c>
    </row>
    <row r="204" spans="1:15" ht="33.75" x14ac:dyDescent="0.25">
      <c r="A204" s="24" t="s">
        <v>735</v>
      </c>
      <c r="B204" s="25" t="s">
        <v>15</v>
      </c>
      <c r="C204" s="26" t="str">
        <f>VLOOKUP($B204,[1]Lookups!$E$35:$I$42,5,FALSE)</f>
        <v>!</v>
      </c>
      <c r="D204" s="27" t="s">
        <v>740</v>
      </c>
      <c r="E204" s="28" t="s">
        <v>741</v>
      </c>
      <c r="F204" s="29" t="s">
        <v>742</v>
      </c>
      <c r="G204" s="30">
        <v>2</v>
      </c>
      <c r="H204" s="31">
        <v>500000</v>
      </c>
      <c r="I204" s="31">
        <v>0</v>
      </c>
      <c r="J204" s="32">
        <v>0</v>
      </c>
      <c r="K204" s="32">
        <v>0</v>
      </c>
      <c r="L204" s="34" t="s">
        <v>743</v>
      </c>
    </row>
    <row r="205" spans="1:15" ht="27" x14ac:dyDescent="0.25">
      <c r="A205" s="24" t="s">
        <v>735</v>
      </c>
      <c r="B205" s="25" t="s">
        <v>97</v>
      </c>
      <c r="C205" s="46" t="str">
        <f>VLOOKUP($B205,[1]Lookups!$E$35:$I$42,5,FALSE)</f>
        <v>^</v>
      </c>
      <c r="D205" s="27"/>
      <c r="E205" s="28" t="s">
        <v>744</v>
      </c>
      <c r="F205" s="29" t="s">
        <v>99</v>
      </c>
      <c r="G205" s="30">
        <v>2</v>
      </c>
      <c r="H205" s="31">
        <v>0</v>
      </c>
      <c r="I205" s="31">
        <f>SUM(J205:K205)</f>
        <v>400000</v>
      </c>
      <c r="J205" s="32">
        <v>300000</v>
      </c>
      <c r="K205" s="32">
        <v>100000</v>
      </c>
      <c r="L205" s="34" t="s">
        <v>231</v>
      </c>
    </row>
    <row r="206" spans="1:15" ht="27" x14ac:dyDescent="0.25">
      <c r="A206" s="24" t="s">
        <v>735</v>
      </c>
      <c r="B206" s="25" t="s">
        <v>75</v>
      </c>
      <c r="C206" s="42" t="str">
        <f>VLOOKUP($B206,[1]Lookups!$E$35:$I$42,5,FALSE)</f>
        <v>#</v>
      </c>
      <c r="D206" s="27"/>
      <c r="E206" s="49" t="s">
        <v>745</v>
      </c>
      <c r="F206" s="43" t="s">
        <v>746</v>
      </c>
      <c r="G206" s="30">
        <v>2</v>
      </c>
      <c r="H206" s="31">
        <v>0</v>
      </c>
      <c r="I206" s="32">
        <v>375000</v>
      </c>
      <c r="J206" s="32">
        <f>I206-K206</f>
        <v>300000</v>
      </c>
      <c r="K206" s="32">
        <f>ROUND(I206/5/1000,0)*1000</f>
        <v>75000</v>
      </c>
      <c r="L206" s="34" t="s">
        <v>663</v>
      </c>
    </row>
    <row r="207" spans="1:15" ht="27" x14ac:dyDescent="0.25">
      <c r="A207" s="24" t="s">
        <v>747</v>
      </c>
      <c r="B207" s="25" t="s">
        <v>24</v>
      </c>
      <c r="C207" s="35" t="str">
        <f>VLOOKUP($B207,[1]Lookups!$E$35:$I$42,5,FALSE)</f>
        <v>G</v>
      </c>
      <c r="D207" s="27" t="s">
        <v>748</v>
      </c>
      <c r="E207" s="48" t="s">
        <v>749</v>
      </c>
      <c r="F207" s="43" t="s">
        <v>750</v>
      </c>
      <c r="G207" s="36" t="s">
        <v>751</v>
      </c>
      <c r="H207" s="31">
        <v>0</v>
      </c>
      <c r="I207" s="32">
        <v>95000000</v>
      </c>
      <c r="J207" s="32">
        <f>I207-K207</f>
        <v>75000000</v>
      </c>
      <c r="K207" s="32">
        <v>20000000</v>
      </c>
      <c r="L207" s="34" t="s">
        <v>752</v>
      </c>
    </row>
    <row r="208" spans="1:15" ht="33.75" x14ac:dyDescent="0.25">
      <c r="A208" s="24" t="s">
        <v>747</v>
      </c>
      <c r="B208" s="25" t="s">
        <v>84</v>
      </c>
      <c r="C208" s="44" t="str">
        <f>VLOOKUP($B208,[1]Lookups!$E$35:$I$42,5,FALSE)</f>
        <v>k</v>
      </c>
      <c r="D208" s="27" t="s">
        <v>753</v>
      </c>
      <c r="E208" s="48" t="s">
        <v>754</v>
      </c>
      <c r="F208" s="43" t="s">
        <v>755</v>
      </c>
      <c r="G208" s="36">
        <v>4</v>
      </c>
      <c r="H208" s="31">
        <v>0</v>
      </c>
      <c r="I208" s="32">
        <v>350000</v>
      </c>
      <c r="J208" s="32">
        <f>I208-K208</f>
        <v>175000</v>
      </c>
      <c r="K208" s="32">
        <f>175000</f>
        <v>175000</v>
      </c>
      <c r="L208" s="34" t="s">
        <v>756</v>
      </c>
    </row>
    <row r="209" spans="1:15" ht="27" x14ac:dyDescent="0.25">
      <c r="A209" s="24" t="s">
        <v>747</v>
      </c>
      <c r="B209" s="25" t="s">
        <v>97</v>
      </c>
      <c r="C209" s="46" t="str">
        <f>VLOOKUP($B209,[1]Lookups!$E$35:$I$42,5,FALSE)</f>
        <v>^</v>
      </c>
      <c r="D209" s="27"/>
      <c r="E209" s="49" t="s">
        <v>757</v>
      </c>
      <c r="F209" s="40" t="s">
        <v>99</v>
      </c>
      <c r="G209" s="36" t="s">
        <v>751</v>
      </c>
      <c r="H209" s="31">
        <v>0</v>
      </c>
      <c r="I209" s="31">
        <v>119300000</v>
      </c>
      <c r="J209" s="31">
        <v>89475000</v>
      </c>
      <c r="K209" s="31">
        <v>29825000</v>
      </c>
      <c r="L209" s="34" t="s">
        <v>758</v>
      </c>
    </row>
    <row r="210" spans="1:15" ht="33.75" x14ac:dyDescent="0.25">
      <c r="A210" s="24" t="s">
        <v>747</v>
      </c>
      <c r="B210" s="25" t="s">
        <v>15</v>
      </c>
      <c r="C210" s="26" t="str">
        <f>VLOOKUP($B210,[1]Lookups!$E$35:$I$42,5,FALSE)</f>
        <v>!</v>
      </c>
      <c r="D210" s="27" t="s">
        <v>759</v>
      </c>
      <c r="E210" s="48" t="s">
        <v>760</v>
      </c>
      <c r="F210" s="43" t="s">
        <v>761</v>
      </c>
      <c r="G210" s="36" t="s">
        <v>230</v>
      </c>
      <c r="H210" s="31">
        <v>30000000</v>
      </c>
      <c r="I210" s="32">
        <v>0</v>
      </c>
      <c r="J210" s="32">
        <v>0</v>
      </c>
      <c r="K210" s="32">
        <v>0</v>
      </c>
      <c r="L210" s="34" t="s">
        <v>762</v>
      </c>
    </row>
    <row r="211" spans="1:15" ht="45" x14ac:dyDescent="0.25">
      <c r="A211" s="24" t="s">
        <v>747</v>
      </c>
      <c r="B211" s="25" t="s">
        <v>84</v>
      </c>
      <c r="C211" s="44" t="str">
        <f>VLOOKUP($B211,[1]Lookups!$E$35:$I$42,5,FALSE)</f>
        <v>k</v>
      </c>
      <c r="D211" s="27" t="s">
        <v>763</v>
      </c>
      <c r="E211" s="48" t="s">
        <v>764</v>
      </c>
      <c r="F211" s="43" t="s">
        <v>765</v>
      </c>
      <c r="G211" s="36">
        <v>4</v>
      </c>
      <c r="H211" s="31">
        <v>0</v>
      </c>
      <c r="I211" s="32">
        <v>2000000</v>
      </c>
      <c r="J211" s="32">
        <v>1000000</v>
      </c>
      <c r="K211" s="32">
        <v>1000000</v>
      </c>
      <c r="L211" s="34" t="s">
        <v>766</v>
      </c>
    </row>
    <row r="212" spans="1:15" ht="33.75" x14ac:dyDescent="0.25">
      <c r="A212" s="24" t="s">
        <v>747</v>
      </c>
      <c r="B212" s="25" t="s">
        <v>84</v>
      </c>
      <c r="C212" s="44" t="str">
        <f>VLOOKUP($B212,[1]Lookups!$E$35:$I$42,5,FALSE)</f>
        <v>k</v>
      </c>
      <c r="D212" s="27" t="s">
        <v>767</v>
      </c>
      <c r="E212" s="28" t="s">
        <v>768</v>
      </c>
      <c r="F212" s="29" t="s">
        <v>769</v>
      </c>
      <c r="G212" s="36" t="s">
        <v>69</v>
      </c>
      <c r="H212" s="31">
        <v>0</v>
      </c>
      <c r="I212" s="31">
        <v>40000000</v>
      </c>
      <c r="J212" s="32">
        <v>30000000</v>
      </c>
      <c r="K212" s="32">
        <v>10000000</v>
      </c>
      <c r="L212" s="34" t="s">
        <v>770</v>
      </c>
    </row>
    <row r="213" spans="1:15" ht="33.75" x14ac:dyDescent="0.25">
      <c r="A213" s="24" t="s">
        <v>747</v>
      </c>
      <c r="B213" s="25" t="s">
        <v>15</v>
      </c>
      <c r="C213" s="26" t="str">
        <f>VLOOKUP($B213,[1]Lookups!$E$35:$I$42,5,FALSE)</f>
        <v>!</v>
      </c>
      <c r="D213" s="27" t="s">
        <v>771</v>
      </c>
      <c r="E213" s="24" t="s">
        <v>772</v>
      </c>
      <c r="F213" s="40" t="s">
        <v>773</v>
      </c>
      <c r="G213" s="36">
        <v>4</v>
      </c>
      <c r="H213" s="31">
        <v>35000000</v>
      </c>
      <c r="I213" s="50">
        <v>0</v>
      </c>
      <c r="J213" s="32">
        <v>0</v>
      </c>
      <c r="K213" s="32">
        <v>0</v>
      </c>
      <c r="L213" s="34" t="s">
        <v>774</v>
      </c>
    </row>
    <row r="214" spans="1:15" ht="45" x14ac:dyDescent="0.25">
      <c r="A214" s="24" t="s">
        <v>747</v>
      </c>
      <c r="B214" s="25" t="s">
        <v>84</v>
      </c>
      <c r="C214" s="44" t="str">
        <f>VLOOKUP($B214,[1]Lookups!$E$35:$I$42,5,FALSE)</f>
        <v>k</v>
      </c>
      <c r="D214" s="27" t="s">
        <v>775</v>
      </c>
      <c r="E214" s="48" t="s">
        <v>776</v>
      </c>
      <c r="F214" s="43" t="s">
        <v>777</v>
      </c>
      <c r="G214" s="36">
        <v>4</v>
      </c>
      <c r="H214" s="31">
        <v>0</v>
      </c>
      <c r="I214" s="32">
        <v>3000000</v>
      </c>
      <c r="J214" s="32">
        <f>I214-K214</f>
        <v>1500000</v>
      </c>
      <c r="K214" s="32">
        <f>1500000</f>
        <v>1500000</v>
      </c>
      <c r="L214" s="34" t="s">
        <v>778</v>
      </c>
    </row>
    <row r="215" spans="1:15" ht="33.75" x14ac:dyDescent="0.25">
      <c r="A215" s="24" t="s">
        <v>747</v>
      </c>
      <c r="B215" s="25" t="s">
        <v>24</v>
      </c>
      <c r="C215" s="35" t="str">
        <f>VLOOKUP($B215,[1]Lookups!$E$35:$I$42,5,FALSE)</f>
        <v>G</v>
      </c>
      <c r="D215" s="27" t="s">
        <v>779</v>
      </c>
      <c r="E215" s="28" t="s">
        <v>780</v>
      </c>
      <c r="F215" s="29" t="s">
        <v>781</v>
      </c>
      <c r="G215" s="30">
        <v>2</v>
      </c>
      <c r="H215" s="50">
        <v>0</v>
      </c>
      <c r="I215" s="31">
        <v>100000000</v>
      </c>
      <c r="J215" s="32">
        <f>I215-K215</f>
        <v>80000000</v>
      </c>
      <c r="K215" s="32">
        <v>20000000</v>
      </c>
      <c r="L215" s="34" t="s">
        <v>782</v>
      </c>
    </row>
    <row r="216" spans="1:15" ht="33.75" x14ac:dyDescent="0.25">
      <c r="A216" s="24" t="s">
        <v>747</v>
      </c>
      <c r="B216" s="25" t="s">
        <v>24</v>
      </c>
      <c r="C216" s="35" t="str">
        <f>VLOOKUP($B216,[1]Lookups!$E$35:$I$42,5,FALSE)</f>
        <v>G</v>
      </c>
      <c r="D216" s="27" t="s">
        <v>783</v>
      </c>
      <c r="E216" s="24" t="s">
        <v>784</v>
      </c>
      <c r="F216" s="40" t="s">
        <v>785</v>
      </c>
      <c r="G216" s="36" t="s">
        <v>751</v>
      </c>
      <c r="H216" s="50">
        <v>0</v>
      </c>
      <c r="I216" s="50">
        <f>J216+K216</f>
        <v>24000000</v>
      </c>
      <c r="J216" s="32">
        <v>18000000</v>
      </c>
      <c r="K216" s="32">
        <v>6000000</v>
      </c>
      <c r="L216" s="34" t="s">
        <v>786</v>
      </c>
    </row>
    <row r="217" spans="1:15" ht="27" x14ac:dyDescent="0.25">
      <c r="A217" s="24" t="s">
        <v>747</v>
      </c>
      <c r="B217" s="25" t="s">
        <v>84</v>
      </c>
      <c r="C217" s="44" t="str">
        <f>VLOOKUP($B217,[1]Lookups!$E$35:$I$42,5,FALSE)</f>
        <v>k</v>
      </c>
      <c r="D217" s="27" t="s">
        <v>787</v>
      </c>
      <c r="E217" s="28" t="s">
        <v>788</v>
      </c>
      <c r="F217" s="29" t="s">
        <v>789</v>
      </c>
      <c r="G217" s="30" t="s">
        <v>143</v>
      </c>
      <c r="H217" s="31">
        <v>0</v>
      </c>
      <c r="I217" s="31">
        <v>250000</v>
      </c>
      <c r="J217" s="32">
        <v>125000</v>
      </c>
      <c r="K217" s="32">
        <v>125000</v>
      </c>
      <c r="L217" s="34" t="s">
        <v>790</v>
      </c>
    </row>
    <row r="218" spans="1:15" ht="33.75" x14ac:dyDescent="0.25">
      <c r="A218" s="24" t="s">
        <v>747</v>
      </c>
      <c r="B218" s="25" t="s">
        <v>24</v>
      </c>
      <c r="C218" s="35" t="str">
        <f>VLOOKUP($B218,[1]Lookups!$E$35:$I$42,5,FALSE)</f>
        <v>G</v>
      </c>
      <c r="D218" s="27" t="s">
        <v>791</v>
      </c>
      <c r="E218" s="48" t="s">
        <v>792</v>
      </c>
      <c r="F218" s="43" t="s">
        <v>793</v>
      </c>
      <c r="G218" s="30">
        <v>1</v>
      </c>
      <c r="H218" s="31">
        <v>0</v>
      </c>
      <c r="I218" s="32">
        <v>10000000</v>
      </c>
      <c r="J218" s="32">
        <f>I218-K218</f>
        <v>7500000</v>
      </c>
      <c r="K218" s="32">
        <v>2500000</v>
      </c>
      <c r="L218" s="34" t="s">
        <v>794</v>
      </c>
    </row>
    <row r="219" spans="1:15" ht="33.75" x14ac:dyDescent="0.25">
      <c r="A219" s="24" t="s">
        <v>747</v>
      </c>
      <c r="B219" s="25" t="s">
        <v>24</v>
      </c>
      <c r="C219" s="35" t="str">
        <f>VLOOKUP($B219,[1]Lookups!$E$35:$I$42,5,FALSE)</f>
        <v>G</v>
      </c>
      <c r="D219" s="27" t="s">
        <v>795</v>
      </c>
      <c r="E219" s="48" t="s">
        <v>796</v>
      </c>
      <c r="F219" s="43" t="s">
        <v>797</v>
      </c>
      <c r="G219" s="36">
        <v>4</v>
      </c>
      <c r="H219" s="31">
        <v>0</v>
      </c>
      <c r="I219" s="32">
        <v>31000000</v>
      </c>
      <c r="J219" s="32">
        <f>I219-K219</f>
        <v>23250000</v>
      </c>
      <c r="K219" s="32">
        <v>7750000</v>
      </c>
      <c r="L219" s="34" t="s">
        <v>798</v>
      </c>
    </row>
    <row r="220" spans="1:15" ht="33.75" x14ac:dyDescent="0.25">
      <c r="A220" s="24" t="s">
        <v>747</v>
      </c>
      <c r="B220" s="25" t="s">
        <v>24</v>
      </c>
      <c r="C220" s="35" t="str">
        <f>VLOOKUP($B220,[1]Lookups!$E$35:$I$42,5,FALSE)</f>
        <v>G</v>
      </c>
      <c r="D220" s="27" t="s">
        <v>799</v>
      </c>
      <c r="E220" s="24" t="s">
        <v>800</v>
      </c>
      <c r="F220" s="40" t="s">
        <v>801</v>
      </c>
      <c r="G220" s="30">
        <v>1</v>
      </c>
      <c r="H220" s="50">
        <v>0</v>
      </c>
      <c r="I220" s="50">
        <f>J220+K220</f>
        <v>23000000</v>
      </c>
      <c r="J220" s="32">
        <v>17000000</v>
      </c>
      <c r="K220" s="52">
        <v>6000000</v>
      </c>
      <c r="L220" s="34" t="s">
        <v>802</v>
      </c>
      <c r="M220" s="10"/>
      <c r="N220" s="10"/>
      <c r="O220" s="10"/>
    </row>
    <row r="221" spans="1:15" ht="33.75" x14ac:dyDescent="0.25">
      <c r="A221" s="24" t="s">
        <v>747</v>
      </c>
      <c r="B221" s="37" t="s">
        <v>71</v>
      </c>
      <c r="C221" s="38" t="str">
        <f>VLOOKUP($B221,[1]Lookups!$E$35:$I$42,5,FALSE)</f>
        <v>X</v>
      </c>
      <c r="D221" s="27"/>
      <c r="E221" s="39" t="s">
        <v>803</v>
      </c>
      <c r="F221" s="40" t="s">
        <v>804</v>
      </c>
      <c r="G221" s="36" t="s">
        <v>226</v>
      </c>
      <c r="H221" s="31">
        <v>0</v>
      </c>
      <c r="I221" s="47">
        <v>36250000</v>
      </c>
      <c r="J221" s="31">
        <f>I221*0.75</f>
        <v>27187500</v>
      </c>
      <c r="K221" s="32">
        <f>I221*0.25</f>
        <v>9062500</v>
      </c>
      <c r="L221" s="41" t="s">
        <v>805</v>
      </c>
      <c r="M221" s="10"/>
      <c r="N221" s="10"/>
      <c r="O221" s="10"/>
    </row>
    <row r="222" spans="1:15" ht="27" x14ac:dyDescent="0.25">
      <c r="A222" s="24" t="s">
        <v>747</v>
      </c>
      <c r="B222" s="25" t="s">
        <v>75</v>
      </c>
      <c r="C222" s="42" t="str">
        <f>VLOOKUP($B222,[1]Lookups!$E$35:$I$42,5,FALSE)</f>
        <v>#</v>
      </c>
      <c r="D222" s="27"/>
      <c r="E222" s="48" t="s">
        <v>806</v>
      </c>
      <c r="F222" s="43" t="s">
        <v>807</v>
      </c>
      <c r="G222" s="36" t="s">
        <v>226</v>
      </c>
      <c r="H222" s="31">
        <v>0</v>
      </c>
      <c r="I222" s="32">
        <v>6400000</v>
      </c>
      <c r="J222" s="32">
        <f>I222-K222</f>
        <v>5120000</v>
      </c>
      <c r="K222" s="32">
        <f>ROUND(I222/5/1000,0)*1000</f>
        <v>1280000</v>
      </c>
      <c r="L222" s="34" t="s">
        <v>808</v>
      </c>
    </row>
    <row r="223" spans="1:15" ht="33.75" x14ac:dyDescent="0.25">
      <c r="A223" s="24" t="s">
        <v>809</v>
      </c>
      <c r="B223" s="25" t="s">
        <v>15</v>
      </c>
      <c r="C223" s="26" t="str">
        <f>VLOOKUP($B223,[1]Lookups!$E$35:$I$42,5,FALSE)</f>
        <v>!</v>
      </c>
      <c r="D223" s="27" t="s">
        <v>810</v>
      </c>
      <c r="E223" s="28" t="s">
        <v>811</v>
      </c>
      <c r="F223" s="29" t="s">
        <v>812</v>
      </c>
      <c r="G223" s="36" t="s">
        <v>69</v>
      </c>
      <c r="H223" s="31">
        <v>15000000</v>
      </c>
      <c r="I223" s="31">
        <v>0</v>
      </c>
      <c r="J223" s="32">
        <v>0</v>
      </c>
      <c r="K223" s="32">
        <v>0</v>
      </c>
      <c r="L223" s="34" t="s">
        <v>813</v>
      </c>
    </row>
    <row r="224" spans="1:15" ht="33.75" x14ac:dyDescent="0.25">
      <c r="A224" s="24" t="s">
        <v>809</v>
      </c>
      <c r="B224" s="25" t="s">
        <v>15</v>
      </c>
      <c r="C224" s="26" t="str">
        <f>VLOOKUP($B224,[1]Lookups!$E$35:$I$42,5,FALSE)</f>
        <v>!</v>
      </c>
      <c r="D224" s="27" t="s">
        <v>814</v>
      </c>
      <c r="E224" s="28" t="s">
        <v>815</v>
      </c>
      <c r="F224" s="29" t="s">
        <v>816</v>
      </c>
      <c r="G224" s="36" t="s">
        <v>69</v>
      </c>
      <c r="H224" s="31">
        <v>500000</v>
      </c>
      <c r="I224" s="31">
        <v>0</v>
      </c>
      <c r="J224" s="32">
        <v>0</v>
      </c>
      <c r="K224" s="32">
        <v>0</v>
      </c>
      <c r="L224" s="34" t="s">
        <v>817</v>
      </c>
    </row>
    <row r="225" spans="1:15" ht="33.75" x14ac:dyDescent="0.25">
      <c r="A225" s="24" t="s">
        <v>809</v>
      </c>
      <c r="B225" s="25" t="s">
        <v>15</v>
      </c>
      <c r="C225" s="26" t="str">
        <f>VLOOKUP($B225,[1]Lookups!$E$35:$I$42,5,FALSE)</f>
        <v>!</v>
      </c>
      <c r="D225" s="27" t="s">
        <v>818</v>
      </c>
      <c r="E225" s="28" t="s">
        <v>819</v>
      </c>
      <c r="F225" s="43" t="s">
        <v>820</v>
      </c>
      <c r="G225" s="36" t="s">
        <v>69</v>
      </c>
      <c r="H225" s="31">
        <v>30000000</v>
      </c>
      <c r="I225" s="31">
        <v>0</v>
      </c>
      <c r="J225" s="32">
        <v>0</v>
      </c>
      <c r="K225" s="32">
        <v>0</v>
      </c>
      <c r="L225" s="34" t="s">
        <v>821</v>
      </c>
    </row>
    <row r="226" spans="1:15" ht="27" x14ac:dyDescent="0.25">
      <c r="A226" s="24" t="s">
        <v>809</v>
      </c>
      <c r="B226" s="25" t="s">
        <v>97</v>
      </c>
      <c r="C226" s="46" t="str">
        <f>VLOOKUP($B226,[1]Lookups!$E$35:$I$42,5,FALSE)</f>
        <v>^</v>
      </c>
      <c r="D226" s="27"/>
      <c r="E226" s="28" t="s">
        <v>822</v>
      </c>
      <c r="F226" s="29" t="s">
        <v>99</v>
      </c>
      <c r="G226" s="30">
        <v>4</v>
      </c>
      <c r="H226" s="31">
        <v>0</v>
      </c>
      <c r="I226" s="31">
        <v>2100000</v>
      </c>
      <c r="J226" s="31">
        <v>1575000</v>
      </c>
      <c r="K226" s="31">
        <v>525000</v>
      </c>
      <c r="L226" s="34" t="s">
        <v>823</v>
      </c>
    </row>
    <row r="227" spans="1:15" ht="27" x14ac:dyDescent="0.25">
      <c r="A227" s="24" t="s">
        <v>809</v>
      </c>
      <c r="B227" s="25" t="s">
        <v>15</v>
      </c>
      <c r="C227" s="26" t="str">
        <f>VLOOKUP($B227,[1]Lookups!$E$35:$I$42,5,FALSE)</f>
        <v>!</v>
      </c>
      <c r="D227" s="27" t="s">
        <v>824</v>
      </c>
      <c r="E227" s="28" t="s">
        <v>825</v>
      </c>
      <c r="F227" s="29" t="s">
        <v>826</v>
      </c>
      <c r="G227" s="36">
        <v>4</v>
      </c>
      <c r="H227" s="31">
        <v>21000000</v>
      </c>
      <c r="I227" s="31">
        <v>0</v>
      </c>
      <c r="J227" s="32">
        <v>0</v>
      </c>
      <c r="K227" s="32">
        <v>0</v>
      </c>
      <c r="L227" s="34" t="s">
        <v>827</v>
      </c>
    </row>
    <row r="228" spans="1:15" ht="45" x14ac:dyDescent="0.25">
      <c r="A228" s="24" t="s">
        <v>809</v>
      </c>
      <c r="B228" s="25" t="s">
        <v>15</v>
      </c>
      <c r="C228" s="26" t="str">
        <f>VLOOKUP($B228,[1]Lookups!$E$35:$I$42,5,FALSE)</f>
        <v>!</v>
      </c>
      <c r="D228" s="27" t="s">
        <v>828</v>
      </c>
      <c r="E228" s="39" t="s">
        <v>829</v>
      </c>
      <c r="F228" s="40" t="s">
        <v>830</v>
      </c>
      <c r="G228" s="36">
        <v>4</v>
      </c>
      <c r="H228" s="31">
        <v>1100000</v>
      </c>
      <c r="I228" s="50">
        <v>0</v>
      </c>
      <c r="J228" s="32">
        <v>0</v>
      </c>
      <c r="K228" s="32">
        <v>0</v>
      </c>
      <c r="L228" s="34" t="s">
        <v>831</v>
      </c>
    </row>
    <row r="229" spans="1:15" ht="27" x14ac:dyDescent="0.25">
      <c r="A229" s="24" t="s">
        <v>809</v>
      </c>
      <c r="B229" s="25" t="s">
        <v>75</v>
      </c>
      <c r="C229" s="42" t="str">
        <f>VLOOKUP($B229,[1]Lookups!$E$35:$I$42,5,FALSE)</f>
        <v>#</v>
      </c>
      <c r="D229" s="27"/>
      <c r="E229" s="49" t="s">
        <v>832</v>
      </c>
      <c r="F229" s="43" t="s">
        <v>833</v>
      </c>
      <c r="G229" s="36" t="s">
        <v>69</v>
      </c>
      <c r="H229" s="31">
        <v>0</v>
      </c>
      <c r="I229" s="32">
        <v>675000</v>
      </c>
      <c r="J229" s="32">
        <f>I229-K229</f>
        <v>540000</v>
      </c>
      <c r="K229" s="32">
        <f>ROUND(I229/5/1000,0)*1000</f>
        <v>135000</v>
      </c>
      <c r="L229" s="34" t="s">
        <v>834</v>
      </c>
    </row>
    <row r="230" spans="1:15" ht="27" x14ac:dyDescent="0.25">
      <c r="A230" s="24" t="s">
        <v>835</v>
      </c>
      <c r="B230" s="25" t="s">
        <v>24</v>
      </c>
      <c r="C230" s="35" t="str">
        <f>VLOOKUP($B230,[1]Lookups!$E$35:$I$42,5,FALSE)</f>
        <v>G</v>
      </c>
      <c r="D230" s="27"/>
      <c r="E230" s="48" t="s">
        <v>836</v>
      </c>
      <c r="F230" s="43" t="s">
        <v>837</v>
      </c>
      <c r="G230" s="36" t="s">
        <v>28</v>
      </c>
      <c r="H230" s="50">
        <v>0</v>
      </c>
      <c r="I230" s="31">
        <v>5000000</v>
      </c>
      <c r="J230" s="31">
        <f>I230-K230</f>
        <v>3750000</v>
      </c>
      <c r="K230" s="31">
        <f>I230*0.25</f>
        <v>1250000</v>
      </c>
      <c r="L230" s="34" t="s">
        <v>838</v>
      </c>
    </row>
    <row r="231" spans="1:15" ht="27" x14ac:dyDescent="0.25">
      <c r="A231" s="24" t="s">
        <v>835</v>
      </c>
      <c r="B231" s="25" t="s">
        <v>24</v>
      </c>
      <c r="C231" s="35" t="str">
        <f>VLOOKUP($B231,[1]Lookups!$E$35:$I$42,5,FALSE)</f>
        <v>G</v>
      </c>
      <c r="D231" s="27"/>
      <c r="E231" s="48" t="s">
        <v>839</v>
      </c>
      <c r="F231" s="43" t="s">
        <v>840</v>
      </c>
      <c r="G231" s="36" t="s">
        <v>28</v>
      </c>
      <c r="H231" s="50">
        <v>0</v>
      </c>
      <c r="I231" s="31">
        <v>25000000</v>
      </c>
      <c r="J231" s="31">
        <f>I231-K231</f>
        <v>12500000</v>
      </c>
      <c r="K231" s="31">
        <v>12500000</v>
      </c>
      <c r="L231" s="34" t="s">
        <v>841</v>
      </c>
    </row>
    <row r="232" spans="1:15" ht="33.75" x14ac:dyDescent="0.25">
      <c r="A232" s="24" t="s">
        <v>835</v>
      </c>
      <c r="B232" s="25" t="s">
        <v>15</v>
      </c>
      <c r="C232" s="26" t="str">
        <f>VLOOKUP($B232,[1]Lookups!$E$35:$I$42,5,FALSE)</f>
        <v>!</v>
      </c>
      <c r="D232" s="27"/>
      <c r="E232" s="48" t="s">
        <v>842</v>
      </c>
      <c r="F232" s="43" t="s">
        <v>843</v>
      </c>
      <c r="G232" s="36" t="s">
        <v>28</v>
      </c>
      <c r="H232" s="31">
        <v>50000000</v>
      </c>
      <c r="I232" s="32">
        <v>0</v>
      </c>
      <c r="J232" s="32">
        <v>0</v>
      </c>
      <c r="K232" s="32">
        <v>0</v>
      </c>
      <c r="L232" s="34" t="s">
        <v>844</v>
      </c>
    </row>
    <row r="233" spans="1:15" s="10" customFormat="1" ht="27" x14ac:dyDescent="0.25">
      <c r="A233" s="24" t="s">
        <v>835</v>
      </c>
      <c r="B233" s="25" t="s">
        <v>15</v>
      </c>
      <c r="C233" s="26" t="str">
        <f>VLOOKUP($B233,[1]Lookups!$E$35:$I$42,5,FALSE)</f>
        <v>!</v>
      </c>
      <c r="D233" s="27"/>
      <c r="E233" s="24" t="s">
        <v>845</v>
      </c>
      <c r="F233" s="40" t="s">
        <v>846</v>
      </c>
      <c r="G233" s="27" t="s">
        <v>28</v>
      </c>
      <c r="H233" s="31">
        <v>175000000</v>
      </c>
      <c r="I233" s="50">
        <v>0</v>
      </c>
      <c r="J233" s="32">
        <v>0</v>
      </c>
      <c r="K233" s="50">
        <v>0</v>
      </c>
      <c r="L233" s="34" t="s">
        <v>847</v>
      </c>
      <c r="M233"/>
      <c r="N233"/>
      <c r="O233"/>
    </row>
    <row r="234" spans="1:15" ht="27" x14ac:dyDescent="0.25">
      <c r="A234" s="24" t="s">
        <v>835</v>
      </c>
      <c r="B234" s="25" t="s">
        <v>15</v>
      </c>
      <c r="C234" s="26" t="str">
        <f>VLOOKUP($B234,[1]Lookups!$E$35:$I$42,5,FALSE)</f>
        <v>!</v>
      </c>
      <c r="D234" s="27"/>
      <c r="E234" s="24" t="s">
        <v>848</v>
      </c>
      <c r="F234" s="40" t="s">
        <v>849</v>
      </c>
      <c r="G234" s="27" t="s">
        <v>28</v>
      </c>
      <c r="H234" s="31">
        <v>10000000</v>
      </c>
      <c r="I234" s="50">
        <v>0</v>
      </c>
      <c r="J234" s="32">
        <v>0</v>
      </c>
      <c r="K234" s="50">
        <v>0</v>
      </c>
      <c r="L234" s="34" t="s">
        <v>850</v>
      </c>
    </row>
    <row r="235" spans="1:15" ht="27" x14ac:dyDescent="0.25">
      <c r="A235" s="24" t="s">
        <v>835</v>
      </c>
      <c r="B235" s="25" t="s">
        <v>15</v>
      </c>
      <c r="C235" s="26" t="str">
        <f>VLOOKUP($B235,[1]Lookups!$E$35:$I$42,5,FALSE)</f>
        <v>!</v>
      </c>
      <c r="D235" s="27"/>
      <c r="E235" s="24" t="s">
        <v>851</v>
      </c>
      <c r="F235" s="40" t="s">
        <v>852</v>
      </c>
      <c r="G235" s="27" t="s">
        <v>28</v>
      </c>
      <c r="H235" s="31">
        <v>100000000</v>
      </c>
      <c r="I235" s="50">
        <v>0</v>
      </c>
      <c r="J235" s="32">
        <v>0</v>
      </c>
      <c r="K235" s="50">
        <v>0</v>
      </c>
      <c r="L235" s="34" t="s">
        <v>853</v>
      </c>
    </row>
    <row r="236" spans="1:15" s="10" customFormat="1" ht="33.75" x14ac:dyDescent="0.25">
      <c r="A236" s="24" t="s">
        <v>835</v>
      </c>
      <c r="B236" s="25" t="s">
        <v>15</v>
      </c>
      <c r="C236" s="26" t="str">
        <f>VLOOKUP($B236,[1]Lookups!$E$35:$I$42,5,FALSE)</f>
        <v>!</v>
      </c>
      <c r="D236" s="27"/>
      <c r="E236" s="24" t="s">
        <v>854</v>
      </c>
      <c r="F236" s="40" t="s">
        <v>855</v>
      </c>
      <c r="G236" s="27" t="s">
        <v>28</v>
      </c>
      <c r="H236" s="31">
        <v>25000000</v>
      </c>
      <c r="I236" s="50">
        <v>0</v>
      </c>
      <c r="J236" s="32">
        <v>0</v>
      </c>
      <c r="K236" s="50">
        <v>0</v>
      </c>
      <c r="L236" s="34" t="s">
        <v>856</v>
      </c>
      <c r="M236"/>
      <c r="N236"/>
      <c r="O236"/>
    </row>
    <row r="237" spans="1:15" s="10" customFormat="1" ht="27" x14ac:dyDescent="0.25">
      <c r="A237" s="24" t="s">
        <v>835</v>
      </c>
      <c r="B237" s="25" t="s">
        <v>15</v>
      </c>
      <c r="C237" s="26" t="str">
        <f>VLOOKUP($B237,[1]Lookups!$E$35:$I$42,5,FALSE)</f>
        <v>!</v>
      </c>
      <c r="D237" s="27"/>
      <c r="E237" s="24" t="s">
        <v>857</v>
      </c>
      <c r="F237" s="40" t="s">
        <v>858</v>
      </c>
      <c r="G237" s="27" t="s">
        <v>28</v>
      </c>
      <c r="H237" s="31">
        <v>10000000</v>
      </c>
      <c r="I237" s="50">
        <v>0</v>
      </c>
      <c r="J237" s="32">
        <v>0</v>
      </c>
      <c r="K237" s="50">
        <v>0</v>
      </c>
      <c r="L237" s="34" t="s">
        <v>859</v>
      </c>
      <c r="M237"/>
      <c r="N237"/>
      <c r="O237"/>
    </row>
    <row r="238" spans="1:15" s="10" customFormat="1" ht="27" x14ac:dyDescent="0.25">
      <c r="A238" s="24" t="s">
        <v>835</v>
      </c>
      <c r="B238" s="25" t="s">
        <v>84</v>
      </c>
      <c r="C238" s="44" t="str">
        <f>VLOOKUP($B238,[1]Lookups!$E$35:$I$42,5,FALSE)</f>
        <v>k</v>
      </c>
      <c r="D238" s="27" t="s">
        <v>860</v>
      </c>
      <c r="E238" s="24" t="s">
        <v>861</v>
      </c>
      <c r="F238" s="40" t="s">
        <v>862</v>
      </c>
      <c r="G238" s="27" t="s">
        <v>28</v>
      </c>
      <c r="H238" s="31">
        <v>0</v>
      </c>
      <c r="I238" s="50">
        <v>500000</v>
      </c>
      <c r="J238" s="32">
        <v>250000</v>
      </c>
      <c r="K238" s="50">
        <v>250000</v>
      </c>
      <c r="L238" s="34" t="s">
        <v>863</v>
      </c>
      <c r="M238"/>
      <c r="N238"/>
      <c r="O238"/>
    </row>
    <row r="239" spans="1:15" s="10" customFormat="1" ht="27" x14ac:dyDescent="0.25">
      <c r="A239" s="24" t="s">
        <v>835</v>
      </c>
      <c r="B239" s="25" t="s">
        <v>15</v>
      </c>
      <c r="C239" s="26" t="str">
        <f>VLOOKUP($B239,[1]Lookups!$E$35:$I$42,5,FALSE)</f>
        <v>!</v>
      </c>
      <c r="D239" s="27"/>
      <c r="E239" s="24" t="s">
        <v>864</v>
      </c>
      <c r="F239" s="40" t="s">
        <v>865</v>
      </c>
      <c r="G239" s="27" t="s">
        <v>28</v>
      </c>
      <c r="H239" s="31">
        <v>500000000</v>
      </c>
      <c r="I239" s="50">
        <v>0</v>
      </c>
      <c r="J239" s="32">
        <v>0</v>
      </c>
      <c r="K239" s="50">
        <v>0</v>
      </c>
      <c r="L239" s="34" t="s">
        <v>866</v>
      </c>
      <c r="M239"/>
      <c r="N239"/>
      <c r="O239"/>
    </row>
    <row r="240" spans="1:15" s="10" customFormat="1" ht="27" x14ac:dyDescent="0.25">
      <c r="A240" s="24" t="s">
        <v>835</v>
      </c>
      <c r="B240" s="25" t="s">
        <v>15</v>
      </c>
      <c r="C240" s="26" t="str">
        <f>VLOOKUP($B240,[1]Lookups!$E$35:$I$42,5,FALSE)</f>
        <v>!</v>
      </c>
      <c r="D240" s="27"/>
      <c r="E240" s="24" t="s">
        <v>867</v>
      </c>
      <c r="F240" s="40" t="s">
        <v>868</v>
      </c>
      <c r="G240" s="27" t="s">
        <v>28</v>
      </c>
      <c r="H240" s="31">
        <v>20000000</v>
      </c>
      <c r="I240" s="50">
        <v>0</v>
      </c>
      <c r="J240" s="32">
        <v>0</v>
      </c>
      <c r="K240" s="50">
        <v>0</v>
      </c>
      <c r="L240" s="34" t="s">
        <v>869</v>
      </c>
      <c r="M240"/>
      <c r="N240"/>
      <c r="O240"/>
    </row>
    <row r="241" spans="1:12" s="10" customFormat="1" ht="27" x14ac:dyDescent="0.25">
      <c r="A241" s="53"/>
      <c r="B241" s="54"/>
      <c r="C241" s="55"/>
      <c r="D241" s="45"/>
      <c r="E241" s="56"/>
      <c r="F241" s="57"/>
      <c r="G241" s="15"/>
      <c r="H241" s="58"/>
      <c r="I241" s="59"/>
      <c r="J241" s="59"/>
      <c r="K241" s="59"/>
      <c r="L241" s="60"/>
    </row>
    <row r="242" spans="1:12" s="10" customFormat="1" ht="27" x14ac:dyDescent="0.2">
      <c r="A242" s="61"/>
      <c r="D242" s="62"/>
      <c r="E242" s="63"/>
      <c r="F242" s="2"/>
      <c r="G242" s="64"/>
      <c r="H242" s="65">
        <f>SUBTOTAL(9,H4:H240)</f>
        <v>2250700000</v>
      </c>
      <c r="I242" s="65">
        <f>SUBTOTAL(9,I4:I240)</f>
        <v>3261755000</v>
      </c>
      <c r="J242" s="65">
        <f>SUBTOTAL(9,J4:J240)</f>
        <v>2389261250</v>
      </c>
      <c r="K242" s="65">
        <f>SUBTOTAL(9,K4:K240)</f>
        <v>872493750</v>
      </c>
      <c r="L242" s="66"/>
    </row>
    <row r="243" spans="1:12" s="10" customFormat="1" ht="27" x14ac:dyDescent="0.2">
      <c r="A243" s="61"/>
      <c r="B243" s="67" t="s">
        <v>3</v>
      </c>
      <c r="C243" s="68" t="s">
        <v>870</v>
      </c>
      <c r="D243" s="62"/>
      <c r="E243" s="63"/>
      <c r="F243" s="2"/>
      <c r="G243" s="64"/>
      <c r="H243" s="65"/>
      <c r="I243" s="65"/>
      <c r="J243" s="65"/>
      <c r="K243" s="65"/>
      <c r="L243" s="66"/>
    </row>
    <row r="244" spans="1:12" s="10" customFormat="1" ht="27" x14ac:dyDescent="0.2">
      <c r="A244" s="61"/>
      <c r="B244" s="69" t="s">
        <v>97</v>
      </c>
      <c r="C244" s="70" t="s">
        <v>871</v>
      </c>
      <c r="D244" s="62"/>
      <c r="E244" s="63"/>
      <c r="F244" s="2"/>
      <c r="G244" s="64"/>
      <c r="H244" s="65"/>
      <c r="I244" s="65"/>
      <c r="J244" s="65"/>
      <c r="K244" s="65"/>
      <c r="L244" s="66"/>
    </row>
    <row r="245" spans="1:12" s="10" customFormat="1" ht="38.25" x14ac:dyDescent="0.2">
      <c r="A245" s="61"/>
      <c r="B245" s="69" t="s">
        <v>71</v>
      </c>
      <c r="C245" s="71" t="s">
        <v>872</v>
      </c>
      <c r="D245" s="62"/>
      <c r="E245" s="63"/>
      <c r="F245" s="2"/>
      <c r="G245" s="64"/>
      <c r="H245" s="65"/>
      <c r="I245" s="65"/>
      <c r="J245" s="65"/>
      <c r="K245" s="65"/>
      <c r="L245" s="66"/>
    </row>
    <row r="246" spans="1:12" s="10" customFormat="1" ht="27" x14ac:dyDescent="0.2">
      <c r="A246" s="61"/>
      <c r="B246" s="69" t="s">
        <v>15</v>
      </c>
      <c r="C246" s="72" t="s">
        <v>873</v>
      </c>
      <c r="D246" s="62"/>
      <c r="E246" s="63"/>
      <c r="F246" s="2"/>
      <c r="G246" s="64"/>
      <c r="H246" s="65"/>
      <c r="I246" s="65"/>
      <c r="J246" s="65"/>
      <c r="K246" s="65"/>
      <c r="L246" s="66"/>
    </row>
    <row r="247" spans="1:12" s="10" customFormat="1" ht="27" x14ac:dyDescent="0.2">
      <c r="A247" s="61"/>
      <c r="B247" s="69" t="s">
        <v>75</v>
      </c>
      <c r="C247" s="73" t="s">
        <v>874</v>
      </c>
      <c r="D247" s="62"/>
      <c r="E247" s="63"/>
      <c r="F247" s="2"/>
      <c r="G247" s="64"/>
      <c r="H247" s="65"/>
      <c r="I247" s="65"/>
      <c r="J247" s="65"/>
      <c r="K247" s="65"/>
      <c r="L247" s="66"/>
    </row>
    <row r="248" spans="1:12" s="10" customFormat="1" ht="27" x14ac:dyDescent="0.2">
      <c r="A248" s="61"/>
      <c r="B248" s="69" t="s">
        <v>24</v>
      </c>
      <c r="C248" s="74" t="s">
        <v>875</v>
      </c>
      <c r="D248" s="62"/>
      <c r="E248" s="63"/>
      <c r="F248" s="2"/>
      <c r="G248" s="64"/>
      <c r="H248" s="65"/>
      <c r="I248" s="65"/>
      <c r="J248" s="65"/>
      <c r="K248" s="65"/>
      <c r="L248" s="66"/>
    </row>
    <row r="249" spans="1:12" s="10" customFormat="1" ht="27" x14ac:dyDescent="0.2">
      <c r="A249" s="61"/>
      <c r="B249" s="75" t="s">
        <v>84</v>
      </c>
      <c r="C249" s="76" t="s">
        <v>876</v>
      </c>
      <c r="D249" s="62"/>
      <c r="E249" s="63"/>
      <c r="F249" s="2"/>
      <c r="G249" s="64"/>
      <c r="H249" s="65"/>
      <c r="I249" s="65"/>
      <c r="J249" s="65"/>
      <c r="K249" s="65"/>
      <c r="L249" s="66"/>
    </row>
    <row r="250" spans="1:12" ht="17.25" x14ac:dyDescent="0.25">
      <c r="B250" s="77"/>
      <c r="C250" s="78"/>
      <c r="L250" s="60"/>
    </row>
    <row r="251" spans="1:12" ht="17.25" x14ac:dyDescent="0.25">
      <c r="B251" s="77"/>
      <c r="C251" s="78"/>
      <c r="L251" s="60"/>
    </row>
    <row r="252" spans="1:12" ht="17.25" x14ac:dyDescent="0.25">
      <c r="B252" s="77"/>
      <c r="C252" s="78"/>
      <c r="L252" s="60"/>
    </row>
    <row r="253" spans="1:12" x14ac:dyDescent="0.25">
      <c r="B253"/>
      <c r="C253"/>
      <c r="L253" s="60"/>
    </row>
    <row r="254" spans="1:12" x14ac:dyDescent="0.25">
      <c r="L254" s="60"/>
    </row>
    <row r="255" spans="1:12" x14ac:dyDescent="0.25">
      <c r="A255" s="61" t="s">
        <v>877</v>
      </c>
      <c r="B255" s="61" t="s">
        <v>877</v>
      </c>
      <c r="C255" s="61" t="s">
        <v>877</v>
      </c>
      <c r="D255" s="61" t="s">
        <v>877</v>
      </c>
      <c r="E255" s="61" t="s">
        <v>877</v>
      </c>
      <c r="F255" s="61" t="s">
        <v>877</v>
      </c>
      <c r="G255" s="61" t="s">
        <v>877</v>
      </c>
      <c r="H255" s="61" t="s">
        <v>877</v>
      </c>
      <c r="I255" s="61" t="s">
        <v>877</v>
      </c>
      <c r="J255" s="61" t="s">
        <v>877</v>
      </c>
      <c r="K255" s="61" t="s">
        <v>877</v>
      </c>
      <c r="L255" s="61" t="s">
        <v>877</v>
      </c>
    </row>
    <row r="257" spans="1:4" x14ac:dyDescent="0.25">
      <c r="A257" s="83"/>
      <c r="D257" s="4"/>
    </row>
    <row r="258" spans="1:4" x14ac:dyDescent="0.25">
      <c r="A258" s="83"/>
      <c r="D258" s="4"/>
    </row>
    <row r="259" spans="1:4" x14ac:dyDescent="0.25">
      <c r="A259" s="83"/>
      <c r="D259" s="4"/>
    </row>
  </sheetData>
  <autoFilter ref="A3:L240">
    <sortState ref="A4:Y240">
      <sortCondition ref="A4:A240"/>
      <sortCondition ref="E4:E240"/>
    </sortState>
  </autoFilter>
  <conditionalFormatting sqref="C234:C235 C243 C4:C16 C66 C71:C75 C86:C90 C94:C97 C18:C20 C159:C169 C175 C152:C157 C55:C64 C223:C232 C109:C119 C121:C146 C171 C103:C106 C191:C215 C148:C150 C25 C177:C185 C187:C188 C217 C79 C99:C101 C77">
    <cfRule type="cellIs" dxfId="81" priority="81" operator="equal">
      <formula>"$V$226"</formula>
    </cfRule>
  </conditionalFormatting>
  <conditionalFormatting sqref="C92">
    <cfRule type="cellIs" dxfId="80" priority="79" operator="equal">
      <formula>"$V$226"</formula>
    </cfRule>
  </conditionalFormatting>
  <conditionalFormatting sqref="C93">
    <cfRule type="cellIs" dxfId="79" priority="77" operator="equal">
      <formula>"$V$226"</formula>
    </cfRule>
  </conditionalFormatting>
  <conditionalFormatting sqref="C65">
    <cfRule type="cellIs" dxfId="78" priority="75" operator="equal">
      <formula>"$V$226"</formula>
    </cfRule>
  </conditionalFormatting>
  <conditionalFormatting sqref="C67">
    <cfRule type="cellIs" dxfId="77" priority="73" operator="equal">
      <formula>"$V$226"</formula>
    </cfRule>
  </conditionalFormatting>
  <conditionalFormatting sqref="C70">
    <cfRule type="cellIs" dxfId="76" priority="71" operator="equal">
      <formula>"$V$226"</formula>
    </cfRule>
  </conditionalFormatting>
  <conditionalFormatting sqref="C68">
    <cfRule type="cellIs" dxfId="75" priority="69" operator="equal">
      <formula>"$V$226"</formula>
    </cfRule>
  </conditionalFormatting>
  <conditionalFormatting sqref="C69">
    <cfRule type="cellIs" dxfId="74" priority="67" operator="equal">
      <formula>"$V$226"</formula>
    </cfRule>
  </conditionalFormatting>
  <conditionalFormatting sqref="C80">
    <cfRule type="cellIs" dxfId="73" priority="63" operator="equal">
      <formula>"$V$226"</formula>
    </cfRule>
  </conditionalFormatting>
  <conditionalFormatting sqref="C82">
    <cfRule type="cellIs" dxfId="72" priority="65" operator="equal">
      <formula>"$V$226"</formula>
    </cfRule>
  </conditionalFormatting>
  <conditionalFormatting sqref="C17">
    <cfRule type="cellIs" dxfId="71" priority="61" operator="equal">
      <formula>"$V$226"</formula>
    </cfRule>
  </conditionalFormatting>
  <conditionalFormatting sqref="C91">
    <cfRule type="cellIs" dxfId="70" priority="59" operator="equal">
      <formula>"$V$226"</formula>
    </cfRule>
  </conditionalFormatting>
  <conditionalFormatting sqref="C189">
    <cfRule type="cellIs" dxfId="69" priority="57" operator="equal">
      <formula>"$V$226"</formula>
    </cfRule>
  </conditionalFormatting>
  <conditionalFormatting sqref="C190">
    <cfRule type="cellIs" dxfId="68" priority="55" operator="equal">
      <formula>"$V$226"</formula>
    </cfRule>
  </conditionalFormatting>
  <conditionalFormatting sqref="C158">
    <cfRule type="cellIs" dxfId="67" priority="53" operator="equal">
      <formula>"$V$226"</formula>
    </cfRule>
  </conditionalFormatting>
  <conditionalFormatting sqref="C174">
    <cfRule type="cellIs" dxfId="66" priority="51" operator="equal">
      <formula>"$V$226"</formula>
    </cfRule>
  </conditionalFormatting>
  <conditionalFormatting sqref="C151">
    <cfRule type="cellIs" dxfId="65" priority="49" operator="equal">
      <formula>"$V$226"</formula>
    </cfRule>
  </conditionalFormatting>
  <conditionalFormatting sqref="C54">
    <cfRule type="cellIs" dxfId="64" priority="47" operator="equal">
      <formula>"$V$226"</formula>
    </cfRule>
  </conditionalFormatting>
  <conditionalFormatting sqref="C85">
    <cfRule type="cellIs" dxfId="63" priority="45" operator="equal">
      <formula>"$V$226"</formula>
    </cfRule>
  </conditionalFormatting>
  <conditionalFormatting sqref="C221:C222">
    <cfRule type="cellIs" dxfId="62" priority="43" operator="equal">
      <formula>"$V$226"</formula>
    </cfRule>
  </conditionalFormatting>
  <conditionalFormatting sqref="C107:C108">
    <cfRule type="cellIs" dxfId="61" priority="41" operator="equal">
      <formula>"$V$226"</formula>
    </cfRule>
  </conditionalFormatting>
  <conditionalFormatting sqref="C120">
    <cfRule type="cellIs" dxfId="60" priority="39" operator="equal">
      <formula>"$V$226"</formula>
    </cfRule>
  </conditionalFormatting>
  <conditionalFormatting sqref="C170">
    <cfRule type="cellIs" dxfId="59" priority="37" operator="equal">
      <formula>"$V$226"</formula>
    </cfRule>
  </conditionalFormatting>
  <conditionalFormatting sqref="C102">
    <cfRule type="cellIs" dxfId="58" priority="35" operator="equal">
      <formula>"$V$226"</formula>
    </cfRule>
  </conditionalFormatting>
  <conditionalFormatting sqref="C219">
    <cfRule type="cellIs" dxfId="57" priority="33" operator="equal">
      <formula>"$V$226"</formula>
    </cfRule>
  </conditionalFormatting>
  <conditionalFormatting sqref="C218">
    <cfRule type="cellIs" dxfId="56" priority="31" operator="equal">
      <formula>"$V$226"</formula>
    </cfRule>
  </conditionalFormatting>
  <conditionalFormatting sqref="C147">
    <cfRule type="cellIs" dxfId="55" priority="29" operator="equal">
      <formula>"$V$226"</formula>
    </cfRule>
  </conditionalFormatting>
  <conditionalFormatting sqref="C176">
    <cfRule type="cellIs" dxfId="54" priority="27" operator="equal">
      <formula>"$V$226"</formula>
    </cfRule>
  </conditionalFormatting>
  <conditionalFormatting sqref="C83">
    <cfRule type="cellIs" dxfId="53" priority="25" operator="equal">
      <formula>"$V$226"</formula>
    </cfRule>
  </conditionalFormatting>
  <conditionalFormatting sqref="C84">
    <cfRule type="cellIs" dxfId="52" priority="23" operator="equal">
      <formula>"$V$226"</formula>
    </cfRule>
  </conditionalFormatting>
  <conditionalFormatting sqref="C186">
    <cfRule type="cellIs" dxfId="51" priority="21" operator="equal">
      <formula>"$V$226"</formula>
    </cfRule>
  </conditionalFormatting>
  <conditionalFormatting sqref="C216">
    <cfRule type="cellIs" dxfId="50" priority="19" operator="equal">
      <formula>"$V$226"</formula>
    </cfRule>
  </conditionalFormatting>
  <conditionalFormatting sqref="C78">
    <cfRule type="cellIs" dxfId="49" priority="17" operator="equal">
      <formula>"$V$226"</formula>
    </cfRule>
  </conditionalFormatting>
  <conditionalFormatting sqref="C26:C53">
    <cfRule type="cellIs" dxfId="48" priority="13" operator="equal">
      <formula>"$V$226"</formula>
    </cfRule>
  </conditionalFormatting>
  <conditionalFormatting sqref="C21:C24">
    <cfRule type="cellIs" dxfId="47" priority="15" operator="equal">
      <formula>"$V$226"</formula>
    </cfRule>
  </conditionalFormatting>
  <conditionalFormatting sqref="C81">
    <cfRule type="cellIs" dxfId="46" priority="11" operator="equal">
      <formula>"$V$226"</formula>
    </cfRule>
  </conditionalFormatting>
  <conditionalFormatting sqref="C220">
    <cfRule type="cellIs" dxfId="45" priority="9" operator="equal">
      <formula>"$V$226"</formula>
    </cfRule>
  </conditionalFormatting>
  <conditionalFormatting sqref="C98">
    <cfRule type="cellIs" dxfId="44" priority="7" operator="equal">
      <formula>"$V$226"</formula>
    </cfRule>
  </conditionalFormatting>
  <conditionalFormatting sqref="C173">
    <cfRule type="cellIs" dxfId="43" priority="5" operator="equal">
      <formula>"$V$226"</formula>
    </cfRule>
  </conditionalFormatting>
  <conditionalFormatting sqref="C172">
    <cfRule type="cellIs" dxfId="42" priority="3" operator="equal">
      <formula>"$V$226"</formula>
    </cfRule>
  </conditionalFormatting>
  <conditionalFormatting sqref="C76">
    <cfRule type="cellIs" dxfId="41" priority="1" operator="equal">
      <formula>"$V$226"</formula>
    </cfRule>
  </conditionalFormatting>
  <pageMargins left="0.25" right="0.25" top="0.75" bottom="0.75" header="0.3" footer="0.3"/>
  <pageSetup paperSize="3" fitToHeight="0" orientation="landscape" horizontalDpi="1200" verticalDpi="1200" r:id="rId1"/>
  <headerFooter>
    <oddHeader xml:space="preserve">&amp;C&amp;"Arial,Bold"&amp;20 2018 BOND PROJECTS&amp;12 </oddHeader>
    <oddFooter>&amp;CPage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82" id="{E6B3AA4F-A640-4E96-8E77-E01E5A4A9F0D}">
            <xm:f>'\PlanningDiv\CIP\4000 - Information\2018Bond\Spreadsheets\[FINAL2018BondProjectList.xlsx]Lookups'!#REF!</xm:f>
            <x14:dxf>
              <font>
                <color rgb="FFFF0000"/>
              </font>
            </x14:dxf>
          </x14:cfRule>
          <xm:sqref>C234:C235 C243 C4:C16 C66 C71:C75 C86:C90 C94:C97 C18:C20 C159:C169 C175 C152:C157 C55:C64 C223:C232 C109:C119 C121:C146 C171 C103:C106 C191:C215 C148:C150 C25 C177:C185 C187:C188 C217 C79 C99:C101 C77</xm:sqref>
        </x14:conditionalFormatting>
        <x14:conditionalFormatting xmlns:xm="http://schemas.microsoft.com/office/excel/2006/main">
          <x14:cfRule type="expression" priority="80" id="{D045D1D2-0307-4955-9B6E-41821EB48931}">
            <xm:f>'\PlanningDiv\CIP\4000 - Information\2018Bond\Spreadsheets\[FINAL2018BondProjectList.xlsx]Lookups'!#REF!</xm:f>
            <x14:dxf>
              <font>
                <color rgb="FFFF0000"/>
              </font>
            </x14:dxf>
          </x14:cfRule>
          <xm:sqref>C92</xm:sqref>
        </x14:conditionalFormatting>
        <x14:conditionalFormatting xmlns:xm="http://schemas.microsoft.com/office/excel/2006/main">
          <x14:cfRule type="expression" priority="78" id="{782FB469-8CF1-4185-A3DD-3AFE29B04F10}">
            <xm:f>'\PlanningDiv\CIP\4000 - Information\2018Bond\Spreadsheets\[FINAL2018BondProjectList.xlsx]Lookups'!#REF!</xm:f>
            <x14:dxf>
              <font>
                <color rgb="FFFF0000"/>
              </font>
            </x14:dxf>
          </x14:cfRule>
          <xm:sqref>C93</xm:sqref>
        </x14:conditionalFormatting>
        <x14:conditionalFormatting xmlns:xm="http://schemas.microsoft.com/office/excel/2006/main">
          <x14:cfRule type="expression" priority="76" id="{D523073E-EAE1-4FFC-A376-1D763C204338}">
            <xm:f>'\PlanningDiv\CIP\4000 - Information\2018Bond\Spreadsheets\[FINAL2018BondProjectList.xlsx]Lookups'!#REF!</xm:f>
            <x14:dxf>
              <font>
                <color rgb="FFFF0000"/>
              </font>
            </x14:dxf>
          </x14:cfRule>
          <xm:sqref>C65</xm:sqref>
        </x14:conditionalFormatting>
        <x14:conditionalFormatting xmlns:xm="http://schemas.microsoft.com/office/excel/2006/main">
          <x14:cfRule type="expression" priority="74" id="{35E29276-6BA7-453E-A488-8A8CB35E1958}">
            <xm:f>'\PlanningDiv\CIP\4000 - Information\2018Bond\Spreadsheets\[FINAL2018BondProjectList.xlsx]Lookups'!#REF!</xm:f>
            <x14:dxf>
              <font>
                <color rgb="FFFF0000"/>
              </font>
            </x14:dxf>
          </x14:cfRule>
          <xm:sqref>C67</xm:sqref>
        </x14:conditionalFormatting>
        <x14:conditionalFormatting xmlns:xm="http://schemas.microsoft.com/office/excel/2006/main">
          <x14:cfRule type="expression" priority="72" id="{478D1589-8BE9-4919-817F-8476DDD5852D}">
            <xm:f>'\PlanningDiv\CIP\4000 - Information\2018Bond\Spreadsheets\[FINAL2018BondProjectList.xlsx]Lookups'!#REF!</xm:f>
            <x14:dxf>
              <font>
                <color rgb="FFFF0000"/>
              </font>
            </x14:dxf>
          </x14:cfRule>
          <xm:sqref>C70</xm:sqref>
        </x14:conditionalFormatting>
        <x14:conditionalFormatting xmlns:xm="http://schemas.microsoft.com/office/excel/2006/main">
          <x14:cfRule type="expression" priority="70" id="{6A736631-9D55-4CB5-A306-420A8DB0A4C9}">
            <xm:f>'\PlanningDiv\CIP\4000 - Information\2018Bond\Spreadsheets\[FINAL2018BondProjectList.xlsx]Lookups'!#REF!</xm:f>
            <x14:dxf>
              <font>
                <color rgb="FFFF0000"/>
              </font>
            </x14:dxf>
          </x14:cfRule>
          <xm:sqref>C68</xm:sqref>
        </x14:conditionalFormatting>
        <x14:conditionalFormatting xmlns:xm="http://schemas.microsoft.com/office/excel/2006/main">
          <x14:cfRule type="expression" priority="68" id="{D0D5C112-A144-4F92-BDDD-6E403C1C7BED}">
            <xm:f>'\PlanningDiv\CIP\4000 - Information\2018Bond\Spreadsheets\[FINAL2018BondProjectList.xlsx]Lookups'!#REF!</xm:f>
            <x14:dxf>
              <font>
                <color rgb="FFFF0000"/>
              </font>
            </x14:dxf>
          </x14:cfRule>
          <xm:sqref>C69</xm:sqref>
        </x14:conditionalFormatting>
        <x14:conditionalFormatting xmlns:xm="http://schemas.microsoft.com/office/excel/2006/main">
          <x14:cfRule type="expression" priority="64" id="{8DFE39DC-D7EC-4BD0-9C3E-02149FDD0092}">
            <xm:f>'\PlanningDiv\CIP\4000 - Information\2018Bond\Spreadsheets\[FINAL2018BondProjectList.xlsx]Lookups'!#REF!</xm:f>
            <x14:dxf>
              <font>
                <color rgb="FFFF0000"/>
              </font>
            </x14:dxf>
          </x14:cfRule>
          <xm:sqref>C80</xm:sqref>
        </x14:conditionalFormatting>
        <x14:conditionalFormatting xmlns:xm="http://schemas.microsoft.com/office/excel/2006/main">
          <x14:cfRule type="expression" priority="66" id="{4C56DAD4-D473-457A-9B46-D2330F861428}">
            <xm:f>'\PlanningDiv\CIP\4000 - Information\2018Bond\Spreadsheets\[FINAL2018BondProjectList.xlsx]Lookups'!#REF!</xm:f>
            <x14:dxf>
              <font>
                <color rgb="FFFF0000"/>
              </font>
            </x14:dxf>
          </x14:cfRule>
          <xm:sqref>C82</xm:sqref>
        </x14:conditionalFormatting>
        <x14:conditionalFormatting xmlns:xm="http://schemas.microsoft.com/office/excel/2006/main">
          <x14:cfRule type="expression" priority="62" id="{5B739E07-BB97-47F0-8D9C-C5EC16650641}">
            <xm:f>'\PlanningDiv\CIP\4000 - Information\2018Bond\Spreadsheets\[FINAL2018BondProjectList.xlsx]Lookups'!#REF!</xm:f>
            <x14:dxf>
              <font>
                <color rgb="FFFF0000"/>
              </font>
            </x14:dxf>
          </x14:cfRule>
          <xm:sqref>C17</xm:sqref>
        </x14:conditionalFormatting>
        <x14:conditionalFormatting xmlns:xm="http://schemas.microsoft.com/office/excel/2006/main">
          <x14:cfRule type="expression" priority="60" id="{7E68B5CC-0557-496F-8B95-907D6D6D0A64}">
            <xm:f>'\PlanningDiv\CIP\4000 - Information\2018Bond\Spreadsheets\[FINAL2018BondProjectList.xlsx]Lookups'!#REF!</xm:f>
            <x14:dxf>
              <font>
                <color rgb="FFFF0000"/>
              </font>
            </x14:dxf>
          </x14:cfRule>
          <xm:sqref>C91</xm:sqref>
        </x14:conditionalFormatting>
        <x14:conditionalFormatting xmlns:xm="http://schemas.microsoft.com/office/excel/2006/main">
          <x14:cfRule type="expression" priority="58" id="{030FB360-0227-46AB-8D5A-B01A2C998008}">
            <xm:f>'\PlanningDiv\CIP\4000 - Information\2018Bond\Spreadsheets\[FINAL2018BondProjectList.xlsx]Lookups'!#REF!</xm:f>
            <x14:dxf>
              <font>
                <color rgb="FFFF0000"/>
              </font>
            </x14:dxf>
          </x14:cfRule>
          <xm:sqref>C189</xm:sqref>
        </x14:conditionalFormatting>
        <x14:conditionalFormatting xmlns:xm="http://schemas.microsoft.com/office/excel/2006/main">
          <x14:cfRule type="expression" priority="56" id="{21196597-2373-4C8B-B1DA-C13EB94ACCB9}">
            <xm:f>'\PlanningDiv\CIP\4000 - Information\2018Bond\Spreadsheets\[FINAL2018BondProjectList.xlsx]Lookups'!#REF!</xm:f>
            <x14:dxf>
              <font>
                <color rgb="FFFF0000"/>
              </font>
            </x14:dxf>
          </x14:cfRule>
          <xm:sqref>C190</xm:sqref>
        </x14:conditionalFormatting>
        <x14:conditionalFormatting xmlns:xm="http://schemas.microsoft.com/office/excel/2006/main">
          <x14:cfRule type="expression" priority="54" id="{1246CB44-96EC-490D-A3D0-0516415F9568}">
            <xm:f>'\PlanningDiv\CIP\4000 - Information\2018Bond\Spreadsheets\[FINAL2018BondProjectList.xlsx]Lookups'!#REF!</xm:f>
            <x14:dxf>
              <font>
                <color rgb="FFFF0000"/>
              </font>
            </x14:dxf>
          </x14:cfRule>
          <xm:sqref>C158</xm:sqref>
        </x14:conditionalFormatting>
        <x14:conditionalFormatting xmlns:xm="http://schemas.microsoft.com/office/excel/2006/main">
          <x14:cfRule type="expression" priority="52" id="{0AB3DF00-7D67-4EFB-87EA-76AE0505443E}">
            <xm:f>'\PlanningDiv\CIP\4000 - Information\2018Bond\Spreadsheets\[FINAL2018BondProjectList.xlsx]Lookups'!#REF!</xm:f>
            <x14:dxf>
              <font>
                <color rgb="FFFF0000"/>
              </font>
            </x14:dxf>
          </x14:cfRule>
          <xm:sqref>C174</xm:sqref>
        </x14:conditionalFormatting>
        <x14:conditionalFormatting xmlns:xm="http://schemas.microsoft.com/office/excel/2006/main">
          <x14:cfRule type="expression" priority="50" id="{A4BF3A20-B636-4505-BB84-C326DB00F3A2}">
            <xm:f>'\PlanningDiv\CIP\4000 - Information\2018Bond\Spreadsheets\[FINAL2018BondProjectList.xlsx]Lookups'!#REF!</xm:f>
            <x14:dxf>
              <font>
                <color rgb="FFFF0000"/>
              </font>
            </x14:dxf>
          </x14:cfRule>
          <xm:sqref>C151</xm:sqref>
        </x14:conditionalFormatting>
        <x14:conditionalFormatting xmlns:xm="http://schemas.microsoft.com/office/excel/2006/main">
          <x14:cfRule type="expression" priority="48" id="{C23F9CEC-FFFB-4B6A-9DAF-657EB280881B}">
            <xm:f>'\PlanningDiv\CIP\4000 - Information\2018Bond\Spreadsheets\[FINAL2018BondProjectList.xlsx]Lookups'!#REF!</xm:f>
            <x14:dxf>
              <font>
                <color rgb="FFFF0000"/>
              </font>
            </x14:dxf>
          </x14:cfRule>
          <xm:sqref>C54</xm:sqref>
        </x14:conditionalFormatting>
        <x14:conditionalFormatting xmlns:xm="http://schemas.microsoft.com/office/excel/2006/main">
          <x14:cfRule type="expression" priority="46" id="{4CECE430-094D-474C-B6A5-C62464B97B23}">
            <xm:f>'\PlanningDiv\CIP\4000 - Information\2018Bond\Spreadsheets\[FINAL2018BondProjectList.xlsx]Lookups'!#REF!</xm:f>
            <x14:dxf>
              <font>
                <color rgb="FFFF0000"/>
              </font>
            </x14:dxf>
          </x14:cfRule>
          <xm:sqref>C85</xm:sqref>
        </x14:conditionalFormatting>
        <x14:conditionalFormatting xmlns:xm="http://schemas.microsoft.com/office/excel/2006/main">
          <x14:cfRule type="expression" priority="44" id="{B91215E2-B4A1-4C1F-AB0F-ABABC8658E2E}">
            <xm:f>'\PlanningDiv\CIP\4000 - Information\2018Bond\Spreadsheets\[FINAL2018BondProjectList.xlsx]Lookups'!#REF!</xm:f>
            <x14:dxf>
              <font>
                <color rgb="FFFF0000"/>
              </font>
            </x14:dxf>
          </x14:cfRule>
          <xm:sqref>C221:C222</xm:sqref>
        </x14:conditionalFormatting>
        <x14:conditionalFormatting xmlns:xm="http://schemas.microsoft.com/office/excel/2006/main">
          <x14:cfRule type="expression" priority="42" id="{A217D1EB-4B60-405A-8581-CEDFD2ED8220}">
            <xm:f>'\PlanningDiv\CIP\4000 - Information\2018Bond\Spreadsheets\[FINAL2018BondProjectList.xlsx]Lookups'!#REF!</xm:f>
            <x14:dxf>
              <font>
                <color rgb="FFFF0000"/>
              </font>
            </x14:dxf>
          </x14:cfRule>
          <xm:sqref>C107:C108</xm:sqref>
        </x14:conditionalFormatting>
        <x14:conditionalFormatting xmlns:xm="http://schemas.microsoft.com/office/excel/2006/main">
          <x14:cfRule type="expression" priority="40" id="{0600ADFC-A51E-4460-90E5-83C66D4B7947}">
            <xm:f>'\PlanningDiv\CIP\4000 - Information\2018Bond\Spreadsheets\[FINAL2018BondProjectList.xlsx]Lookups'!#REF!</xm:f>
            <x14:dxf>
              <font>
                <color rgb="FFFF0000"/>
              </font>
            </x14:dxf>
          </x14:cfRule>
          <xm:sqref>C120</xm:sqref>
        </x14:conditionalFormatting>
        <x14:conditionalFormatting xmlns:xm="http://schemas.microsoft.com/office/excel/2006/main">
          <x14:cfRule type="expression" priority="38" id="{184CC370-B41C-4F97-BE6A-A47B77E00C96}">
            <xm:f>'\PlanningDiv\CIP\4000 - Information\2018Bond\Spreadsheets\[FINAL2018BondProjectList.xlsx]Lookups'!#REF!</xm:f>
            <x14:dxf>
              <font>
                <color rgb="FFFF0000"/>
              </font>
            </x14:dxf>
          </x14:cfRule>
          <xm:sqref>C170</xm:sqref>
        </x14:conditionalFormatting>
        <x14:conditionalFormatting xmlns:xm="http://schemas.microsoft.com/office/excel/2006/main">
          <x14:cfRule type="expression" priority="36" id="{818B8D58-F0AB-4451-A692-C90F261D30A1}">
            <xm:f>'\PlanningDiv\CIP\4000 - Information\2018Bond\Spreadsheets\[FINAL2018BondProjectList.xlsx]Lookups'!#REF!</xm:f>
            <x14:dxf>
              <font>
                <color rgb="FFFF0000"/>
              </font>
            </x14:dxf>
          </x14:cfRule>
          <xm:sqref>C102</xm:sqref>
        </x14:conditionalFormatting>
        <x14:conditionalFormatting xmlns:xm="http://schemas.microsoft.com/office/excel/2006/main">
          <x14:cfRule type="expression" priority="34" id="{793AA99C-0097-49CD-B5F9-DF2A5A2A8249}">
            <xm:f>'\PlanningDiv\CIP\4000 - Information\2018Bond\Spreadsheets\[FINAL2018BondProjectList.xlsx]Lookups'!#REF!</xm:f>
            <x14:dxf>
              <font>
                <color rgb="FFFF0000"/>
              </font>
            </x14:dxf>
          </x14:cfRule>
          <xm:sqref>C219</xm:sqref>
        </x14:conditionalFormatting>
        <x14:conditionalFormatting xmlns:xm="http://schemas.microsoft.com/office/excel/2006/main">
          <x14:cfRule type="expression" priority="32" id="{4C97DA7A-DADD-46F7-9CBB-3AAC285D4649}">
            <xm:f>'\PlanningDiv\CIP\4000 - Information\2018Bond\Spreadsheets\[FINAL2018BondProjectList.xlsx]Lookups'!#REF!</xm:f>
            <x14:dxf>
              <font>
                <color rgb="FFFF0000"/>
              </font>
            </x14:dxf>
          </x14:cfRule>
          <xm:sqref>C218</xm:sqref>
        </x14:conditionalFormatting>
        <x14:conditionalFormatting xmlns:xm="http://schemas.microsoft.com/office/excel/2006/main">
          <x14:cfRule type="expression" priority="30" id="{3980147F-CA97-456D-9B65-E316831663B9}">
            <xm:f>'\PlanningDiv\CIP\4000 - Information\2018Bond\Spreadsheets\[FINAL2018BondProjectList.xlsx]Lookups'!#REF!</xm:f>
            <x14:dxf>
              <font>
                <color rgb="FFFF0000"/>
              </font>
            </x14:dxf>
          </x14:cfRule>
          <xm:sqref>C147</xm:sqref>
        </x14:conditionalFormatting>
        <x14:conditionalFormatting xmlns:xm="http://schemas.microsoft.com/office/excel/2006/main">
          <x14:cfRule type="expression" priority="28" id="{848D0251-C25C-4B1B-BE6E-B0B80F0C6A2A}">
            <xm:f>'\PlanningDiv\CIP\4000 - Information\2018Bond\Spreadsheets\[FINAL2018BondProjectList.xlsx]Lookups'!#REF!</xm:f>
            <x14:dxf>
              <font>
                <color rgb="FFFF0000"/>
              </font>
            </x14:dxf>
          </x14:cfRule>
          <xm:sqref>C176</xm:sqref>
        </x14:conditionalFormatting>
        <x14:conditionalFormatting xmlns:xm="http://schemas.microsoft.com/office/excel/2006/main">
          <x14:cfRule type="expression" priority="26" id="{AD3BE005-BF80-4176-9E33-F15C9D22521B}">
            <xm:f>'\PlanningDiv\CIP\4000 - Information\2018Bond\Spreadsheets\[FINAL2018BondProjectList.xlsx]Lookups'!#REF!</xm:f>
            <x14:dxf>
              <font>
                <color rgb="FFFF0000"/>
              </font>
            </x14:dxf>
          </x14:cfRule>
          <xm:sqref>C83</xm:sqref>
        </x14:conditionalFormatting>
        <x14:conditionalFormatting xmlns:xm="http://schemas.microsoft.com/office/excel/2006/main">
          <x14:cfRule type="expression" priority="24" id="{477FE4D1-EC32-40F1-9E09-8008A487434D}">
            <xm:f>'\PlanningDiv\CIP\4000 - Information\2018Bond\Spreadsheets\[FINAL2018BondProjectList.xlsx]Lookups'!#REF!</xm:f>
            <x14:dxf>
              <font>
                <color rgb="FFFF0000"/>
              </font>
            </x14:dxf>
          </x14:cfRule>
          <xm:sqref>C84</xm:sqref>
        </x14:conditionalFormatting>
        <x14:conditionalFormatting xmlns:xm="http://schemas.microsoft.com/office/excel/2006/main">
          <x14:cfRule type="expression" priority="22" id="{E6AAABA7-466F-4B5B-A276-B5E83CBB1774}">
            <xm:f>'\PlanningDiv\CIP\4000 - Information\2018Bond\Spreadsheets\[FINAL2018BondProjectList.xlsx]Lookups'!#REF!</xm:f>
            <x14:dxf>
              <font>
                <color rgb="FFFF0000"/>
              </font>
            </x14:dxf>
          </x14:cfRule>
          <xm:sqref>C186</xm:sqref>
        </x14:conditionalFormatting>
        <x14:conditionalFormatting xmlns:xm="http://schemas.microsoft.com/office/excel/2006/main">
          <x14:cfRule type="expression" priority="20" id="{D3A08269-F71F-4507-ACFB-6EC9E6B85EAE}">
            <xm:f>'\PlanningDiv\CIP\4000 - Information\2018Bond\Spreadsheets\[FINAL2018BondProjectList.xlsx]Lookups'!#REF!</xm:f>
            <x14:dxf>
              <font>
                <color rgb="FFFF0000"/>
              </font>
            </x14:dxf>
          </x14:cfRule>
          <xm:sqref>C216</xm:sqref>
        </x14:conditionalFormatting>
        <x14:conditionalFormatting xmlns:xm="http://schemas.microsoft.com/office/excel/2006/main">
          <x14:cfRule type="expression" priority="18" id="{61AC10C0-E681-4062-8999-A1C5DBF984B8}">
            <xm:f>'\PlanningDiv\CIP\4000 - Information\2018Bond\Spreadsheets\[FINAL2018BondProjectList.xlsx]Lookups'!#REF!</xm:f>
            <x14:dxf>
              <font>
                <color rgb="FFFF0000"/>
              </font>
            </x14:dxf>
          </x14:cfRule>
          <xm:sqref>C78</xm:sqref>
        </x14:conditionalFormatting>
        <x14:conditionalFormatting xmlns:xm="http://schemas.microsoft.com/office/excel/2006/main">
          <x14:cfRule type="expression" priority="14" id="{65AB2F73-CAC0-4049-8D0B-5C76C080B5E3}">
            <xm:f>'\PlanningDiv\CIP\4000 - Information\2018Bond\Spreadsheets\[FINAL2018BondProjectList.xlsx]Lookups'!#REF!</xm:f>
            <x14:dxf>
              <font>
                <color rgb="FFFF0000"/>
              </font>
            </x14:dxf>
          </x14:cfRule>
          <xm:sqref>C26:C53</xm:sqref>
        </x14:conditionalFormatting>
        <x14:conditionalFormatting xmlns:xm="http://schemas.microsoft.com/office/excel/2006/main">
          <x14:cfRule type="expression" priority="16" id="{318806C8-FD72-40F5-9D8A-9265FCBD6634}">
            <xm:f>'\PlanningDiv\CIP\4000 - Information\2018Bond\Spreadsheets\[FINAL2018BondProjectList.xlsx]Lookups'!#REF!</xm:f>
            <x14:dxf>
              <font>
                <color rgb="FFFF0000"/>
              </font>
            </x14:dxf>
          </x14:cfRule>
          <xm:sqref>C21:C24</xm:sqref>
        </x14:conditionalFormatting>
        <x14:conditionalFormatting xmlns:xm="http://schemas.microsoft.com/office/excel/2006/main">
          <x14:cfRule type="expression" priority="12" id="{055A343D-7AEC-433C-A7AE-F10A47CE7BD3}">
            <xm:f>'\PlanningDiv\CIP\4000 - Information\2018Bond\Spreadsheets\[FINAL2018BondProjectList.xlsx]Lookups'!#REF!</xm:f>
            <x14:dxf>
              <font>
                <color rgb="FFFF0000"/>
              </font>
            </x14:dxf>
          </x14:cfRule>
          <xm:sqref>C81</xm:sqref>
        </x14:conditionalFormatting>
        <x14:conditionalFormatting xmlns:xm="http://schemas.microsoft.com/office/excel/2006/main">
          <x14:cfRule type="expression" priority="10" id="{DE1C8C0C-D67F-404D-A81B-CA310BEC07FE}">
            <xm:f>'\PlanningDiv\CIP\4000 - Information\2018Bond\Spreadsheets\[FINAL2018BondProjectList.xlsx]Lookups'!#REF!</xm:f>
            <x14:dxf>
              <font>
                <color rgb="FFFF0000"/>
              </font>
            </x14:dxf>
          </x14:cfRule>
          <xm:sqref>C220</xm:sqref>
        </x14:conditionalFormatting>
        <x14:conditionalFormatting xmlns:xm="http://schemas.microsoft.com/office/excel/2006/main">
          <x14:cfRule type="expression" priority="8" id="{D0C7F3E0-18E0-4F8B-A473-97836500F3E8}">
            <xm:f>'\PlanningDiv\CIP\4000 - Information\2018Bond\Spreadsheets\[FINAL2018BondProjectList.xlsx]Lookups'!#REF!</xm:f>
            <x14:dxf>
              <font>
                <color rgb="FFFF0000"/>
              </font>
            </x14:dxf>
          </x14:cfRule>
          <xm:sqref>C98</xm:sqref>
        </x14:conditionalFormatting>
        <x14:conditionalFormatting xmlns:xm="http://schemas.microsoft.com/office/excel/2006/main">
          <x14:cfRule type="expression" priority="6" id="{DFC26E83-7712-41E3-88AF-149234B06772}">
            <xm:f>'\PlanningDiv\CIP\4000 - Information\2018Bond\Spreadsheets\[FINAL2018BondProjectList.xlsx]Lookups'!#REF!</xm:f>
            <x14:dxf>
              <font>
                <color rgb="FFFF0000"/>
              </font>
            </x14:dxf>
          </x14:cfRule>
          <xm:sqref>C173</xm:sqref>
        </x14:conditionalFormatting>
        <x14:conditionalFormatting xmlns:xm="http://schemas.microsoft.com/office/excel/2006/main">
          <x14:cfRule type="expression" priority="4" id="{39F94AD2-416A-4678-8F4C-F99BB1FFC5F0}">
            <xm:f>'\PlanningDiv\CIP\4000 - Information\2018Bond\Spreadsheets\[FINAL2018BondProjectList.xlsx]Lookups'!#REF!</xm:f>
            <x14:dxf>
              <font>
                <color rgb="FFFF0000"/>
              </font>
            </x14:dxf>
          </x14:cfRule>
          <xm:sqref>C172</xm:sqref>
        </x14:conditionalFormatting>
        <x14:conditionalFormatting xmlns:xm="http://schemas.microsoft.com/office/excel/2006/main">
          <x14:cfRule type="expression" priority="2" id="{07FAAD62-0F2F-461E-B2D8-8A17850BDC1B}">
            <xm:f>'\PlanningDiv\CIP\4000 - Information\2018Bond\Spreadsheets\[FINAL2018BondProjectList.xlsx]Lookups'!#REF!</xm:f>
            <x14:dxf>
              <font>
                <color rgb="FFFF0000"/>
              </font>
            </x14:dxf>
          </x14:cfRule>
          <xm:sqref>C76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2018BondProjectsCURRENT</vt:lpstr>
      <vt:lpstr>BondCurrentList</vt:lpstr>
      <vt:lpstr>'2018BondProjectsCURRENT'!Print_Area</vt:lpstr>
      <vt:lpstr>'2018BondProjectsCURRENT'!Print_Titles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Crull, Wayne (Flood Control)</dc:creator>
  <cp:lastModifiedBy>Crull, Wayne (Flood Control)</cp:lastModifiedBy>
  <dcterms:created xsi:type="dcterms:W3CDTF">2018-08-06T16:51:14Z</dcterms:created>
  <dcterms:modified xsi:type="dcterms:W3CDTF">2018-08-06T16:54:11Z</dcterms:modified>
</cp:coreProperties>
</file>