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mc:AlternateContent xmlns:mc="http://schemas.openxmlformats.org/markup-compatibility/2006">
    <mc:Choice Requires="x15">
      <x15ac:absPath xmlns:x15ac="http://schemas.microsoft.com/office/spreadsheetml/2010/11/ac" url="C:\Users\temba\Downloads\"/>
    </mc:Choice>
  </mc:AlternateContent>
  <xr:revisionPtr revIDLastSave="0" documentId="8_{A17EE41D-0B8F-43FE-85F5-3B3CE527B153}" xr6:coauthVersionLast="47" xr6:coauthVersionMax="47" xr10:uidLastSave="{00000000-0000-0000-0000-000000000000}"/>
  <bookViews>
    <workbookView xWindow="38280" yWindow="1680" windowWidth="29040" windowHeight="15720" xr2:uid="{C268DD3A-D010-4DA0-8CA4-31B5099C12F2}"/>
  </bookViews>
  <sheets>
    <sheet name="Task Matrix" sheetId="1" r:id="rId1"/>
    <sheet name="Cost Estimate" sheetId="2" r:id="rId2"/>
    <sheet name="Assumptions" sheetId="3" r:id="rId3"/>
  </sheets>
  <definedNames>
    <definedName name="_xlnm.Print_Area" localSheetId="1">'Cost Estimate'!$A$1:$Q$25</definedName>
    <definedName name="_xlnm.Print_Area" localSheetId="0">'Task Matrix'!$A$1:$G$12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20" i="2" l="1"/>
  <c r="J25" i="2" s="1"/>
  <c r="Q18" i="2"/>
  <c r="Q24" i="2" s="1"/>
  <c r="P31" i="2" s="1"/>
  <c r="A18" i="2"/>
  <c r="B18" i="2"/>
  <c r="O18" i="2"/>
  <c r="P18" i="2" s="1"/>
  <c r="O21" i="2" l="1"/>
  <c r="O15" i="2"/>
  <c r="O14" i="2"/>
  <c r="O13" i="2"/>
  <c r="O9" i="2"/>
  <c r="T9" i="2" s="1"/>
  <c r="O8" i="2"/>
  <c r="T8" i="2" s="1"/>
  <c r="O5" i="2"/>
  <c r="P12" i="2" l="1"/>
  <c r="T13" i="2"/>
  <c r="O20" i="2"/>
  <c r="B9" i="2"/>
  <c r="M25" i="2"/>
  <c r="Q5" i="2"/>
  <c r="Q4" i="2" s="1"/>
  <c r="Q8" i="2"/>
  <c r="Q9" i="2"/>
  <c r="Q13" i="2"/>
  <c r="Q15" i="2"/>
  <c r="Q14" i="2"/>
  <c r="P4" i="2"/>
  <c r="E20" i="2"/>
  <c r="E25" i="2" s="1"/>
  <c r="F20" i="2"/>
  <c r="F25" i="2" s="1"/>
  <c r="G20" i="2"/>
  <c r="G25" i="2" s="1"/>
  <c r="H20" i="2"/>
  <c r="H25" i="2" s="1"/>
  <c r="I20" i="2"/>
  <c r="I25" i="2" s="1"/>
  <c r="K20" i="2"/>
  <c r="K25" i="2" s="1"/>
  <c r="L20" i="2"/>
  <c r="L25" i="2" s="1"/>
  <c r="D20" i="2"/>
  <c r="D25" i="2" s="1"/>
  <c r="A13" i="2"/>
  <c r="B13" i="2"/>
  <c r="A14" i="2"/>
  <c r="B14" i="2"/>
  <c r="A15" i="2"/>
  <c r="B15" i="2"/>
  <c r="A9" i="2"/>
  <c r="A8" i="2"/>
  <c r="B8" i="2"/>
  <c r="B5" i="2"/>
  <c r="S25" i="2" l="1"/>
  <c r="Q7" i="2"/>
  <c r="Q12" i="2"/>
  <c r="P7" i="2"/>
  <c r="Q25" i="2" l="1"/>
  <c r="P32" i="2" s="1"/>
  <c r="Q23" i="2"/>
  <c r="P30" i="2" s="1"/>
</calcChain>
</file>

<file path=xl/sharedStrings.xml><?xml version="1.0" encoding="utf-8"?>
<sst xmlns="http://schemas.openxmlformats.org/spreadsheetml/2006/main" count="95" uniqueCount="90">
  <si>
    <t>Task No.</t>
  </si>
  <si>
    <t>Work Item</t>
  </si>
  <si>
    <t>Tenco Scope</t>
  </si>
  <si>
    <t>Mitsubishi Electric Corporation (MELCO) Scope</t>
  </si>
  <si>
    <t>LIRR / MNR Scope</t>
  </si>
  <si>
    <t>Comments / Assumptions</t>
  </si>
  <si>
    <t>Review, comment on, and accept EFTR</t>
  </si>
  <si>
    <t>Review, comment on, and accept EFTP</t>
  </si>
  <si>
    <t>Provide requested technical information.
Review EFTP and provide comments.
Submit EFTP to LIRR / MNR.</t>
  </si>
  <si>
    <t>Coordinate, direct, and attend meetings, and invite Tenco as needed.</t>
  </si>
  <si>
    <t>2. EMC Document Updates</t>
  </si>
  <si>
    <t>Eli Fernald</t>
  </si>
  <si>
    <t>Mike Thornburg</t>
  </si>
  <si>
    <t>Stephane Yu</t>
  </si>
  <si>
    <t>Ursula Monaghan</t>
  </si>
  <si>
    <t>Trip</t>
  </si>
  <si>
    <t>Nights</t>
  </si>
  <si>
    <t>Misc
Rent Lab
Rent Equip</t>
  </si>
  <si>
    <t>Hours</t>
  </si>
  <si>
    <t>Total Hours</t>
  </si>
  <si>
    <t>Rate/Hr</t>
  </si>
  <si>
    <t>Total Work</t>
  </si>
  <si>
    <t>Cost</t>
  </si>
  <si>
    <t>Participate in project meetings as necessary</t>
  </si>
  <si>
    <t>Temba
Mateke</t>
  </si>
  <si>
    <t>Task</t>
  </si>
  <si>
    <t>Task Item No.</t>
  </si>
  <si>
    <t>Estimated total does not include contingency.  Tenco recommends Melco reserve a 20% contingency</t>
  </si>
  <si>
    <t>Melco will approve the level of detail needed to satisfy LIRR / MNR requirements</t>
  </si>
  <si>
    <t>As directed by Melco, Tenco based this scope estimate on project activities over a 2 year period, starting in June 2024</t>
  </si>
  <si>
    <t xml:space="preserve">Tenco will track labor by month and invoice Melco monthly.  Tenco will bill travel and equipment rental at cost </t>
  </si>
  <si>
    <t>The budget assumes Melco promptly provide documents upon Tenco request.</t>
  </si>
  <si>
    <t>Note: The "Comments / Assumptions" column in the Task Matrix shows task-specific assumptions.</t>
  </si>
  <si>
    <r>
      <rPr>
        <b/>
        <sz val="14"/>
        <color theme="1"/>
        <rFont val="Arial"/>
        <family val="2"/>
      </rPr>
      <t>Melco M7 Propulsion System Overhaul</t>
    </r>
    <r>
      <rPr>
        <b/>
        <sz val="18"/>
        <color theme="1"/>
        <rFont val="Arial"/>
        <family val="2"/>
      </rPr>
      <t xml:space="preserve">
</t>
    </r>
    <r>
      <rPr>
        <b/>
        <sz val="20"/>
        <color theme="1"/>
        <rFont val="Arial"/>
        <family val="2"/>
      </rPr>
      <t>Tenco General Assumptions</t>
    </r>
  </si>
  <si>
    <t>Tenco will perform the work on a time &amp; material (T&amp;M) basis.  Tenco will not exceed the budgetary cost estimate without Melco authorization</t>
  </si>
  <si>
    <t>Tenco's scope consists of tasks and deliverables in the attached Task Matrix, consistent with Melco requirements.  Tenco is available to perform additional Melco EMC / EMI work, as requested</t>
  </si>
  <si>
    <t>David Turner</t>
  </si>
  <si>
    <t>Project Meetings</t>
  </si>
  <si>
    <t>Review, comment on, and accept EMCP.</t>
  </si>
  <si>
    <t xml:space="preserve">Review, comment on, and accept ESA. </t>
  </si>
  <si>
    <t>Provide regular status updates on test schedule, and provide at least 1 month notice for equipment preparation. 
Coordinate with LIRR / MNR for use of track, train maintenance and operating crews, yard use, shop use, test track time, logistics, security, access, and supervision
Provide M7 staff including technicians to support EMI Field Tests</t>
  </si>
  <si>
    <t>Draft EFTR, and submit for review.  Revise per Melco and  LIRR/MNR comments</t>
  </si>
  <si>
    <t>Review EFTR and provide comments.
Submit EFTR to LIRR/MNR</t>
  </si>
  <si>
    <r>
      <t xml:space="preserve">EMI Field Test Procedure (EFTP) 
</t>
    </r>
    <r>
      <rPr>
        <b/>
        <sz val="12"/>
        <color theme="1"/>
        <rFont val="Arial"/>
        <family val="2"/>
      </rPr>
      <t>[CDRL]</t>
    </r>
  </si>
  <si>
    <r>
      <t xml:space="preserve">EMC Control Plan (EMCP) 
</t>
    </r>
    <r>
      <rPr>
        <b/>
        <sz val="12"/>
        <color theme="1"/>
        <rFont val="Arial"/>
        <family val="2"/>
      </rPr>
      <t>[CDRL]</t>
    </r>
  </si>
  <si>
    <r>
      <t xml:space="preserve">EMI Safety Analysis (ESA) 
</t>
    </r>
    <r>
      <rPr>
        <b/>
        <sz val="12"/>
        <color theme="1"/>
        <rFont val="Arial"/>
        <family val="2"/>
      </rPr>
      <t>[CDRL]</t>
    </r>
  </si>
  <si>
    <t>Pete Tabolt</t>
  </si>
  <si>
    <t xml:space="preserve">Provide updated capacitor, IGBT, and Line Inductor failure rates at LIRR, and other technical design information requested by Tenco.
Review and comment on ESA. </t>
  </si>
  <si>
    <t>Draft simple propulsion EMCP, describing relevant EMC issues for the overhaul. 
The EMCP will be much shorter than the prior M7 EMCP or the M9 EMCP due to the limited EMC impact of the overhaul. The EMCP will describe:
  * Relevant hardware and software changes for EMC 
  * Field EMI test outline/plan 
  * ESA approach
  * Exclusion of RE, CSI, TMIE tests
Revise EMC Documents according to comments from Melco and LIRR / MNR.</t>
  </si>
  <si>
    <t>Draft EFTP to measure worst-case conditions for CE and IE only.
Revise EFTP per Melco and LIRR / MNR comments.</t>
  </si>
  <si>
    <t>Provide test engineers and equipment for IE and CE tests. 
Perform EMI Field Tests at LIRR, unless MNR requires testing at MNR also. 
Coordinate test schedule, test location, and LIRR resources with Melco, LIRR.</t>
  </si>
  <si>
    <t>1. Project Meetings, PDR and FDR</t>
  </si>
  <si>
    <t xml:space="preserve">Provide Tenco with requested documents and information on propulsion design. 
Review and comment on  EMCP. </t>
  </si>
  <si>
    <t>Provide staff and facilities to enable efficient EMI tests:
* Access to track, yard, shop, mainline, EMUs, and other facilities
* Test operators and maintenance staff as needed to perform tests
* Signal and wayside support, including flaggers, as necessary
* Clearance for testing on mainline 
* Track coordination meeting authorization
* Communications &amp; Security
* Safety Training.
Designate test track and provide description including mile marker location</t>
  </si>
  <si>
    <t>Perform Pilot Married Pair Commissioning EMI Field Tests</t>
  </si>
  <si>
    <t>3.  Vehicle-Level EMI Tests</t>
  </si>
  <si>
    <t>Submittal Date</t>
  </si>
  <si>
    <t>NA</t>
  </si>
  <si>
    <t>TBD</t>
  </si>
  <si>
    <t xml:space="preserve">Tenco proposal assumes 12 meetings for project management over 24 months. Tenco will provide 2 engineers to attend each meeting, and to attend PDR and FDR meetings in-person at LIRR Hillside yard. </t>
  </si>
  <si>
    <r>
      <rPr>
        <b/>
        <sz val="12"/>
        <color theme="1"/>
        <rFont val="Arial"/>
        <family val="2"/>
      </rPr>
      <t>Option:</t>
    </r>
    <r>
      <rPr>
        <sz val="12"/>
        <color theme="1"/>
        <rFont val="Arial"/>
        <family val="2"/>
      </rPr>
      <t xml:space="preserve"> Original M7 VVVF Baseline EMI Levels Test</t>
    </r>
  </si>
  <si>
    <t>Provide test engineers and equipment to measure Original M7 VVVF baseline EMI levels at LIRR, unless MNR requires testing at MNR also. 
Coordinate test schedule, test location, and LIRR resources with Melco, LIRR.
Compare the Original M7 VVVF baseline EMI levels with the upgraded inverter box levels.
Update the EFTR.</t>
  </si>
  <si>
    <t>Coordinate with LIRR / MNR for use of track, train maintenance and operating crews, yard use, shop use, test track time, logistics, security, access, and supervision
Provide M7 staff including technicians to support the Baseline EMI Levels Test.</t>
  </si>
  <si>
    <t xml:space="preserve">Participate in PDR and FDR meetings, as directed.
Prepare EMC Program Approach presenation for PDR.
Provide more detailed EMC Program presentation for FDR, if necessary. </t>
  </si>
  <si>
    <r>
      <t xml:space="preserve">EMI Field Test Report (EFTR) 
</t>
    </r>
    <r>
      <rPr>
        <b/>
        <sz val="12"/>
        <color theme="1"/>
        <rFont val="Arial"/>
        <family val="2"/>
      </rPr>
      <t>[CDRL]</t>
    </r>
  </si>
  <si>
    <t>Proposal assumes Tenco will only measure Original M7 VVVF baseline EMI levels.
Proposal assumes Tenco will provide TransDAS smart stripchart recorder for M7 vehicle signals (e.g. speed, DC line current and voltage, tractive effort, etc...)
Cost estimate assumes Tenco will provide 3 test engineers for 4 nights, with 10 working hours per day, including travel to/from test location, with at least 5 usable test hours per night.  Cost estimate inlcudes 1 contingency test night. 
Cost estimate assumes Tenco will update the EFTR with the Baseline EMI Levels Test results.</t>
  </si>
  <si>
    <t>This cost estimate assumes that tasks flow smoothly and that test results are acceptable to LIRR / MNR.  The proposed scope doesn't cover retest, delays, or supporting actions if LIRR / MNR doesn't accept test results</t>
  </si>
  <si>
    <t>If more detail is required by Melco, LIRR, or MNR than covered by Scope for CDRL development, Tenco will prepare an expanded Scope and Estimate for Melco approval and budget authorization</t>
  </si>
  <si>
    <t xml:space="preserve">Tenco proposal assumes EMI Field Tests will only include vehicle-level IE and CE test. 
Melco's proposed design does not change the inverter box, PCU controller or wiring harness with traction motor.  So, Melco's proposed inverter design change will not impact Cab Signal Interfernce (CSI) or Radiated Emissions (RE) test results. Tenco proposal does not include CSI, TMIE, or RE tests. 
Tenco assumes no more than 2 rounds of revisions will be needed for the EFTP document to obtain LIRR and MNR approval. </t>
  </si>
  <si>
    <t xml:space="preserve">Tenco assumes no more than 2 rounds of revisions will be needed for the EFTR document to obtain LIRR and MNR approval. </t>
  </si>
  <si>
    <t xml:space="preserve">Proposal assumes Tenco will only perform CE and IE tests. 
Proposal assumes Tenco will provide TransDAS smart stripchart recorder for M7 vehicle signals (e.g. speed, DC line current and voltage, tractive effort, etc...)
Cost estimate assumes Tenco will provide 3 test engineers for 5 days or nights, with 10 working hours per day, including travel to/from test location, with at least 5 usable test hours per day or night.  Cost estimate inlcudes 1 contingency test night. 
Estimate assumes overhauled vehicle CE and IE will be similar to the CE and IE measured during the M7 Regen Test performed by Melco and Tenco, and will be accepted by LIRR and MNR. 
Assumes online safety training. </t>
  </si>
  <si>
    <t xml:space="preserve">Proposal assumes Tenco will only provide EMCP and ESA.  ESA will be provided as an appendix to the EMCP. 
Tenco will reference the original versions of the following documents in the EMCP:
* EMI Technical File Summary 
* Electrical Model of the High Voltage Section. 
Tenco will not update these 2 documents, and will work with Melco to explain why they are not needed to LIRR/MNR. 
Per Melco RFP, Tenco will bear costs requiring document correction which are solely due to errors by Tenco, and not related to comments from LIRR / MNR, compressed schedule, or wrong or missing information. 
Tenco assumes no more than 2 rounds of revisions will be needed for the EMCP / ESA document to obtain LIRR and MNR approval. </t>
  </si>
  <si>
    <t xml:space="preserve">Draft simplified propulsion ESA, providing assessment of EMI hazards and mitigations due to  design changes from the original M7 propulsion design. 
Provide ESA as an appendix to the EMCP.
Refer to original M7 ESA, and only updated ESA to determine the impact on EMI for:
* Updated failure rate of the new capacitor
* Updated failure rate of IGBTs and Line FIlter Inductors
* BSR and OVCRf removal. </t>
  </si>
  <si>
    <r>
      <t xml:space="preserve">Melco M7 Propulsion System Overhaul
</t>
    </r>
    <r>
      <rPr>
        <b/>
        <sz val="24"/>
        <color theme="1"/>
        <rFont val="Arial"/>
        <family val="2"/>
      </rPr>
      <t>Tenco EMC Task Matrix</t>
    </r>
    <r>
      <rPr>
        <b/>
        <sz val="18"/>
        <color theme="1"/>
        <rFont val="Arial"/>
        <family val="2"/>
      </rPr>
      <t xml:space="preserve">
June 28, 2024</t>
    </r>
  </si>
  <si>
    <t>Option Scope:</t>
  </si>
  <si>
    <t>1. Project Meetings (incl. PDR and FDR) (Base)</t>
  </si>
  <si>
    <t>2. EMC Document Preparation (Base)</t>
  </si>
  <si>
    <t>3. Vehicle Level EMI Tests (Base)</t>
  </si>
  <si>
    <t>Total Base Cost:</t>
  </si>
  <si>
    <t>Option Cost:</t>
  </si>
  <si>
    <t>Option Scope Hours:</t>
  </si>
  <si>
    <t>Total Cost (Base + Option):</t>
  </si>
  <si>
    <t>Total Base Scope Hours:</t>
  </si>
  <si>
    <r>
      <rPr>
        <b/>
        <sz val="14"/>
        <color theme="1"/>
        <rFont val="Arial"/>
        <family val="2"/>
      </rPr>
      <t>Melco M7 Propulsion System Overhaul</t>
    </r>
    <r>
      <rPr>
        <b/>
        <sz val="18"/>
        <color theme="1"/>
        <rFont val="Arial"/>
        <family val="2"/>
      </rPr>
      <t xml:space="preserve">
</t>
    </r>
    <r>
      <rPr>
        <b/>
        <sz val="20"/>
        <color theme="1"/>
        <rFont val="Arial"/>
        <family val="2"/>
      </rPr>
      <t>Tenco Cost Estimate</t>
    </r>
    <r>
      <rPr>
        <b/>
        <sz val="18"/>
        <color theme="1"/>
        <rFont val="Arial"/>
        <family val="2"/>
      </rPr>
      <t xml:space="preserve">
</t>
    </r>
    <r>
      <rPr>
        <b/>
        <sz val="14"/>
        <color theme="1"/>
        <rFont val="Arial"/>
        <family val="2"/>
      </rPr>
      <t>July 5, 2024</t>
    </r>
  </si>
  <si>
    <t>Old Base Scope with FAR31</t>
  </si>
  <si>
    <t>Old Option Scope with FAR31</t>
  </si>
  <si>
    <t>Old Total Scope with FAR31</t>
  </si>
  <si>
    <t>old total hours</t>
  </si>
  <si>
    <t>cost reduction</t>
  </si>
  <si>
    <t>hours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</si>
</sst>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4" formatCode="_(&quot;$&quot;* #,##0.00_);_(&quot;$&quot;* \(#,##0.00\);_(&quot;$&quot;* &quot;-&quot;??_);_(@_)"/>
    <numFmt numFmtId="164" formatCode="&quot;$&quot;#,##0"/>
    <numFmt numFmtId="165" formatCode="_(&quot;$&quot;* #,##0_);_(&quot;$&quot;* \(#,##0\);_(&quot;$&quot;* &quot;-&quot;??_);_(@_)"/>
  </numFmts>
  <fonts count="18">
    <font>
      <sz val="11"/>
      <color theme="1"/>
      <name val="Aptos Narrow"/>
      <family val="2"/>
      <scheme val="minor"/>
    </font>
    <font>
      <sz val="10"/>
      <color theme="1"/>
      <name val="Arial"/>
      <family val="2"/>
    </font>
    <font>
      <b/>
      <sz val="10"/>
      <color theme="1"/>
      <name val="Arial"/>
      <family val="2"/>
    </font>
    <font>
      <sz val="12"/>
      <color theme="1"/>
      <name val="Arial"/>
      <family val="2"/>
    </font>
    <font>
      <b/>
      <sz val="18"/>
      <color theme="1"/>
      <name val="Arial"/>
      <family val="2"/>
    </font>
    <font>
      <b/>
      <sz val="24"/>
      <color theme="1"/>
      <name val="Arial"/>
      <family val="2"/>
    </font>
    <font>
      <sz val="12"/>
      <color rgb="FF222222"/>
      <name val="Arial"/>
      <family val="2"/>
    </font>
    <font>
      <sz val="11"/>
      <color theme="1"/>
      <name val="Aptos Narrow"/>
      <family val="2"/>
      <scheme val="minor"/>
    </font>
    <font>
      <sz val="12"/>
      <name val="Arial"/>
      <family val="2"/>
    </font>
    <font>
      <sz val="10"/>
      <name val="Arial"/>
      <family val="2"/>
    </font>
    <font>
      <sz val="10"/>
      <name val="Times New Roman"/>
      <family val="1"/>
    </font>
    <font>
      <b/>
      <sz val="12"/>
      <name val="Arial"/>
      <family val="2"/>
    </font>
    <font>
      <b/>
      <sz val="8"/>
      <name val="Arial"/>
      <family val="2"/>
    </font>
    <font>
      <b/>
      <sz val="10"/>
      <name val="Arial"/>
      <family val="2"/>
    </font>
    <font>
      <b/>
      <sz val="14"/>
      <color theme="1"/>
      <name val="Arial"/>
      <family val="2"/>
    </font>
    <font>
      <b/>
      <sz val="20"/>
      <color theme="1"/>
      <name val="Arial"/>
      <family val="2"/>
    </font>
    <font>
      <b/>
      <sz val="12"/>
      <color theme="1"/>
      <name val="Arial"/>
      <family val="2"/>
    </font>
    <font>
      <sz val="10"/>
      <color theme="1"/>
      <name val="ArialMT"/>
    </font>
  </fonts>
  <fills count="5">
    <fill>
      <patternFill patternType="none"/>
    </fill>
    <fill>
      <patternFill patternType="gray125"/>
    </fill>
    <fill>
      <patternFill patternType="solid">
        <fgColor theme="3" tint="0.89999084444715716"/>
        <bgColor indexed="64"/>
      </patternFill>
    </fill>
    <fill>
      <patternFill patternType="solid">
        <fgColor theme="0"/>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auto="1"/>
      </top>
      <bottom style="thin">
        <color indexed="64"/>
      </bottom>
      <diagonal/>
    </border>
    <border>
      <left/>
      <right style="thin">
        <color indexed="64"/>
      </right>
      <top style="thin">
        <color auto="1"/>
      </top>
      <bottom style="thin">
        <color auto="1"/>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6">
    <xf numFmtId="0" fontId="0" fillId="0" borderId="0"/>
    <xf numFmtId="44" fontId="7" fillId="0" borderId="0" applyFont="0" applyFill="0" applyBorder="0" applyAlignment="0" applyProtection="0"/>
    <xf numFmtId="0" fontId="9" fillId="0" borderId="0"/>
    <xf numFmtId="9" fontId="9" fillId="0" borderId="0" applyFont="0" applyFill="0" applyBorder="0" applyAlignment="0" applyProtection="0"/>
    <xf numFmtId="5" fontId="10" fillId="0" borderId="0" applyFont="0" applyFill="0" applyBorder="0" applyAlignment="0" applyProtection="0"/>
    <xf numFmtId="9" fontId="7" fillId="0" borderId="0" applyFont="0" applyFill="0" applyBorder="0" applyAlignment="0" applyProtection="0"/>
  </cellStyleXfs>
  <cellXfs count="106">
    <xf numFmtId="0" fontId="0" fillId="0" borderId="0" xfId="0"/>
    <xf numFmtId="0" fontId="1" fillId="0" borderId="0" xfId="0" applyFont="1"/>
    <xf numFmtId="0" fontId="2" fillId="0" borderId="0" xfId="0" applyFont="1"/>
    <xf numFmtId="0" fontId="1" fillId="0" borderId="0" xfId="0" applyFont="1" applyAlignment="1">
      <alignment wrapText="1"/>
    </xf>
    <xf numFmtId="0" fontId="3" fillId="0" borderId="1" xfId="0" applyFont="1" applyBorder="1" applyAlignment="1">
      <alignment horizontal="left" vertical="center" wrapText="1"/>
    </xf>
    <xf numFmtId="0" fontId="2" fillId="0" borderId="0" xfId="0" applyFont="1" applyAlignment="1">
      <alignment horizontal="center"/>
    </xf>
    <xf numFmtId="0" fontId="3" fillId="0" borderId="1" xfId="0" applyFont="1" applyBorder="1" applyAlignment="1">
      <alignment vertical="center" wrapText="1"/>
    </xf>
    <xf numFmtId="0" fontId="8" fillId="0" borderId="0" xfId="0" applyFont="1" applyAlignment="1">
      <alignment horizontal="left" vertical="center" wrapText="1"/>
    </xf>
    <xf numFmtId="0" fontId="11" fillId="0" borderId="1" xfId="2" applyFont="1" applyBorder="1" applyAlignment="1">
      <alignment vertical="center" wrapText="1"/>
    </xf>
    <xf numFmtId="0" fontId="8" fillId="0" borderId="1" xfId="2" applyFont="1" applyBorder="1" applyAlignment="1">
      <alignment vertical="center"/>
    </xf>
    <xf numFmtId="0" fontId="9" fillId="0" borderId="1" xfId="2" applyBorder="1" applyAlignment="1">
      <alignment vertical="center"/>
    </xf>
    <xf numFmtId="3" fontId="8" fillId="0" borderId="1" xfId="2" applyNumberFormat="1" applyFont="1" applyBorder="1" applyAlignment="1">
      <alignment vertical="center"/>
    </xf>
    <xf numFmtId="3" fontId="13" fillId="0" borderId="1" xfId="2" applyNumberFormat="1" applyFont="1" applyBorder="1" applyAlignment="1">
      <alignment horizontal="right" vertical="center"/>
    </xf>
    <xf numFmtId="0" fontId="12" fillId="0" borderId="1" xfId="2" applyFont="1" applyBorder="1" applyAlignment="1">
      <alignment horizontal="right" vertical="center"/>
    </xf>
    <xf numFmtId="0" fontId="9" fillId="0" borderId="1" xfId="2" applyBorder="1" applyAlignment="1">
      <alignment horizontal="center" vertical="center"/>
    </xf>
    <xf numFmtId="164" fontId="9" fillId="0" borderId="1" xfId="2" applyNumberFormat="1" applyBorder="1" applyAlignment="1">
      <alignment horizontal="center" vertical="center"/>
    </xf>
    <xf numFmtId="0" fontId="8" fillId="2" borderId="1" xfId="2" applyFont="1" applyFill="1" applyBorder="1" applyAlignment="1">
      <alignment vertical="center"/>
    </xf>
    <xf numFmtId="0" fontId="9" fillId="2" borderId="1" xfId="2" applyFill="1" applyBorder="1" applyAlignment="1">
      <alignment vertical="center"/>
    </xf>
    <xf numFmtId="3" fontId="9" fillId="2" borderId="1" xfId="2" applyNumberFormat="1" applyFill="1" applyBorder="1" applyAlignment="1">
      <alignment horizontal="center" vertical="center"/>
    </xf>
    <xf numFmtId="3" fontId="13" fillId="2" borderId="1" xfId="2" applyNumberFormat="1" applyFont="1" applyFill="1" applyBorder="1" applyAlignment="1">
      <alignment horizontal="center" vertical="center"/>
    </xf>
    <xf numFmtId="0" fontId="9" fillId="2" borderId="1" xfId="2" applyFill="1" applyBorder="1" applyAlignment="1">
      <alignment horizontal="center" vertical="center"/>
    </xf>
    <xf numFmtId="5" fontId="9" fillId="2" borderId="1" xfId="2" applyNumberFormat="1" applyFill="1" applyBorder="1" applyAlignment="1">
      <alignment horizontal="center" vertical="center"/>
    </xf>
    <xf numFmtId="5" fontId="9" fillId="0" borderId="1" xfId="2" applyNumberFormat="1" applyBorder="1" applyAlignment="1">
      <alignment horizontal="center" vertical="center"/>
    </xf>
    <xf numFmtId="3" fontId="9" fillId="0" borderId="1" xfId="2" applyNumberFormat="1" applyBorder="1" applyAlignment="1">
      <alignment horizontal="center" vertical="center"/>
    </xf>
    <xf numFmtId="3" fontId="13" fillId="0" borderId="1" xfId="2" applyNumberFormat="1" applyFont="1" applyBorder="1" applyAlignment="1">
      <alignment horizontal="center" vertical="center"/>
    </xf>
    <xf numFmtId="164" fontId="13" fillId="0" borderId="1" xfId="2" applyNumberFormat="1" applyFont="1" applyBorder="1" applyAlignment="1">
      <alignment horizontal="center" vertical="center"/>
    </xf>
    <xf numFmtId="164" fontId="0" fillId="0" borderId="0" xfId="0" applyNumberFormat="1"/>
    <xf numFmtId="164" fontId="12" fillId="0" borderId="1" xfId="2" applyNumberFormat="1" applyFont="1" applyBorder="1" applyAlignment="1">
      <alignment horizontal="center" vertical="center"/>
    </xf>
    <xf numFmtId="0" fontId="1" fillId="0" borderId="7" xfId="0" applyFont="1" applyBorder="1" applyAlignment="1">
      <alignment horizontal="left" vertical="center" wrapText="1"/>
    </xf>
    <xf numFmtId="0" fontId="9" fillId="0" borderId="7" xfId="0" applyFont="1" applyBorder="1" applyAlignment="1">
      <alignment horizontal="left" vertical="center" wrapText="1"/>
    </xf>
    <xf numFmtId="0" fontId="1" fillId="0" borderId="6" xfId="0" applyFont="1" applyBorder="1" applyAlignment="1">
      <alignment horizontal="center" vertical="center"/>
    </xf>
    <xf numFmtId="0" fontId="1" fillId="0" borderId="7" xfId="0" applyFont="1" applyBorder="1" applyAlignment="1">
      <alignment vertical="center" wrapText="1"/>
    </xf>
    <xf numFmtId="0" fontId="12" fillId="0" borderId="3" xfId="2" applyFont="1" applyBorder="1" applyAlignment="1">
      <alignment horizontal="center" vertical="center" wrapText="1"/>
    </xf>
    <xf numFmtId="0" fontId="12" fillId="0" borderId="3" xfId="2" applyFont="1" applyBorder="1" applyAlignment="1">
      <alignment horizontal="center" vertical="center"/>
    </xf>
    <xf numFmtId="0" fontId="2" fillId="3" borderId="3" xfId="0" applyFont="1" applyFill="1" applyBorder="1" applyAlignment="1">
      <alignment horizontal="center" vertical="center" wrapText="1"/>
    </xf>
    <xf numFmtId="0" fontId="2" fillId="3" borderId="3" xfId="0" applyFont="1" applyFill="1" applyBorder="1" applyAlignment="1">
      <alignment horizontal="center" vertical="center"/>
    </xf>
    <xf numFmtId="0" fontId="3" fillId="0" borderId="5"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14" fontId="3" fillId="0" borderId="5" xfId="0" applyNumberFormat="1" applyFont="1" applyBorder="1" applyAlignment="1">
      <alignment horizontal="center" vertical="center" wrapText="1"/>
    </xf>
    <xf numFmtId="0" fontId="3" fillId="4" borderId="1" xfId="0" applyFont="1" applyFill="1" applyBorder="1" applyAlignment="1">
      <alignment horizontal="center" vertical="center"/>
    </xf>
    <xf numFmtId="0" fontId="3" fillId="4"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9" fillId="4" borderId="1" xfId="2" applyFill="1" applyBorder="1" applyAlignment="1">
      <alignment vertical="center"/>
    </xf>
    <xf numFmtId="0" fontId="9" fillId="4" borderId="1" xfId="2" applyFill="1" applyBorder="1" applyAlignment="1">
      <alignment horizontal="center" vertical="center"/>
    </xf>
    <xf numFmtId="5" fontId="9" fillId="4" borderId="1" xfId="2" applyNumberFormat="1" applyFill="1" applyBorder="1" applyAlignment="1">
      <alignment horizontal="center" vertical="center"/>
    </xf>
    <xf numFmtId="3" fontId="9" fillId="4" borderId="1" xfId="2" applyNumberFormat="1" applyFill="1" applyBorder="1" applyAlignment="1">
      <alignment horizontal="center" vertical="center"/>
    </xf>
    <xf numFmtId="3" fontId="13" fillId="4" borderId="1" xfId="2" applyNumberFormat="1" applyFont="1" applyFill="1" applyBorder="1" applyAlignment="1">
      <alignment horizontal="center" vertical="center"/>
    </xf>
    <xf numFmtId="14" fontId="3" fillId="0" borderId="1" xfId="0" applyNumberFormat="1" applyFont="1" applyBorder="1" applyAlignment="1">
      <alignment horizontal="center" vertical="center" wrapText="1"/>
    </xf>
    <xf numFmtId="0" fontId="11" fillId="0" borderId="1" xfId="2" applyFont="1" applyBorder="1" applyAlignment="1">
      <alignment vertical="center"/>
    </xf>
    <xf numFmtId="0" fontId="12" fillId="0" borderId="17" xfId="2" applyFont="1" applyBorder="1" applyAlignment="1">
      <alignment horizontal="center" vertical="center" wrapText="1"/>
    </xf>
    <xf numFmtId="0" fontId="11" fillId="0" borderId="19" xfId="2" applyFont="1" applyBorder="1" applyAlignment="1">
      <alignment vertical="center" wrapText="1"/>
    </xf>
    <xf numFmtId="0" fontId="11" fillId="2" borderId="19" xfId="2" applyFont="1" applyFill="1" applyBorder="1" applyAlignment="1">
      <alignment vertical="center"/>
    </xf>
    <xf numFmtId="164" fontId="13" fillId="2" borderId="20" xfId="1" applyNumberFormat="1" applyFont="1" applyFill="1" applyBorder="1" applyAlignment="1">
      <alignment horizontal="center" vertical="center"/>
    </xf>
    <xf numFmtId="0" fontId="9" fillId="0" borderId="19" xfId="2" applyBorder="1" applyAlignment="1">
      <alignment vertical="center"/>
    </xf>
    <xf numFmtId="164" fontId="1" fillId="0" borderId="20" xfId="0" applyNumberFormat="1" applyFont="1" applyBorder="1" applyAlignment="1">
      <alignment horizontal="center" vertical="center"/>
    </xf>
    <xf numFmtId="3" fontId="8" fillId="0" borderId="19" xfId="2" applyNumberFormat="1" applyFont="1" applyBorder="1" applyAlignment="1">
      <alignment vertical="center"/>
    </xf>
    <xf numFmtId="164" fontId="2" fillId="2" borderId="20" xfId="0" applyNumberFormat="1" applyFont="1" applyFill="1" applyBorder="1" applyAlignment="1">
      <alignment horizontal="center" vertical="center"/>
    </xf>
    <xf numFmtId="0" fontId="8" fillId="0" borderId="19" xfId="2" applyFont="1" applyBorder="1" applyAlignment="1">
      <alignment vertical="center"/>
    </xf>
    <xf numFmtId="0" fontId="11" fillId="0" borderId="19" xfId="2" applyFont="1" applyBorder="1" applyAlignment="1">
      <alignment vertical="center"/>
    </xf>
    <xf numFmtId="0" fontId="9" fillId="4" borderId="19" xfId="2" applyFill="1" applyBorder="1" applyAlignment="1">
      <alignment vertical="center"/>
    </xf>
    <xf numFmtId="164" fontId="2" fillId="4" borderId="20" xfId="0" applyNumberFormat="1" applyFont="1" applyFill="1" applyBorder="1" applyAlignment="1">
      <alignment horizontal="center" vertical="center"/>
    </xf>
    <xf numFmtId="3" fontId="13" fillId="0" borderId="20" xfId="2" applyNumberFormat="1" applyFont="1" applyBorder="1" applyAlignment="1">
      <alignment horizontal="center" vertical="center"/>
    </xf>
    <xf numFmtId="3" fontId="12" fillId="0" borderId="22" xfId="2" applyNumberFormat="1" applyFont="1" applyBorder="1" applyAlignment="1">
      <alignment horizontal="right" vertical="center"/>
    </xf>
    <xf numFmtId="164" fontId="9" fillId="0" borderId="22" xfId="2" applyNumberFormat="1" applyBorder="1" applyAlignment="1">
      <alignment horizontal="center" vertical="center"/>
    </xf>
    <xf numFmtId="164" fontId="13" fillId="0" borderId="22" xfId="2" applyNumberFormat="1" applyFont="1" applyBorder="1" applyAlignment="1">
      <alignment horizontal="center" vertical="center"/>
    </xf>
    <xf numFmtId="164" fontId="13" fillId="0" borderId="23" xfId="2" applyNumberFormat="1" applyFont="1" applyBorder="1" applyAlignment="1">
      <alignment horizontal="center" vertical="center"/>
    </xf>
    <xf numFmtId="0" fontId="12" fillId="0" borderId="5" xfId="2" applyFont="1" applyBorder="1" applyAlignment="1">
      <alignment horizontal="right" vertical="center"/>
    </xf>
    <xf numFmtId="0" fontId="9" fillId="0" borderId="5" xfId="2" applyBorder="1" applyAlignment="1">
      <alignment horizontal="center" vertical="center"/>
    </xf>
    <xf numFmtId="3" fontId="13" fillId="0" borderId="5" xfId="2" applyNumberFormat="1" applyFont="1" applyBorder="1" applyAlignment="1">
      <alignment horizontal="center" vertical="center"/>
    </xf>
    <xf numFmtId="3" fontId="13" fillId="0" borderId="25" xfId="2" applyNumberFormat="1" applyFont="1" applyBorder="1" applyAlignment="1">
      <alignment horizontal="center" vertical="center"/>
    </xf>
    <xf numFmtId="0" fontId="11" fillId="0" borderId="24" xfId="2" applyFont="1" applyBorder="1" applyAlignment="1">
      <alignment vertical="center"/>
    </xf>
    <xf numFmtId="0" fontId="11" fillId="0" borderId="5" xfId="2" applyFont="1" applyBorder="1" applyAlignment="1">
      <alignment vertical="center"/>
    </xf>
    <xf numFmtId="0" fontId="11" fillId="0" borderId="21" xfId="2" applyFont="1" applyBorder="1" applyAlignment="1">
      <alignment vertical="center"/>
    </xf>
    <xf numFmtId="0" fontId="11" fillId="0" borderId="22" xfId="2" applyFont="1" applyBorder="1" applyAlignment="1">
      <alignment vertical="center"/>
    </xf>
    <xf numFmtId="0" fontId="13" fillId="0" borderId="1" xfId="2" applyFont="1" applyBorder="1" applyAlignment="1">
      <alignment horizontal="right" vertical="center" indent="1"/>
    </xf>
    <xf numFmtId="0" fontId="13" fillId="0" borderId="5" xfId="2" applyFont="1" applyBorder="1" applyAlignment="1">
      <alignment horizontal="right" vertical="center"/>
    </xf>
    <xf numFmtId="164" fontId="13" fillId="0" borderId="22" xfId="2" applyNumberFormat="1" applyFont="1" applyBorder="1" applyAlignment="1">
      <alignment horizontal="right" vertical="center"/>
    </xf>
    <xf numFmtId="3" fontId="13" fillId="0" borderId="5" xfId="2" applyNumberFormat="1" applyFont="1" applyBorder="1" applyAlignment="1">
      <alignment horizontal="right" vertical="center"/>
    </xf>
    <xf numFmtId="0" fontId="12" fillId="0" borderId="1" xfId="2" applyFont="1" applyBorder="1" applyAlignment="1">
      <alignment horizontal="center" vertical="center" wrapText="1"/>
    </xf>
    <xf numFmtId="6" fontId="0" fillId="0" borderId="0" xfId="0" applyNumberFormat="1"/>
    <xf numFmtId="164" fontId="13" fillId="0" borderId="25" xfId="2" applyNumberFormat="1" applyFont="1" applyBorder="1" applyAlignment="1">
      <alignment horizontal="center" vertical="center"/>
    </xf>
    <xf numFmtId="0" fontId="0" fillId="0" borderId="0" xfId="0" applyAlignment="1">
      <alignment horizontal="right"/>
    </xf>
    <xf numFmtId="165" fontId="0" fillId="0" borderId="0" xfId="0" applyNumberFormat="1"/>
    <xf numFmtId="9" fontId="0" fillId="0" borderId="0" xfId="5" applyFont="1"/>
    <xf numFmtId="0" fontId="17" fillId="0" borderId="0" xfId="0" applyFont="1"/>
    <xf numFmtId="0" fontId="4" fillId="2" borderId="12" xfId="0" applyFont="1" applyFill="1" applyBorder="1" applyAlignment="1">
      <alignment horizontal="left" vertical="center"/>
    </xf>
    <xf numFmtId="0" fontId="4" fillId="2" borderId="4" xfId="0" applyFont="1" applyFill="1" applyBorder="1" applyAlignment="1">
      <alignment horizontal="left" vertical="center"/>
    </xf>
    <xf numFmtId="0" fontId="4" fillId="2" borderId="13" xfId="0" applyFont="1" applyFill="1" applyBorder="1" applyAlignment="1">
      <alignment horizontal="left" vertical="center"/>
    </xf>
    <xf numFmtId="0" fontId="4" fillId="2" borderId="2" xfId="0" applyFont="1" applyFill="1" applyBorder="1" applyAlignment="1">
      <alignment horizontal="left" vertical="center" wrapText="1"/>
    </xf>
    <xf numFmtId="0" fontId="4" fillId="2" borderId="2" xfId="0" applyFont="1" applyFill="1" applyBorder="1" applyAlignment="1">
      <alignment horizontal="left" vertical="center"/>
    </xf>
    <xf numFmtId="0" fontId="6" fillId="0" borderId="5" xfId="0" applyFont="1" applyBorder="1" applyAlignment="1">
      <alignment horizontal="left" vertical="center" wrapText="1"/>
    </xf>
    <xf numFmtId="0" fontId="6" fillId="0" borderId="3" xfId="0" applyFont="1" applyBorder="1" applyAlignment="1">
      <alignment horizontal="left" vertical="center" wrapText="1"/>
    </xf>
    <xf numFmtId="0" fontId="4" fillId="2" borderId="14"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4" fillId="2" borderId="16" xfId="0" applyFont="1" applyFill="1" applyBorder="1" applyAlignment="1">
      <alignment horizontal="left" vertical="center" wrapText="1"/>
    </xf>
    <xf numFmtId="0" fontId="12" fillId="0" borderId="3" xfId="2" applyFont="1" applyBorder="1" applyAlignment="1">
      <alignment horizontal="center" vertical="center" wrapText="1"/>
    </xf>
    <xf numFmtId="0" fontId="12" fillId="0" borderId="1" xfId="2" applyFont="1" applyBorder="1" applyAlignment="1">
      <alignment horizontal="center" vertical="center" wrapText="1"/>
    </xf>
    <xf numFmtId="3" fontId="12" fillId="0" borderId="3" xfId="2" applyNumberFormat="1" applyFont="1" applyBorder="1" applyAlignment="1">
      <alignment horizontal="center" vertical="center" wrapText="1"/>
    </xf>
    <xf numFmtId="3" fontId="12" fillId="0" borderId="1" xfId="2" applyNumberFormat="1" applyFont="1" applyBorder="1" applyAlignment="1">
      <alignment horizontal="center" vertical="center" wrapText="1"/>
    </xf>
    <xf numFmtId="3" fontId="12" fillId="0" borderId="18" xfId="2" applyNumberFormat="1" applyFont="1" applyBorder="1" applyAlignment="1">
      <alignment horizontal="center" vertical="center" wrapText="1"/>
    </xf>
    <xf numFmtId="3" fontId="12" fillId="0" borderId="20" xfId="2" applyNumberFormat="1" applyFont="1" applyBorder="1" applyAlignment="1">
      <alignment horizontal="center"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13" fillId="0" borderId="8" xfId="0" applyFont="1" applyBorder="1" applyAlignment="1">
      <alignment horizontal="left" vertical="center"/>
    </xf>
    <xf numFmtId="0" fontId="13" fillId="0" borderId="9" xfId="0" applyFont="1" applyBorder="1" applyAlignment="1">
      <alignment horizontal="left" vertical="center"/>
    </xf>
  </cellXfs>
  <cellStyles count="6">
    <cellStyle name="Currency" xfId="1" builtinId="4"/>
    <cellStyle name="Currency0" xfId="4" xr:uid="{96C2B3CD-41FD-4A98-808D-48141BCD7323}"/>
    <cellStyle name="Normal" xfId="0" builtinId="0"/>
    <cellStyle name="Normal 2" xfId="2" xr:uid="{81F4E06D-B9BE-4FFF-BE5F-EF3314E47EEA}"/>
    <cellStyle name="Percent" xfId="5" builtinId="5"/>
    <cellStyle name="Percent 2" xfId="3" xr:uid="{242DF5BA-957F-48A6-B388-371FBE5AEDD4}"/>
  </cellStyles>
  <dxfs count="0"/>
  <tableStyles count="1" defaultTableStyle="TableStyleMedium2" defaultPivotStyle="PivotStyleLight16">
    <tableStyle name="Table Style 1" pivot="0" count="0" xr9:uid="{D8B2B798-8D0F-4EB2-BDE9-C044DE61B64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E4D17-A938-4057-8230-5DF08FA5AB06}">
  <dimension ref="A1:I13"/>
  <sheetViews>
    <sheetView tabSelected="1" view="pageLayout" zoomScale="70" zoomScaleNormal="80" zoomScaleSheetLayoutView="75" zoomScalePageLayoutView="70" workbookViewId="0">
      <selection sqref="A1:G1"/>
    </sheetView>
  </sheetViews>
  <sheetFormatPr defaultColWidth="9.140625" defaultRowHeight="12.75"/>
  <cols>
    <col min="1" max="1" width="8.85546875" style="1" customWidth="1"/>
    <col min="2" max="2" width="45.7109375" style="3" customWidth="1"/>
    <col min="3" max="3" width="11" style="3" customWidth="1"/>
    <col min="4" max="7" width="45.7109375" style="1" customWidth="1"/>
    <col min="8" max="8" width="58.42578125" style="1" customWidth="1"/>
    <col min="9" max="16384" width="9.140625" style="1"/>
  </cols>
  <sheetData>
    <row r="1" spans="1:9" ht="86.1" customHeight="1" thickBot="1">
      <c r="A1" s="89" t="s">
        <v>73</v>
      </c>
      <c r="B1" s="90"/>
      <c r="C1" s="90"/>
      <c r="D1" s="90"/>
      <c r="E1" s="90"/>
      <c r="F1" s="90"/>
      <c r="G1" s="90"/>
    </row>
    <row r="2" spans="1:9" s="2" customFormat="1" ht="30.75" customHeight="1">
      <c r="A2" s="35" t="s">
        <v>0</v>
      </c>
      <c r="B2" s="34" t="s">
        <v>1</v>
      </c>
      <c r="C2" s="34" t="s">
        <v>56</v>
      </c>
      <c r="D2" s="35" t="s">
        <v>2</v>
      </c>
      <c r="E2" s="34" t="s">
        <v>3</v>
      </c>
      <c r="F2" s="35" t="s">
        <v>4</v>
      </c>
      <c r="G2" s="35" t="s">
        <v>5</v>
      </c>
      <c r="H2" s="5"/>
      <c r="I2" s="5"/>
    </row>
    <row r="3" spans="1:9" ht="36" customHeight="1">
      <c r="A3" s="86" t="s">
        <v>51</v>
      </c>
      <c r="B3" s="87"/>
      <c r="C3" s="87"/>
      <c r="D3" s="87"/>
      <c r="E3" s="87"/>
      <c r="F3" s="87"/>
      <c r="G3" s="88"/>
    </row>
    <row r="4" spans="1:9" ht="177" customHeight="1">
      <c r="A4" s="37">
        <v>1.1000000000000001</v>
      </c>
      <c r="B4" s="6" t="s">
        <v>37</v>
      </c>
      <c r="C4" s="38" t="s">
        <v>57</v>
      </c>
      <c r="D4" s="6" t="s">
        <v>63</v>
      </c>
      <c r="E4" s="6" t="s">
        <v>9</v>
      </c>
      <c r="F4" s="6" t="s">
        <v>23</v>
      </c>
      <c r="G4" s="6" t="s">
        <v>59</v>
      </c>
    </row>
    <row r="5" spans="1:9" ht="36" customHeight="1">
      <c r="A5" s="86" t="s">
        <v>10</v>
      </c>
      <c r="B5" s="87"/>
      <c r="C5" s="87"/>
      <c r="D5" s="87"/>
      <c r="E5" s="87"/>
      <c r="F5" s="87"/>
      <c r="G5" s="88"/>
    </row>
    <row r="6" spans="1:9" ht="372" customHeight="1">
      <c r="A6" s="37">
        <v>2.1</v>
      </c>
      <c r="B6" s="6" t="s">
        <v>44</v>
      </c>
      <c r="C6" s="39">
        <v>45520</v>
      </c>
      <c r="D6" s="36" t="s">
        <v>48</v>
      </c>
      <c r="E6" s="36" t="s">
        <v>52</v>
      </c>
      <c r="F6" s="36" t="s">
        <v>38</v>
      </c>
      <c r="G6" s="91" t="s">
        <v>71</v>
      </c>
    </row>
    <row r="7" spans="1:9" ht="306" customHeight="1">
      <c r="A7" s="37">
        <v>2.2000000000000002</v>
      </c>
      <c r="B7" s="6" t="s">
        <v>45</v>
      </c>
      <c r="C7" s="48">
        <v>45520</v>
      </c>
      <c r="D7" s="6" t="s">
        <v>72</v>
      </c>
      <c r="E7" s="6" t="s">
        <v>47</v>
      </c>
      <c r="F7" s="6" t="s">
        <v>39</v>
      </c>
      <c r="G7" s="92"/>
      <c r="H7" s="7"/>
    </row>
    <row r="8" spans="1:9" ht="36" customHeight="1">
      <c r="A8" s="86" t="s">
        <v>55</v>
      </c>
      <c r="B8" s="87"/>
      <c r="C8" s="87"/>
      <c r="D8" s="87"/>
      <c r="E8" s="87"/>
      <c r="F8" s="87"/>
      <c r="G8" s="88"/>
    </row>
    <row r="9" spans="1:9" ht="249.95" customHeight="1">
      <c r="A9" s="37">
        <v>3.1</v>
      </c>
      <c r="B9" s="4" t="s">
        <v>43</v>
      </c>
      <c r="C9" s="39">
        <v>45520</v>
      </c>
      <c r="D9" s="4" t="s">
        <v>49</v>
      </c>
      <c r="E9" s="4" t="s">
        <v>8</v>
      </c>
      <c r="F9" s="4" t="s">
        <v>7</v>
      </c>
      <c r="G9" s="4" t="s">
        <v>68</v>
      </c>
    </row>
    <row r="10" spans="1:9" ht="368.1" customHeight="1">
      <c r="A10" s="37">
        <v>3.2</v>
      </c>
      <c r="B10" s="4" t="s">
        <v>54</v>
      </c>
      <c r="C10" s="38" t="s">
        <v>58</v>
      </c>
      <c r="D10" s="4" t="s">
        <v>50</v>
      </c>
      <c r="E10" s="4" t="s">
        <v>40</v>
      </c>
      <c r="F10" s="4" t="s">
        <v>53</v>
      </c>
      <c r="G10" s="4" t="s">
        <v>70</v>
      </c>
    </row>
    <row r="11" spans="1:9" ht="140.1" customHeight="1">
      <c r="A11" s="37">
        <v>3.3</v>
      </c>
      <c r="B11" s="4" t="s">
        <v>64</v>
      </c>
      <c r="C11" s="38" t="s">
        <v>58</v>
      </c>
      <c r="D11" s="4" t="s">
        <v>41</v>
      </c>
      <c r="E11" s="4" t="s">
        <v>42</v>
      </c>
      <c r="F11" s="4" t="s">
        <v>6</v>
      </c>
      <c r="G11" s="4" t="s">
        <v>69</v>
      </c>
    </row>
    <row r="12" spans="1:9" ht="294.95" customHeight="1">
      <c r="A12" s="40">
        <v>3.4</v>
      </c>
      <c r="B12" s="41" t="s">
        <v>60</v>
      </c>
      <c r="C12" s="42" t="s">
        <v>58</v>
      </c>
      <c r="D12" s="41" t="s">
        <v>61</v>
      </c>
      <c r="E12" s="41" t="s">
        <v>62</v>
      </c>
      <c r="F12" s="41" t="s">
        <v>53</v>
      </c>
      <c r="G12" s="41" t="s">
        <v>65</v>
      </c>
    </row>
    <row r="13" spans="1:9">
      <c r="H13" s="3"/>
    </row>
  </sheetData>
  <mergeCells count="5">
    <mergeCell ref="A5:G5"/>
    <mergeCell ref="A8:G8"/>
    <mergeCell ref="A1:G1"/>
    <mergeCell ref="A3:G3"/>
    <mergeCell ref="G6:G7"/>
  </mergeCells>
  <pageMargins left="0.7" right="0.7" top="0.75" bottom="0.75" header="0.3" footer="0.3"/>
  <pageSetup scale="44" fitToHeight="2" orientation="landscape" r:id="rId1"/>
  <headerFooter>
    <oddHeader>&amp;L&amp;"Arial,Regular"Melco M7 Propulsion System Overhaul&amp;R&amp;"Arial,Regular"EMC Task Matrix</oddHeader>
    <oddFooter>&amp;L&amp;"Arial,Regular"Tenco&amp;C&amp;"Arial,Regular"Page &amp;P&amp;R&amp;"Arial,Regular"&amp;D</oddFooter>
  </headerFooter>
  <rowBreaks count="1" manualBreakCount="1">
    <brk id="7"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2C572-A4AF-46C3-8E6F-93F86D095E8C}">
  <sheetPr>
    <pageSetUpPr fitToPage="1"/>
  </sheetPr>
  <dimension ref="A1:T32"/>
  <sheetViews>
    <sheetView view="pageBreakPreview" zoomScaleNormal="100" workbookViewId="0">
      <selection activeCell="Q13" sqref="Q13"/>
    </sheetView>
  </sheetViews>
  <sheetFormatPr defaultColWidth="8.85546875" defaultRowHeight="15"/>
  <cols>
    <col min="1" max="1" width="7.42578125" customWidth="1"/>
    <col min="2" max="2" width="48.28515625" customWidth="1"/>
    <col min="3" max="9" width="9.42578125" hidden="1" customWidth="1"/>
    <col min="10" max="10" width="12" hidden="1" customWidth="1"/>
    <col min="11" max="12" width="9.42578125" hidden="1" customWidth="1"/>
    <col min="13" max="13" width="11.42578125" hidden="1" customWidth="1"/>
    <col min="14" max="14" width="11.42578125" customWidth="1"/>
    <col min="15" max="15" width="10.42578125" customWidth="1"/>
    <col min="16" max="16" width="9.85546875" customWidth="1"/>
    <col min="17" max="17" width="11" customWidth="1"/>
  </cols>
  <sheetData>
    <row r="1" spans="1:20" ht="69.95" customHeight="1" thickTop="1" thickBot="1">
      <c r="A1" s="93" t="s">
        <v>83</v>
      </c>
      <c r="B1" s="94"/>
      <c r="C1" s="94"/>
      <c r="D1" s="94"/>
      <c r="E1" s="94"/>
      <c r="F1" s="94"/>
      <c r="G1" s="94"/>
      <c r="H1" s="94"/>
      <c r="I1" s="94"/>
      <c r="J1" s="94"/>
      <c r="K1" s="94"/>
      <c r="L1" s="94"/>
      <c r="M1" s="94"/>
      <c r="N1" s="94"/>
      <c r="O1" s="94"/>
      <c r="P1" s="94"/>
      <c r="Q1" s="95"/>
    </row>
    <row r="2" spans="1:20" ht="22.5">
      <c r="A2" s="50" t="s">
        <v>26</v>
      </c>
      <c r="B2" s="32" t="s">
        <v>25</v>
      </c>
      <c r="C2" s="33"/>
      <c r="D2" s="32" t="s">
        <v>36</v>
      </c>
      <c r="E2" s="32" t="s">
        <v>11</v>
      </c>
      <c r="F2" s="32" t="s">
        <v>12</v>
      </c>
      <c r="G2" s="32" t="s">
        <v>14</v>
      </c>
      <c r="H2" s="32" t="s">
        <v>13</v>
      </c>
      <c r="I2" s="32" t="s">
        <v>24</v>
      </c>
      <c r="J2" s="32" t="s">
        <v>46</v>
      </c>
      <c r="K2" s="32" t="s">
        <v>15</v>
      </c>
      <c r="L2" s="32" t="s">
        <v>16</v>
      </c>
      <c r="M2" s="96" t="s">
        <v>17</v>
      </c>
      <c r="N2" s="32"/>
      <c r="O2" s="98" t="s">
        <v>18</v>
      </c>
      <c r="P2" s="98" t="s">
        <v>19</v>
      </c>
      <c r="Q2" s="100" t="s">
        <v>22</v>
      </c>
    </row>
    <row r="3" spans="1:20" ht="15.75">
      <c r="A3" s="51"/>
      <c r="B3" s="8"/>
      <c r="C3" s="13" t="s">
        <v>20</v>
      </c>
      <c r="D3" s="27">
        <v>325</v>
      </c>
      <c r="E3" s="27">
        <v>300</v>
      </c>
      <c r="F3" s="27">
        <v>180</v>
      </c>
      <c r="G3" s="27">
        <v>150</v>
      </c>
      <c r="H3" s="27">
        <v>130</v>
      </c>
      <c r="I3" s="27">
        <v>120</v>
      </c>
      <c r="J3" s="27">
        <v>250</v>
      </c>
      <c r="K3" s="27">
        <v>1000</v>
      </c>
      <c r="L3" s="27">
        <v>300</v>
      </c>
      <c r="M3" s="97"/>
      <c r="N3" s="79"/>
      <c r="O3" s="99"/>
      <c r="P3" s="99"/>
      <c r="Q3" s="101"/>
    </row>
    <row r="4" spans="1:20" ht="15.75">
      <c r="A4" s="52" t="s">
        <v>75</v>
      </c>
      <c r="B4" s="16"/>
      <c r="C4" s="17"/>
      <c r="D4" s="17"/>
      <c r="E4" s="17"/>
      <c r="F4" s="17"/>
      <c r="G4" s="17"/>
      <c r="H4" s="17"/>
      <c r="I4" s="17"/>
      <c r="J4" s="17"/>
      <c r="K4" s="17"/>
      <c r="L4" s="17"/>
      <c r="M4" s="17"/>
      <c r="N4" s="17"/>
      <c r="O4" s="18"/>
      <c r="P4" s="19">
        <f>SUM(O5)</f>
        <v>80</v>
      </c>
      <c r="Q4" s="53">
        <f>SUM(Q5)</f>
        <v>20140</v>
      </c>
    </row>
    <row r="5" spans="1:20">
      <c r="A5" s="54">
        <v>1.1000000000000001</v>
      </c>
      <c r="B5" s="10" t="str">
        <f>'Task Matrix'!B4</f>
        <v>Project Meetings</v>
      </c>
      <c r="C5" s="10"/>
      <c r="D5" s="14">
        <v>8</v>
      </c>
      <c r="E5" s="14">
        <v>30</v>
      </c>
      <c r="F5" s="14"/>
      <c r="G5" s="14">
        <v>30</v>
      </c>
      <c r="H5" s="14"/>
      <c r="I5" s="14">
        <v>12</v>
      </c>
      <c r="J5" s="14"/>
      <c r="K5" s="14">
        <v>2</v>
      </c>
      <c r="L5" s="14">
        <v>2</v>
      </c>
      <c r="M5" s="22"/>
      <c r="N5" s="22"/>
      <c r="O5" s="23">
        <f>SUM(D5:J5)</f>
        <v>80</v>
      </c>
      <c r="P5" s="24"/>
      <c r="Q5" s="55">
        <f>SUMPRODUCT(D$3:L$3,D5:L5)+M5</f>
        <v>20140</v>
      </c>
    </row>
    <row r="6" spans="1:20">
      <c r="A6" s="56"/>
      <c r="B6" s="11"/>
      <c r="C6" s="12"/>
      <c r="D6" s="15"/>
      <c r="E6" s="15"/>
      <c r="F6" s="15"/>
      <c r="G6" s="15"/>
      <c r="H6" s="15"/>
      <c r="I6" s="15"/>
      <c r="J6" s="15"/>
      <c r="K6" s="15"/>
      <c r="L6" s="15"/>
      <c r="M6" s="22"/>
      <c r="N6" s="22"/>
      <c r="O6" s="15"/>
      <c r="P6" s="25"/>
      <c r="Q6" s="55"/>
    </row>
    <row r="7" spans="1:20" ht="15.75">
      <c r="A7" s="52" t="s">
        <v>76</v>
      </c>
      <c r="B7" s="16"/>
      <c r="C7" s="17"/>
      <c r="D7" s="20"/>
      <c r="E7" s="20"/>
      <c r="F7" s="20"/>
      <c r="G7" s="20"/>
      <c r="H7" s="20"/>
      <c r="I7" s="20"/>
      <c r="J7" s="20"/>
      <c r="K7" s="20"/>
      <c r="L7" s="20"/>
      <c r="M7" s="21"/>
      <c r="N7" s="21"/>
      <c r="O7" s="18"/>
      <c r="P7" s="19">
        <f>SUM(O8:O10)</f>
        <v>225</v>
      </c>
      <c r="Q7" s="57">
        <f>SUM(Q8:Q9)</f>
        <v>35635</v>
      </c>
      <c r="S7" t="s">
        <v>87</v>
      </c>
      <c r="T7" t="s">
        <v>89</v>
      </c>
    </row>
    <row r="8" spans="1:20">
      <c r="A8" s="54">
        <f>'Task Matrix'!A6</f>
        <v>2.1</v>
      </c>
      <c r="B8" s="10" t="str">
        <f>'Task Matrix'!B6</f>
        <v>EMC Control Plan (EMCP) 
[CDRL]</v>
      </c>
      <c r="C8" s="10"/>
      <c r="D8" s="14">
        <v>4</v>
      </c>
      <c r="E8" s="14">
        <v>8</v>
      </c>
      <c r="F8" s="14"/>
      <c r="G8" s="14">
        <v>40</v>
      </c>
      <c r="H8" s="14"/>
      <c r="I8" s="14">
        <v>55</v>
      </c>
      <c r="J8" s="14"/>
      <c r="K8" s="14"/>
      <c r="L8" s="14"/>
      <c r="M8" s="22"/>
      <c r="N8" s="22"/>
      <c r="O8" s="23">
        <f>SUM(D8:J8)</f>
        <v>107</v>
      </c>
      <c r="P8" s="24"/>
      <c r="Q8" s="55">
        <f>SUMPRODUCT(D$3:L$3,D8:L8)+M8</f>
        <v>16300</v>
      </c>
      <c r="S8" s="85">
        <v>134</v>
      </c>
      <c r="T8" s="84">
        <f>(S8-O8)/S8</f>
        <v>0.20149253731343283</v>
      </c>
    </row>
    <row r="9" spans="1:20">
      <c r="A9" s="54">
        <f>'Task Matrix'!A7</f>
        <v>2.2000000000000002</v>
      </c>
      <c r="B9" s="10" t="str">
        <f>'Task Matrix'!B7</f>
        <v>EMI Safety Analysis (ESA) 
[CDRL]</v>
      </c>
      <c r="C9" s="10"/>
      <c r="D9" s="14">
        <v>3</v>
      </c>
      <c r="E9" s="14">
        <v>10</v>
      </c>
      <c r="F9" s="14"/>
      <c r="G9" s="14">
        <v>40</v>
      </c>
      <c r="H9" s="14"/>
      <c r="I9" s="14">
        <v>53</v>
      </c>
      <c r="J9" s="14">
        <v>12</v>
      </c>
      <c r="K9" s="14"/>
      <c r="L9" s="14"/>
      <c r="M9" s="22"/>
      <c r="N9" s="22"/>
      <c r="O9" s="23">
        <f>SUM(D9:J9)</f>
        <v>118</v>
      </c>
      <c r="P9" s="24"/>
      <c r="Q9" s="55">
        <f>SUMPRODUCT(D$3:L$3,D9:L9)+M9</f>
        <v>19335</v>
      </c>
      <c r="S9">
        <v>147</v>
      </c>
      <c r="T9" s="84">
        <f>(S9-O9)/S9</f>
        <v>0.19727891156462585</v>
      </c>
    </row>
    <row r="10" spans="1:20">
      <c r="A10" s="54"/>
      <c r="B10" s="10"/>
      <c r="C10" s="10"/>
      <c r="D10" s="14"/>
      <c r="E10" s="14"/>
      <c r="F10" s="14"/>
      <c r="G10" s="14"/>
      <c r="H10" s="14"/>
      <c r="I10" s="14"/>
      <c r="J10" s="14"/>
      <c r="K10" s="14"/>
      <c r="L10" s="14"/>
      <c r="M10" s="22"/>
      <c r="N10" s="22"/>
      <c r="O10" s="23"/>
      <c r="P10" s="24"/>
      <c r="Q10" s="55"/>
    </row>
    <row r="11" spans="1:20">
      <c r="A11" s="58"/>
      <c r="B11" s="9"/>
      <c r="C11" s="10"/>
      <c r="D11" s="14"/>
      <c r="E11" s="14"/>
      <c r="F11" s="14"/>
      <c r="G11" s="14"/>
      <c r="H11" s="14"/>
      <c r="I11" s="14"/>
      <c r="J11" s="14"/>
      <c r="K11" s="14"/>
      <c r="L11" s="14"/>
      <c r="M11" s="22"/>
      <c r="N11" s="22"/>
      <c r="O11" s="23"/>
      <c r="P11" s="24"/>
      <c r="Q11" s="55"/>
    </row>
    <row r="12" spans="1:20" ht="15.75">
      <c r="A12" s="52" t="s">
        <v>77</v>
      </c>
      <c r="B12" s="16"/>
      <c r="C12" s="17"/>
      <c r="D12" s="20"/>
      <c r="E12" s="20"/>
      <c r="F12" s="20"/>
      <c r="G12" s="20"/>
      <c r="H12" s="20"/>
      <c r="I12" s="20"/>
      <c r="J12" s="20"/>
      <c r="K12" s="20"/>
      <c r="L12" s="20"/>
      <c r="M12" s="21"/>
      <c r="N12" s="21"/>
      <c r="O12" s="18"/>
      <c r="P12" s="19">
        <f>SUM(O13:O15)</f>
        <v>410</v>
      </c>
      <c r="Q12" s="57">
        <f>SUM(Q13:Q15)</f>
        <v>78665</v>
      </c>
    </row>
    <row r="13" spans="1:20">
      <c r="A13" s="54">
        <f>'Task Matrix'!A9</f>
        <v>3.1</v>
      </c>
      <c r="B13" s="10" t="str">
        <f>'Task Matrix'!B9</f>
        <v>EMI Field Test Procedure (EFTP) 
[CDRL]</v>
      </c>
      <c r="C13" s="10"/>
      <c r="D13" s="14">
        <v>2</v>
      </c>
      <c r="E13" s="14">
        <v>10</v>
      </c>
      <c r="F13" s="14"/>
      <c r="G13" s="14">
        <v>10</v>
      </c>
      <c r="H13" s="14"/>
      <c r="I13" s="14">
        <v>47</v>
      </c>
      <c r="J13" s="14"/>
      <c r="K13" s="14"/>
      <c r="L13" s="14"/>
      <c r="M13" s="22"/>
      <c r="N13" s="22"/>
      <c r="O13" s="23">
        <f>SUM(D13:J13)</f>
        <v>69</v>
      </c>
      <c r="P13" s="24"/>
      <c r="Q13" s="55">
        <f>SUMPRODUCT(D$3:L$3,D13:L13)+M13</f>
        <v>10790</v>
      </c>
      <c r="S13">
        <v>86</v>
      </c>
      <c r="T13" s="84">
        <f>(S13-O13)/S13</f>
        <v>0.19767441860465115</v>
      </c>
    </row>
    <row r="14" spans="1:20">
      <c r="A14" s="54">
        <f>'Task Matrix'!A10</f>
        <v>3.2</v>
      </c>
      <c r="B14" s="10" t="str">
        <f>'Task Matrix'!B10</f>
        <v>Perform Pilot Married Pair Commissioning EMI Field Tests</v>
      </c>
      <c r="C14" s="10"/>
      <c r="D14" s="14">
        <v>3</v>
      </c>
      <c r="E14" s="14">
        <v>60</v>
      </c>
      <c r="F14" s="14">
        <v>15</v>
      </c>
      <c r="G14" s="14">
        <v>70</v>
      </c>
      <c r="H14" s="14">
        <v>25</v>
      </c>
      <c r="I14" s="14">
        <v>70</v>
      </c>
      <c r="J14" s="14"/>
      <c r="K14" s="14">
        <v>2</v>
      </c>
      <c r="L14" s="14">
        <v>14</v>
      </c>
      <c r="M14" s="22">
        <v>1000</v>
      </c>
      <c r="N14" s="22"/>
      <c r="O14" s="23">
        <f>SUM(D14:J14)</f>
        <v>243</v>
      </c>
      <c r="P14" s="24"/>
      <c r="Q14" s="55">
        <f>SUMPRODUCT(D$3:L$3,D14:L14)+M14</f>
        <v>51025</v>
      </c>
    </row>
    <row r="15" spans="1:20">
      <c r="A15" s="54">
        <f>'Task Matrix'!A11</f>
        <v>3.3</v>
      </c>
      <c r="B15" s="10" t="str">
        <f>'Task Matrix'!B11</f>
        <v>EMI Field Test Report (EFTR) 
[CDRL]</v>
      </c>
      <c r="C15" s="10"/>
      <c r="D15" s="14">
        <v>2</v>
      </c>
      <c r="E15" s="14">
        <v>16</v>
      </c>
      <c r="F15" s="14"/>
      <c r="G15" s="14">
        <v>60</v>
      </c>
      <c r="H15" s="14"/>
      <c r="I15" s="14">
        <v>20</v>
      </c>
      <c r="J15" s="14"/>
      <c r="K15" s="14"/>
      <c r="L15" s="14"/>
      <c r="M15" s="22"/>
      <c r="N15" s="22"/>
      <c r="O15" s="23">
        <f>SUM(D15:J15)</f>
        <v>98</v>
      </c>
      <c r="P15" s="24"/>
      <c r="Q15" s="55">
        <f>SUMPRODUCT(D$3:L$3,D15:L15)+M15</f>
        <v>16850</v>
      </c>
    </row>
    <row r="16" spans="1:20">
      <c r="A16" s="54"/>
      <c r="B16" s="10"/>
      <c r="C16" s="10"/>
      <c r="D16" s="14"/>
      <c r="E16" s="14"/>
      <c r="F16" s="14"/>
      <c r="G16" s="14"/>
      <c r="H16" s="14"/>
      <c r="I16" s="14"/>
      <c r="J16" s="14"/>
      <c r="K16" s="14"/>
      <c r="L16" s="14"/>
      <c r="M16" s="22"/>
      <c r="N16" s="22"/>
      <c r="O16" s="23"/>
      <c r="P16" s="24"/>
      <c r="Q16" s="55"/>
    </row>
    <row r="17" spans="1:19" ht="15.75">
      <c r="A17" s="59" t="s">
        <v>74</v>
      </c>
      <c r="B17" s="10"/>
      <c r="C17" s="10"/>
      <c r="D17" s="14"/>
      <c r="E17" s="14"/>
      <c r="F17" s="14"/>
      <c r="G17" s="14"/>
      <c r="H17" s="14"/>
      <c r="I17" s="14"/>
      <c r="J17" s="14"/>
      <c r="K17" s="14"/>
      <c r="L17" s="14"/>
      <c r="M17" s="22"/>
      <c r="N17" s="22"/>
      <c r="O17" s="23"/>
      <c r="P17" s="24"/>
      <c r="Q17" s="55"/>
    </row>
    <row r="18" spans="1:19">
      <c r="A18" s="60">
        <f>'Task Matrix'!A12</f>
        <v>3.4</v>
      </c>
      <c r="B18" s="43" t="str">
        <f>'Task Matrix'!B12</f>
        <v>Option: Original M7 VVVF Baseline EMI Levels Test</v>
      </c>
      <c r="C18" s="43"/>
      <c r="D18" s="44">
        <v>2</v>
      </c>
      <c r="E18" s="44">
        <v>65</v>
      </c>
      <c r="F18" s="44">
        <v>10</v>
      </c>
      <c r="G18" s="44">
        <v>65</v>
      </c>
      <c r="H18" s="44">
        <v>20</v>
      </c>
      <c r="I18" s="44">
        <v>65</v>
      </c>
      <c r="J18" s="44"/>
      <c r="K18" s="44">
        <v>2</v>
      </c>
      <c r="L18" s="44">
        <v>14</v>
      </c>
      <c r="M18" s="45">
        <v>1000</v>
      </c>
      <c r="N18" s="45"/>
      <c r="O18" s="46">
        <f>SUM(D18:J18)</f>
        <v>227</v>
      </c>
      <c r="P18" s="47">
        <f>O18</f>
        <v>227</v>
      </c>
      <c r="Q18" s="61">
        <f>SUMPRODUCT(D$3:L$3,D18:L18)+M18</f>
        <v>49300</v>
      </c>
    </row>
    <row r="19" spans="1:19">
      <c r="A19" s="54"/>
      <c r="B19" s="10"/>
      <c r="C19" s="10"/>
      <c r="D19" s="14"/>
      <c r="E19" s="14"/>
      <c r="F19" s="14"/>
      <c r="G19" s="14"/>
      <c r="H19" s="14"/>
      <c r="I19" s="14"/>
      <c r="J19" s="14"/>
      <c r="K19" s="14"/>
      <c r="L19" s="14"/>
      <c r="M19" s="22"/>
      <c r="N19" s="22"/>
      <c r="O19" s="23"/>
      <c r="P19" s="24"/>
      <c r="Q19" s="55"/>
    </row>
    <row r="20" spans="1:19" ht="15" customHeight="1">
      <c r="A20" s="59" t="s">
        <v>21</v>
      </c>
      <c r="B20" s="49"/>
      <c r="C20" s="13" t="s">
        <v>18</v>
      </c>
      <c r="D20" s="14">
        <f t="shared" ref="D20:J20" si="0">SUM(D4:D19)</f>
        <v>24</v>
      </c>
      <c r="E20" s="14">
        <f t="shared" si="0"/>
        <v>199</v>
      </c>
      <c r="F20" s="14">
        <f t="shared" si="0"/>
        <v>25</v>
      </c>
      <c r="G20" s="14">
        <f t="shared" si="0"/>
        <v>315</v>
      </c>
      <c r="H20" s="14">
        <f t="shared" si="0"/>
        <v>45</v>
      </c>
      <c r="I20" s="14">
        <f t="shared" si="0"/>
        <v>322</v>
      </c>
      <c r="J20" s="14">
        <f t="shared" si="0"/>
        <v>12</v>
      </c>
      <c r="K20" s="14">
        <f>SUM(K4:K19)</f>
        <v>6</v>
      </c>
      <c r="L20" s="14">
        <f>SUM(L4:L19)</f>
        <v>30</v>
      </c>
      <c r="M20" s="75"/>
      <c r="N20" s="75" t="s">
        <v>82</v>
      </c>
      <c r="O20" s="24">
        <f>SUM(O4:O15)</f>
        <v>715</v>
      </c>
      <c r="P20" s="24"/>
      <c r="Q20" s="62"/>
    </row>
    <row r="21" spans="1:19" ht="15" customHeight="1">
      <c r="A21" s="71"/>
      <c r="B21" s="72"/>
      <c r="C21" s="67"/>
      <c r="D21" s="68"/>
      <c r="E21" s="68"/>
      <c r="F21" s="68"/>
      <c r="G21" s="68"/>
      <c r="H21" s="68"/>
      <c r="I21" s="68"/>
      <c r="J21" s="68"/>
      <c r="K21" s="68"/>
      <c r="L21" s="68"/>
      <c r="M21" s="76"/>
      <c r="N21" s="76" t="s">
        <v>80</v>
      </c>
      <c r="O21" s="69">
        <f>O18</f>
        <v>227</v>
      </c>
      <c r="P21" s="69"/>
      <c r="Q21" s="70"/>
    </row>
    <row r="22" spans="1:19" ht="15" customHeight="1">
      <c r="A22" s="71"/>
      <c r="B22" s="72"/>
      <c r="C22" s="67"/>
      <c r="D22" s="68"/>
      <c r="E22" s="68"/>
      <c r="F22" s="68"/>
      <c r="G22" s="68"/>
      <c r="H22" s="68"/>
      <c r="I22" s="68"/>
      <c r="J22" s="68"/>
      <c r="K22" s="68"/>
      <c r="L22" s="68"/>
      <c r="M22" s="68"/>
      <c r="N22" s="68"/>
      <c r="O22" s="69"/>
      <c r="P22" s="69"/>
      <c r="Q22" s="70"/>
    </row>
    <row r="23" spans="1:19" ht="15" customHeight="1">
      <c r="A23" s="71"/>
      <c r="B23" s="72"/>
      <c r="C23" s="67"/>
      <c r="D23" s="68"/>
      <c r="E23" s="68"/>
      <c r="F23" s="68"/>
      <c r="G23" s="68"/>
      <c r="H23" s="68"/>
      <c r="I23" s="68"/>
      <c r="J23" s="68"/>
      <c r="K23" s="68"/>
      <c r="L23" s="68"/>
      <c r="M23" s="68"/>
      <c r="N23" s="68"/>
      <c r="O23" s="69"/>
      <c r="P23" s="78" t="s">
        <v>78</v>
      </c>
      <c r="Q23" s="81">
        <f>SUM(Q4,Q7,Q12)</f>
        <v>134440</v>
      </c>
    </row>
    <row r="24" spans="1:19" ht="15" customHeight="1">
      <c r="A24" s="71"/>
      <c r="B24" s="72"/>
      <c r="C24" s="67"/>
      <c r="D24" s="68"/>
      <c r="E24" s="68"/>
      <c r="F24" s="68"/>
      <c r="G24" s="68"/>
      <c r="H24" s="68"/>
      <c r="I24" s="68"/>
      <c r="J24" s="68"/>
      <c r="K24" s="68"/>
      <c r="L24" s="68"/>
      <c r="M24" s="68"/>
      <c r="N24" s="68"/>
      <c r="O24" s="69"/>
      <c r="P24" s="78" t="s">
        <v>79</v>
      </c>
      <c r="Q24" s="81">
        <f>Q18</f>
        <v>49300</v>
      </c>
    </row>
    <row r="25" spans="1:19" ht="15.75" customHeight="1" thickBot="1">
      <c r="A25" s="73"/>
      <c r="B25" s="74"/>
      <c r="C25" s="63" t="s">
        <v>22</v>
      </c>
      <c r="D25" s="64">
        <f t="shared" ref="D25:J25" si="1">D20*D3</f>
        <v>7800</v>
      </c>
      <c r="E25" s="64">
        <f t="shared" si="1"/>
        <v>59700</v>
      </c>
      <c r="F25" s="64">
        <f t="shared" si="1"/>
        <v>4500</v>
      </c>
      <c r="G25" s="64">
        <f t="shared" si="1"/>
        <v>47250</v>
      </c>
      <c r="H25" s="64">
        <f t="shared" si="1"/>
        <v>5850</v>
      </c>
      <c r="I25" s="64">
        <f t="shared" si="1"/>
        <v>38640</v>
      </c>
      <c r="J25" s="64">
        <f t="shared" si="1"/>
        <v>3000</v>
      </c>
      <c r="K25" s="64">
        <f>K20*K3</f>
        <v>6000</v>
      </c>
      <c r="L25" s="64">
        <f>L20*L3</f>
        <v>9000</v>
      </c>
      <c r="M25" s="64">
        <f>SUM(M5:M19)</f>
        <v>2000</v>
      </c>
      <c r="N25" s="64"/>
      <c r="O25" s="65"/>
      <c r="P25" s="77" t="s">
        <v>81</v>
      </c>
      <c r="Q25" s="66">
        <f>Q4+Q7+Q12+Q18</f>
        <v>183740</v>
      </c>
      <c r="S25" s="26">
        <f>SUM(D25:M25)</f>
        <v>183740</v>
      </c>
    </row>
    <row r="26" spans="1:19" ht="15.75" thickTop="1"/>
    <row r="29" spans="1:19">
      <c r="P29" t="s">
        <v>88</v>
      </c>
    </row>
    <row r="30" spans="1:19">
      <c r="M30" s="82" t="s">
        <v>84</v>
      </c>
      <c r="N30" s="82"/>
      <c r="O30" s="83">
        <v>177817</v>
      </c>
      <c r="P30" s="84">
        <f>(O30-Q23)/O30</f>
        <v>0.24394180533919704</v>
      </c>
      <c r="Q30" s="83"/>
    </row>
    <row r="31" spans="1:19">
      <c r="M31" s="82" t="s">
        <v>85</v>
      </c>
      <c r="N31" s="82"/>
      <c r="O31" s="80">
        <v>58906</v>
      </c>
      <c r="P31" s="84">
        <f>(O31-Q24)/O31</f>
        <v>0.1630733711336706</v>
      </c>
      <c r="Q31" s="80"/>
    </row>
    <row r="32" spans="1:19">
      <c r="M32" s="82" t="s">
        <v>86</v>
      </c>
      <c r="N32" s="82"/>
      <c r="O32" s="80">
        <v>236723</v>
      </c>
      <c r="P32" s="84">
        <f>(O32-Q25)/O32</f>
        <v>0.22381855586487159</v>
      </c>
    </row>
  </sheetData>
  <mergeCells count="5">
    <mergeCell ref="A1:Q1"/>
    <mergeCell ref="M2:M3"/>
    <mergeCell ref="O2:O3"/>
    <mergeCell ref="Q2:Q3"/>
    <mergeCell ref="P2:P3"/>
  </mergeCells>
  <pageMargins left="0.7" right="0.7" top="0.75" bottom="0.75" header="0.3" footer="0.3"/>
  <pageSetup orientation="landscape" r:id="rId1"/>
  <headerFooter>
    <oddHeader>&amp;L&amp;"Arial,Regular"&amp;K000000MELCO M7 Propulsion System Overhaul&amp;R&amp;"Arial,Regular"&amp;K000000Tenco EMC Cost Estimate</oddHeader>
    <oddFooter>&amp;L&amp;"Arial,Regular"Tenco&amp;C&amp;"Arial,Regular" &amp;A   -   Page &amp;P&amp;R&amp;"Arial,Regular"&amp;D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4A272-CF94-4F34-935F-F272256556A5}">
  <sheetPr>
    <pageSetUpPr fitToPage="1"/>
  </sheetPr>
  <dimension ref="A1:B11"/>
  <sheetViews>
    <sheetView view="pageLayout" zoomScaleNormal="100" workbookViewId="0">
      <selection sqref="A1:B1"/>
    </sheetView>
  </sheetViews>
  <sheetFormatPr defaultColWidth="8.85546875" defaultRowHeight="15"/>
  <cols>
    <col min="2" max="2" width="83.42578125" customWidth="1"/>
  </cols>
  <sheetData>
    <row r="1" spans="1:2" ht="56.25" customHeight="1" thickBot="1">
      <c r="A1" s="102" t="s">
        <v>33</v>
      </c>
      <c r="B1" s="103"/>
    </row>
    <row r="2" spans="1:2" ht="42.75" customHeight="1">
      <c r="A2" s="30">
        <v>1</v>
      </c>
      <c r="B2" s="28" t="s">
        <v>34</v>
      </c>
    </row>
    <row r="3" spans="1:2" ht="42.75" customHeight="1">
      <c r="A3" s="30">
        <v>2</v>
      </c>
      <c r="B3" s="28" t="s">
        <v>35</v>
      </c>
    </row>
    <row r="4" spans="1:2" ht="42.75" customHeight="1">
      <c r="A4" s="30">
        <v>3</v>
      </c>
      <c r="B4" s="28" t="s">
        <v>66</v>
      </c>
    </row>
    <row r="5" spans="1:2" ht="42.75" customHeight="1">
      <c r="A5" s="30">
        <v>4</v>
      </c>
      <c r="B5" s="28" t="s">
        <v>27</v>
      </c>
    </row>
    <row r="6" spans="1:2" ht="42.75" customHeight="1">
      <c r="A6" s="30">
        <v>5</v>
      </c>
      <c r="B6" s="29" t="s">
        <v>28</v>
      </c>
    </row>
    <row r="7" spans="1:2" ht="42.75" customHeight="1">
      <c r="A7" s="30">
        <v>6</v>
      </c>
      <c r="B7" s="29" t="s">
        <v>67</v>
      </c>
    </row>
    <row r="8" spans="1:2" ht="42.75" customHeight="1">
      <c r="A8" s="30">
        <v>7</v>
      </c>
      <c r="B8" s="29" t="s">
        <v>29</v>
      </c>
    </row>
    <row r="9" spans="1:2" ht="42.75" customHeight="1">
      <c r="A9" s="30">
        <v>8</v>
      </c>
      <c r="B9" s="29" t="s">
        <v>30</v>
      </c>
    </row>
    <row r="10" spans="1:2" ht="42.75" customHeight="1">
      <c r="A10" s="30">
        <v>9</v>
      </c>
      <c r="B10" s="31" t="s">
        <v>31</v>
      </c>
    </row>
    <row r="11" spans="1:2" ht="34.5" customHeight="1" thickBot="1">
      <c r="A11" s="104" t="s">
        <v>32</v>
      </c>
      <c r="B11" s="105"/>
    </row>
  </sheetData>
  <mergeCells count="2">
    <mergeCell ref="A1:B1"/>
    <mergeCell ref="A11:B11"/>
  </mergeCells>
  <pageMargins left="0.7" right="0.7" top="0.75" bottom="0.75" header="0.3" footer="0.3"/>
  <pageSetup orientation="landscape" r:id="rId1"/>
  <headerFooter>
    <oddHeader>&amp;L&amp;"Arial,Regular"MELCO M7 Propulsion System Overhaul&amp;R&amp;"Arial,Regular"Tenco EMC Task Matrix and Cost Estimate</oddHeader>
    <oddFooter>&amp;L&amp;"Arial,Regular"Tenco&amp;C&amp;"Arial,Regular"Assumptions Page &amp;P&amp;R&amp;"Arial,Regular"&amp;D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Task Matrix</vt:lpstr>
      <vt:lpstr>Cost Estimate</vt:lpstr>
      <vt:lpstr>Assumptions</vt:lpstr>
      <vt:lpstr>'Cost Estimate'!Print_Area</vt:lpstr>
      <vt:lpstr>'Task Matrix'!Print_Area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Temba Mateke</dc:creator>
  <cp:lastModifiedBy>Temba Mateke</cp:lastModifiedBy>
  <cp:lastPrinted>2024-07-04T19:11:24Z</cp:lastPrinted>
  <dcterms:created xsi:type="dcterms:W3CDTF">2024-05-31T15:50:32Z</dcterms:created>
  <dcterms:modified xsi:type="dcterms:W3CDTF">2025-07-21T21:54:45Z</dcterms:modified>
</cp:coreProperties>
</file>