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escription" sheetId="1" r:id="rId4"/>
    <sheet state="visible" name="Data Set" sheetId="2" r:id="rId5"/>
    <sheet state="visible" name="CI_Mean" sheetId="3" r:id="rId6"/>
    <sheet state="visible" name="CI_Proportion" sheetId="4" r:id="rId7"/>
    <sheet state="visible" name="Sample_Size" sheetId="5" r:id="rId8"/>
    <sheet state="visible" name="HT Mean" sheetId="6" r:id="rId9"/>
    <sheet state="visible" name="HT Proportion" sheetId="7" r:id="rId10"/>
    <sheet state="visible" name="Q1" sheetId="8" r:id="rId11"/>
    <sheet state="visible" name="Q2" sheetId="9" r:id="rId12"/>
    <sheet state="visible" name="Q3" sheetId="10" r:id="rId13"/>
    <sheet state="visible" name="Q4" sheetId="11" r:id="rId14"/>
    <sheet state="visible" name="Q5" sheetId="12" r:id="rId15"/>
    <sheet state="visible" name="Q6" sheetId="13" r:id="rId16"/>
    <sheet state="visible" name="Q7" sheetId="14" r:id="rId17"/>
  </sheets>
  <definedNames>
    <definedName name="AtConrobar">#REF!</definedName>
    <definedName name="UUU">#REF!</definedName>
    <definedName localSheetId="6" name="ghj">#REF!</definedName>
    <definedName localSheetId="5" name="qw">#REF!</definedName>
    <definedName localSheetId="6" name="wwww">#REF!</definedName>
    <definedName name="kkkt">#REF!</definedName>
    <definedName localSheetId="5" name="dvbb">#REF!</definedName>
    <definedName localSheetId="5" name="pde">#REF!</definedName>
    <definedName localSheetId="6" name="CorpCult">#REF!</definedName>
    <definedName localSheetId="5" name="JobSecureNum">#REF!</definedName>
    <definedName localSheetId="11" name="Dataset">#REF!</definedName>
    <definedName localSheetId="13" name="Position">#REF!</definedName>
    <definedName localSheetId="13" name="Dataset">#REF!</definedName>
    <definedName localSheetId="3" name="Department">#REF!</definedName>
    <definedName name="DaysAbsent">#REF!</definedName>
    <definedName name="Age">#REF!</definedName>
    <definedName localSheetId="6" name="DepartmentNum">#REF!</definedName>
    <definedName localSheetId="5" name="ef">#REF!</definedName>
    <definedName localSheetId="5" name="UOvTime">#REF!</definedName>
    <definedName localSheetId="6" name="ED">#REF!</definedName>
    <definedName localSheetId="5" name="Age">#REF!</definedName>
    <definedName name="AA">#REF!</definedName>
    <definedName localSheetId="6" name="JS">#REF!</definedName>
    <definedName localSheetId="13" name="UOvTime">#REF!</definedName>
    <definedName localSheetId="5" name="ffff">#REF!</definedName>
    <definedName localSheetId="6" name="PP">#REF!</definedName>
    <definedName localSheetId="13" name="CorpCult">#REF!</definedName>
    <definedName localSheetId="6" name="dddddd">#REF!</definedName>
    <definedName localSheetId="5" name="jnur">#REF!</definedName>
    <definedName name="pol">#REF!</definedName>
    <definedName localSheetId="6" name="KKK">#REF!</definedName>
    <definedName localSheetId="6" name="aq">#REF!</definedName>
    <definedName localSheetId="6" name="AA">#REF!</definedName>
    <definedName localSheetId="5" name="fgh">#REF!</definedName>
    <definedName localSheetId="6" name="cvb">#REF!</definedName>
    <definedName localSheetId="5" name="JJJ">#REF!</definedName>
    <definedName localSheetId="6" name="kilometres">#REF!</definedName>
    <definedName localSheetId="6" name="PROD">#REF!</definedName>
    <definedName localSheetId="6" name="UUUUUU">#REF!</definedName>
    <definedName localSheetId="5" name="edy">#REF!</definedName>
    <definedName name="UOvTime">#REF!</definedName>
    <definedName localSheetId="13" name="EducYrs">#REF!</definedName>
    <definedName name="ggh">#REF!</definedName>
    <definedName localSheetId="5" name="DepartmentNum">#REF!</definedName>
    <definedName localSheetId="6" name="JBS">#REF!</definedName>
    <definedName name="KKK">#REF!</definedName>
    <definedName name="KK">#REF!</definedName>
    <definedName localSheetId="6" name="ddddq">#REF!</definedName>
    <definedName name="ffff">#REF!</definedName>
    <definedName localSheetId="3" name="Age">#REF!</definedName>
    <definedName name="datasetH">#REF!</definedName>
    <definedName localSheetId="6" name="jls">#REF!</definedName>
    <definedName localSheetId="13" name="DaysAbsent">#REF!</definedName>
    <definedName name="ae">#REF!</definedName>
    <definedName name="co">#REF!</definedName>
    <definedName localSheetId="11" name="DepartmentNum">#REF!</definedName>
    <definedName localSheetId="5" name="dh">#REF!</definedName>
    <definedName name="HBN">#REF!</definedName>
    <definedName name="ery">#REF!</definedName>
    <definedName name="khl">#REF!</definedName>
    <definedName localSheetId="5" name="asd">#REF!</definedName>
    <definedName localSheetId="5" name="dddddd">#REF!</definedName>
    <definedName name="DepartmentNum">#REF!</definedName>
    <definedName localSheetId="11" name="kilometres">#REF!</definedName>
    <definedName localSheetId="6" name="qw">#REF!</definedName>
    <definedName localSheetId="6" name="edy">#REF!</definedName>
    <definedName localSheetId="6" name="fgh">#REF!</definedName>
    <definedName localSheetId="5" name="jst">#REF!</definedName>
    <definedName localSheetId="5" name="Gender">#REF!</definedName>
    <definedName localSheetId="6" name="WK">#REF!</definedName>
    <definedName localSheetId="13" name="JobSecure">#REF!</definedName>
    <definedName localSheetId="11" name="Age">#REF!</definedName>
    <definedName name="qqqq">#REF!</definedName>
    <definedName name="gnh">#REF!</definedName>
    <definedName name="JBS">#REF!</definedName>
    <definedName localSheetId="5" name="EducYrs">#REF!</definedName>
    <definedName localSheetId="5" name="dhj">#REF!</definedName>
    <definedName localSheetId="11" name="Productivity">#REF!</definedName>
    <definedName localSheetId="5" name="uyt">#REF!</definedName>
    <definedName localSheetId="6" name="UOvTime">#REF!</definedName>
    <definedName name="da">#REF!</definedName>
    <definedName localSheetId="5" name="kilometres">#REF!</definedName>
    <definedName name="hhh">#REF!</definedName>
    <definedName name="ghj">#REF!</definedName>
    <definedName localSheetId="6" name="EducYrs">#REF!</definedName>
    <definedName name="khj">#REF!</definedName>
    <definedName localSheetId="6" name="JJJ">#REF!</definedName>
    <definedName localSheetId="5" name="at">#REF!</definedName>
    <definedName name="JobSecureNum">#REF!</definedName>
    <definedName name="asd">#REF!</definedName>
    <definedName name="pde">#REF!</definedName>
    <definedName localSheetId="5" name="ppppp">#REF!</definedName>
    <definedName name="WK">#REF!</definedName>
    <definedName localSheetId="6" name="kmg">#REF!</definedName>
    <definedName localSheetId="5" name="ddds">#REF!</definedName>
    <definedName localSheetId="6" name="jst">#REF!</definedName>
    <definedName localSheetId="11" name="Department">#REF!</definedName>
    <definedName name="EducYrs">#REF!</definedName>
    <definedName name="dvbb">#REF!</definedName>
    <definedName localSheetId="6" name="pol">#REF!</definedName>
    <definedName name="jbdf">#REF!</definedName>
    <definedName localSheetId="6" name="qqqq">#REF!</definedName>
    <definedName name="uyt">#REF!</definedName>
    <definedName localSheetId="6" name="fdg">#REF!</definedName>
    <definedName name="Productivity">#REF!</definedName>
    <definedName localSheetId="5" name="PROD">#REF!</definedName>
    <definedName localSheetId="6" name="co">#REF!</definedName>
    <definedName localSheetId="6" name="ffff">#REF!</definedName>
    <definedName name="gggd">#REF!</definedName>
    <definedName localSheetId="5" name="khl">#REF!</definedName>
    <definedName localSheetId="5" name="bjs">#REF!</definedName>
    <definedName localSheetId="5" name="qqqq">#REF!</definedName>
    <definedName localSheetId="11" name="datasetH">#REF!</definedName>
    <definedName name="WkSalary">#REF!</definedName>
    <definedName localSheetId="5" name="as">#REF!</definedName>
    <definedName localSheetId="6" name="Dataset">#REF!</definedName>
    <definedName name="as">#REF!</definedName>
    <definedName localSheetId="6" name="aaaaaa">#REF!</definedName>
    <definedName localSheetId="5" name="fg">#REF!</definedName>
    <definedName name="fff">#REF!</definedName>
    <definedName localSheetId="5" name="pfgt">#REF!</definedName>
    <definedName localSheetId="13" name="Department">#REF!</definedName>
    <definedName name="wwww">#REF!</definedName>
    <definedName localSheetId="5" name="AAD">#REF!</definedName>
    <definedName name="PROD">#REF!</definedName>
    <definedName localSheetId="5" name="wre">#REF!</definedName>
    <definedName name="pet">#REF!</definedName>
    <definedName localSheetId="5" name="olm">#REF!</definedName>
    <definedName localSheetId="11" name="Position">#REF!</definedName>
    <definedName localSheetId="5" name="kkkky">#REF!</definedName>
    <definedName localSheetId="5" name="JS">#REF!</definedName>
    <definedName localSheetId="6" name="pde">#REF!</definedName>
    <definedName localSheetId="5" name="pol">#REF!</definedName>
    <definedName name="AAA">#REF!</definedName>
    <definedName localSheetId="13" name="JobSecureNum">#REF!</definedName>
    <definedName name="AAD">#REF!</definedName>
    <definedName localSheetId="6" name="AAA">#REF!</definedName>
    <definedName localSheetId="6" name="datasetH">#REF!</definedName>
    <definedName localSheetId="5" name="datasetH">#REF!</definedName>
    <definedName localSheetId="6" name="dh">#REF!</definedName>
    <definedName localSheetId="5" name="Position">#REF!</definedName>
    <definedName name="dfgs">#REF!</definedName>
    <definedName localSheetId="11" name="UOvTime">#REF!</definedName>
    <definedName name="JJJ">#REF!</definedName>
    <definedName localSheetId="6" name="fds">#REF!</definedName>
    <definedName localSheetId="6" name="uyt">#REF!</definedName>
    <definedName localSheetId="5" name="ED">#REF!</definedName>
    <definedName name="npd">#REF!</definedName>
    <definedName name="juyt">#REF!</definedName>
    <definedName name="bjs">#REF!</definedName>
    <definedName localSheetId="5" name="CorpCult">#REF!</definedName>
    <definedName localSheetId="5" name="gnh">#REF!</definedName>
    <definedName name="JobSecure">#REF!</definedName>
    <definedName localSheetId="6" name="Productivity">#REF!</definedName>
    <definedName localSheetId="5" name="UUUUUU">#REF!</definedName>
    <definedName localSheetId="5" name="JobSecure">#REF!</definedName>
    <definedName name="ppppp">#REF!</definedName>
    <definedName name="GN">#REF!</definedName>
    <definedName localSheetId="6" name="KML">#REF!</definedName>
    <definedName localSheetId="6" name="WkSalary">#REF!</definedName>
    <definedName name="sda">#REF!</definedName>
    <definedName name="jls">#REF!</definedName>
    <definedName name="fdt">#REF!</definedName>
    <definedName localSheetId="5" name="ffffg">#REF!</definedName>
    <definedName name="fg">#REF!</definedName>
    <definedName localSheetId="3" name="Productivity">#REF!</definedName>
    <definedName name="jnur">#REF!</definedName>
    <definedName localSheetId="5" name="Department">#REF!</definedName>
    <definedName name="JJ">#REF!</definedName>
    <definedName localSheetId="13" name="datasetH">#REF!</definedName>
    <definedName localSheetId="6" name="khj">#REF!</definedName>
    <definedName name="kkkky">#REF!</definedName>
    <definedName localSheetId="6" name="ffffg">#REF!</definedName>
    <definedName name="fffff">#REF!</definedName>
    <definedName localSheetId="6" name="pfgt">#REF!</definedName>
    <definedName localSheetId="13" name="Age">#REF!</definedName>
    <definedName localSheetId="6" name="AtConrobar">#REF!</definedName>
    <definedName localSheetId="5" name="fff">#REF!</definedName>
    <definedName localSheetId="3" name="Gender">#REF!</definedName>
    <definedName localSheetId="5" name="WK">#REF!</definedName>
    <definedName localSheetId="6" name="UU">#REF!</definedName>
    <definedName localSheetId="6" name="ae">#REF!</definedName>
    <definedName localSheetId="6" name="at">#REF!</definedName>
    <definedName localSheetId="11" name="Gender">#REF!</definedName>
    <definedName localSheetId="6" name="jnur">#REF!</definedName>
    <definedName localSheetId="5" name="kmg">#REF!</definedName>
    <definedName name="aaaaa">#REF!</definedName>
    <definedName localSheetId="5" name="kkkt">#REF!</definedName>
    <definedName name="DEPT">#REF!</definedName>
    <definedName localSheetId="6" name="jbdf">#REF!</definedName>
    <definedName name="UUUUUU">#REF!</definedName>
    <definedName name="JobSat">#REF!</definedName>
    <definedName localSheetId="11" name="CorpCult">#REF!</definedName>
    <definedName localSheetId="5" name="Productivity">#REF!</definedName>
    <definedName localSheetId="6" name="as">#REF!</definedName>
    <definedName localSheetId="5" name="AA">#REF!</definedName>
    <definedName name="Dataset">#REF!</definedName>
    <definedName name="fdg">#REF!</definedName>
    <definedName localSheetId="5" name="JJ">#REF!</definedName>
    <definedName name="upo">#REF!</definedName>
    <definedName localSheetId="5" name="DaysAbsent">#REF!</definedName>
    <definedName localSheetId="5" name="wwww">#REF!</definedName>
    <definedName localSheetId="3" name="JobSat">#REF!</definedName>
    <definedName localSheetId="5" name="HBN">#REF!</definedName>
    <definedName localSheetId="11" name="JobSecureNum">#REF!</definedName>
    <definedName localSheetId="6" name="ggh">#REF!</definedName>
    <definedName localSheetId="5" name="jls">#REF!</definedName>
    <definedName localSheetId="6" name="dhj">#REF!</definedName>
    <definedName localSheetId="5" name="pet">#REF!</definedName>
    <definedName name="dddddd">#REF!</definedName>
    <definedName localSheetId="3" name="EducYrs">#REF!</definedName>
    <definedName name="pfgt">#REF!</definedName>
    <definedName name="cvb">#REF!</definedName>
    <definedName localSheetId="6" name="sda">#REF!</definedName>
    <definedName name="JS">#REF!</definedName>
    <definedName name="jst">#REF!</definedName>
    <definedName localSheetId="13" name="kilometres">#REF!</definedName>
    <definedName name="CorpCult">#REF!</definedName>
    <definedName localSheetId="5" name="jjy">#REF!</definedName>
    <definedName name="Gender">#REF!</definedName>
    <definedName localSheetId="5" name="KKK">#REF!</definedName>
    <definedName localSheetId="6" name="ab">#REF!</definedName>
    <definedName localSheetId="5" name="ghj">#REF!</definedName>
    <definedName localSheetId="6" name="AAD">#REF!</definedName>
    <definedName localSheetId="5" name="ae">#REF!</definedName>
    <definedName name="dh">#REF!</definedName>
    <definedName localSheetId="3" name="JobSecureNum">#REF!</definedName>
    <definedName localSheetId="6" name="ppppp">#REF!</definedName>
    <definedName localSheetId="5" name="sda">#REF!</definedName>
    <definedName localSheetId="3" name="Dataset">#REF!</definedName>
    <definedName localSheetId="3" name="UOvTime">#REF!</definedName>
    <definedName localSheetId="11" name="JobSecure">#REF!</definedName>
    <definedName localSheetId="5" name="UUU">#REF!</definedName>
    <definedName localSheetId="6" name="dvbb">#REF!</definedName>
    <definedName localSheetId="5" name="ery">#REF!</definedName>
    <definedName localSheetId="5" name="co">#REF!</definedName>
    <definedName localSheetId="5" name="dvb">#REF!</definedName>
    <definedName localSheetId="6" name="fff">#REF!</definedName>
    <definedName localSheetId="5" name="DEPT">#REF!</definedName>
    <definedName name="kilometres">#REF!</definedName>
    <definedName localSheetId="13" name="WkSalary">#REF!</definedName>
    <definedName localSheetId="6" name="wre">#REF!</definedName>
    <definedName localSheetId="6" name="bjs">#REF!</definedName>
    <definedName localSheetId="5" name="fffff">#REF!</definedName>
    <definedName localSheetId="6" name="khl">#REF!</definedName>
    <definedName localSheetId="6" name="ABS">#REF!</definedName>
    <definedName localSheetId="6" name="DaysAbsent">#REF!</definedName>
    <definedName localSheetId="11" name="WkSalary">#REF!</definedName>
    <definedName localSheetId="6" name="fdt">#REF!</definedName>
    <definedName name="UU">#REF!</definedName>
    <definedName localSheetId="6" name="JobSecureNum">#REF!</definedName>
    <definedName localSheetId="3" name="CorpCult">#REF!</definedName>
    <definedName localSheetId="5" name="dfg">#REF!</definedName>
    <definedName name="ab">#REF!</definedName>
    <definedName localSheetId="6" name="ef">#REF!</definedName>
    <definedName localSheetId="5" name="ddddq">#REF!</definedName>
    <definedName name="kmg">#REF!</definedName>
    <definedName localSheetId="5" name="DPN">#REF!</definedName>
    <definedName localSheetId="5" name="AAA">#REF!</definedName>
    <definedName localSheetId="5" name="da">#REF!</definedName>
    <definedName name="DPN">#REF!</definedName>
    <definedName localSheetId="11" name="JobSat">#REF!</definedName>
    <definedName name="jjy">#REF!</definedName>
    <definedName localSheetId="5" name="cvb">#REF!</definedName>
    <definedName name="at">#REF!</definedName>
    <definedName localSheetId="6" name="fg">#REF!</definedName>
    <definedName name="ffffg">#REF!</definedName>
    <definedName name="utyi">#REF!</definedName>
    <definedName localSheetId="6" name="JJ">#REF!</definedName>
    <definedName localSheetId="6" name="olm">#REF!</definedName>
    <definedName name="qw">#REF!</definedName>
    <definedName localSheetId="6" name="juyt">#REF!</definedName>
    <definedName localSheetId="5" name="khj">#REF!</definedName>
    <definedName localSheetId="6" name="HBN">#REF!</definedName>
    <definedName localSheetId="6" name="KK">#REF!</definedName>
    <definedName localSheetId="6" name="gggd">#REF!</definedName>
    <definedName localSheetId="5" name="aaaaa">#REF!</definedName>
    <definedName name="dhj">#REF!</definedName>
    <definedName localSheetId="3" name="DepartmentNum">#REF!</definedName>
    <definedName localSheetId="5" name="dfgs">#REF!</definedName>
    <definedName localSheetId="6" name="npd">#REF!</definedName>
    <definedName localSheetId="6" name="bnm">#REF!</definedName>
    <definedName localSheetId="5" name="upo">#REF!</definedName>
    <definedName name="dfg">#REF!</definedName>
    <definedName localSheetId="5" name="bnm">#REF!</definedName>
    <definedName localSheetId="3" name="WkSalary">#REF!</definedName>
    <definedName localSheetId="5" name="juyt">#REF!</definedName>
    <definedName localSheetId="6" name="Department">#REF!</definedName>
    <definedName name="dvb">#REF!</definedName>
    <definedName localSheetId="5" name="utyi">#REF!</definedName>
    <definedName localSheetId="3" name="JobSecure">#REF!</definedName>
    <definedName localSheetId="5" name="KML">#REF!</definedName>
    <definedName name="Department">#REF!</definedName>
    <definedName localSheetId="3" name="datasetH">#REF!</definedName>
    <definedName localSheetId="6" name="Gender">#REF!</definedName>
    <definedName localSheetId="5" name="gggd">#REF!</definedName>
    <definedName localSheetId="5" name="JBS">#REF!</definedName>
    <definedName localSheetId="5" name="ase">#REF!</definedName>
    <definedName localSheetId="6" name="kkkky">#REF!</definedName>
    <definedName localSheetId="6" name="dfgs">#REF!</definedName>
    <definedName localSheetId="6" name="advb">#REF!</definedName>
    <definedName name="olm">#REF!</definedName>
    <definedName localSheetId="6" name="aaaaa">#REF!</definedName>
    <definedName localSheetId="6" name="fffff">#REF!</definedName>
    <definedName localSheetId="5" name="UU">#REF!</definedName>
    <definedName localSheetId="6" name="ddds">#REF!</definedName>
    <definedName name="fgh">#REF!</definedName>
    <definedName name="PP">#REF!</definedName>
    <definedName name="ef">#REF!</definedName>
    <definedName localSheetId="5" name="aaaaaa">#REF!</definedName>
    <definedName localSheetId="5" name="ABS">#REF!</definedName>
    <definedName localSheetId="5" name="KK">#REF!</definedName>
    <definedName localSheetId="11" name="EducYrs">#REF!</definedName>
    <definedName localSheetId="5" name="GN">#REF!</definedName>
    <definedName localSheetId="5" name="aq">#REF!</definedName>
    <definedName localSheetId="5" name="ab">#REF!</definedName>
    <definedName localSheetId="5" name="ggh">#REF!</definedName>
    <definedName localSheetId="6" name="utyi">#REF!</definedName>
    <definedName localSheetId="13" name="AtConrobar">#REF!</definedName>
    <definedName localSheetId="6" name="DEPT">#REF!</definedName>
    <definedName localSheetId="6" name="kkkt">#REF!</definedName>
    <definedName localSheetId="6" name="ery">#REF!</definedName>
    <definedName localSheetId="5" name="PP">#REF!</definedName>
    <definedName name="KML">#REF!</definedName>
    <definedName localSheetId="5" name="fdg">#REF!</definedName>
    <definedName localSheetId="5" name="WkSalary">#REF!</definedName>
    <definedName localSheetId="5" name="AtConrobar">#REF!</definedName>
    <definedName localSheetId="5" name="hhh">#REF!</definedName>
    <definedName name="aq">#REF!</definedName>
    <definedName name="Position">#REF!</definedName>
    <definedName name="ABS">#REF!</definedName>
    <definedName name="wre">#REF!</definedName>
    <definedName localSheetId="6" name="pet">#REF!</definedName>
    <definedName name="aaaaaa">#REF!</definedName>
    <definedName localSheetId="5" name="npd">#REF!</definedName>
    <definedName localSheetId="6" name="JobSat">#REF!</definedName>
    <definedName localSheetId="6" name="asd">#REF!</definedName>
    <definedName localSheetId="3" name="kilometres">#REF!</definedName>
    <definedName localSheetId="3" name="DaysAbsent">#REF!</definedName>
    <definedName localSheetId="6" name="dvb">#REF!</definedName>
    <definedName localSheetId="5" name="Dataset">#REF!</definedName>
    <definedName localSheetId="13" name="JobSat">#REF!</definedName>
    <definedName localSheetId="6" name="Age">#REF!</definedName>
    <definedName localSheetId="5" name="jbdf">#REF!</definedName>
    <definedName localSheetId="5" name="fds">#REF!</definedName>
    <definedName localSheetId="6" name="Position">#REF!</definedName>
    <definedName localSheetId="6" name="JobSecure">#REF!</definedName>
    <definedName localSheetId="6" name="UUU">#REF!</definedName>
    <definedName localSheetId="6" name="ase">#REF!</definedName>
    <definedName localSheetId="5" name="JobSat">#REF!</definedName>
    <definedName name="bnm">#REF!</definedName>
    <definedName name="ddddq">#REF!</definedName>
    <definedName localSheetId="6" name="dfg">#REF!</definedName>
    <definedName localSheetId="13" name="DepartmentNum">#REF!</definedName>
    <definedName localSheetId="11" name="DaysAbsent">#REF!</definedName>
    <definedName localSheetId="6" name="DPN">#REF!</definedName>
    <definedName localSheetId="3" name="AtConrobar">#REF!</definedName>
    <definedName name="advb">#REF!</definedName>
    <definedName localSheetId="6" name="hhh">#REF!</definedName>
    <definedName name="edy">#REF!</definedName>
    <definedName localSheetId="6" name="GN">#REF!</definedName>
    <definedName name="ddds">#REF!</definedName>
    <definedName localSheetId="6" name="gnh">#REF!</definedName>
    <definedName name="ase">#REF!</definedName>
    <definedName name="fds">#REF!</definedName>
    <definedName localSheetId="6" name="da">#REF!</definedName>
    <definedName localSheetId="11" name="AtConrobar">#REF!</definedName>
    <definedName name="ED">#REF!</definedName>
    <definedName localSheetId="13" name="Gender">#REF!</definedName>
    <definedName localSheetId="5" name="advb">#REF!</definedName>
    <definedName localSheetId="6" name="jjy">#REF!</definedName>
    <definedName localSheetId="13" name="Productivity">#REF!</definedName>
    <definedName localSheetId="6" name="upo">#REF!</definedName>
    <definedName localSheetId="3" name="Position">#REF!</definedName>
    <definedName localSheetId="5" name="fdt">#REF!</definedName>
  </definedNames>
  <calcPr/>
</workbook>
</file>

<file path=xl/sharedStrings.xml><?xml version="1.0" encoding="utf-8"?>
<sst xmlns="http://schemas.openxmlformats.org/spreadsheetml/2006/main" count="414" uniqueCount="203">
  <si>
    <t>Variable Name</t>
  </si>
  <si>
    <t>HouseNo</t>
  </si>
  <si>
    <t>Categorical Data</t>
  </si>
  <si>
    <t>Description</t>
  </si>
  <si>
    <t>Numerical Data</t>
  </si>
  <si>
    <t>House Price</t>
  </si>
  <si>
    <t>Values</t>
  </si>
  <si>
    <t>Confidence Interval for mean (m)</t>
  </si>
  <si>
    <t>Rooms</t>
  </si>
  <si>
    <t>LandSizeSqm</t>
  </si>
  <si>
    <t>Age</t>
  </si>
  <si>
    <t>HouseAreaSqm</t>
  </si>
  <si>
    <t>Material</t>
  </si>
  <si>
    <t>ToTrainKm</t>
  </si>
  <si>
    <t>ToBusKm</t>
  </si>
  <si>
    <t>ToShopsKm</t>
  </si>
  <si>
    <t>House No.</t>
  </si>
  <si>
    <t>Street</t>
  </si>
  <si>
    <t>Storeys</t>
  </si>
  <si>
    <t>Style</t>
  </si>
  <si>
    <t>Bedrooms</t>
  </si>
  <si>
    <t>Bathrooms</t>
  </si>
  <si>
    <t>Kitchen</t>
  </si>
  <si>
    <t>Heating</t>
  </si>
  <si>
    <t>AirCon</t>
  </si>
  <si>
    <t>MountainViews</t>
  </si>
  <si>
    <t>Suburb</t>
  </si>
  <si>
    <t>WeeklyRent</t>
  </si>
  <si>
    <t>RentalReturn%</t>
  </si>
  <si>
    <t>Condition</t>
  </si>
  <si>
    <t>Rental Status</t>
  </si>
  <si>
    <r>
      <t>Confidence Interval for mean (</t>
    </r>
    <r>
      <rPr>
        <rFont val="Symbol"/>
        <b/>
        <sz val="10.0"/>
      </rPr>
      <t>m</t>
    </r>
    <r>
      <rPr>
        <rFont val="Arial"/>
        <b/>
        <sz val="10.0"/>
      </rPr>
      <t>)</t>
    </r>
  </si>
  <si>
    <t>None</t>
  </si>
  <si>
    <t>Price$</t>
  </si>
  <si>
    <t>Price of House (in thousands $)</t>
  </si>
  <si>
    <t>Number of main rooms in the house</t>
  </si>
  <si>
    <t>Area of the block of land (lot) in square metres</t>
  </si>
  <si>
    <t>Age of the house in years</t>
  </si>
  <si>
    <t>HouseAreasqm</t>
  </si>
  <si>
    <t>Area of the house in square metres</t>
  </si>
  <si>
    <t>Building material of the house</t>
  </si>
  <si>
    <t>{1, Timber; 2, Veneer; 3, Brick}</t>
  </si>
  <si>
    <t>Distance of the house to the nearest train station (kilometres)</t>
  </si>
  <si>
    <t>Distance of the house to the nearest bus stop (kilometres)</t>
  </si>
  <si>
    <t>Distance of the house to the nearest shopping centre (kilometres)</t>
  </si>
  <si>
    <t>Street appeal as evaluated by the real estate agency: ranges from 0 (lowest appeal) to 10 (highest appeal)</t>
  </si>
  <si>
    <t>Data</t>
  </si>
  <si>
    <t>Number of storeys or levels in the house</t>
  </si>
  <si>
    <t>Style of house</t>
  </si>
  <si>
    <t>{0, Traditional; 1, Non-traditional}</t>
  </si>
  <si>
    <t>Number of bedrooms</t>
  </si>
  <si>
    <r>
      <t>Sample Standard Deviation (</t>
    </r>
    <r>
      <rPr>
        <rFont val="Arial"/>
        <b/>
        <color rgb="FF3333FF"/>
        <sz val="10.0"/>
      </rPr>
      <t>s</t>
    </r>
    <r>
      <rPr>
        <rFont val="Arial"/>
        <sz val="10.0"/>
      </rPr>
      <t>)</t>
    </r>
  </si>
  <si>
    <t>Number of bathrooms</t>
  </si>
  <si>
    <t>Style of Kitchen</t>
  </si>
  <si>
    <t>{0, Older Style; 1, Modern}</t>
  </si>
  <si>
    <t>Central or other heating system installed</t>
  </si>
  <si>
    <t>{0, No; 1 Yes}</t>
  </si>
  <si>
    <t>Air conditioning installed</t>
  </si>
  <si>
    <t>Proportion of views of Mt Dandenong from a prominent part of the property: ranges from 0 (nil views) to 1 (full views)</t>
  </si>
  <si>
    <t>Suburbs</t>
  </si>
  <si>
    <t>{1, Suburb A; 2,  Suburb B; 3, Suburb C}</t>
  </si>
  <si>
    <t>WeeklyRent$</t>
  </si>
  <si>
    <t>Actual or estimated weekly rent in $</t>
  </si>
  <si>
    <t>Sample Mean ( )</t>
  </si>
  <si>
    <t>Annual rate of return from rent income (Weekly rent x 52)/(Value$) as a percentage (%)</t>
  </si>
  <si>
    <t>The condition of the house in general</t>
  </si>
  <si>
    <t>{1, Very Poor; 2, Poor; 3, Good; 4, Excellent}</t>
  </si>
  <si>
    <t>RentalStatus</t>
  </si>
  <si>
    <r>
      <t>Sample Mean (</t>
    </r>
    <r>
      <rPr>
        <rFont val="Arial"/>
        <b/>
        <color rgb="FF3333FF"/>
        <sz val="10.0"/>
      </rPr>
      <t xml:space="preserve">  </t>
    </r>
    <r>
      <rPr>
        <rFont val="Arial"/>
        <sz val="10.0"/>
      </rPr>
      <t>)</t>
    </r>
  </si>
  <si>
    <t>Sample Size (n)</t>
  </si>
  <si>
    <t>Rental status of house</t>
  </si>
  <si>
    <t>{1, Vacant (available for rent); 2, Rented (currently rented); 3, Owner (occupied by owner)}</t>
  </si>
  <si>
    <r>
      <t>Sample Size (</t>
    </r>
    <r>
      <rPr>
        <rFont val="Arial"/>
        <b/>
        <color rgb="FF3333FF"/>
        <sz val="10.0"/>
      </rPr>
      <t>n</t>
    </r>
    <r>
      <rPr>
        <rFont val="Arial"/>
        <sz val="10.0"/>
      </rPr>
      <t>)</t>
    </r>
  </si>
  <si>
    <t>Confidence Level</t>
  </si>
  <si>
    <t>Intermediate Calculations</t>
  </si>
  <si>
    <t>Standard Error of the Mean ( )</t>
  </si>
  <si>
    <t>Standard Error of the Mean (                 )</t>
  </si>
  <si>
    <t>Z Value</t>
  </si>
  <si>
    <r>
      <t>Degrees of Freedom (</t>
    </r>
    <r>
      <rPr>
        <rFont val="Arial"/>
        <b/>
        <color rgb="FF3333FF"/>
        <sz val="10.0"/>
      </rPr>
      <t>df = n-1</t>
    </r>
    <r>
      <rPr>
        <rFont val="Arial"/>
        <sz val="10.0"/>
      </rPr>
      <t>)</t>
    </r>
  </si>
  <si>
    <t>Sampling Error/Margin of Error (= SE *Z Value)</t>
  </si>
  <si>
    <r>
      <t>t</t>
    </r>
    <r>
      <rPr>
        <rFont val="Arial"/>
        <sz val="10.0"/>
      </rPr>
      <t xml:space="preserve">  Value</t>
    </r>
  </si>
  <si>
    <r>
      <t>Confidence Interval for proportion (</t>
    </r>
    <r>
      <rPr>
        <rFont val="Symbol"/>
        <b/>
        <sz val="10.0"/>
      </rPr>
      <t>p</t>
    </r>
    <r>
      <rPr>
        <rFont val="Arial"/>
        <b/>
        <sz val="10.0"/>
      </rPr>
      <t>)</t>
    </r>
  </si>
  <si>
    <r>
      <t xml:space="preserve">Sampling Error/Margin of Error </t>
    </r>
    <r>
      <rPr>
        <rFont val="Arial"/>
        <color rgb="FF0000FF"/>
        <sz val="10.0"/>
      </rPr>
      <t>(</t>
    </r>
    <r>
      <rPr>
        <rFont val="Arial"/>
        <b/>
        <color rgb="FF0000FF"/>
        <sz val="10.0"/>
      </rPr>
      <t>= SE * t Value</t>
    </r>
    <r>
      <rPr>
        <rFont val="Arial"/>
        <color rgb="FF0000FF"/>
        <sz val="10.0"/>
      </rPr>
      <t>)</t>
    </r>
  </si>
  <si>
    <r>
      <t>Sample Size (</t>
    </r>
    <r>
      <rPr>
        <rFont val="Arial"/>
        <b/>
        <color rgb="FF3333FF"/>
        <sz val="10.0"/>
      </rPr>
      <t>n</t>
    </r>
    <r>
      <rPr>
        <rFont val="Arial"/>
        <sz val="10.0"/>
      </rPr>
      <t>)</t>
    </r>
  </si>
  <si>
    <t>Confidence Interval</t>
  </si>
  <si>
    <t>Count of Successes</t>
  </si>
  <si>
    <t>Interval Lower Limit (= Sample Mean - ME)</t>
  </si>
  <si>
    <t>Interval Upper Limit (= Sample Mean + ME)</t>
  </si>
  <si>
    <r>
      <t>Sample Proportion (</t>
    </r>
    <r>
      <rPr>
        <b/>
        <color rgb="FF3333FF"/>
        <sz val="10.0"/>
      </rPr>
      <t>p</t>
    </r>
    <r>
      <rPr>
        <sz val="10.0"/>
      </rPr>
      <t>)</t>
    </r>
  </si>
  <si>
    <r>
      <t>Interval Lower Limit (</t>
    </r>
    <r>
      <rPr>
        <color rgb="FF0000FF"/>
        <sz val="10.0"/>
      </rPr>
      <t>= Sample Mean - ME</t>
    </r>
    <r>
      <rPr>
        <sz val="10.0"/>
      </rPr>
      <t>)</t>
    </r>
  </si>
  <si>
    <t>Standard Error of the Proportion (                                )</t>
  </si>
  <si>
    <r>
      <t>Interval Upper Limit (</t>
    </r>
    <r>
      <rPr>
        <rFont val="Arial"/>
        <color rgb="FF0000FF"/>
        <sz val="10.0"/>
      </rPr>
      <t>= Sample Proportion + ME</t>
    </r>
    <r>
      <rPr>
        <rFont val="Arial"/>
        <sz val="10.0"/>
      </rPr>
      <t>)</t>
    </r>
  </si>
  <si>
    <r>
      <t>Sampling Error/Margin of Error (</t>
    </r>
    <r>
      <rPr>
        <b/>
        <color rgb="FF3333FF"/>
        <sz val="10.0"/>
      </rPr>
      <t>= SE * Z Value</t>
    </r>
    <r>
      <rPr>
        <sz val="10.0"/>
      </rPr>
      <t>)</t>
    </r>
  </si>
  <si>
    <r>
      <t>Interval Upper Limit (</t>
    </r>
    <r>
      <rPr>
        <rFont val="Arial"/>
        <color rgb="FF0000FF"/>
        <sz val="10.0"/>
      </rPr>
      <t>= Sample Mean + ME</t>
    </r>
    <r>
      <rPr>
        <rFont val="Arial"/>
        <sz val="10.0"/>
      </rPr>
      <t>)</t>
    </r>
  </si>
  <si>
    <r>
      <t>Interval Lower Limit (</t>
    </r>
    <r>
      <rPr>
        <color rgb="FF0000FF"/>
        <sz val="10.0"/>
      </rPr>
      <t>= Sample Proportion - ME</t>
    </r>
    <r>
      <rPr>
        <sz val="10.0"/>
      </rPr>
      <t>)</t>
    </r>
  </si>
  <si>
    <r>
      <t>Interval Upper Limit (</t>
    </r>
    <r>
      <rPr>
        <rFont val="Arial"/>
        <color rgb="FF0000FF"/>
        <sz val="10.0"/>
      </rPr>
      <t>= Sample Proportion + ME</t>
    </r>
    <r>
      <rPr>
        <rFont val="Arial"/>
        <sz val="10.0"/>
      </rPr>
      <t>)</t>
    </r>
  </si>
  <si>
    <t xml:space="preserve">
</t>
  </si>
  <si>
    <t>countif(</t>
  </si>
  <si>
    <t>Sample size for a Proportion</t>
  </si>
  <si>
    <t>Sample size for a Mean</t>
  </si>
  <si>
    <t xml:space="preserve">Numerical Data </t>
  </si>
  <si>
    <r>
      <t xml:space="preserve">Estimate of True Proportion ( </t>
    </r>
    <r>
      <rPr>
        <rFont val="Calibri"/>
        <b/>
        <color rgb="FF3333FF"/>
        <sz val="11.0"/>
      </rPr>
      <t xml:space="preserve">p or </t>
    </r>
    <r>
      <rPr>
        <rFont val="Symbol"/>
        <b/>
        <color rgb="FF3333FF"/>
        <sz val="11.0"/>
      </rPr>
      <t xml:space="preserve">p </t>
    </r>
    <r>
      <rPr>
        <rFont val="Calibri"/>
        <sz val="11.0"/>
      </rPr>
      <t>)</t>
    </r>
  </si>
  <si>
    <r>
      <rPr>
        <rFont val="Symbol"/>
        <b/>
        <color theme="1"/>
        <sz val="11.0"/>
      </rPr>
      <t>s</t>
    </r>
    <r>
      <rPr>
        <rFont val="Calibri"/>
        <b/>
        <color theme="1"/>
        <sz val="11.0"/>
      </rPr>
      <t xml:space="preserve"> Known</t>
    </r>
  </si>
  <si>
    <r>
      <t>Population OR Sample Standard Deviation (</t>
    </r>
    <r>
      <rPr>
        <rFont val="Calibri"/>
        <b/>
        <color rgb="FF3333FF"/>
        <sz val="11.0"/>
      </rPr>
      <t xml:space="preserve"> </t>
    </r>
    <r>
      <rPr>
        <rFont val="Symbol"/>
        <b/>
        <color rgb="FF3333FF"/>
        <sz val="11.0"/>
      </rPr>
      <t>s</t>
    </r>
    <r>
      <rPr>
        <rFont val="Calibri"/>
        <sz val="11.0"/>
      </rPr>
      <t xml:space="preserve"> or </t>
    </r>
    <r>
      <rPr>
        <rFont val="Calibri"/>
        <b/>
        <color rgb="FF3333FF"/>
        <sz val="11.0"/>
      </rPr>
      <t>s</t>
    </r>
    <r>
      <rPr>
        <rFont val="Calibri"/>
        <sz val="11.0"/>
      </rPr>
      <t>)</t>
    </r>
  </si>
  <si>
    <r>
      <rPr>
        <rFont val="Symbol"/>
        <b/>
        <color theme="1"/>
        <sz val="11.0"/>
      </rPr>
      <t>s</t>
    </r>
    <r>
      <rPr>
        <rFont val="Calibri"/>
        <b/>
        <color theme="1"/>
        <sz val="11.0"/>
      </rPr>
      <t xml:space="preserve"> Unknown</t>
    </r>
  </si>
  <si>
    <t>Sampling Error/Margin of Error</t>
  </si>
  <si>
    <t>Hypothesis Test for µ (Mean)</t>
  </si>
  <si>
    <t>Hypotheses</t>
  </si>
  <si>
    <r>
      <rPr>
        <rFont val="Calibri"/>
        <i/>
        <sz val="11.0"/>
      </rPr>
      <t>Z</t>
    </r>
    <r>
      <rPr>
        <rFont val="Calibri"/>
        <sz val="11.0"/>
      </rPr>
      <t xml:space="preserve"> value</t>
    </r>
  </si>
  <si>
    <r>
      <rPr>
        <rFont val="Calibri"/>
        <i/>
        <sz val="11.0"/>
      </rPr>
      <t>Z</t>
    </r>
    <r>
      <rPr>
        <rFont val="Calibri"/>
        <sz val="11.0"/>
      </rPr>
      <t xml:space="preserve"> value</t>
    </r>
  </si>
  <si>
    <t>Null Hypothesis</t>
  </si>
  <si>
    <t xml:space="preserve"> µ</t>
  </si>
  <si>
    <t>Calculated Sample Size</t>
  </si>
  <si>
    <t>Result</t>
  </si>
  <si>
    <t>Alternative Hypothesis</t>
  </si>
  <si>
    <t>Minimum Sample Size Needed</t>
  </si>
  <si>
    <t>Test Type</t>
  </si>
  <si>
    <t>Upper tail test</t>
  </si>
  <si>
    <t>Level of significance</t>
  </si>
  <si>
    <t>α</t>
  </si>
  <si>
    <r>
      <t xml:space="preserve">Estimate of True Proportion ( </t>
    </r>
    <r>
      <rPr>
        <rFont val="Calibri"/>
        <b/>
        <color rgb="FF3333FF"/>
        <sz val="11.0"/>
      </rPr>
      <t xml:space="preserve">p or </t>
    </r>
    <r>
      <rPr>
        <rFont val="Symbol"/>
        <b/>
        <color rgb="FF3333FF"/>
        <sz val="11.0"/>
      </rPr>
      <t xml:space="preserve">p </t>
    </r>
    <r>
      <rPr>
        <rFont val="Calibri"/>
        <sz val="11.0"/>
      </rPr>
      <t>)</t>
    </r>
  </si>
  <si>
    <t>Critical Region</t>
  </si>
  <si>
    <r>
      <t>Population OR Sample Standard Deviation (</t>
    </r>
    <r>
      <rPr>
        <rFont val="Calibri"/>
        <b/>
        <color rgb="FF3333FF"/>
        <sz val="11.0"/>
      </rPr>
      <t xml:space="preserve"> </t>
    </r>
    <r>
      <rPr>
        <rFont val="Symbol"/>
        <b/>
        <color rgb="FF3333FF"/>
        <sz val="11.0"/>
      </rPr>
      <t>s</t>
    </r>
    <r>
      <rPr>
        <rFont val="Calibri"/>
        <sz val="11.0"/>
      </rPr>
      <t xml:space="preserve"> or </t>
    </r>
    <r>
      <rPr>
        <rFont val="Calibri"/>
        <b/>
        <color rgb="FF3333FF"/>
        <sz val="11.0"/>
      </rPr>
      <t>s</t>
    </r>
    <r>
      <rPr>
        <rFont val="Calibri"/>
        <sz val="11.0"/>
      </rPr>
      <t>)</t>
    </r>
  </si>
  <si>
    <t>Critical Value (s)</t>
  </si>
  <si>
    <t>Degrees of Freedom</t>
  </si>
  <si>
    <r>
      <rPr>
        <rFont val="Calibri"/>
        <i/>
        <sz val="11.0"/>
      </rPr>
      <t>Z</t>
    </r>
    <r>
      <rPr>
        <rFont val="Calibri"/>
        <sz val="11.0"/>
      </rPr>
      <t xml:space="preserve"> value</t>
    </r>
  </si>
  <si>
    <r>
      <rPr>
        <rFont val="Calibri"/>
        <i/>
        <sz val="11.0"/>
      </rPr>
      <t>Z</t>
    </r>
    <r>
      <rPr>
        <rFont val="Calibri"/>
        <sz val="11.0"/>
      </rPr>
      <t xml:space="preserve"> value</t>
    </r>
  </si>
  <si>
    <t>Population Standard Deviation</t>
  </si>
  <si>
    <t>Sample Data</t>
  </si>
  <si>
    <t>Sample Standard Deviation</t>
  </si>
  <si>
    <t>Sample Mean</t>
  </si>
  <si>
    <t>Sample Size</t>
  </si>
  <si>
    <t>Standard Error of the Mean</t>
  </si>
  <si>
    <r>
      <t>t</t>
    </r>
    <r>
      <rPr>
        <rFont val="Calibri"/>
        <sz val="11.0"/>
      </rPr>
      <t xml:space="preserve"> Sample Statistic</t>
    </r>
  </si>
  <si>
    <r>
      <t>Z</t>
    </r>
    <r>
      <rPr>
        <rFont val="Calibri"/>
        <sz val="11.0"/>
      </rPr>
      <t xml:space="preserve"> Sample Statistic</t>
    </r>
  </si>
  <si>
    <t>p-value</t>
  </si>
  <si>
    <t>Decision</t>
  </si>
  <si>
    <t>Rejected Null Hypothesis</t>
  </si>
  <si>
    <t>Categorical data</t>
  </si>
  <si>
    <t>Hypothesis Test for π (Proportion)</t>
  </si>
  <si>
    <t>π</t>
  </si>
  <si>
    <t>≥</t>
  </si>
  <si>
    <t>&lt;</t>
  </si>
  <si>
    <t>Count of 'Successes'</t>
  </si>
  <si>
    <t>Sample proportion, p</t>
  </si>
  <si>
    <t>Standard Error</t>
  </si>
  <si>
    <t>Z Sample Statistic</t>
  </si>
  <si>
    <t>Outlier detection</t>
  </si>
  <si>
    <t>Outlier Detection</t>
  </si>
  <si>
    <t>Total Outliers</t>
  </si>
  <si>
    <t>Overall summerey of hosue prices in Kingfisher's bay</t>
  </si>
  <si>
    <t>HousePriceStats</t>
  </si>
  <si>
    <t>Population SD</t>
  </si>
  <si>
    <t>Mean</t>
  </si>
  <si>
    <t>Max</t>
  </si>
  <si>
    <t>Min</t>
  </si>
  <si>
    <t>Range</t>
  </si>
  <si>
    <t>Median</t>
  </si>
  <si>
    <t xml:space="preserve">
Var</t>
  </si>
  <si>
    <t>q1</t>
  </si>
  <si>
    <t>q2</t>
  </si>
  <si>
    <t>iqr</t>
  </si>
  <si>
    <t>Upperbound</t>
  </si>
  <si>
    <t>LowerBound</t>
  </si>
  <si>
    <t xml:space="preserve"> </t>
  </si>
  <si>
    <t>median1</t>
  </si>
  <si>
    <t>median2</t>
  </si>
  <si>
    <t>median3</t>
  </si>
  <si>
    <t>Suburb1</t>
  </si>
  <si>
    <t>Suburb2</t>
  </si>
  <si>
    <t>Suburb3</t>
  </si>
  <si>
    <r>
      <t>Confidence Interval for proportion (</t>
    </r>
    <r>
      <rPr>
        <rFont val="Symbol"/>
        <b/>
        <sz val="10.0"/>
      </rPr>
      <t>p</t>
    </r>
    <r>
      <rPr>
        <rFont val="Arial"/>
        <b/>
        <sz val="10.0"/>
      </rPr>
      <t>)</t>
    </r>
  </si>
  <si>
    <r>
      <t>Confidence Interval for mean (</t>
    </r>
    <r>
      <rPr>
        <rFont val="Symbol"/>
        <b/>
        <sz val="10.0"/>
      </rPr>
      <t>m</t>
    </r>
    <r>
      <rPr>
        <rFont val="Arial"/>
        <b/>
        <sz val="10.0"/>
      </rPr>
      <t>)</t>
    </r>
  </si>
  <si>
    <r>
      <t>Sample Size (</t>
    </r>
    <r>
      <rPr>
        <rFont val="Arial"/>
        <b/>
        <color rgb="FF3333FF"/>
        <sz val="10.0"/>
      </rPr>
      <t>n</t>
    </r>
    <r>
      <rPr>
        <rFont val="Arial"/>
        <sz val="10.0"/>
      </rPr>
      <t>)</t>
    </r>
  </si>
  <si>
    <r>
      <t>Sample Standard Deviation (</t>
    </r>
    <r>
      <rPr>
        <rFont val="Arial"/>
        <b/>
        <color rgb="FF3333FF"/>
        <sz val="10.0"/>
      </rPr>
      <t>s</t>
    </r>
    <r>
      <rPr>
        <rFont val="Arial"/>
        <sz val="10.0"/>
      </rPr>
      <t>)</t>
    </r>
  </si>
  <si>
    <r>
      <t>Sample Mean (</t>
    </r>
    <r>
      <rPr>
        <rFont val="Arial"/>
        <b/>
        <color rgb="FF3333FF"/>
        <sz val="10.0"/>
      </rPr>
      <t xml:space="preserve">  </t>
    </r>
    <r>
      <rPr>
        <rFont val="Arial"/>
        <sz val="10.0"/>
      </rPr>
      <t>)</t>
    </r>
  </si>
  <si>
    <r>
      <t>Sample Size (</t>
    </r>
    <r>
      <rPr>
        <rFont val="Arial"/>
        <b/>
        <color rgb="FF3333FF"/>
        <sz val="10.0"/>
      </rPr>
      <t>n</t>
    </r>
    <r>
      <rPr>
        <rFont val="Arial"/>
        <sz val="10.0"/>
      </rPr>
      <t>)</t>
    </r>
  </si>
  <si>
    <r>
      <t>Sample Proportion (</t>
    </r>
    <r>
      <rPr>
        <b/>
        <color rgb="FF3333FF"/>
        <sz val="10.0"/>
      </rPr>
      <t>p</t>
    </r>
    <r>
      <rPr>
        <sz val="10.0"/>
      </rPr>
      <t>)</t>
    </r>
  </si>
  <si>
    <r>
      <t>Degrees of Freedom (</t>
    </r>
    <r>
      <rPr>
        <rFont val="Arial"/>
        <b/>
        <color rgb="FF3333FF"/>
        <sz val="10.0"/>
      </rPr>
      <t>df = n-1</t>
    </r>
    <r>
      <rPr>
        <rFont val="Arial"/>
        <sz val="10.0"/>
      </rPr>
      <t>)</t>
    </r>
  </si>
  <si>
    <r>
      <t>t</t>
    </r>
    <r>
      <rPr>
        <rFont val="Arial"/>
        <sz val="10.0"/>
      </rPr>
      <t xml:space="preserve">  Value</t>
    </r>
  </si>
  <si>
    <r>
      <t>Sampling Error/Margin of Error (</t>
    </r>
    <r>
      <rPr>
        <b/>
        <color rgb="FF3333FF"/>
        <sz val="10.0"/>
      </rPr>
      <t>= SE * Z Value</t>
    </r>
    <r>
      <rPr>
        <sz val="10.0"/>
      </rPr>
      <t>)</t>
    </r>
  </si>
  <si>
    <r>
      <t xml:space="preserve">Sampling Error/Margin of Error </t>
    </r>
    <r>
      <rPr>
        <rFont val="Arial"/>
        <color rgb="FF0000FF"/>
        <sz val="10.0"/>
      </rPr>
      <t>(</t>
    </r>
    <r>
      <rPr>
        <rFont val="Arial"/>
        <b/>
        <color rgb="FF0000FF"/>
        <sz val="10.0"/>
      </rPr>
      <t>= SE * t Value</t>
    </r>
    <r>
      <rPr>
        <rFont val="Arial"/>
        <color rgb="FF0000FF"/>
        <sz val="10.0"/>
      </rPr>
      <t>)</t>
    </r>
  </si>
  <si>
    <r>
      <t>Interval Lower Limit (</t>
    </r>
    <r>
      <rPr>
        <color rgb="FF0000FF"/>
        <sz val="10.0"/>
      </rPr>
      <t>= Sample Proportion - ME</t>
    </r>
    <r>
      <rPr>
        <sz val="10.0"/>
      </rPr>
      <t>)</t>
    </r>
  </si>
  <si>
    <r>
      <t>Interval Lower Limit (</t>
    </r>
    <r>
      <rPr>
        <color rgb="FF0000FF"/>
        <sz val="10.0"/>
      </rPr>
      <t>= Sample Mean - ME</t>
    </r>
    <r>
      <rPr>
        <sz val="10.0"/>
      </rPr>
      <t>)</t>
    </r>
  </si>
  <si>
    <r>
      <t>Interval Upper Limit (</t>
    </r>
    <r>
      <rPr>
        <rFont val="Arial"/>
        <color rgb="FF0000FF"/>
        <sz val="10.0"/>
      </rPr>
      <t>= Sample Proportion + ME</t>
    </r>
    <r>
      <rPr>
        <rFont val="Arial"/>
        <sz val="10.0"/>
      </rPr>
      <t>)</t>
    </r>
  </si>
  <si>
    <r>
      <t>Interval Upper Limit (</t>
    </r>
    <r>
      <rPr>
        <rFont val="Arial"/>
        <color rgb="FF0000FF"/>
        <sz val="10.0"/>
      </rPr>
      <t>= Sample Mean + ME</t>
    </r>
    <r>
      <rPr>
        <rFont val="Arial"/>
        <sz val="10.0"/>
      </rPr>
      <t>)</t>
    </r>
  </si>
  <si>
    <t>Room</t>
  </si>
  <si>
    <t>Land Size</t>
  </si>
  <si>
    <t>House Area</t>
  </si>
  <si>
    <t>Weekly Rent</t>
  </si>
  <si>
    <t xml:space="preserve">Based on Hypothesis </t>
  </si>
  <si>
    <r>
      <t>t</t>
    </r>
    <r>
      <rPr>
        <rFont val="Calibri"/>
        <sz val="11.0"/>
      </rPr>
      <t xml:space="preserve"> Sample Statistic</t>
    </r>
  </si>
  <si>
    <t>Count of Sucess</t>
  </si>
  <si>
    <t>Sample Proportion</t>
  </si>
  <si>
    <t>Standard Deavitation</t>
  </si>
  <si>
    <r>
      <t xml:space="preserve">Estimate of True Proportion ( </t>
    </r>
    <r>
      <rPr>
        <rFont val="Calibri"/>
        <b/>
        <color rgb="FF3333FF"/>
        <sz val="11.0"/>
      </rPr>
      <t xml:space="preserve">p or </t>
    </r>
    <r>
      <rPr>
        <rFont val="Symbol"/>
        <b/>
        <color rgb="FF3333FF"/>
        <sz val="11.0"/>
      </rPr>
      <t xml:space="preserve">p </t>
    </r>
    <r>
      <rPr>
        <rFont val="Calibri"/>
        <sz val="11.0"/>
      </rPr>
      <t>)</t>
    </r>
  </si>
  <si>
    <r>
      <t>Population OR Sample Standard Deviation (</t>
    </r>
    <r>
      <rPr>
        <rFont val="Calibri"/>
        <b/>
        <color rgb="FF3333FF"/>
        <sz val="11.0"/>
      </rPr>
      <t xml:space="preserve"> </t>
    </r>
    <r>
      <rPr>
        <rFont val="Symbol"/>
        <b/>
        <color rgb="FF3333FF"/>
        <sz val="11.0"/>
      </rPr>
      <t>s</t>
    </r>
    <r>
      <rPr>
        <rFont val="Calibri"/>
        <sz val="11.0"/>
      </rPr>
      <t xml:space="preserve"> or </t>
    </r>
    <r>
      <rPr>
        <rFont val="Calibri"/>
        <b/>
        <color rgb="FF3333FF"/>
        <sz val="11.0"/>
      </rPr>
      <t>s</t>
    </r>
    <r>
      <rPr>
        <rFont val="Calibri"/>
        <sz val="11.0"/>
      </rPr>
      <t>)</t>
    </r>
  </si>
  <si>
    <r>
      <rPr>
        <rFont val="Calibri"/>
        <i/>
        <sz val="11.0"/>
      </rPr>
      <t>Z</t>
    </r>
    <r>
      <rPr>
        <rFont val="Calibri"/>
        <sz val="11.0"/>
      </rPr>
      <t xml:space="preserve"> value</t>
    </r>
  </si>
  <si>
    <r>
      <rPr>
        <rFont val="Calibri"/>
        <i/>
        <sz val="11.0"/>
      </rPr>
      <t>Z</t>
    </r>
    <r>
      <rPr>
        <rFont val="Calibri"/>
        <sz val="11.0"/>
      </rPr>
      <t xml:space="preserve"> value</t>
    </r>
  </si>
  <si>
    <r>
      <t xml:space="preserve">Estimate of True Proportion ( </t>
    </r>
    <r>
      <rPr>
        <rFont val="Calibri"/>
        <b/>
        <color rgb="FF3333FF"/>
        <sz val="11.0"/>
      </rPr>
      <t xml:space="preserve">p or </t>
    </r>
    <r>
      <rPr>
        <rFont val="Symbol"/>
        <b/>
        <color rgb="FF3333FF"/>
        <sz val="11.0"/>
      </rPr>
      <t xml:space="preserve">p </t>
    </r>
    <r>
      <rPr>
        <rFont val="Calibri"/>
        <sz val="11.0"/>
      </rPr>
      <t>)</t>
    </r>
  </si>
  <si>
    <r>
      <t>Population OR Sample Standard Deviation (</t>
    </r>
    <r>
      <rPr>
        <rFont val="Calibri"/>
        <b/>
        <color rgb="FF3333FF"/>
        <sz val="11.0"/>
      </rPr>
      <t xml:space="preserve"> </t>
    </r>
    <r>
      <rPr>
        <rFont val="Symbol"/>
        <b/>
        <color rgb="FF3333FF"/>
        <sz val="11.0"/>
      </rPr>
      <t>s</t>
    </r>
    <r>
      <rPr>
        <rFont val="Calibri"/>
        <sz val="11.0"/>
      </rPr>
      <t xml:space="preserve"> or </t>
    </r>
    <r>
      <rPr>
        <rFont val="Calibri"/>
        <b/>
        <color rgb="FF3333FF"/>
        <sz val="11.0"/>
      </rPr>
      <t>s</t>
    </r>
    <r>
      <rPr>
        <rFont val="Calibri"/>
        <sz val="11.0"/>
      </rPr>
      <t>)</t>
    </r>
  </si>
  <si>
    <r>
      <rPr>
        <rFont val="Calibri"/>
        <i/>
        <sz val="11.0"/>
      </rPr>
      <t>Z</t>
    </r>
    <r>
      <rPr>
        <rFont val="Calibri"/>
        <sz val="11.0"/>
      </rPr>
      <t xml:space="preserve"> value</t>
    </r>
  </si>
  <si>
    <r>
      <rPr>
        <rFont val="Calibri"/>
        <i/>
        <sz val="11.0"/>
      </rPr>
      <t>Z</t>
    </r>
    <r>
      <rPr>
        <rFont val="Calibri"/>
        <sz val="11.0"/>
      </rPr>
      <t xml:space="preserve"> value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</si>
</sst>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0.0"/>
    <numFmt numFmtId="166" formatCode="&quot;$&quot;#,##0.00"/>
    <numFmt numFmtId="167" formatCode="0.0000"/>
  </numFmts>
  <fonts count="22">
    <font>
      <sz val="11.0"/>
      <color theme="1"/>
      <name val="Arial"/>
    </font>
    <font>
      <sz val="10.0"/>
      <color theme="1"/>
      <name val="Arial"/>
    </font>
    <font>
      <b/>
      <sz val="11.0"/>
      <color theme="1"/>
      <name val="Calibri"/>
    </font>
    <font>
      <b/>
      <sz val="10.0"/>
      <color rgb="FFFF0000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color rgb="FF000000"/>
      <name val="Arial"/>
    </font>
    <font/>
    <font>
      <b/>
      <sz val="10.0"/>
      <color theme="1"/>
      <name val="Arial"/>
    </font>
    <font>
      <sz val="11.0"/>
      <color rgb="FF000000"/>
      <name val="Calibri"/>
    </font>
    <font>
      <sz val="11.0"/>
      <color rgb="FF000000"/>
      <name val="Arial"/>
    </font>
    <font>
      <color rgb="FF000000"/>
      <name val="Arial"/>
    </font>
    <font>
      <sz val="9.0"/>
      <color theme="1"/>
      <name val="Arial"/>
    </font>
    <font>
      <sz val="11.0"/>
      <color rgb="FF0000FF"/>
      <name val="Arial"/>
    </font>
    <font>
      <i/>
      <sz val="10.0"/>
      <color theme="1"/>
      <name val="Arial"/>
    </font>
    <font>
      <color theme="1"/>
      <name val="Calibri"/>
    </font>
    <font>
      <sz val="11.0"/>
      <color rgb="FF7E3794"/>
      <name val="Inconsolata"/>
    </font>
    <font>
      <sz val="11.0"/>
      <color rgb="FF000000"/>
      <name val="Inconsolata"/>
    </font>
    <font>
      <b/>
      <sz val="11.0"/>
      <color rgb="FFFF0000"/>
      <name val="Calibri"/>
    </font>
    <font>
      <i/>
      <sz val="11.0"/>
      <color theme="1"/>
      <name val="Calibri"/>
    </font>
    <font>
      <sz val="11.0"/>
      <color rgb="FFFF0000"/>
      <name val="Calibri"/>
    </font>
    <font>
      <color rgb="FF242729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ADB9CA"/>
        <bgColor rgb="FFADB9CA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  <fill>
      <patternFill patternType="solid">
        <fgColor theme="9"/>
        <bgColor theme="9"/>
      </patternFill>
    </fill>
  </fills>
  <borders count="37">
    <border/>
    <border>
      <left/>
      <right style="thin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readingOrder="0"/>
    </xf>
    <xf borderId="3" fillId="2" fontId="2" numFmtId="0" xfId="0" applyAlignment="1" applyBorder="1" applyFont="1">
      <alignment horizontal="center"/>
    </xf>
    <xf borderId="2" fillId="2" fontId="3" numFmtId="0" xfId="0" applyBorder="1" applyFont="1"/>
    <xf borderId="4" fillId="2" fontId="2" numFmtId="0" xfId="0" applyBorder="1" applyFont="1"/>
    <xf borderId="5" fillId="2" fontId="4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/>
    </xf>
    <xf borderId="6" fillId="0" fontId="5" numFmtId="0" xfId="0" applyBorder="1" applyFont="1"/>
    <xf borderId="7" fillId="3" fontId="6" numFmtId="0" xfId="0" applyAlignment="1" applyBorder="1" applyFill="1" applyFont="1">
      <alignment horizontal="center" readingOrder="0" shrinkToFit="0" vertical="bottom" wrapText="0"/>
    </xf>
    <xf borderId="8" fillId="0" fontId="7" numFmtId="0" xfId="0" applyBorder="1" applyFont="1"/>
    <xf borderId="9" fillId="0" fontId="5" numFmtId="0" xfId="0" applyBorder="1" applyFont="1"/>
    <xf borderId="0" fillId="0" fontId="2" numFmtId="0" xfId="0" applyAlignment="1" applyFont="1">
      <alignment horizontal="right"/>
    </xf>
    <xf borderId="10" fillId="3" fontId="8" numFmtId="0" xfId="0" applyAlignment="1" applyBorder="1" applyFont="1">
      <alignment horizontal="center"/>
    </xf>
    <xf borderId="11" fillId="0" fontId="7" numFmtId="0" xfId="0" applyBorder="1" applyFont="1"/>
    <xf borderId="12" fillId="0" fontId="5" numFmtId="0" xfId="0" applyBorder="1" applyFont="1"/>
    <xf borderId="13" fillId="0" fontId="6" numFmtId="0" xfId="0" applyAlignment="1" applyBorder="1" applyFont="1">
      <alignment horizontal="center" shrinkToFit="0" vertical="bottom" wrapText="0"/>
    </xf>
    <xf borderId="14" fillId="0" fontId="5" numFmtId="0" xfId="0" applyBorder="1" applyFont="1"/>
    <xf borderId="15" fillId="0" fontId="6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/>
    </xf>
    <xf borderId="16" fillId="0" fontId="8" numFmtId="0" xfId="0" applyAlignment="1" applyBorder="1" applyFont="1">
      <alignment horizontal="center"/>
    </xf>
    <xf borderId="9" fillId="0" fontId="9" numFmtId="164" xfId="0" applyAlignment="1" applyBorder="1" applyFont="1" applyNumberFormat="1">
      <alignment readingOrder="0"/>
    </xf>
    <xf borderId="17" fillId="0" fontId="8" numFmtId="0" xfId="0" applyAlignment="1" applyBorder="1" applyFont="1">
      <alignment horizontal="center"/>
    </xf>
    <xf borderId="14" fillId="0" fontId="9" numFmtId="0" xfId="0" applyAlignment="1" applyBorder="1" applyFont="1">
      <alignment readingOrder="0"/>
    </xf>
    <xf borderId="9" fillId="0" fontId="9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/>
    </xf>
    <xf borderId="12" fillId="0" fontId="1" numFmtId="0" xfId="0" applyBorder="1" applyFont="1"/>
    <xf borderId="9" fillId="0" fontId="9" numFmtId="165" xfId="0" applyAlignment="1" applyBorder="1" applyFont="1" applyNumberFormat="1">
      <alignment horizontal="center" readingOrder="0"/>
    </xf>
    <xf borderId="18" fillId="4" fontId="8" numFmtId="0" xfId="0" applyBorder="1" applyFill="1" applyFont="1"/>
    <xf borderId="0" fillId="0" fontId="10" numFmtId="0" xfId="0" applyAlignment="1" applyFont="1">
      <alignment horizontal="left" readingOrder="0" shrinkToFit="0" vertical="top" wrapText="0"/>
    </xf>
    <xf borderId="19" fillId="4" fontId="6" numFmtId="0" xfId="0" applyAlignment="1" applyBorder="1" applyFont="1">
      <alignment shrinkToFit="0" vertical="bottom" wrapText="0"/>
    </xf>
    <xf borderId="20" fillId="0" fontId="5" numFmtId="0" xfId="0" applyBorder="1" applyFont="1"/>
    <xf borderId="9" fillId="0" fontId="11" numFmtId="0" xfId="0" applyAlignment="1" applyBorder="1" applyFont="1">
      <alignment readingOrder="0" shrinkToFit="0" vertical="bottom" wrapText="0"/>
    </xf>
    <xf borderId="21" fillId="0" fontId="5" numFmtId="0" xfId="0" applyBorder="1" applyFont="1"/>
    <xf borderId="19" fillId="4" fontId="6" numFmtId="9" xfId="0" applyAlignment="1" applyBorder="1" applyFont="1" applyNumberFormat="1">
      <alignment shrinkToFit="0" vertical="bottom" wrapText="0"/>
    </xf>
    <xf borderId="9" fillId="0" fontId="9" numFmtId="164" xfId="0" applyAlignment="1" applyBorder="1" applyFont="1" applyNumberFormat="1">
      <alignment horizontal="center" readingOrder="0"/>
    </xf>
    <xf borderId="18" fillId="4" fontId="8" numFmtId="0" xfId="0" applyAlignment="1" applyBorder="1" applyFont="1">
      <alignment readingOrder="0"/>
    </xf>
    <xf borderId="14" fillId="0" fontId="12" numFmtId="0" xfId="0" applyAlignment="1" applyBorder="1" applyFont="1">
      <alignment horizontal="center"/>
    </xf>
    <xf borderId="0" fillId="0" fontId="5" numFmtId="166" xfId="0" applyFont="1" applyNumberFormat="1"/>
    <xf borderId="18" fillId="4" fontId="8" numFmtId="9" xfId="0" applyAlignment="1" applyBorder="1" applyFont="1" applyNumberFormat="1">
      <alignment readingOrder="0"/>
    </xf>
    <xf borderId="12" fillId="0" fontId="5" numFmtId="0" xfId="0" applyAlignment="1" applyBorder="1" applyFont="1">
      <alignment horizontal="center"/>
    </xf>
    <xf borderId="15" fillId="0" fontId="7" numFmtId="0" xfId="0" applyBorder="1" applyFont="1"/>
    <xf borderId="14" fillId="0" fontId="5" numFmtId="0" xfId="0" applyAlignment="1" applyBorder="1" applyFont="1">
      <alignment horizontal="center"/>
    </xf>
    <xf borderId="22" fillId="3" fontId="8" numFmtId="0" xfId="0" applyAlignment="1" applyBorder="1" applyFont="1">
      <alignment horizontal="center"/>
    </xf>
    <xf borderId="23" fillId="0" fontId="7" numFmtId="0" xfId="0" applyBorder="1" applyFont="1"/>
    <xf borderId="14" fillId="0" fontId="9" numFmtId="0" xfId="0" applyAlignment="1" applyBorder="1" applyFont="1">
      <alignment horizontal="center" readingOrder="0"/>
    </xf>
    <xf borderId="19" fillId="0" fontId="11" numFmtId="9" xfId="0" applyAlignment="1" applyBorder="1" applyFont="1" applyNumberFormat="1">
      <alignment shrinkToFit="0" vertical="bottom" wrapText="0"/>
    </xf>
    <xf borderId="14" fillId="0" fontId="5" numFmtId="165" xfId="0" applyAlignment="1" applyBorder="1" applyFont="1" applyNumberFormat="1">
      <alignment horizontal="center"/>
    </xf>
    <xf borderId="18" fillId="0" fontId="1" numFmtId="167" xfId="0" applyBorder="1" applyFont="1" applyNumberFormat="1"/>
    <xf borderId="14" fillId="0" fontId="9" numFmtId="164" xfId="0" applyAlignment="1" applyBorder="1" applyFont="1" applyNumberFormat="1">
      <alignment horizontal="center" readingOrder="0"/>
    </xf>
    <xf borderId="0" fillId="5" fontId="13" numFmtId="167" xfId="0" applyAlignment="1" applyFill="1" applyFont="1" applyNumberFormat="1">
      <alignment horizontal="right" readingOrder="0" shrinkToFit="0" vertical="bottom" wrapText="0"/>
    </xf>
    <xf borderId="14" fillId="0" fontId="9" numFmtId="165" xfId="0" applyAlignment="1" applyBorder="1" applyFont="1" applyNumberFormat="1">
      <alignment horizontal="center" readingOrder="0"/>
    </xf>
    <xf borderId="18" fillId="0" fontId="1" numFmtId="0" xfId="0" applyAlignment="1" applyBorder="1" applyFont="1">
      <alignment readingOrder="0"/>
    </xf>
    <xf borderId="24" fillId="2" fontId="3" numFmtId="0" xfId="0" applyAlignment="1" applyBorder="1" applyFont="1">
      <alignment horizontal="center"/>
    </xf>
    <xf borderId="8" fillId="0" fontId="11" numFmtId="0" xfId="0" applyAlignment="1" applyBorder="1" applyFont="1">
      <alignment shrinkToFit="0" vertical="bottom" wrapText="0"/>
    </xf>
    <xf borderId="25" fillId="0" fontId="7" numFmtId="0" xfId="0" applyBorder="1" applyFont="1"/>
    <xf borderId="14" fillId="0" fontId="5" numFmtId="164" xfId="0" applyAlignment="1" applyBorder="1" applyFont="1" applyNumberFormat="1">
      <alignment horizontal="center"/>
    </xf>
    <xf borderId="12" fillId="0" fontId="14" numFmtId="0" xfId="0" applyBorder="1" applyFont="1"/>
    <xf borderId="18" fillId="0" fontId="1" numFmtId="167" xfId="0" applyAlignment="1" applyBorder="1" applyFont="1" applyNumberFormat="1">
      <alignment readingOrder="0"/>
    </xf>
    <xf borderId="12" fillId="0" fontId="1" numFmtId="0" xfId="0" applyAlignment="1" applyBorder="1" applyFont="1">
      <alignment horizontal="center"/>
    </xf>
    <xf borderId="13" fillId="0" fontId="1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horizontal="center"/>
    </xf>
    <xf borderId="15" fillId="0" fontId="11" numFmtId="167" xfId="0" applyAlignment="1" applyBorder="1" applyFont="1" applyNumberFormat="1">
      <alignment shrinkToFit="0" vertical="bottom" wrapText="0"/>
    </xf>
    <xf borderId="9" fillId="0" fontId="5" numFmtId="164" xfId="0" applyBorder="1" applyFont="1" applyNumberFormat="1"/>
    <xf borderId="8" fillId="3" fontId="6" numFmtId="0" xfId="0" applyAlignment="1" applyBorder="1" applyFont="1">
      <alignment horizontal="center" shrinkToFit="0" vertical="bottom" wrapText="0"/>
    </xf>
    <xf borderId="26" fillId="0" fontId="1" numFmtId="0" xfId="0" applyBorder="1" applyFont="1"/>
    <xf borderId="27" fillId="0" fontId="1" numFmtId="0" xfId="0" applyBorder="1" applyFont="1"/>
    <xf borderId="18" fillId="0" fontId="1" numFmtId="9" xfId="0" applyBorder="1" applyFont="1" applyNumberFormat="1"/>
    <xf borderId="19" fillId="6" fontId="6" numFmtId="0" xfId="0" applyAlignment="1" applyBorder="1" applyFill="1" applyFont="1">
      <alignment shrinkToFit="0" vertical="bottom" wrapText="0"/>
    </xf>
    <xf borderId="18" fillId="0" fontId="1" numFmtId="0" xfId="0" applyBorder="1" applyFont="1"/>
    <xf borderId="19" fillId="6" fontId="6" numFmtId="10" xfId="0" applyAlignment="1" applyBorder="1" applyFont="1" applyNumberFormat="1">
      <alignment shrinkToFit="0" vertical="bottom" wrapText="0"/>
    </xf>
    <xf borderId="12" fillId="0" fontId="1" numFmtId="0" xfId="0" applyAlignment="1" applyBorder="1" applyFont="1">
      <alignment readingOrder="0"/>
    </xf>
    <xf borderId="18" fillId="6" fontId="8" numFmtId="2" xfId="0" applyBorder="1" applyFont="1" applyNumberFormat="1"/>
    <xf borderId="20" fillId="0" fontId="1" numFmtId="0" xfId="0" applyBorder="1" applyFont="1"/>
    <xf borderId="28" fillId="6" fontId="8" numFmtId="10" xfId="0" applyBorder="1" applyFont="1" applyNumberFormat="1"/>
    <xf borderId="28" fillId="6" fontId="8" numFmtId="2" xfId="0" applyBorder="1" applyFont="1" applyNumberFormat="1"/>
    <xf borderId="0" fillId="0" fontId="15" numFmtId="0" xfId="0" applyAlignment="1" applyFont="1">
      <alignment readingOrder="0"/>
    </xf>
    <xf borderId="18" fillId="6" fontId="8" numFmtId="10" xfId="0" applyBorder="1" applyFont="1" applyNumberFormat="1"/>
    <xf borderId="0" fillId="0" fontId="1" numFmtId="0" xfId="0" applyAlignment="1" applyFont="1">
      <alignment readingOrder="0"/>
    </xf>
    <xf borderId="0" fillId="7" fontId="16" numFmtId="0" xfId="0" applyAlignment="1" applyFill="1" applyFont="1">
      <alignment horizontal="left"/>
    </xf>
    <xf borderId="14" fillId="0" fontId="5" numFmtId="164" xfId="0" applyBorder="1" applyFont="1" applyNumberFormat="1"/>
    <xf borderId="20" fillId="0" fontId="5" numFmtId="0" xfId="0" applyAlignment="1" applyBorder="1" applyFont="1">
      <alignment horizontal="center"/>
    </xf>
    <xf borderId="29" fillId="0" fontId="9" numFmtId="164" xfId="0" applyAlignment="1" applyBorder="1" applyFont="1" applyNumberFormat="1">
      <alignment readingOrder="0"/>
    </xf>
    <xf borderId="21" fillId="0" fontId="5" numFmtId="0" xfId="0" applyAlignment="1" applyBorder="1" applyFont="1">
      <alignment horizontal="center"/>
    </xf>
    <xf borderId="21" fillId="0" fontId="9" numFmtId="0" xfId="0" applyAlignment="1" applyBorder="1" applyFont="1">
      <alignment horizontal="center" readingOrder="0"/>
    </xf>
    <xf borderId="21" fillId="0" fontId="5" numFmtId="165" xfId="0" applyAlignment="1" applyBorder="1" applyFont="1" applyNumberFormat="1">
      <alignment horizontal="center"/>
    </xf>
    <xf borderId="21" fillId="0" fontId="9" numFmtId="164" xfId="0" applyAlignment="1" applyBorder="1" applyFont="1" applyNumberFormat="1">
      <alignment horizontal="center" readingOrder="0"/>
    </xf>
    <xf borderId="21" fillId="0" fontId="12" numFmtId="0" xfId="0" applyAlignment="1" applyBorder="1" applyFont="1">
      <alignment horizontal="center"/>
    </xf>
    <xf borderId="0" fillId="7" fontId="17" numFmtId="0" xfId="0" applyAlignment="1" applyFont="1">
      <alignment horizontal="left"/>
    </xf>
    <xf borderId="0" fillId="0" fontId="15" numFmtId="0" xfId="0" applyFont="1"/>
    <xf borderId="0" fillId="0" fontId="15" numFmtId="164" xfId="0" applyFont="1" applyNumberFormat="1"/>
    <xf borderId="0" fillId="0" fontId="5" numFmtId="0" xfId="0" applyAlignment="1" applyFont="1">
      <alignment horizontal="right"/>
    </xf>
    <xf borderId="24" fillId="2" fontId="3" numFmtId="0" xfId="0" applyAlignment="1" applyBorder="1" applyFont="1">
      <alignment horizontal="left"/>
    </xf>
    <xf borderId="10" fillId="3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0" fillId="0" fontId="5" numFmtId="0" xfId="0" applyFont="1"/>
    <xf borderId="2" fillId="2" fontId="18" numFmtId="0" xfId="0" applyBorder="1" applyFont="1"/>
    <xf borderId="22" fillId="3" fontId="2" numFmtId="0" xfId="0" applyAlignment="1" applyBorder="1" applyFont="1">
      <alignment horizontal="center"/>
    </xf>
    <xf borderId="18" fillId="4" fontId="2" numFmtId="9" xfId="0" applyAlignment="1" applyBorder="1" applyFont="1" applyNumberFormat="1">
      <alignment horizontal="center" readingOrder="0"/>
    </xf>
    <xf borderId="2" fillId="2" fontId="2" numFmtId="0" xfId="0" applyBorder="1" applyFont="1"/>
    <xf borderId="18" fillId="4" fontId="2" numFmtId="2" xfId="0" applyAlignment="1" applyBorder="1" applyFont="1" applyNumberFormat="1">
      <alignment horizontal="center" readingOrder="0"/>
    </xf>
    <xf borderId="18" fillId="4" fontId="2" numFmtId="10" xfId="0" applyAlignment="1" applyBorder="1" applyFont="1" applyNumberFormat="1">
      <alignment horizontal="center" readingOrder="0"/>
    </xf>
    <xf borderId="0" fillId="0" fontId="5" numFmtId="164" xfId="0" applyFont="1" applyNumberFormat="1"/>
    <xf borderId="18" fillId="4" fontId="2" numFmtId="0" xfId="0" applyAlignment="1" applyBorder="1" applyFont="1">
      <alignment horizontal="center" readingOrder="0"/>
    </xf>
    <xf borderId="30" fillId="0" fontId="7" numFmtId="0" xfId="0" applyBorder="1" applyFont="1"/>
    <xf borderId="16" fillId="0" fontId="2" numFmtId="0" xfId="0" applyBorder="1" applyFont="1"/>
    <xf borderId="0" fillId="0" fontId="9" numFmtId="0" xfId="0" applyAlignment="1" applyFont="1">
      <alignment readingOrder="0"/>
    </xf>
    <xf borderId="17" fillId="0" fontId="2" numFmtId="9" xfId="0" applyBorder="1" applyFont="1" applyNumberFormat="1"/>
    <xf borderId="22" fillId="0" fontId="2" numFmtId="0" xfId="0" applyAlignment="1" applyBorder="1" applyFont="1">
      <alignment horizontal="center"/>
    </xf>
    <xf borderId="31" fillId="0" fontId="7" numFmtId="0" xfId="0" applyBorder="1" applyFont="1"/>
    <xf borderId="18" fillId="0" fontId="9" numFmtId="0" xfId="0" applyBorder="1" applyFont="1"/>
    <xf borderId="18" fillId="0" fontId="5" numFmtId="167" xfId="0" applyBorder="1" applyFont="1" applyNumberFormat="1"/>
    <xf borderId="14" fillId="0" fontId="5" numFmtId="0" xfId="0" applyAlignment="1" applyBorder="1" applyFont="1">
      <alignment horizontal="left"/>
    </xf>
    <xf borderId="18" fillId="0" fontId="5" numFmtId="167" xfId="0" applyAlignment="1" applyBorder="1" applyFont="1" applyNumberFormat="1">
      <alignment readingOrder="0"/>
    </xf>
    <xf borderId="14" fillId="8" fontId="5" numFmtId="0" xfId="0" applyAlignment="1" applyBorder="1" applyFill="1" applyFont="1">
      <alignment horizontal="center"/>
    </xf>
    <xf borderId="26" fillId="0" fontId="5" numFmtId="0" xfId="0" applyBorder="1" applyFont="1"/>
    <xf borderId="18" fillId="8" fontId="5" numFmtId="0" xfId="0" applyAlignment="1" applyBorder="1" applyFont="1">
      <alignment horizontal="center"/>
    </xf>
    <xf borderId="27" fillId="0" fontId="5" numFmtId="0" xfId="0" applyBorder="1" applyFont="1"/>
    <xf borderId="14" fillId="4" fontId="5" numFmtId="0" xfId="0" applyAlignment="1" applyBorder="1" applyFont="1">
      <alignment horizontal="center"/>
    </xf>
    <xf borderId="18" fillId="4" fontId="5" numFmtId="0" xfId="0" applyAlignment="1" applyBorder="1" applyFont="1">
      <alignment horizontal="center" readingOrder="0"/>
    </xf>
    <xf borderId="18" fillId="8" fontId="2" numFmtId="0" xfId="0" applyAlignment="1" applyBorder="1" applyFont="1">
      <alignment horizontal="center"/>
    </xf>
    <xf borderId="20" fillId="9" fontId="2" numFmtId="0" xfId="0" applyBorder="1" applyFill="1" applyFont="1"/>
    <xf borderId="28" fillId="6" fontId="2" numFmtId="1" xfId="0" applyAlignment="1" applyBorder="1" applyFont="1" applyNumberFormat="1">
      <alignment horizontal="center" readingOrder="0"/>
    </xf>
    <xf borderId="22" fillId="0" fontId="5" numFmtId="0" xfId="0" applyBorder="1" applyFont="1"/>
    <xf borderId="31" fillId="0" fontId="5" numFmtId="0" xfId="0" applyBorder="1" applyFont="1"/>
    <xf borderId="18" fillId="6" fontId="5" numFmtId="0" xfId="0" applyAlignment="1" applyBorder="1" applyFont="1">
      <alignment horizontal="center"/>
    </xf>
    <xf borderId="18" fillId="6" fontId="5" numFmtId="0" xfId="0" applyAlignment="1" applyBorder="1" applyFont="1">
      <alignment horizontal="center" readingOrder="0"/>
    </xf>
    <xf borderId="16" fillId="0" fontId="5" numFmtId="0" xfId="0" applyBorder="1" applyFont="1"/>
    <xf borderId="18" fillId="8" fontId="2" numFmtId="2" xfId="0" applyBorder="1" applyFont="1" applyNumberFormat="1"/>
    <xf borderId="18" fillId="4" fontId="2" numFmtId="2" xfId="0" applyAlignment="1" applyBorder="1" applyFont="1" applyNumberFormat="1">
      <alignment readingOrder="0"/>
    </xf>
    <xf borderId="22" fillId="0" fontId="5" numFmtId="0" xfId="0" applyAlignment="1" applyBorder="1" applyFont="1">
      <alignment horizontal="left"/>
    </xf>
    <xf borderId="32" fillId="10" fontId="5" numFmtId="167" xfId="0" applyBorder="1" applyFill="1" applyFont="1" applyNumberFormat="1"/>
    <xf borderId="33" fillId="10" fontId="5" numFmtId="0" xfId="0" applyAlignment="1" applyBorder="1" applyFont="1">
      <alignment readingOrder="0"/>
    </xf>
    <xf borderId="31" fillId="0" fontId="5" numFmtId="0" xfId="0" applyAlignment="1" applyBorder="1" applyFont="1">
      <alignment horizontal="left"/>
    </xf>
    <xf borderId="27" fillId="0" fontId="5" numFmtId="167" xfId="0" applyBorder="1" applyFont="1" applyNumberFormat="1"/>
    <xf borderId="32" fillId="6" fontId="5" numFmtId="167" xfId="0" applyAlignment="1" applyBorder="1" applyFont="1" applyNumberFormat="1">
      <alignment readingOrder="0"/>
    </xf>
    <xf borderId="32" fillId="8" fontId="5" numFmtId="0" xfId="0" applyAlignment="1" applyBorder="1" applyFont="1">
      <alignment horizontal="center"/>
    </xf>
    <xf borderId="18" fillId="4" fontId="2" numFmtId="0" xfId="0" applyBorder="1" applyFont="1"/>
    <xf borderId="18" fillId="4" fontId="2" numFmtId="164" xfId="0" applyAlignment="1" applyBorder="1" applyFont="1" applyNumberFormat="1">
      <alignment readingOrder="0"/>
    </xf>
    <xf borderId="18" fillId="8" fontId="2" numFmtId="0" xfId="0" applyBorder="1" applyFont="1"/>
    <xf borderId="18" fillId="4" fontId="2" numFmtId="0" xfId="0" applyAlignment="1" applyBorder="1" applyFont="1">
      <alignment readingOrder="0"/>
    </xf>
    <xf borderId="0" fillId="0" fontId="9" numFmtId="0" xfId="0" applyFont="1"/>
    <xf borderId="22" fillId="0" fontId="5" numFmtId="0" xfId="0" applyAlignment="1" applyBorder="1" applyFont="1">
      <alignment horizontal="center"/>
    </xf>
    <xf borderId="23" fillId="0" fontId="5" numFmtId="167" xfId="0" applyBorder="1" applyFont="1" applyNumberFormat="1"/>
    <xf borderId="22" fillId="0" fontId="19" numFmtId="0" xfId="0" applyAlignment="1" applyBorder="1" applyFont="1">
      <alignment horizontal="left"/>
    </xf>
    <xf borderId="23" fillId="0" fontId="5" numFmtId="167" xfId="0" applyAlignment="1" applyBorder="1" applyFont="1" applyNumberFormat="1">
      <alignment readingOrder="0"/>
    </xf>
    <xf borderId="34" fillId="6" fontId="5" numFmtId="0" xfId="0" applyAlignment="1" applyBorder="1" applyFont="1">
      <alignment horizontal="left" readingOrder="0"/>
    </xf>
    <xf borderId="35" fillId="0" fontId="7" numFmtId="0" xfId="0" applyBorder="1" applyFont="1"/>
    <xf borderId="36" fillId="0" fontId="7" numFmtId="0" xfId="0" applyBorder="1" applyFont="1"/>
    <xf borderId="34" fillId="6" fontId="5" numFmtId="0" xfId="0" applyAlignment="1" applyBorder="1" applyFont="1">
      <alignment horizontal="left"/>
    </xf>
    <xf borderId="0" fillId="0" fontId="20" numFmtId="0" xfId="0" applyFont="1"/>
    <xf borderId="14" fillId="0" fontId="5" numFmtId="0" xfId="0" applyAlignment="1" applyBorder="1" applyFont="1">
      <alignment horizontal="center" readingOrder="0"/>
    </xf>
    <xf borderId="14" fillId="4" fontId="5" numFmtId="0" xfId="0" applyAlignment="1" applyBorder="1" applyFont="1">
      <alignment horizontal="center" readingOrder="0"/>
    </xf>
    <xf borderId="18" fillId="4" fontId="5" numFmtId="9" xfId="0" applyAlignment="1" applyBorder="1" applyFont="1" applyNumberFormat="1">
      <alignment horizontal="center" readingOrder="0"/>
    </xf>
    <xf borderId="32" fillId="6" fontId="5" numFmtId="167" xfId="0" applyBorder="1" applyFont="1" applyNumberFormat="1"/>
    <xf borderId="18" fillId="0" fontId="5" numFmtId="10" xfId="0" applyBorder="1" applyFont="1" applyNumberFormat="1"/>
    <xf borderId="18" fillId="0" fontId="5" numFmtId="0" xfId="0" applyAlignment="1" applyBorder="1" applyFont="1">
      <alignment readingOrder="0"/>
    </xf>
    <xf borderId="0" fillId="0" fontId="15" numFmtId="164" xfId="0" applyAlignment="1" applyFont="1" applyNumberFormat="1">
      <alignment readingOrder="0"/>
    </xf>
    <xf borderId="16" fillId="0" fontId="8" numFmtId="0" xfId="0" applyBorder="1" applyFont="1"/>
    <xf borderId="17" fillId="0" fontId="8" numFmtId="9" xfId="0" applyBorder="1" applyFont="1" applyNumberFormat="1"/>
    <xf borderId="5" fillId="2" fontId="4" numFmtId="0" xfId="0" applyAlignment="1" applyBorder="1" applyFont="1">
      <alignment horizontal="center" vertical="bottom"/>
    </xf>
    <xf borderId="9" fillId="0" fontId="9" numFmtId="164" xfId="0" applyAlignment="1" applyBorder="1" applyFont="1" applyNumberFormat="1">
      <alignment horizontal="right" vertical="bottom"/>
    </xf>
    <xf borderId="9" fillId="0" fontId="5" numFmtId="164" xfId="0" applyAlignment="1" applyBorder="1" applyFont="1" applyNumberFormat="1">
      <alignment horizontal="right" vertical="bottom"/>
    </xf>
    <xf borderId="0" fillId="7" fontId="21" numFmtId="0" xfId="0" applyAlignment="1" applyFont="1">
      <alignment horizontal="left"/>
    </xf>
    <xf borderId="29" fillId="0" fontId="9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val>
            <c:numRef>
              <c:f>'Q2'!$G$11:$G$13</c:f>
            </c:numRef>
          </c:val>
        </c:ser>
        <c:axId val="1482749633"/>
        <c:axId val="802278014"/>
      </c:barChart>
      <c:catAx>
        <c:axId val="1482749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2278014"/>
      </c:catAx>
      <c:valAx>
        <c:axId val="8022780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27496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'Q3'!$G$7</c:f>
            </c:strRef>
          </c:tx>
          <c:spPr>
            <a:solidFill>
              <a:schemeClr val="accent1"/>
            </a:solidFill>
          </c:spPr>
          <c:val>
            <c:numRef>
              <c:f>'Q3'!$G$8:$G$11</c:f>
            </c:numRef>
          </c:val>
        </c:ser>
        <c:ser>
          <c:idx val="1"/>
          <c:order val="1"/>
          <c:tx>
            <c:strRef>
              <c:f>'Q3'!$H$7</c:f>
            </c:strRef>
          </c:tx>
          <c:spPr>
            <a:solidFill>
              <a:schemeClr val="accent2"/>
            </a:solidFill>
          </c:spPr>
          <c:val>
            <c:numRef>
              <c:f>'Q3'!$H$8:$H$11</c:f>
            </c:numRef>
          </c:val>
        </c:ser>
        <c:ser>
          <c:idx val="2"/>
          <c:order val="2"/>
          <c:tx>
            <c:strRef>
              <c:f>'Q3'!$I$7</c:f>
            </c:strRef>
          </c:tx>
          <c:spPr>
            <a:solidFill>
              <a:schemeClr val="accent3"/>
            </a:solidFill>
          </c:spPr>
          <c:val>
            <c:numRef>
              <c:f>'Q3'!$I$8:$I$11</c:f>
            </c:numRef>
          </c:val>
        </c:ser>
        <c:axId val="767155689"/>
        <c:axId val="1643972540"/>
      </c:barChart>
      <c:catAx>
        <c:axId val="7671556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3972540"/>
      </c:catAx>
      <c:valAx>
        <c:axId val="16439725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1556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'Q4'!$N$23</c:f>
            </c:strRef>
          </c:tx>
          <c:marker>
            <c:symbol val="none"/>
          </c:marker>
          <c:val>
            <c:numRef>
              <c:f>'Q4'!$N$24:$N$143</c:f>
            </c:numRef>
          </c:val>
          <c:smooth val="1"/>
        </c:ser>
        <c:ser>
          <c:idx val="1"/>
          <c:order val="1"/>
          <c:tx>
            <c:strRef>
              <c:f>'Q4'!$Q$23</c:f>
            </c:strRef>
          </c:tx>
          <c:marker>
            <c:symbol val="none"/>
          </c:marker>
          <c:val>
            <c:numRef>
              <c:f>'Q4'!$Q$24:$Q$143</c:f>
            </c:numRef>
          </c:val>
          <c:smooth val="1"/>
        </c:ser>
        <c:axId val="1401629766"/>
        <c:axId val="879411065"/>
      </c:lineChart>
      <c:catAx>
        <c:axId val="14016297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9411065"/>
      </c:catAx>
      <c:valAx>
        <c:axId val="8794110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6297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'Q4'!$N$23</c:f>
            </c:strRef>
          </c:tx>
          <c:marker>
            <c:symbol val="none"/>
          </c:marker>
          <c:val>
            <c:numRef>
              <c:f>'Q4'!$N$24:$N$143</c:f>
            </c:numRef>
          </c:val>
          <c:smooth val="1"/>
        </c:ser>
        <c:ser>
          <c:idx val="1"/>
          <c:order val="1"/>
          <c:tx>
            <c:strRef>
              <c:f>'Q4'!$P$23</c:f>
            </c:strRef>
          </c:tx>
          <c:marker>
            <c:symbol val="none"/>
          </c:marker>
          <c:val>
            <c:numRef>
              <c:f>'Q4'!$P$24:$P$143</c:f>
            </c:numRef>
          </c:val>
          <c:smooth val="1"/>
        </c:ser>
        <c:axId val="1442993411"/>
        <c:axId val="1682758752"/>
      </c:lineChart>
      <c:catAx>
        <c:axId val="1442993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2758752"/>
      </c:catAx>
      <c:valAx>
        <c:axId val="1682758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2993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'Q4'!$N$23</c:f>
            </c:strRef>
          </c:tx>
          <c:spPr>
            <a:solidFill>
              <a:schemeClr val="accent1">
                <a:alpha val="30000"/>
              </a:schemeClr>
            </a:solidFill>
            <a:ln cmpd="sng" w="19050">
              <a:solidFill>
                <a:srgbClr val="5B9BD5"/>
              </a:solidFill>
            </a:ln>
          </c:spPr>
          <c:val>
            <c:numRef>
              <c:f>'Q4'!$N$24:$N$143</c:f>
            </c:numRef>
          </c:val>
        </c:ser>
        <c:ser>
          <c:idx val="1"/>
          <c:order val="1"/>
          <c:tx>
            <c:strRef>
              <c:f>'Q4'!$R$23</c:f>
            </c:strRef>
          </c:tx>
          <c:spPr>
            <a:solidFill>
              <a:schemeClr val="accent2">
                <a:alpha val="30000"/>
              </a:schemeClr>
            </a:solidFill>
            <a:ln cmpd="sng" w="19050">
              <a:solidFill>
                <a:srgbClr val="ED7D31"/>
              </a:solidFill>
            </a:ln>
          </c:spPr>
          <c:val>
            <c:numRef>
              <c:f>'Q4'!$R$24:$R$143</c:f>
            </c:numRef>
          </c:val>
        </c:ser>
        <c:axId val="965057898"/>
        <c:axId val="810752304"/>
      </c:areaChart>
      <c:catAx>
        <c:axId val="965057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0752304"/>
      </c:catAx>
      <c:valAx>
        <c:axId val="8107523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0578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'Q4'!$N$23</c:f>
            </c:strRef>
          </c:tx>
          <c:spPr>
            <a:solidFill>
              <a:schemeClr val="accent1">
                <a:alpha val="30000"/>
              </a:schemeClr>
            </a:solidFill>
            <a:ln cmpd="sng" w="19050">
              <a:solidFill>
                <a:srgbClr val="5B9BD5"/>
              </a:solidFill>
            </a:ln>
          </c:spPr>
          <c:val>
            <c:numRef>
              <c:f>'Q4'!$N$24:$N$143</c:f>
            </c:numRef>
          </c:val>
        </c:ser>
        <c:ser>
          <c:idx val="1"/>
          <c:order val="1"/>
          <c:tx>
            <c:strRef>
              <c:f>'Q4'!$O$23</c:f>
            </c:strRef>
          </c:tx>
          <c:spPr>
            <a:solidFill>
              <a:schemeClr val="accent2">
                <a:alpha val="30000"/>
              </a:schemeClr>
            </a:solidFill>
            <a:ln cmpd="sng" w="19050">
              <a:solidFill>
                <a:srgbClr val="ED7D31"/>
              </a:solidFill>
            </a:ln>
          </c:spPr>
          <c:val>
            <c:numRef>
              <c:f>'Q4'!$O$24:$O$143</c:f>
            </c:numRef>
          </c:val>
        </c:ser>
        <c:axId val="743814991"/>
        <c:axId val="1646104100"/>
      </c:areaChart>
      <c:catAx>
        <c:axId val="743814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6104100"/>
      </c:catAx>
      <c:valAx>
        <c:axId val="1646104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3814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1876425</xdr:colOff>
      <xdr:row>13</xdr:row>
      <xdr:rowOff>152400</xdr:rowOff>
    </xdr:from>
    <xdr:ext cx="1209675" cy="209550"/>
    <xdr:sp>
      <xdr:nvSpPr>
        <xdr:cNvPr id="3" name="Shape 3"/>
        <xdr:cNvSpPr txBox="1"/>
      </xdr:nvSpPr>
      <xdr:spPr>
        <a:xfrm>
          <a:off x="4743367" y="3677504"/>
          <a:ext cx="1205266" cy="204993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390525</xdr:colOff>
      <xdr:row>11</xdr:row>
      <xdr:rowOff>47625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28575</xdr:colOff>
      <xdr:row>5</xdr:row>
      <xdr:rowOff>133350</xdr:rowOff>
    </xdr:from>
    <xdr:ext cx="2333625" cy="3181350"/>
    <xdr:grpSp>
      <xdr:nvGrpSpPr>
        <xdr:cNvPr id="2" name="Shape 2"/>
        <xdr:cNvGrpSpPr/>
      </xdr:nvGrpSpPr>
      <xdr:grpSpPr>
        <a:xfrm>
          <a:off x="4179188" y="2189325"/>
          <a:ext cx="2333625" cy="3181350"/>
          <a:chOff x="4179188" y="2189325"/>
          <a:chExt cx="2333625" cy="3181350"/>
        </a:xfrm>
      </xdr:grpSpPr>
      <xdr:grpSp>
        <xdr:nvGrpSpPr>
          <xdr:cNvPr id="5" name="Shape 5"/>
          <xdr:cNvGrpSpPr/>
        </xdr:nvGrpSpPr>
        <xdr:grpSpPr>
          <a:xfrm>
            <a:off x="4179188" y="2189325"/>
            <a:ext cx="2333625" cy="3181350"/>
            <a:chOff x="3976289" y="1059180"/>
            <a:chExt cx="1911151" cy="3208020"/>
          </a:xfrm>
        </xdr:grpSpPr>
        <xdr:sp>
          <xdr:nvSpPr>
            <xdr:cNvPr id="6" name="Shape 6"/>
            <xdr:cNvSpPr/>
          </xdr:nvSpPr>
          <xdr:spPr>
            <a:xfrm>
              <a:off x="3976289" y="1059180"/>
              <a:ext cx="1911150" cy="3208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" name="Shape 7"/>
            <xdr:cNvSpPr txBox="1"/>
          </xdr:nvSpPr>
          <xdr:spPr>
            <a:xfrm>
              <a:off x="3992880" y="1455420"/>
              <a:ext cx="1568250" cy="23408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(Lower/Upper/Two Tail)</a:t>
              </a:r>
              <a:endParaRPr sz="1400"/>
            </a:p>
          </xdr:txBody>
        </xdr:sp>
        <xdr:sp>
          <xdr:nvSpPr>
            <xdr:cNvPr id="8" name="Shape 8"/>
            <xdr:cNvSpPr txBox="1"/>
          </xdr:nvSpPr>
          <xdr:spPr>
            <a:xfrm>
              <a:off x="4000500" y="1059180"/>
              <a:ext cx="1568250" cy="23408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Select from =  ≤  ≥ </a:t>
              </a:r>
              <a:endParaRPr sz="1100"/>
            </a:p>
          </xdr:txBody>
        </xdr:sp>
        <xdr:sp>
          <xdr:nvSpPr>
            <xdr:cNvPr id="9" name="Shape 9"/>
            <xdr:cNvSpPr txBox="1"/>
          </xdr:nvSpPr>
          <xdr:spPr>
            <a:xfrm>
              <a:off x="3992880" y="1264920"/>
              <a:ext cx="1568250" cy="23408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Select from ≠  &lt;  &gt; </a:t>
              </a:r>
              <a:endParaRPr sz="1100"/>
            </a:p>
          </xdr:txBody>
        </xdr:sp>
        <xdr:sp>
          <xdr:nvSpPr>
            <xdr:cNvPr id="10" name="Shape 10"/>
            <xdr:cNvSpPr txBox="1"/>
          </xdr:nvSpPr>
          <xdr:spPr>
            <a:xfrm>
              <a:off x="3976289" y="2194560"/>
              <a:ext cx="1911151" cy="25908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Table E.2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OR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=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NORM.S.INV(probability)</a:t>
              </a:r>
              <a:endParaRPr sz="1400"/>
            </a:p>
          </xdr:txBody>
        </xdr:sp>
        <xdr:sp>
          <xdr:nvSpPr>
            <xdr:cNvPr id="11" name="Shape 11"/>
            <xdr:cNvSpPr txBox="1"/>
          </xdr:nvSpPr>
          <xdr:spPr>
            <a:xfrm>
              <a:off x="4015740" y="4030980"/>
              <a:ext cx="1756695" cy="23622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Table E.2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OR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=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NORM.S.DIST(z,TRUE)</a:t>
              </a:r>
              <a:endParaRPr sz="1400"/>
            </a:p>
          </xdr:txBody>
        </xdr:sp>
        <xdr:sp>
          <xdr:nvSpPr>
            <xdr:cNvPr id="12" name="Shape 12"/>
            <xdr:cNvSpPr txBox="1"/>
          </xdr:nvSpPr>
          <xdr:spPr>
            <a:xfrm>
              <a:off x="4015740" y="3832860"/>
              <a:ext cx="1684020" cy="19812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(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-μ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)/Standard Error</a:t>
              </a:r>
              <a:endParaRPr sz="1400"/>
            </a:p>
          </xdr:txBody>
        </xdr:sp>
        <xdr:sp>
          <xdr:nvSpPr>
            <xdr:cNvPr id="13" name="Shape 13"/>
            <xdr:cNvSpPr txBox="1"/>
          </xdr:nvSpPr>
          <xdr:spPr>
            <a:xfrm>
              <a:off x="4008120" y="3627120"/>
              <a:ext cx="685800" cy="21336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σ/√n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14</xdr:col>
      <xdr:colOff>19050</xdr:colOff>
      <xdr:row>5</xdr:row>
      <xdr:rowOff>123825</xdr:rowOff>
    </xdr:from>
    <xdr:ext cx="1571625" cy="238125"/>
    <xdr:sp>
      <xdr:nvSpPr>
        <xdr:cNvPr id="14" name="Shape 14"/>
        <xdr:cNvSpPr txBox="1"/>
      </xdr:nvSpPr>
      <xdr:spPr>
        <a:xfrm>
          <a:off x="4561875" y="3662960"/>
          <a:ext cx="1568250" cy="234080"/>
        </a:xfrm>
        <a:prstGeom prst="rect">
          <a:avLst/>
        </a:prstGeom>
        <a:solidFill>
          <a:srgbClr val="FFF2C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Select from =  ≤  ≥ </a:t>
          </a:r>
          <a:endParaRPr sz="1100"/>
        </a:p>
      </xdr:txBody>
    </xdr:sp>
    <xdr:clientData fLocksWithSheet="0"/>
  </xdr:oneCellAnchor>
  <xdr:oneCellAnchor>
    <xdr:from>
      <xdr:col>14</xdr:col>
      <xdr:colOff>9525</xdr:colOff>
      <xdr:row>6</xdr:row>
      <xdr:rowOff>123825</xdr:rowOff>
    </xdr:from>
    <xdr:ext cx="1571625" cy="238125"/>
    <xdr:sp>
      <xdr:nvSpPr>
        <xdr:cNvPr id="15" name="Shape 15"/>
        <xdr:cNvSpPr txBox="1"/>
      </xdr:nvSpPr>
      <xdr:spPr>
        <a:xfrm>
          <a:off x="4561875" y="3662960"/>
          <a:ext cx="1568250" cy="234080"/>
        </a:xfrm>
        <a:prstGeom prst="rect">
          <a:avLst/>
        </a:prstGeom>
        <a:solidFill>
          <a:srgbClr val="FFF2C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Select from ≠  &lt;  &gt; </a:t>
          </a:r>
          <a:endParaRPr sz="1100"/>
        </a:p>
      </xdr:txBody>
    </xdr:sp>
    <xdr:clientData fLocksWithSheet="0"/>
  </xdr:oneCellAnchor>
  <xdr:oneCellAnchor>
    <xdr:from>
      <xdr:col>14</xdr:col>
      <xdr:colOff>9525</xdr:colOff>
      <xdr:row>7</xdr:row>
      <xdr:rowOff>142875</xdr:rowOff>
    </xdr:from>
    <xdr:ext cx="1571625" cy="238125"/>
    <xdr:sp>
      <xdr:nvSpPr>
        <xdr:cNvPr id="16" name="Shape 16"/>
        <xdr:cNvSpPr txBox="1"/>
      </xdr:nvSpPr>
      <xdr:spPr>
        <a:xfrm>
          <a:off x="4561875" y="3662960"/>
          <a:ext cx="1568250" cy="234080"/>
        </a:xfrm>
        <a:prstGeom prst="rect">
          <a:avLst/>
        </a:prstGeom>
        <a:solidFill>
          <a:srgbClr val="FFF2C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(Lower/Upper/Two Tail)</a:t>
          </a:r>
          <a:endParaRPr sz="1400"/>
        </a:p>
      </xdr:txBody>
    </xdr:sp>
    <xdr:clientData fLocksWithSheet="0"/>
  </xdr:oneCellAnchor>
  <xdr:oneCellAnchor>
    <xdr:from>
      <xdr:col>14</xdr:col>
      <xdr:colOff>38100</xdr:colOff>
      <xdr:row>12</xdr:row>
      <xdr:rowOff>161925</xdr:rowOff>
    </xdr:from>
    <xdr:ext cx="3895725" cy="209550"/>
    <xdr:sp>
      <xdr:nvSpPr>
        <xdr:cNvPr id="17" name="Shape 17"/>
        <xdr:cNvSpPr txBox="1"/>
      </xdr:nvSpPr>
      <xdr:spPr>
        <a:xfrm>
          <a:off x="3399090" y="3677130"/>
          <a:ext cx="3893820" cy="205740"/>
        </a:xfrm>
        <a:prstGeom prst="rect">
          <a:avLst/>
        </a:prstGeom>
        <a:solidFill>
          <a:srgbClr val="FFF2C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Table E.3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 T.INV(probability,df) OR = T.INV.2T(probability,df)</a:t>
          </a:r>
          <a:endParaRPr sz="1100"/>
        </a:p>
      </xdr:txBody>
    </xdr:sp>
    <xdr:clientData fLocksWithSheet="0"/>
  </xdr:oneCellAnchor>
  <xdr:oneCellAnchor>
    <xdr:from>
      <xdr:col>14</xdr:col>
      <xdr:colOff>47625</xdr:colOff>
      <xdr:row>11</xdr:row>
      <xdr:rowOff>133350</xdr:rowOff>
    </xdr:from>
    <xdr:ext cx="561975" cy="200025"/>
    <xdr:sp>
      <xdr:nvSpPr>
        <xdr:cNvPr id="18" name="Shape 18"/>
        <xdr:cNvSpPr txBox="1"/>
      </xdr:nvSpPr>
      <xdr:spPr>
        <a:xfrm>
          <a:off x="5067870" y="3684750"/>
          <a:ext cx="556260" cy="190500"/>
        </a:xfrm>
        <a:prstGeom prst="rect">
          <a:avLst/>
        </a:prstGeom>
        <a:solidFill>
          <a:srgbClr val="FFF2C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 n-1</a:t>
          </a:r>
          <a:endParaRPr sz="1400"/>
        </a:p>
      </xdr:txBody>
    </xdr:sp>
    <xdr:clientData fLocksWithSheet="0"/>
  </xdr:oneCellAnchor>
  <xdr:oneCellAnchor>
    <xdr:from>
      <xdr:col>14</xdr:col>
      <xdr:colOff>66675</xdr:colOff>
      <xdr:row>18</xdr:row>
      <xdr:rowOff>152400</xdr:rowOff>
    </xdr:from>
    <xdr:ext cx="695325" cy="200025"/>
    <xdr:sp>
      <xdr:nvSpPr>
        <xdr:cNvPr id="19" name="Shape 19"/>
        <xdr:cNvSpPr txBox="1"/>
      </xdr:nvSpPr>
      <xdr:spPr>
        <a:xfrm>
          <a:off x="5003100" y="3684750"/>
          <a:ext cx="685800" cy="190500"/>
        </a:xfrm>
        <a:prstGeom prst="rect">
          <a:avLst/>
        </a:prstGeom>
        <a:solidFill>
          <a:srgbClr val="FFF2C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 s/√n</a:t>
          </a:r>
          <a:endParaRPr sz="1400"/>
        </a:p>
      </xdr:txBody>
    </xdr:sp>
    <xdr:clientData fLocksWithSheet="0"/>
  </xdr:oneCellAnchor>
  <xdr:oneCellAnchor>
    <xdr:from>
      <xdr:col>14</xdr:col>
      <xdr:colOff>57150</xdr:colOff>
      <xdr:row>19</xdr:row>
      <xdr:rowOff>133350</xdr:rowOff>
    </xdr:from>
    <xdr:ext cx="1685925" cy="200025"/>
    <xdr:sp>
      <xdr:nvSpPr>
        <xdr:cNvPr id="20" name="Shape 20"/>
        <xdr:cNvSpPr txBox="1"/>
      </xdr:nvSpPr>
      <xdr:spPr>
        <a:xfrm>
          <a:off x="4503990" y="3680940"/>
          <a:ext cx="1684020" cy="198120"/>
        </a:xfrm>
        <a:prstGeom prst="rect">
          <a:avLst/>
        </a:prstGeom>
        <a:solidFill>
          <a:srgbClr val="FFF2C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 (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-μ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)/Standard Error</a:t>
          </a:r>
          <a:endParaRPr sz="1400"/>
        </a:p>
      </xdr:txBody>
    </xdr:sp>
    <xdr:clientData fLocksWithSheet="0"/>
  </xdr:oneCellAnchor>
  <xdr:oneCellAnchor>
    <xdr:from>
      <xdr:col>14</xdr:col>
      <xdr:colOff>57150</xdr:colOff>
      <xdr:row>20</xdr:row>
      <xdr:rowOff>133350</xdr:rowOff>
    </xdr:from>
    <xdr:ext cx="3638550" cy="276225"/>
    <xdr:sp>
      <xdr:nvSpPr>
        <xdr:cNvPr id="21" name="Shape 21"/>
        <xdr:cNvSpPr txBox="1"/>
      </xdr:nvSpPr>
      <xdr:spPr>
        <a:xfrm>
          <a:off x="3528630" y="3646650"/>
          <a:ext cx="3634740" cy="266700"/>
        </a:xfrm>
        <a:prstGeom prst="rect">
          <a:avLst/>
        </a:prstGeom>
        <a:solidFill>
          <a:srgbClr val="FFF2C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=T.DIST(x, df, TRUE)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=T.DIST.2T(x, df)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=T.DIST.RT(x,df)</a:t>
          </a:r>
          <a:endParaRPr sz="1400"/>
        </a:p>
      </xdr:txBody>
    </xdr:sp>
    <xdr:clientData fLocksWithSheet="0"/>
  </xdr:oneCellAnchor>
  <xdr:oneCellAnchor>
    <xdr:from>
      <xdr:col>10</xdr:col>
      <xdr:colOff>9525</xdr:colOff>
      <xdr:row>50</xdr:row>
      <xdr:rowOff>9525</xdr:rowOff>
    </xdr:from>
    <xdr:ext cx="4667250" cy="4848225"/>
    <xdr:sp>
      <xdr:nvSpPr>
        <xdr:cNvPr id="22" name="Shape 22"/>
        <xdr:cNvSpPr txBox="1"/>
      </xdr:nvSpPr>
      <xdr:spPr>
        <a:xfrm>
          <a:off x="3014280" y="1360650"/>
          <a:ext cx="4663440" cy="4838700"/>
        </a:xfrm>
        <a:prstGeom prst="rect">
          <a:avLst/>
        </a:prstGeom>
        <a:solidFill>
          <a:srgbClr val="D8E2F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CC"/>
              </a:solidFill>
              <a:latin typeface="Calibri"/>
              <a:ea typeface="Calibri"/>
              <a:cs typeface="Calibri"/>
              <a:sym typeface="Calibri"/>
            </a:rPr>
            <a:t>p-value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0000CC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CC"/>
              </a:solidFill>
              <a:latin typeface="Calibri"/>
              <a:ea typeface="Calibri"/>
              <a:cs typeface="Calibri"/>
              <a:sym typeface="Calibri"/>
            </a:rPr>
            <a:t>T.DIST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- Returns the Student's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left-tailed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t-distribution.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=T.DIST(x,df,TRUE)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CC"/>
              </a:solidFill>
              <a:latin typeface="Calibri"/>
              <a:ea typeface="Calibri"/>
              <a:cs typeface="Calibri"/>
              <a:sym typeface="Calibri"/>
            </a:rPr>
            <a:t>T.DIST.RT</a:t>
          </a:r>
          <a:r>
            <a:rPr lang="en-US" sz="1100">
              <a:solidFill>
                <a:srgbClr val="0000CC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Returns the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right-tailed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Student's t-distribution.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=T.DIST.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RT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(x,df)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CC"/>
              </a:solidFill>
              <a:latin typeface="Calibri"/>
              <a:ea typeface="Calibri"/>
              <a:cs typeface="Calibri"/>
              <a:sym typeface="Calibri"/>
            </a:rPr>
            <a:t>T.DIST.2T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Returns the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two-tailed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Student's t-distribution.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=T.DIST.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(x,df)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7030A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7030A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7030A0"/>
              </a:solidFill>
              <a:latin typeface="Calibri"/>
              <a:ea typeface="Calibri"/>
              <a:cs typeface="Calibri"/>
              <a:sym typeface="Calibri"/>
            </a:rPr>
            <a:t>Lower</a:t>
          </a:r>
          <a:r>
            <a:rPr b="1" lang="en-US" sz="1100">
              <a:solidFill>
                <a:srgbClr val="C55A1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Tail test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0000CC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p-value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 T.DIST(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 Sample Statistic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n-1, TRUE)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7030A0"/>
            </a:buClr>
            <a:buSzPts val="1100"/>
            <a:buFont typeface="Calibri"/>
            <a:buNone/>
          </a:pPr>
          <a:r>
            <a:rPr b="1" lang="en-US" sz="1100">
              <a:solidFill>
                <a:srgbClr val="7030A0"/>
              </a:solidFill>
              <a:latin typeface="Calibri"/>
              <a:ea typeface="Calibri"/>
              <a:cs typeface="Calibri"/>
              <a:sym typeface="Calibri"/>
            </a:rPr>
            <a:t>Upper</a:t>
          </a:r>
          <a:r>
            <a:rPr b="1" lang="en-US" sz="1100">
              <a:solidFill>
                <a:srgbClr val="C55A1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Tail test </a:t>
          </a:r>
          <a:endParaRPr sz="1100">
            <a:solidFill>
              <a:srgbClr val="000000"/>
            </a:solidFill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p-value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 T.DIST.RT(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 Sample Statistic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n-1)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7030A0"/>
            </a:buClr>
            <a:buSzPts val="1100"/>
            <a:buFont typeface="Calibri"/>
            <a:buNone/>
          </a:pPr>
          <a:r>
            <a:rPr b="1" lang="en-US" sz="1100">
              <a:solidFill>
                <a:srgbClr val="7030A0"/>
              </a:solidFill>
              <a:latin typeface="Calibri"/>
              <a:ea typeface="Calibri"/>
              <a:cs typeface="Calibri"/>
              <a:sym typeface="Calibri"/>
            </a:rPr>
            <a:t>Two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Tail test </a:t>
          </a:r>
          <a:endParaRPr sz="11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p-value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 T.DIST.2T(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 Sample Statistic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n-1)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833C0B"/>
            </a:solidFill>
          </a:endParaRPr>
        </a:p>
      </xdr:txBody>
    </xdr:sp>
    <xdr:clientData fLocksWithSheet="0"/>
  </xdr:oneCellAnchor>
  <xdr:oneCellAnchor>
    <xdr:from>
      <xdr:col>10</xdr:col>
      <xdr:colOff>0</xdr:colOff>
      <xdr:row>28</xdr:row>
      <xdr:rowOff>152400</xdr:rowOff>
    </xdr:from>
    <xdr:ext cx="4524375" cy="3657600"/>
    <xdr:grpSp>
      <xdr:nvGrpSpPr>
        <xdr:cNvPr id="2" name="Shape 2"/>
        <xdr:cNvGrpSpPr/>
      </xdr:nvGrpSpPr>
      <xdr:grpSpPr>
        <a:xfrm>
          <a:off x="3083812" y="1951200"/>
          <a:ext cx="4524375" cy="3657600"/>
          <a:chOff x="3083812" y="1951200"/>
          <a:chExt cx="4524375" cy="3657600"/>
        </a:xfrm>
      </xdr:grpSpPr>
      <xdr:grpSp>
        <xdr:nvGrpSpPr>
          <xdr:cNvPr id="23" name="Shape 23"/>
          <xdr:cNvGrpSpPr/>
        </xdr:nvGrpSpPr>
        <xdr:grpSpPr>
          <a:xfrm>
            <a:off x="3083812" y="1951200"/>
            <a:ext cx="4524375" cy="3657600"/>
            <a:chOff x="14577059" y="563880"/>
            <a:chExt cx="4663440" cy="3695700"/>
          </a:xfrm>
        </xdr:grpSpPr>
        <xdr:sp>
          <xdr:nvSpPr>
            <xdr:cNvPr id="6" name="Shape 6"/>
            <xdr:cNvSpPr/>
          </xdr:nvSpPr>
          <xdr:spPr>
            <a:xfrm>
              <a:off x="14577059" y="563880"/>
              <a:ext cx="4663425" cy="3695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" name="Shape 24"/>
            <xdr:cNvSpPr txBox="1"/>
          </xdr:nvSpPr>
          <xdr:spPr>
            <a:xfrm>
              <a:off x="14577059" y="563880"/>
              <a:ext cx="4663440" cy="3695700"/>
            </a:xfrm>
            <a:prstGeom prst="rect">
              <a:avLst/>
            </a:prstGeom>
            <a:solidFill>
              <a:srgbClr val="D8E2F3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Value(s) from t Distribution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0000CC"/>
                </a:solidFill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T.INV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- Returns the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left-tailed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 u="sng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invers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 of the Student's t-distribution.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=T.INV(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Cumulative area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n-1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Lower Tail test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FF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 =T.INV(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α%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n-1)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CC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Upper Tail test </a:t>
              </a:r>
              <a:endParaRPr sz="1100">
                <a:solidFill>
                  <a:srgbClr val="0000CC"/>
                </a:solidFill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 = T.INV(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1-α%,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n-1)</a:t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T.INV.2T -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Returns the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two-tailed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 u="sng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inverse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of the Student's t-distribution.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0000CC"/>
                </a:solidFill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=T.INV.2T(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right </a:t>
              </a:r>
              <a:r>
                <a:rPr lang="en-US" sz="1100" u="sng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or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 left-tailed area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n-1)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0000CC"/>
                </a:solidFill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Two tail Test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Values 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±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 =T.INV.2T(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α%/2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n-1)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0000CC"/>
                </a:solidFill>
              </a:endParaRPr>
            </a:p>
          </xdr:txBody>
        </xdr:sp>
        <xdr:sp>
          <xdr:nvSpPr>
            <xdr:cNvPr id="25" name="Shape 25"/>
            <xdr:cNvSpPr/>
          </xdr:nvSpPr>
          <xdr:spPr>
            <a:xfrm>
              <a:off x="14577059" y="1630680"/>
              <a:ext cx="2026920" cy="61722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26" name="Shape 26"/>
            <xdr:cNvSpPr/>
          </xdr:nvSpPr>
          <xdr:spPr>
            <a:xfrm>
              <a:off x="14577059" y="2316480"/>
              <a:ext cx="2042160" cy="57150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27" name="Shape 27"/>
            <xdr:cNvSpPr/>
          </xdr:nvSpPr>
          <xdr:spPr>
            <a:xfrm>
              <a:off x="14599920" y="3634740"/>
              <a:ext cx="2339340" cy="56388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  <xdr:oneCellAnchor>
    <xdr:from>
      <xdr:col>0</xdr:col>
      <xdr:colOff>571500</xdr:colOff>
      <xdr:row>29</xdr:row>
      <xdr:rowOff>57150</xdr:rowOff>
    </xdr:from>
    <xdr:ext cx="4619625" cy="3105150"/>
    <xdr:grpSp>
      <xdr:nvGrpSpPr>
        <xdr:cNvPr id="2" name="Shape 2"/>
        <xdr:cNvGrpSpPr/>
      </xdr:nvGrpSpPr>
      <xdr:grpSpPr>
        <a:xfrm>
          <a:off x="3036187" y="2227425"/>
          <a:ext cx="4619625" cy="3105150"/>
          <a:chOff x="3036187" y="2227425"/>
          <a:chExt cx="4619625" cy="3105150"/>
        </a:xfrm>
      </xdr:grpSpPr>
      <xdr:grpSp>
        <xdr:nvGrpSpPr>
          <xdr:cNvPr id="28" name="Shape 28"/>
          <xdr:cNvGrpSpPr/>
        </xdr:nvGrpSpPr>
        <xdr:grpSpPr>
          <a:xfrm>
            <a:off x="3036187" y="2227425"/>
            <a:ext cx="4619625" cy="3105150"/>
            <a:chOff x="14538959" y="635641"/>
            <a:chExt cx="4770120" cy="3695700"/>
          </a:xfrm>
        </xdr:grpSpPr>
        <xdr:sp>
          <xdr:nvSpPr>
            <xdr:cNvPr id="6" name="Shape 6"/>
            <xdr:cNvSpPr/>
          </xdr:nvSpPr>
          <xdr:spPr>
            <a:xfrm>
              <a:off x="14538959" y="635641"/>
              <a:ext cx="4770100" cy="3695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" name="Shape 29"/>
            <xdr:cNvSpPr txBox="1"/>
          </xdr:nvSpPr>
          <xdr:spPr>
            <a:xfrm>
              <a:off x="14538959" y="635641"/>
              <a:ext cx="4770120" cy="3695700"/>
            </a:xfrm>
            <a:prstGeom prst="rect">
              <a:avLst/>
            </a:prstGeom>
            <a:solidFill>
              <a:srgbClr val="D8E2F3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Value(s) from Standard</a:t>
              </a: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 Normal (Z) Distribution</a:t>
              </a:r>
              <a:endParaRPr b="1" sz="1100">
                <a:solidFill>
                  <a:srgbClr val="FF0000"/>
                </a:solidFill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0000CC"/>
                </a:solidFill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NORM.S.INV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- Returns the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left-tailed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 u="sng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inver</a:t>
              </a:r>
              <a:r>
                <a:rPr lang="en-US" sz="1100" u="none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se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of the Standard Normal Distribution.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=NORM.S.INV(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Cumulative area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Lower Tail test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FF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 =NORM.S.INV(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α%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CC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Upper Tail test </a:t>
              </a:r>
              <a:endParaRPr sz="1100">
                <a:solidFill>
                  <a:srgbClr val="0000CC"/>
                </a:solidFill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 =NORM.S.INV(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1-α%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</a:t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Two tail Test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Values 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±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 =NORM.S.INV(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-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α%/2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	</a:t>
              </a:r>
              <a:endParaRPr b="1" sz="1100">
                <a:solidFill>
                  <a:srgbClr val="0000CC"/>
                </a:solidFill>
              </a:endParaRPr>
            </a:p>
          </xdr:txBody>
        </xdr:sp>
        <xdr:sp>
          <xdr:nvSpPr>
            <xdr:cNvPr id="30" name="Shape 30"/>
            <xdr:cNvSpPr/>
          </xdr:nvSpPr>
          <xdr:spPr>
            <a:xfrm>
              <a:off x="14592300" y="1917724"/>
              <a:ext cx="2026920" cy="61722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31" name="Shape 31"/>
            <xdr:cNvSpPr/>
          </xdr:nvSpPr>
          <xdr:spPr>
            <a:xfrm>
              <a:off x="14592300" y="2702197"/>
              <a:ext cx="2171700" cy="678309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32" name="Shape 32"/>
            <xdr:cNvSpPr/>
          </xdr:nvSpPr>
          <xdr:spPr>
            <a:xfrm>
              <a:off x="14607541" y="3532869"/>
              <a:ext cx="2438400" cy="65495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  <xdr:oneCellAnchor>
    <xdr:from>
      <xdr:col>1</xdr:col>
      <xdr:colOff>0</xdr:colOff>
      <xdr:row>48</xdr:row>
      <xdr:rowOff>0</xdr:rowOff>
    </xdr:from>
    <xdr:ext cx="3448050" cy="4838700"/>
    <xdr:grpSp>
      <xdr:nvGrpSpPr>
        <xdr:cNvPr id="2" name="Shape 2"/>
        <xdr:cNvGrpSpPr/>
      </xdr:nvGrpSpPr>
      <xdr:grpSpPr>
        <a:xfrm>
          <a:off x="3621975" y="1360650"/>
          <a:ext cx="3448050" cy="4838700"/>
          <a:chOff x="3621975" y="1360650"/>
          <a:chExt cx="3448050" cy="4838700"/>
        </a:xfrm>
      </xdr:grpSpPr>
      <xdr:grpSp>
        <xdr:nvGrpSpPr>
          <xdr:cNvPr id="33" name="Shape 33"/>
          <xdr:cNvGrpSpPr/>
        </xdr:nvGrpSpPr>
        <xdr:grpSpPr>
          <a:xfrm>
            <a:off x="3621975" y="1360650"/>
            <a:ext cx="3448050" cy="4838700"/>
            <a:chOff x="609600" y="8801100"/>
            <a:chExt cx="3550920" cy="4892040"/>
          </a:xfrm>
        </xdr:grpSpPr>
        <xdr:sp>
          <xdr:nvSpPr>
            <xdr:cNvPr id="6" name="Shape 6"/>
            <xdr:cNvSpPr/>
          </xdr:nvSpPr>
          <xdr:spPr>
            <a:xfrm>
              <a:off x="609600" y="8801100"/>
              <a:ext cx="3550900" cy="48920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4" name="Shape 34"/>
            <xdr:cNvSpPr txBox="1"/>
          </xdr:nvSpPr>
          <xdr:spPr>
            <a:xfrm>
              <a:off x="609600" y="8801100"/>
              <a:ext cx="3550920" cy="4892040"/>
            </a:xfrm>
            <a:prstGeom prst="rect">
              <a:avLst/>
            </a:prstGeom>
            <a:solidFill>
              <a:srgbClr val="D8E2F3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0000CC"/>
                </a:solidFill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NORM.S.DIST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- Returns the Standard Normal Distribution.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=NORM.S.DIST(z,TRUE)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7030A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7030A0"/>
                  </a:solidFill>
                  <a:latin typeface="Calibri"/>
                  <a:ea typeface="Calibri"/>
                  <a:cs typeface="Calibri"/>
                  <a:sym typeface="Calibri"/>
                </a:rPr>
                <a:t>Lower</a:t>
              </a:r>
              <a:r>
                <a:rPr b="1" lang="en-US" sz="1100">
                  <a:solidFill>
                    <a:srgbClr val="C55A1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lang="en-US"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Tail test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0000CC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NORM.S.DIST(</a:t>
              </a:r>
              <a:r>
                <a:rPr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Z Sample Statistic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TRUE)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7030A0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7030A0"/>
                  </a:solidFill>
                  <a:latin typeface="Calibri"/>
                  <a:ea typeface="Calibri"/>
                  <a:cs typeface="Calibri"/>
                  <a:sym typeface="Calibri"/>
                </a:rPr>
                <a:t>Upper</a:t>
              </a:r>
              <a:r>
                <a:rPr b="1" lang="en-US" sz="1100">
                  <a:solidFill>
                    <a:srgbClr val="C55A1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lang="en-US"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Tail test </a:t>
              </a:r>
              <a:endParaRPr sz="1100">
                <a:solidFill>
                  <a:srgbClr val="000000"/>
                </a:solidFill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1-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NORM.S.DIST(</a:t>
              </a:r>
              <a:r>
                <a:rPr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Z Sample Statistic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TRUE)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FF0000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OR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 NORM.S.DIST(</a:t>
              </a: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-</a:t>
              </a:r>
              <a:r>
                <a:rPr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Z Sample Statistic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TRUE)</a:t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7030A0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7030A0"/>
                  </a:solidFill>
                  <a:latin typeface="Calibri"/>
                  <a:ea typeface="Calibri"/>
                  <a:cs typeface="Calibri"/>
                  <a:sym typeface="Calibri"/>
                </a:rPr>
                <a:t>Two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Tail test 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b="1"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CC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Negative z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Sample Statistic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2*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NORM.S.DIST(</a:t>
              </a:r>
              <a:r>
                <a:rPr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Z Sample Statistic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TRUE)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833C0B"/>
                </a:solidFill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CC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Positive z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Sample Statistic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	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      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2*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NORM.S.DIST(</a:t>
              </a: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-</a:t>
              </a:r>
              <a:r>
                <a:rPr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Z Sample Statistic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TRUE)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833C0B"/>
                </a:solidFill>
              </a:endParaRPr>
            </a:p>
          </xdr:txBody>
        </xdr:sp>
        <xdr:sp>
          <xdr:nvSpPr>
            <xdr:cNvPr id="35" name="Shape 35"/>
            <xdr:cNvSpPr/>
          </xdr:nvSpPr>
          <xdr:spPr>
            <a:xfrm>
              <a:off x="624840" y="10027920"/>
              <a:ext cx="3154680" cy="59436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36" name="Shape 36"/>
            <xdr:cNvSpPr/>
          </xdr:nvSpPr>
          <xdr:spPr>
            <a:xfrm>
              <a:off x="617220" y="10721340"/>
              <a:ext cx="3162300" cy="95250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37" name="Shape 37"/>
            <xdr:cNvSpPr/>
          </xdr:nvSpPr>
          <xdr:spPr>
            <a:xfrm>
              <a:off x="624840" y="11871960"/>
              <a:ext cx="3169920" cy="168402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4</xdr:row>
      <xdr:rowOff>152400</xdr:rowOff>
    </xdr:from>
    <xdr:ext cx="2371725" cy="2809875"/>
    <xdr:grpSp>
      <xdr:nvGrpSpPr>
        <xdr:cNvPr id="2" name="Shape 2"/>
        <xdr:cNvGrpSpPr/>
      </xdr:nvGrpSpPr>
      <xdr:grpSpPr>
        <a:xfrm>
          <a:off x="4160138" y="2375063"/>
          <a:ext cx="2371725" cy="2809875"/>
          <a:chOff x="4160138" y="2375063"/>
          <a:chExt cx="2371725" cy="2809875"/>
        </a:xfrm>
      </xdr:grpSpPr>
      <xdr:grpSp>
        <xdr:nvGrpSpPr>
          <xdr:cNvPr id="38" name="Shape 38"/>
          <xdr:cNvGrpSpPr/>
        </xdr:nvGrpSpPr>
        <xdr:grpSpPr>
          <a:xfrm>
            <a:off x="4160138" y="2375063"/>
            <a:ext cx="2371725" cy="2809875"/>
            <a:chOff x="3985260" y="960120"/>
            <a:chExt cx="2453640" cy="2834640"/>
          </a:xfrm>
        </xdr:grpSpPr>
        <xdr:sp>
          <xdr:nvSpPr>
            <xdr:cNvPr id="6" name="Shape 6"/>
            <xdr:cNvSpPr/>
          </xdr:nvSpPr>
          <xdr:spPr>
            <a:xfrm>
              <a:off x="3985260" y="960120"/>
              <a:ext cx="2453625" cy="28346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9" name="Shape 39"/>
            <xdr:cNvSpPr txBox="1"/>
          </xdr:nvSpPr>
          <xdr:spPr>
            <a:xfrm>
              <a:off x="4000500" y="1363980"/>
              <a:ext cx="1568250" cy="23408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(Lower/Upper/Two Tail)</a:t>
              </a:r>
              <a:endParaRPr sz="1400"/>
            </a:p>
          </xdr:txBody>
        </xdr:sp>
        <xdr:sp>
          <xdr:nvSpPr>
            <xdr:cNvPr id="40" name="Shape 40"/>
            <xdr:cNvSpPr txBox="1"/>
          </xdr:nvSpPr>
          <xdr:spPr>
            <a:xfrm>
              <a:off x="4000500" y="960120"/>
              <a:ext cx="1568250" cy="23408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Select from =  ≤  ≥ </a:t>
              </a:r>
              <a:endParaRPr sz="1100"/>
            </a:p>
          </xdr:txBody>
        </xdr:sp>
        <xdr:sp>
          <xdr:nvSpPr>
            <xdr:cNvPr id="41" name="Shape 41"/>
            <xdr:cNvSpPr txBox="1"/>
          </xdr:nvSpPr>
          <xdr:spPr>
            <a:xfrm>
              <a:off x="4008120" y="1165860"/>
              <a:ext cx="1568250" cy="23408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Select from ≠  &lt;  &gt; </a:t>
              </a:r>
              <a:endParaRPr sz="1100"/>
            </a:p>
          </xdr:txBody>
        </xdr:sp>
        <xdr:sp>
          <xdr:nvSpPr>
            <xdr:cNvPr id="42" name="Shape 42"/>
            <xdr:cNvSpPr txBox="1"/>
          </xdr:nvSpPr>
          <xdr:spPr>
            <a:xfrm>
              <a:off x="4015740" y="2057400"/>
              <a:ext cx="2423160" cy="26670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Table E.2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OR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NORM.S.INV(probability)</a:t>
              </a:r>
              <a:endParaRPr sz="1400"/>
            </a:p>
          </xdr:txBody>
        </xdr:sp>
        <xdr:sp>
          <xdr:nvSpPr>
            <xdr:cNvPr id="43" name="Shape 43"/>
            <xdr:cNvSpPr txBox="1"/>
          </xdr:nvSpPr>
          <xdr:spPr>
            <a:xfrm>
              <a:off x="3992880" y="3581400"/>
              <a:ext cx="2255520" cy="21336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Table E.2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OR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NORM.S.DIST(z,TRUE)</a:t>
              </a:r>
              <a:endParaRPr sz="1400"/>
            </a:p>
          </xdr:txBody>
        </xdr:sp>
        <xdr:sp>
          <xdr:nvSpPr>
            <xdr:cNvPr id="44" name="Shape 44"/>
            <xdr:cNvSpPr txBox="1"/>
          </xdr:nvSpPr>
          <xdr:spPr>
            <a:xfrm>
              <a:off x="3985260" y="3375660"/>
              <a:ext cx="1684020" cy="19812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(p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-π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)/Standard Error</a:t>
              </a:r>
              <a:endParaRPr sz="1400"/>
            </a:p>
          </xdr:txBody>
        </xdr:sp>
        <xdr:sp>
          <xdr:nvSpPr>
            <xdr:cNvPr id="45" name="Shape 45"/>
            <xdr:cNvSpPr txBox="1"/>
          </xdr:nvSpPr>
          <xdr:spPr>
            <a:xfrm>
              <a:off x="4000500" y="3162300"/>
              <a:ext cx="1005840" cy="22860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√π*(1-π)/n</a:t>
              </a:r>
              <a:endParaRPr sz="1100"/>
            </a:p>
          </xdr:txBody>
        </xdr:sp>
        <xdr:sp>
          <xdr:nvSpPr>
            <xdr:cNvPr id="46" name="Shape 46"/>
            <xdr:cNvSpPr txBox="1"/>
          </xdr:nvSpPr>
          <xdr:spPr>
            <a:xfrm>
              <a:off x="3985260" y="2964180"/>
              <a:ext cx="2194560" cy="220980"/>
            </a:xfrm>
            <a:prstGeom prst="rect">
              <a:avLst/>
            </a:prstGeom>
            <a:solidFill>
              <a:srgbClr val="FFF2CC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count of 'Successes'/Sample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size)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10</xdr:col>
      <xdr:colOff>0</xdr:colOff>
      <xdr:row>2</xdr:row>
      <xdr:rowOff>0</xdr:rowOff>
    </xdr:from>
    <xdr:ext cx="4629150" cy="3105150"/>
    <xdr:grpSp>
      <xdr:nvGrpSpPr>
        <xdr:cNvPr id="2" name="Shape 2"/>
        <xdr:cNvGrpSpPr/>
      </xdr:nvGrpSpPr>
      <xdr:grpSpPr>
        <a:xfrm>
          <a:off x="3031424" y="2227425"/>
          <a:ext cx="4629150" cy="3105150"/>
          <a:chOff x="3031424" y="2227425"/>
          <a:chExt cx="4629150" cy="3105150"/>
        </a:xfrm>
      </xdr:grpSpPr>
      <xdr:grpSp>
        <xdr:nvGrpSpPr>
          <xdr:cNvPr id="47" name="Shape 47"/>
          <xdr:cNvGrpSpPr/>
        </xdr:nvGrpSpPr>
        <xdr:grpSpPr>
          <a:xfrm>
            <a:off x="3031424" y="2227425"/>
            <a:ext cx="4629150" cy="3105150"/>
            <a:chOff x="14538959" y="635641"/>
            <a:chExt cx="4770120" cy="3695700"/>
          </a:xfrm>
        </xdr:grpSpPr>
        <xdr:sp>
          <xdr:nvSpPr>
            <xdr:cNvPr id="6" name="Shape 6"/>
            <xdr:cNvSpPr/>
          </xdr:nvSpPr>
          <xdr:spPr>
            <a:xfrm>
              <a:off x="14538959" y="635641"/>
              <a:ext cx="4770100" cy="3695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8" name="Shape 48"/>
            <xdr:cNvSpPr txBox="1"/>
          </xdr:nvSpPr>
          <xdr:spPr>
            <a:xfrm>
              <a:off x="14538959" y="635641"/>
              <a:ext cx="4770120" cy="3695700"/>
            </a:xfrm>
            <a:prstGeom prst="rect">
              <a:avLst/>
            </a:prstGeom>
            <a:solidFill>
              <a:srgbClr val="D8E2F3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Value(s) from Standard</a:t>
              </a: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 Normal (Z) Distribution</a:t>
              </a:r>
              <a:endParaRPr b="1" sz="1100">
                <a:solidFill>
                  <a:srgbClr val="FF0000"/>
                </a:solidFill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0000CC"/>
                </a:solidFill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NORM.S.INV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- Returns the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left-tailed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 u="sng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inver</a:t>
              </a:r>
              <a:r>
                <a:rPr lang="en-US" sz="1100" u="none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se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of the Standard Normal Distribution.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=NORM.S.INV(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Cumulative area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Lower Tail test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FF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 =NORM.S.INV(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α%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CC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Upper Tail test </a:t>
              </a:r>
              <a:endParaRPr sz="1100">
                <a:solidFill>
                  <a:srgbClr val="0000CC"/>
                </a:solidFill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 =NORM.S.INV(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1-α%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</a:t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Two tail Test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Critical Values 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±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 =NORM.S.INV(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-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α%/2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	</a:t>
              </a:r>
              <a:endParaRPr b="1" sz="1100">
                <a:solidFill>
                  <a:srgbClr val="0000CC"/>
                </a:solidFill>
              </a:endParaRPr>
            </a:p>
          </xdr:txBody>
        </xdr:sp>
        <xdr:sp>
          <xdr:nvSpPr>
            <xdr:cNvPr id="49" name="Shape 49"/>
            <xdr:cNvSpPr/>
          </xdr:nvSpPr>
          <xdr:spPr>
            <a:xfrm>
              <a:off x="14592300" y="1917724"/>
              <a:ext cx="2026920" cy="61722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50" name="Shape 50"/>
            <xdr:cNvSpPr/>
          </xdr:nvSpPr>
          <xdr:spPr>
            <a:xfrm>
              <a:off x="14592300" y="2702197"/>
              <a:ext cx="2171700" cy="678309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51" name="Shape 51"/>
            <xdr:cNvSpPr/>
          </xdr:nvSpPr>
          <xdr:spPr>
            <a:xfrm>
              <a:off x="14607541" y="3532869"/>
              <a:ext cx="2438400" cy="65495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  <xdr:oneCellAnchor>
    <xdr:from>
      <xdr:col>10</xdr:col>
      <xdr:colOff>38100</xdr:colOff>
      <xdr:row>20</xdr:row>
      <xdr:rowOff>114300</xdr:rowOff>
    </xdr:from>
    <xdr:ext cx="3448050" cy="4838700"/>
    <xdr:grpSp>
      <xdr:nvGrpSpPr>
        <xdr:cNvPr id="2" name="Shape 2"/>
        <xdr:cNvGrpSpPr/>
      </xdr:nvGrpSpPr>
      <xdr:grpSpPr>
        <a:xfrm>
          <a:off x="3621975" y="1360650"/>
          <a:ext cx="3448050" cy="4838700"/>
          <a:chOff x="3621975" y="1360650"/>
          <a:chExt cx="3448050" cy="4838700"/>
        </a:xfrm>
      </xdr:grpSpPr>
      <xdr:grpSp>
        <xdr:nvGrpSpPr>
          <xdr:cNvPr id="52" name="Shape 52"/>
          <xdr:cNvGrpSpPr/>
        </xdr:nvGrpSpPr>
        <xdr:grpSpPr>
          <a:xfrm>
            <a:off x="3621975" y="1360650"/>
            <a:ext cx="3448050" cy="4838700"/>
            <a:chOff x="609600" y="8801100"/>
            <a:chExt cx="3550920" cy="4892040"/>
          </a:xfrm>
        </xdr:grpSpPr>
        <xdr:sp>
          <xdr:nvSpPr>
            <xdr:cNvPr id="6" name="Shape 6"/>
            <xdr:cNvSpPr/>
          </xdr:nvSpPr>
          <xdr:spPr>
            <a:xfrm>
              <a:off x="609600" y="8801100"/>
              <a:ext cx="3550900" cy="48920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3" name="Shape 53"/>
            <xdr:cNvSpPr txBox="1"/>
          </xdr:nvSpPr>
          <xdr:spPr>
            <a:xfrm>
              <a:off x="609600" y="8801100"/>
              <a:ext cx="3550920" cy="4892040"/>
            </a:xfrm>
            <a:prstGeom prst="rect">
              <a:avLst/>
            </a:prstGeom>
            <a:solidFill>
              <a:srgbClr val="D8E2F3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0000CC"/>
                </a:solidFill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NORM.S.DIST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- Returns the Standard Normal Distribution.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=NORM.S.DIST(z,TRUE)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7030A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rgbClr val="7030A0"/>
                  </a:solidFill>
                  <a:latin typeface="Calibri"/>
                  <a:ea typeface="Calibri"/>
                  <a:cs typeface="Calibri"/>
                  <a:sym typeface="Calibri"/>
                </a:rPr>
                <a:t>Lower</a:t>
              </a:r>
              <a:r>
                <a:rPr b="1" lang="en-US" sz="1100">
                  <a:solidFill>
                    <a:srgbClr val="C55A1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lang="en-US"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Tail test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0000CC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NORM.S.DIST(</a:t>
              </a:r>
              <a:r>
                <a:rPr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Z Sample Statistic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TRUE)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7030A0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7030A0"/>
                  </a:solidFill>
                  <a:latin typeface="Calibri"/>
                  <a:ea typeface="Calibri"/>
                  <a:cs typeface="Calibri"/>
                  <a:sym typeface="Calibri"/>
                </a:rPr>
                <a:t>Upper</a:t>
              </a:r>
              <a:r>
                <a:rPr b="1" lang="en-US" sz="1100">
                  <a:solidFill>
                    <a:srgbClr val="C55A1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b="1" lang="en-US"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Tail test </a:t>
              </a:r>
              <a:endParaRPr sz="1100">
                <a:solidFill>
                  <a:srgbClr val="000000"/>
                </a:solidFill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1-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NORM.S.DIST(</a:t>
              </a:r>
              <a:r>
                <a:rPr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Z Sample Statistic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TRUE)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FF0000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OR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 NORM.S.DIST(</a:t>
              </a: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-</a:t>
              </a:r>
              <a:r>
                <a:rPr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Z Sample Statistic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TRUE)</a:t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7030A0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7030A0"/>
                  </a:solidFill>
                  <a:latin typeface="Calibri"/>
                  <a:ea typeface="Calibri"/>
                  <a:cs typeface="Calibri"/>
                  <a:sym typeface="Calibri"/>
                </a:rPr>
                <a:t>Two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Tail test 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b="1"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CC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Negative z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Sample Statistic</a:t>
              </a:r>
              <a:endParaRPr sz="1400"/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2*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NORM.S.DIST(</a:t>
              </a:r>
              <a:r>
                <a:rPr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Z Sample Statistic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TRUE)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833C0B"/>
                </a:solidFill>
              </a:endParaRPr>
            </a:p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CC"/>
                </a:buClr>
                <a:buSzPts val="1100"/>
                <a:buFont typeface="Calibri"/>
                <a:buNone/>
              </a:pPr>
              <a:r>
                <a:rPr b="1"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Positive z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Sample Statistic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	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      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p-value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= </a:t>
              </a:r>
              <a:r>
                <a:rPr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2*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NORM.S.DIST(</a:t>
              </a:r>
              <a:r>
                <a:rPr b="1" lang="en-US" sz="11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-</a:t>
              </a:r>
              <a:r>
                <a:rPr lang="en-US" sz="110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Z Sample Statistic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, TRUE)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>
                <a:solidFill>
                  <a:srgbClr val="833C0B"/>
                </a:solidFill>
              </a:endParaRPr>
            </a:p>
          </xdr:txBody>
        </xdr:sp>
        <xdr:sp>
          <xdr:nvSpPr>
            <xdr:cNvPr id="54" name="Shape 54"/>
            <xdr:cNvSpPr/>
          </xdr:nvSpPr>
          <xdr:spPr>
            <a:xfrm>
              <a:off x="624840" y="10027920"/>
              <a:ext cx="3154680" cy="59436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55" name="Shape 55"/>
            <xdr:cNvSpPr/>
          </xdr:nvSpPr>
          <xdr:spPr>
            <a:xfrm>
              <a:off x="617220" y="10721340"/>
              <a:ext cx="3162300" cy="95250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56" name="Shape 56"/>
            <xdr:cNvSpPr/>
          </xdr:nvSpPr>
          <xdr:spPr>
            <a:xfrm>
              <a:off x="624840" y="11871960"/>
              <a:ext cx="3169920" cy="1684020"/>
            </a:xfrm>
            <a:prstGeom prst="rect">
              <a:avLst/>
            </a:prstGeom>
            <a:noFill/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0</xdr:row>
      <xdr:rowOff>66675</xdr:rowOff>
    </xdr:from>
    <xdr:ext cx="5619750" cy="3467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438150</xdr:colOff>
      <xdr:row>5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159</xdr:row>
      <xdr:rowOff>19050</xdr:rowOff>
    </xdr:from>
    <xdr:ext cx="10201275" cy="23717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361950</xdr:colOff>
      <xdr:row>172</xdr:row>
      <xdr:rowOff>171450</xdr:rowOff>
    </xdr:from>
    <xdr:ext cx="10201275" cy="19907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276225</xdr:colOff>
      <xdr:row>145</xdr:row>
      <xdr:rowOff>66675</xdr:rowOff>
    </xdr:from>
    <xdr:ext cx="10382250" cy="22574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361950</xdr:colOff>
      <xdr:row>184</xdr:row>
      <xdr:rowOff>123825</xdr:rowOff>
    </xdr:from>
    <xdr:ext cx="10248900" cy="21050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847725</xdr:colOff>
      <xdr:row>8</xdr:row>
      <xdr:rowOff>9525</xdr:rowOff>
    </xdr:from>
    <xdr:ext cx="114300" cy="180975"/>
    <xdr:sp>
      <xdr:nvSpPr>
        <xdr:cNvPr id="57" name="Shape 57"/>
        <xdr:cNvSpPr txBox="1"/>
      </xdr:nvSpPr>
      <xdr:spPr>
        <a:xfrm>
          <a:off x="5289382" y="3693887"/>
          <a:ext cx="113236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0000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8</xdr:row>
      <xdr:rowOff>9525</xdr:rowOff>
    </xdr:from>
    <xdr:ext cx="190500" cy="180975"/>
    <xdr:sp>
      <xdr:nvSpPr>
        <xdr:cNvPr id="58" name="Shape 58"/>
        <xdr:cNvSpPr txBox="1"/>
      </xdr:nvSpPr>
      <xdr:spPr>
        <a:xfrm>
          <a:off x="5289382" y="3693887"/>
          <a:ext cx="113236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FF"/>
            </a:solidFill>
          </a:endParaRPr>
        </a:p>
      </xdr:txBody>
    </xdr:sp>
    <xdr:clientData fLocksWithSheet="0"/>
  </xdr:oneCellAnchor>
  <xdr:oneCellAnchor>
    <xdr:from>
      <xdr:col>7</xdr:col>
      <xdr:colOff>1457325</xdr:colOff>
      <xdr:row>11</xdr:row>
      <xdr:rowOff>104775</xdr:rowOff>
    </xdr:from>
    <xdr:ext cx="38100" cy="171450"/>
    <xdr:sp>
      <xdr:nvSpPr>
        <xdr:cNvPr id="59" name="Shape 59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1638300</xdr:colOff>
      <xdr:row>12</xdr:row>
      <xdr:rowOff>152400</xdr:rowOff>
    </xdr:from>
    <xdr:ext cx="647700" cy="180975"/>
    <xdr:sp>
      <xdr:nvSpPr>
        <xdr:cNvPr id="60" name="Shape 60"/>
        <xdr:cNvSpPr txBox="1"/>
      </xdr:nvSpPr>
      <xdr:spPr>
        <a:xfrm>
          <a:off x="5023636" y="3690553"/>
          <a:ext cx="644728" cy="17889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FF"/>
              </a:solidFill>
              <a:latin typeface="Calibri"/>
              <a:ea typeface="Calibri"/>
              <a:cs typeface="Calibri"/>
              <a:sym typeface="Calibri"/>
            </a:rPr>
            <a:t>SE </a:t>
          </a:r>
          <a:endParaRPr b="1" sz="1100">
            <a:solidFill>
              <a:srgbClr val="0000FF"/>
            </a:solidFill>
          </a:endParaRPr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14</xdr:row>
      <xdr:rowOff>114300</xdr:rowOff>
    </xdr:from>
    <xdr:ext cx="1247775" cy="266700"/>
    <xdr:sp>
      <xdr:nvSpPr>
        <xdr:cNvPr id="61" name="Shape 61"/>
        <xdr:cNvSpPr txBox="1"/>
      </xdr:nvSpPr>
      <xdr:spPr>
        <a:xfrm>
          <a:off x="4722881" y="3647720"/>
          <a:ext cx="1246239" cy="264560"/>
        </a:xfrm>
        <a:prstGeom prst="rect">
          <a:avLst/>
        </a:prstGeom>
        <a:solidFill>
          <a:srgbClr val="C4E0B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Always</a:t>
          </a: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Round up!</a:t>
          </a:r>
          <a:endParaRPr b="1" sz="11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8</xdr:col>
      <xdr:colOff>19050</xdr:colOff>
      <xdr:row>14</xdr:row>
      <xdr:rowOff>104775</xdr:rowOff>
    </xdr:from>
    <xdr:ext cx="1247775" cy="266700"/>
    <xdr:sp>
      <xdr:nvSpPr>
        <xdr:cNvPr id="62" name="Shape 62"/>
        <xdr:cNvSpPr txBox="1"/>
      </xdr:nvSpPr>
      <xdr:spPr>
        <a:xfrm>
          <a:off x="4722881" y="3647720"/>
          <a:ext cx="1246239" cy="264560"/>
        </a:xfrm>
        <a:prstGeom prst="rect">
          <a:avLst/>
        </a:prstGeom>
        <a:solidFill>
          <a:srgbClr val="C4E0B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Always</a:t>
          </a: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Round up!</a:t>
          </a:r>
          <a:endParaRPr b="1" sz="11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94.13"/>
    <col customWidth="1" min="3" max="3" width="66.13"/>
    <col customWidth="1" min="4" max="26" width="7.63"/>
  </cols>
  <sheetData>
    <row r="1" ht="14.25" customHeight="1">
      <c r="A1" s="2" t="s">
        <v>0</v>
      </c>
      <c r="B1" s="6" t="s">
        <v>3</v>
      </c>
      <c r="C1" s="8" t="s">
        <v>6</v>
      </c>
    </row>
    <row r="2" ht="14.25" customHeight="1">
      <c r="A2" s="9" t="s">
        <v>1</v>
      </c>
      <c r="B2" s="12" t="s">
        <v>16</v>
      </c>
      <c r="C2" s="12" t="s">
        <v>32</v>
      </c>
    </row>
    <row r="3" ht="14.25" customHeight="1">
      <c r="A3" s="16" t="s">
        <v>33</v>
      </c>
      <c r="B3" s="18" t="s">
        <v>34</v>
      </c>
      <c r="C3" s="18" t="s">
        <v>32</v>
      </c>
    </row>
    <row r="4" ht="14.25" customHeight="1">
      <c r="A4" s="16" t="s">
        <v>8</v>
      </c>
      <c r="B4" s="18" t="s">
        <v>35</v>
      </c>
      <c r="C4" s="18" t="s">
        <v>32</v>
      </c>
    </row>
    <row r="5" ht="14.25" customHeight="1">
      <c r="A5" s="16" t="s">
        <v>9</v>
      </c>
      <c r="B5" s="18" t="s">
        <v>36</v>
      </c>
      <c r="C5" s="18" t="s">
        <v>32</v>
      </c>
    </row>
    <row r="6" ht="14.25" customHeight="1">
      <c r="A6" s="16" t="s">
        <v>10</v>
      </c>
      <c r="B6" s="18" t="s">
        <v>37</v>
      </c>
      <c r="C6" s="18" t="s">
        <v>32</v>
      </c>
    </row>
    <row r="7" ht="14.25" customHeight="1">
      <c r="A7" s="16" t="s">
        <v>38</v>
      </c>
      <c r="B7" s="18" t="s">
        <v>39</v>
      </c>
      <c r="C7" s="18" t="s">
        <v>32</v>
      </c>
    </row>
    <row r="8" ht="14.25" customHeight="1">
      <c r="A8" s="16" t="s">
        <v>12</v>
      </c>
      <c r="B8" s="18" t="s">
        <v>40</v>
      </c>
      <c r="C8" s="18" t="s">
        <v>41</v>
      </c>
    </row>
    <row r="9" ht="14.25" customHeight="1">
      <c r="A9" s="16" t="s">
        <v>13</v>
      </c>
      <c r="B9" s="18" t="s">
        <v>42</v>
      </c>
      <c r="C9" s="18" t="s">
        <v>32</v>
      </c>
    </row>
    <row r="10" ht="14.25" customHeight="1">
      <c r="A10" s="16" t="s">
        <v>14</v>
      </c>
      <c r="B10" s="18" t="s">
        <v>43</v>
      </c>
      <c r="C10" s="18" t="s">
        <v>32</v>
      </c>
    </row>
    <row r="11" ht="14.25" customHeight="1">
      <c r="A11" s="16" t="s">
        <v>15</v>
      </c>
      <c r="B11" s="18" t="s">
        <v>44</v>
      </c>
      <c r="C11" s="18" t="s">
        <v>32</v>
      </c>
    </row>
    <row r="12" ht="14.25" customHeight="1">
      <c r="A12" s="16" t="s">
        <v>17</v>
      </c>
      <c r="B12" s="24" t="s">
        <v>45</v>
      </c>
      <c r="C12" s="18" t="s">
        <v>32</v>
      </c>
    </row>
    <row r="13" ht="14.25" customHeight="1">
      <c r="A13" s="16" t="s">
        <v>18</v>
      </c>
      <c r="B13" s="18" t="s">
        <v>47</v>
      </c>
      <c r="C13" s="18" t="s">
        <v>32</v>
      </c>
    </row>
    <row r="14" ht="14.25" customHeight="1">
      <c r="A14" s="16" t="s">
        <v>19</v>
      </c>
      <c r="B14" s="18" t="s">
        <v>48</v>
      </c>
      <c r="C14" s="18" t="s">
        <v>49</v>
      </c>
    </row>
    <row r="15" ht="14.25" customHeight="1">
      <c r="A15" s="16" t="s">
        <v>20</v>
      </c>
      <c r="B15" s="18" t="s">
        <v>50</v>
      </c>
      <c r="C15" s="18" t="s">
        <v>32</v>
      </c>
    </row>
    <row r="16" ht="14.25" customHeight="1">
      <c r="A16" s="16" t="s">
        <v>21</v>
      </c>
      <c r="B16" s="18" t="s">
        <v>52</v>
      </c>
      <c r="C16" s="18" t="s">
        <v>32</v>
      </c>
    </row>
    <row r="17" ht="14.25" customHeight="1">
      <c r="A17" s="16" t="s">
        <v>22</v>
      </c>
      <c r="B17" s="18" t="s">
        <v>53</v>
      </c>
      <c r="C17" s="18" t="s">
        <v>54</v>
      </c>
    </row>
    <row r="18" ht="14.25" customHeight="1">
      <c r="A18" s="16" t="s">
        <v>23</v>
      </c>
      <c r="B18" s="18" t="s">
        <v>55</v>
      </c>
      <c r="C18" s="18" t="s">
        <v>56</v>
      </c>
    </row>
    <row r="19" ht="14.25" customHeight="1">
      <c r="A19" s="16" t="s">
        <v>24</v>
      </c>
      <c r="B19" s="18" t="s">
        <v>57</v>
      </c>
      <c r="C19" s="18" t="s">
        <v>56</v>
      </c>
    </row>
    <row r="20" ht="14.25" customHeight="1">
      <c r="A20" s="16" t="s">
        <v>25</v>
      </c>
      <c r="B20" s="18" t="s">
        <v>58</v>
      </c>
      <c r="C20" s="18" t="s">
        <v>32</v>
      </c>
    </row>
    <row r="21" ht="14.25" customHeight="1">
      <c r="A21" s="16" t="s">
        <v>26</v>
      </c>
      <c r="B21" s="18" t="s">
        <v>59</v>
      </c>
      <c r="C21" s="18" t="s">
        <v>60</v>
      </c>
    </row>
    <row r="22" ht="14.25" customHeight="1">
      <c r="A22" s="16" t="s">
        <v>61</v>
      </c>
      <c r="B22" s="18" t="s">
        <v>62</v>
      </c>
      <c r="C22" s="18" t="s">
        <v>32</v>
      </c>
    </row>
    <row r="23" ht="14.25" customHeight="1">
      <c r="A23" s="16" t="s">
        <v>28</v>
      </c>
      <c r="B23" s="18" t="s">
        <v>64</v>
      </c>
      <c r="C23" s="18" t="s">
        <v>32</v>
      </c>
    </row>
    <row r="24" ht="14.25" customHeight="1">
      <c r="A24" s="16" t="s">
        <v>29</v>
      </c>
      <c r="B24" s="18" t="s">
        <v>65</v>
      </c>
      <c r="C24" s="18" t="s">
        <v>66</v>
      </c>
    </row>
    <row r="25" ht="14.25" customHeight="1">
      <c r="A25" s="32" t="s">
        <v>67</v>
      </c>
      <c r="B25" s="34" t="s">
        <v>70</v>
      </c>
      <c r="C25" s="34" t="s">
        <v>71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38"/>
    <col customWidth="1" min="3" max="3" width="9.88"/>
    <col customWidth="1" min="4" max="4" width="10.63"/>
    <col customWidth="1" min="5" max="5" width="8.0"/>
    <col customWidth="1" min="6" max="6" width="12.25"/>
    <col customWidth="1" min="7" max="7" width="8.0"/>
    <col customWidth="1" min="8" max="8" width="8.88"/>
    <col customWidth="1" min="9" max="9" width="9.75"/>
    <col customWidth="1" min="10" max="13" width="10.38"/>
    <col customWidth="1" min="14" max="15" width="8.0"/>
    <col customWidth="1" min="16" max="16" width="8.38"/>
    <col customWidth="1" min="17" max="17" width="9.0"/>
    <col customWidth="1" min="18" max="18" width="11.63"/>
    <col customWidth="1" min="19" max="19" width="10.25"/>
    <col customWidth="1" min="20" max="20" width="8.0"/>
    <col customWidth="1" min="21" max="21" width="12.5"/>
    <col customWidth="1" min="22" max="22" width="8.0"/>
    <col customWidth="1" min="23" max="23" width="14.25"/>
    <col customWidth="1" min="24" max="25" width="12.88"/>
    <col customWidth="1" min="26" max="26" width="11.13"/>
    <col customWidth="1" min="27" max="27" width="9.38"/>
    <col customWidth="1" min="28" max="28" width="9.75"/>
    <col customWidth="1" min="29" max="29" width="7.63"/>
  </cols>
  <sheetData>
    <row r="1" ht="14.25" customHeight="1">
      <c r="A1" s="4" t="s">
        <v>1</v>
      </c>
      <c r="B1" s="7" t="s">
        <v>5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/>
      <c r="L1" s="8"/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7" t="s">
        <v>26</v>
      </c>
      <c r="W1" s="7" t="s">
        <v>27</v>
      </c>
      <c r="X1" s="7" t="s">
        <v>28</v>
      </c>
      <c r="Y1" s="8" t="s">
        <v>29</v>
      </c>
      <c r="Z1" s="8" t="s">
        <v>30</v>
      </c>
      <c r="AC1" s="13"/>
    </row>
    <row r="2" ht="14.25" customHeight="1">
      <c r="A2" s="20">
        <v>1.0</v>
      </c>
      <c r="B2" s="22">
        <v>547.0</v>
      </c>
      <c r="C2" s="25">
        <v>6.0</v>
      </c>
      <c r="D2" s="25">
        <v>940.0</v>
      </c>
      <c r="E2" s="25">
        <v>45.0</v>
      </c>
      <c r="F2" s="25">
        <v>240.0</v>
      </c>
      <c r="G2" s="26">
        <v>2.0</v>
      </c>
      <c r="H2" s="28">
        <v>0.4</v>
      </c>
      <c r="I2" s="28">
        <v>0.5</v>
      </c>
      <c r="J2" s="28">
        <v>0.6</v>
      </c>
      <c r="K2" s="26"/>
      <c r="L2" s="26"/>
      <c r="M2" s="26">
        <v>5.0</v>
      </c>
      <c r="N2" s="26">
        <v>1.0</v>
      </c>
      <c r="O2" s="26">
        <v>0.0</v>
      </c>
      <c r="P2" s="25">
        <v>3.0</v>
      </c>
      <c r="Q2" s="25">
        <v>1.0</v>
      </c>
      <c r="R2" s="26">
        <v>0.0</v>
      </c>
      <c r="S2" s="26">
        <v>0.0</v>
      </c>
      <c r="T2" s="26">
        <v>0.0</v>
      </c>
      <c r="U2" s="25">
        <v>0.0</v>
      </c>
      <c r="V2" s="25">
        <v>1.0</v>
      </c>
      <c r="W2" s="36">
        <v>890.0</v>
      </c>
      <c r="X2" s="28">
        <v>8.5</v>
      </c>
      <c r="Y2" s="25">
        <v>3.0</v>
      </c>
      <c r="Z2" s="38">
        <v>2.0</v>
      </c>
      <c r="AC2" s="39"/>
    </row>
    <row r="3" ht="14.25" customHeight="1">
      <c r="A3" s="41">
        <v>2.0</v>
      </c>
      <c r="B3" s="22">
        <v>413.0</v>
      </c>
      <c r="C3" s="43">
        <v>7.0</v>
      </c>
      <c r="D3" s="46">
        <v>890.0</v>
      </c>
      <c r="E3" s="46">
        <v>24.0</v>
      </c>
      <c r="F3" s="46">
        <v>160.0</v>
      </c>
      <c r="G3" s="46">
        <v>2.0</v>
      </c>
      <c r="H3" s="48">
        <v>0.6</v>
      </c>
      <c r="I3" s="48">
        <v>1.1</v>
      </c>
      <c r="J3" s="48">
        <v>0.9</v>
      </c>
      <c r="K3" s="46"/>
      <c r="L3" s="46"/>
      <c r="M3" s="46">
        <v>3.0</v>
      </c>
      <c r="N3" s="43">
        <v>1.0</v>
      </c>
      <c r="O3" s="43">
        <v>0.0</v>
      </c>
      <c r="P3" s="46">
        <v>3.0</v>
      </c>
      <c r="Q3" s="46">
        <v>1.5</v>
      </c>
      <c r="R3" s="43">
        <v>0.0</v>
      </c>
      <c r="S3" s="43">
        <v>1.0</v>
      </c>
      <c r="T3" s="43">
        <v>0.0</v>
      </c>
      <c r="U3" s="43">
        <v>0.0</v>
      </c>
      <c r="V3" s="43">
        <v>1.0</v>
      </c>
      <c r="W3" s="50">
        <v>320.0</v>
      </c>
      <c r="X3" s="48">
        <v>4.0</v>
      </c>
      <c r="Y3" s="43">
        <v>2.0</v>
      </c>
      <c r="Z3" s="38">
        <v>2.0</v>
      </c>
      <c r="AC3" s="39"/>
    </row>
    <row r="4" ht="14.25" customHeight="1">
      <c r="A4" s="41">
        <v>3.0</v>
      </c>
      <c r="B4" s="22">
        <v>639.0</v>
      </c>
      <c r="C4" s="43">
        <v>5.0</v>
      </c>
      <c r="D4" s="43">
        <v>1015.0</v>
      </c>
      <c r="E4" s="43">
        <v>35.0</v>
      </c>
      <c r="F4" s="43">
        <v>180.0</v>
      </c>
      <c r="G4" s="43">
        <v>2.0</v>
      </c>
      <c r="H4" s="48">
        <v>0.4</v>
      </c>
      <c r="I4" s="52">
        <v>1.6</v>
      </c>
      <c r="J4" s="48">
        <v>1.4</v>
      </c>
      <c r="K4" s="43"/>
      <c r="L4" s="43"/>
      <c r="M4" s="43">
        <v>4.0</v>
      </c>
      <c r="N4" s="43">
        <v>2.0</v>
      </c>
      <c r="O4" s="43">
        <v>0.0</v>
      </c>
      <c r="P4" s="43">
        <v>2.0</v>
      </c>
      <c r="Q4" s="43">
        <v>1.0</v>
      </c>
      <c r="R4" s="43">
        <v>1.0</v>
      </c>
      <c r="S4" s="43">
        <v>0.0</v>
      </c>
      <c r="T4" s="43">
        <v>0.0</v>
      </c>
      <c r="U4" s="43">
        <v>0.0</v>
      </c>
      <c r="V4" s="43">
        <v>1.0</v>
      </c>
      <c r="W4" s="57">
        <v>370.0</v>
      </c>
      <c r="X4" s="48">
        <v>3.0</v>
      </c>
      <c r="Y4" s="43">
        <v>3.0</v>
      </c>
      <c r="Z4" s="38">
        <v>2.0</v>
      </c>
      <c r="AC4" s="39"/>
    </row>
    <row r="5" ht="14.25" customHeight="1">
      <c r="A5" s="41">
        <v>4.0</v>
      </c>
      <c r="B5" s="22">
        <v>933.0</v>
      </c>
      <c r="C5" s="43">
        <v>9.0</v>
      </c>
      <c r="D5" s="43">
        <v>1082.0</v>
      </c>
      <c r="E5" s="43">
        <v>28.0</v>
      </c>
      <c r="F5" s="43">
        <v>410.0</v>
      </c>
      <c r="G5" s="43">
        <v>3.0</v>
      </c>
      <c r="H5" s="48">
        <v>1.6</v>
      </c>
      <c r="I5" s="48">
        <v>0.1</v>
      </c>
      <c r="J5" s="48">
        <v>0.2</v>
      </c>
      <c r="K5" s="43"/>
      <c r="L5" s="43"/>
      <c r="M5" s="43">
        <v>5.0</v>
      </c>
      <c r="N5" s="43">
        <v>1.0</v>
      </c>
      <c r="O5" s="43">
        <v>0.0</v>
      </c>
      <c r="P5" s="43">
        <v>5.0</v>
      </c>
      <c r="Q5" s="43">
        <v>2.0</v>
      </c>
      <c r="R5" s="43">
        <v>1.0</v>
      </c>
      <c r="S5" s="43">
        <v>0.0</v>
      </c>
      <c r="T5" s="43">
        <v>0.0</v>
      </c>
      <c r="U5" s="43">
        <v>0.0</v>
      </c>
      <c r="V5" s="43">
        <v>1.0</v>
      </c>
      <c r="W5" s="57">
        <v>865.0</v>
      </c>
      <c r="X5" s="48">
        <v>4.8</v>
      </c>
      <c r="Y5" s="43">
        <v>4.0</v>
      </c>
      <c r="Z5" s="38">
        <v>2.0</v>
      </c>
      <c r="AC5" s="39"/>
    </row>
    <row r="6" ht="14.25" customHeight="1">
      <c r="A6" s="41">
        <v>5.0</v>
      </c>
      <c r="B6" s="64">
        <v>458.0</v>
      </c>
      <c r="C6" s="43">
        <v>5.0</v>
      </c>
      <c r="D6" s="43">
        <v>950.0</v>
      </c>
      <c r="E6" s="43">
        <v>35.0</v>
      </c>
      <c r="F6" s="43">
        <v>210.0</v>
      </c>
      <c r="G6" s="43">
        <v>1.0</v>
      </c>
      <c r="H6" s="48">
        <v>1.4</v>
      </c>
      <c r="I6" s="48">
        <v>0.3</v>
      </c>
      <c r="J6" s="48">
        <v>1.5</v>
      </c>
      <c r="K6" s="43"/>
      <c r="L6" s="43"/>
      <c r="M6" s="43">
        <v>3.0</v>
      </c>
      <c r="N6" s="43">
        <v>1.0</v>
      </c>
      <c r="O6" s="43">
        <v>0.0</v>
      </c>
      <c r="P6" s="43">
        <v>2.0</v>
      </c>
      <c r="Q6" s="43">
        <v>1.0</v>
      </c>
      <c r="R6" s="43">
        <v>1.0</v>
      </c>
      <c r="S6" s="43">
        <v>0.0</v>
      </c>
      <c r="T6" s="43">
        <v>0.0</v>
      </c>
      <c r="U6" s="43">
        <v>0.0</v>
      </c>
      <c r="V6" s="43">
        <v>1.0</v>
      </c>
      <c r="W6" s="57">
        <v>460.0</v>
      </c>
      <c r="X6" s="48">
        <v>5.2</v>
      </c>
      <c r="Y6" s="43">
        <v>4.0</v>
      </c>
      <c r="Z6" s="38">
        <v>3.0</v>
      </c>
      <c r="AC6" s="39"/>
    </row>
    <row r="7" ht="14.25" customHeight="1">
      <c r="A7" s="41">
        <v>6.0</v>
      </c>
      <c r="B7" s="22">
        <v>767.0</v>
      </c>
      <c r="C7" s="43">
        <v>5.0</v>
      </c>
      <c r="D7" s="43">
        <v>1742.0</v>
      </c>
      <c r="E7" s="43">
        <v>44.0</v>
      </c>
      <c r="F7" s="43">
        <v>210.0</v>
      </c>
      <c r="G7" s="43">
        <v>1.0</v>
      </c>
      <c r="H7" s="48">
        <v>0.9</v>
      </c>
      <c r="I7" s="48">
        <v>1.6</v>
      </c>
      <c r="J7" s="48">
        <v>1.4</v>
      </c>
      <c r="K7" s="43"/>
      <c r="L7" s="43"/>
      <c r="M7" s="43">
        <v>6.0</v>
      </c>
      <c r="N7" s="43">
        <v>2.0</v>
      </c>
      <c r="O7" s="43">
        <v>1.0</v>
      </c>
      <c r="P7" s="43">
        <v>2.0</v>
      </c>
      <c r="Q7" s="43">
        <v>1.0</v>
      </c>
      <c r="R7" s="43">
        <v>0.0</v>
      </c>
      <c r="S7" s="43">
        <v>0.0</v>
      </c>
      <c r="T7" s="43">
        <v>0.0</v>
      </c>
      <c r="U7" s="43">
        <v>0.0</v>
      </c>
      <c r="V7" s="43">
        <v>1.0</v>
      </c>
      <c r="W7" s="57">
        <v>340.0</v>
      </c>
      <c r="X7" s="48">
        <v>2.3</v>
      </c>
      <c r="Y7" s="43">
        <v>2.0</v>
      </c>
      <c r="Z7" s="38">
        <v>3.0</v>
      </c>
      <c r="AC7" s="39"/>
    </row>
    <row r="8" ht="14.25" customHeight="1">
      <c r="A8" s="41">
        <v>7.0</v>
      </c>
      <c r="B8" s="64">
        <v>290.0</v>
      </c>
      <c r="C8" s="43">
        <v>5.0</v>
      </c>
      <c r="D8" s="43">
        <v>880.0</v>
      </c>
      <c r="E8" s="43">
        <v>35.0</v>
      </c>
      <c r="F8" s="43">
        <v>150.0</v>
      </c>
      <c r="G8" s="43">
        <v>2.0</v>
      </c>
      <c r="H8" s="48">
        <v>1.7</v>
      </c>
      <c r="I8" s="48">
        <v>0.1</v>
      </c>
      <c r="J8" s="48">
        <v>0.2</v>
      </c>
      <c r="K8" s="43"/>
      <c r="L8" s="43"/>
      <c r="M8" s="43">
        <v>3.0</v>
      </c>
      <c r="N8" s="43">
        <v>1.0</v>
      </c>
      <c r="O8" s="43">
        <v>0.0</v>
      </c>
      <c r="P8" s="43">
        <v>2.0</v>
      </c>
      <c r="Q8" s="43">
        <v>1.0</v>
      </c>
      <c r="R8" s="43">
        <v>1.0</v>
      </c>
      <c r="S8" s="43">
        <v>0.0</v>
      </c>
      <c r="T8" s="43">
        <v>0.0</v>
      </c>
      <c r="U8" s="43">
        <v>0.0</v>
      </c>
      <c r="V8" s="43">
        <v>1.0</v>
      </c>
      <c r="W8" s="57">
        <v>200.0</v>
      </c>
      <c r="X8" s="48">
        <v>3.6</v>
      </c>
      <c r="Y8" s="43">
        <v>1.0</v>
      </c>
      <c r="Z8" s="38">
        <v>3.0</v>
      </c>
      <c r="AC8" s="39"/>
    </row>
    <row r="9" ht="14.25" customHeight="1">
      <c r="A9" s="41">
        <v>8.0</v>
      </c>
      <c r="B9" s="64">
        <v>309.0</v>
      </c>
      <c r="C9" s="43">
        <v>7.0</v>
      </c>
      <c r="D9" s="43">
        <v>870.0</v>
      </c>
      <c r="E9" s="43">
        <v>42.0</v>
      </c>
      <c r="F9" s="43">
        <v>170.0</v>
      </c>
      <c r="G9" s="43">
        <v>1.0</v>
      </c>
      <c r="H9" s="48">
        <v>0.1</v>
      </c>
      <c r="I9" s="48">
        <v>1.7</v>
      </c>
      <c r="J9" s="48">
        <v>1.8</v>
      </c>
      <c r="K9" s="43"/>
      <c r="L9" s="43"/>
      <c r="M9" s="43">
        <v>3.0</v>
      </c>
      <c r="N9" s="43">
        <v>1.0</v>
      </c>
      <c r="O9" s="43">
        <v>0.0</v>
      </c>
      <c r="P9" s="43">
        <v>3.0</v>
      </c>
      <c r="Q9" s="43">
        <v>1.5</v>
      </c>
      <c r="R9" s="43">
        <v>0.0</v>
      </c>
      <c r="S9" s="43">
        <v>0.0</v>
      </c>
      <c r="T9" s="43">
        <v>0.0</v>
      </c>
      <c r="U9" s="43">
        <v>0.0</v>
      </c>
      <c r="V9" s="43">
        <v>1.0</v>
      </c>
      <c r="W9" s="57">
        <v>330.0</v>
      </c>
      <c r="X9" s="48">
        <v>5.6</v>
      </c>
      <c r="Y9" s="43">
        <v>3.0</v>
      </c>
      <c r="Z9" s="38">
        <v>3.0</v>
      </c>
      <c r="AA9" s="77"/>
      <c r="AC9" s="39"/>
    </row>
    <row r="10" ht="14.25" customHeight="1">
      <c r="A10" s="41">
        <v>9.0</v>
      </c>
      <c r="B10" s="22">
        <v>1162.0</v>
      </c>
      <c r="C10" s="43">
        <v>9.0</v>
      </c>
      <c r="D10" s="43">
        <v>1290.0</v>
      </c>
      <c r="E10" s="43">
        <v>39.0</v>
      </c>
      <c r="F10" s="43">
        <v>390.0</v>
      </c>
      <c r="G10" s="43">
        <v>1.0</v>
      </c>
      <c r="H10" s="48">
        <v>1.1</v>
      </c>
      <c r="I10" s="48">
        <v>2.0</v>
      </c>
      <c r="J10" s="48">
        <v>0.5</v>
      </c>
      <c r="K10" s="43"/>
      <c r="L10" s="43"/>
      <c r="M10" s="43">
        <v>5.0</v>
      </c>
      <c r="N10" s="43">
        <v>2.0</v>
      </c>
      <c r="O10" s="43">
        <v>1.0</v>
      </c>
      <c r="P10" s="43">
        <v>5.0</v>
      </c>
      <c r="Q10" s="43">
        <v>2.0</v>
      </c>
      <c r="R10" s="43">
        <v>0.0</v>
      </c>
      <c r="S10" s="43">
        <v>0.0</v>
      </c>
      <c r="T10" s="43">
        <v>0.0</v>
      </c>
      <c r="U10" s="43">
        <v>0.3</v>
      </c>
      <c r="V10" s="43">
        <v>1.0</v>
      </c>
      <c r="W10" s="50">
        <v>785.0</v>
      </c>
      <c r="X10" s="48">
        <v>3.5</v>
      </c>
      <c r="Y10" s="43">
        <v>3.0</v>
      </c>
      <c r="Z10" s="38">
        <v>2.0</v>
      </c>
      <c r="AC10" s="39"/>
    </row>
    <row r="11" ht="14.25" customHeight="1">
      <c r="A11" s="41">
        <v>10.0</v>
      </c>
      <c r="B11" s="64">
        <v>582.0</v>
      </c>
      <c r="C11" s="43">
        <v>6.0</v>
      </c>
      <c r="D11" s="43">
        <v>960.0</v>
      </c>
      <c r="E11" s="43">
        <v>6.0</v>
      </c>
      <c r="F11" s="43">
        <v>240.0</v>
      </c>
      <c r="G11" s="43">
        <v>1.0</v>
      </c>
      <c r="H11" s="48">
        <v>1.6</v>
      </c>
      <c r="I11" s="48">
        <v>1.5</v>
      </c>
      <c r="J11" s="48">
        <v>1.7</v>
      </c>
      <c r="K11" s="43"/>
      <c r="L11" s="43"/>
      <c r="M11" s="43">
        <v>4.0</v>
      </c>
      <c r="N11" s="43">
        <v>1.0</v>
      </c>
      <c r="O11" s="43">
        <v>1.0</v>
      </c>
      <c r="P11" s="43">
        <v>3.0</v>
      </c>
      <c r="Q11" s="43">
        <v>1.5</v>
      </c>
      <c r="R11" s="43">
        <v>0.0</v>
      </c>
      <c r="S11" s="43">
        <v>1.0</v>
      </c>
      <c r="T11" s="43">
        <v>1.0</v>
      </c>
      <c r="U11" s="43">
        <v>0.0</v>
      </c>
      <c r="V11" s="43">
        <v>1.0</v>
      </c>
      <c r="W11" s="57">
        <v>395.0</v>
      </c>
      <c r="X11" s="48">
        <v>3.5</v>
      </c>
      <c r="Y11" s="43">
        <v>2.0</v>
      </c>
      <c r="Z11" s="38">
        <v>3.0</v>
      </c>
      <c r="AC11" s="39"/>
    </row>
    <row r="12" ht="14.25" customHeight="1">
      <c r="A12" s="41">
        <v>11.0</v>
      </c>
      <c r="B12" s="64">
        <v>1031.0</v>
      </c>
      <c r="C12" s="43">
        <v>8.0</v>
      </c>
      <c r="D12" s="43">
        <v>1392.0</v>
      </c>
      <c r="E12" s="43">
        <v>5.0</v>
      </c>
      <c r="F12" s="43">
        <v>310.0</v>
      </c>
      <c r="G12" s="43">
        <v>3.0</v>
      </c>
      <c r="H12" s="48">
        <v>0.8</v>
      </c>
      <c r="I12" s="48">
        <v>0.4</v>
      </c>
      <c r="J12" s="48">
        <v>0.9</v>
      </c>
      <c r="K12" s="43"/>
      <c r="L12" s="43"/>
      <c r="M12" s="43">
        <v>5.0</v>
      </c>
      <c r="N12" s="43">
        <v>2.0</v>
      </c>
      <c r="O12" s="43">
        <v>0.0</v>
      </c>
      <c r="P12" s="43">
        <v>5.0</v>
      </c>
      <c r="Q12" s="43">
        <v>2.0</v>
      </c>
      <c r="R12" s="43">
        <v>0.0</v>
      </c>
      <c r="S12" s="43">
        <v>1.0</v>
      </c>
      <c r="T12" s="43">
        <v>1.0</v>
      </c>
      <c r="U12" s="43">
        <v>0.0</v>
      </c>
      <c r="V12" s="43">
        <v>1.0</v>
      </c>
      <c r="W12" s="57">
        <v>615.0</v>
      </c>
      <c r="X12" s="48">
        <v>3.1</v>
      </c>
      <c r="Y12" s="43">
        <v>2.0</v>
      </c>
      <c r="Z12" s="38">
        <v>3.0</v>
      </c>
      <c r="AC12" s="39"/>
    </row>
    <row r="13" ht="14.25" customHeight="1">
      <c r="A13" s="41">
        <v>12.0</v>
      </c>
      <c r="B13" s="64">
        <v>875.0</v>
      </c>
      <c r="C13" s="43">
        <v>8.0</v>
      </c>
      <c r="D13" s="43">
        <v>950.0</v>
      </c>
      <c r="E13" s="43">
        <v>26.0</v>
      </c>
      <c r="F13" s="43">
        <v>380.0</v>
      </c>
      <c r="G13" s="43">
        <v>2.0</v>
      </c>
      <c r="H13" s="48">
        <v>1.9</v>
      </c>
      <c r="I13" s="48">
        <v>0.7</v>
      </c>
      <c r="J13" s="48">
        <v>1.5</v>
      </c>
      <c r="K13" s="43"/>
      <c r="L13" s="43"/>
      <c r="M13" s="43">
        <v>3.0</v>
      </c>
      <c r="N13" s="43">
        <v>2.0</v>
      </c>
      <c r="O13" s="43">
        <v>0.0</v>
      </c>
      <c r="P13" s="43">
        <v>5.0</v>
      </c>
      <c r="Q13" s="43">
        <v>1.5</v>
      </c>
      <c r="R13" s="43">
        <v>1.0</v>
      </c>
      <c r="S13" s="43">
        <v>0.0</v>
      </c>
      <c r="T13" s="43">
        <v>0.0</v>
      </c>
      <c r="U13" s="43">
        <v>0.0</v>
      </c>
      <c r="V13" s="43">
        <v>1.0</v>
      </c>
      <c r="W13" s="57">
        <v>575.0</v>
      </c>
      <c r="X13" s="48">
        <v>3.4</v>
      </c>
      <c r="Y13" s="43">
        <v>4.0</v>
      </c>
      <c r="Z13" s="38">
        <v>2.0</v>
      </c>
      <c r="AC13" s="39"/>
    </row>
    <row r="14" ht="14.25" customHeight="1">
      <c r="A14" s="41">
        <v>13.0</v>
      </c>
      <c r="B14" s="22">
        <v>1054.0</v>
      </c>
      <c r="C14" s="43">
        <v>7.0</v>
      </c>
      <c r="D14" s="43">
        <v>1110.0</v>
      </c>
      <c r="E14" s="43">
        <v>8.0</v>
      </c>
      <c r="F14" s="43">
        <v>370.0</v>
      </c>
      <c r="G14" s="43">
        <v>2.0</v>
      </c>
      <c r="H14" s="48">
        <v>0.3</v>
      </c>
      <c r="I14" s="48">
        <v>0.1</v>
      </c>
      <c r="J14" s="48">
        <v>0.5</v>
      </c>
      <c r="K14" s="43"/>
      <c r="L14" s="43"/>
      <c r="M14" s="43">
        <v>5.0</v>
      </c>
      <c r="N14" s="43">
        <v>2.0</v>
      </c>
      <c r="O14" s="43">
        <v>0.0</v>
      </c>
      <c r="P14" s="43">
        <v>4.0</v>
      </c>
      <c r="Q14" s="43">
        <v>1.5</v>
      </c>
      <c r="R14" s="43">
        <v>0.0</v>
      </c>
      <c r="S14" s="43">
        <v>1.0</v>
      </c>
      <c r="T14" s="43">
        <v>0.0</v>
      </c>
      <c r="U14" s="43">
        <v>0.0</v>
      </c>
      <c r="V14" s="43">
        <v>1.0</v>
      </c>
      <c r="W14" s="57">
        <v>735.0</v>
      </c>
      <c r="X14" s="48">
        <v>3.6</v>
      </c>
      <c r="Y14" s="43">
        <v>3.0</v>
      </c>
      <c r="Z14" s="38">
        <v>2.0</v>
      </c>
      <c r="AC14" s="39"/>
    </row>
    <row r="15" ht="14.25" customHeight="1">
      <c r="A15" s="41">
        <v>14.0</v>
      </c>
      <c r="B15" s="64">
        <v>712.0</v>
      </c>
      <c r="C15" s="43">
        <v>7.0</v>
      </c>
      <c r="D15" s="43">
        <v>890.0</v>
      </c>
      <c r="E15" s="43">
        <v>41.0</v>
      </c>
      <c r="F15" s="43">
        <v>240.0</v>
      </c>
      <c r="G15" s="43">
        <v>3.0</v>
      </c>
      <c r="H15" s="48">
        <v>0.3</v>
      </c>
      <c r="I15" s="48">
        <v>0.1</v>
      </c>
      <c r="J15" s="48">
        <v>0.5</v>
      </c>
      <c r="K15" s="43"/>
      <c r="L15" s="43"/>
      <c r="M15" s="43">
        <v>5.0</v>
      </c>
      <c r="N15" s="43">
        <v>2.0</v>
      </c>
      <c r="O15" s="43">
        <v>0.0</v>
      </c>
      <c r="P15" s="43">
        <v>3.0</v>
      </c>
      <c r="Q15" s="43">
        <v>1.5</v>
      </c>
      <c r="R15" s="43">
        <v>0.0</v>
      </c>
      <c r="S15" s="43">
        <v>0.0</v>
      </c>
      <c r="T15" s="43">
        <v>0.0</v>
      </c>
      <c r="U15" s="43">
        <v>0.0</v>
      </c>
      <c r="V15" s="43">
        <v>1.0</v>
      </c>
      <c r="W15" s="57">
        <v>415.0</v>
      </c>
      <c r="X15" s="48">
        <v>3.0</v>
      </c>
      <c r="Y15" s="43">
        <v>1.0</v>
      </c>
      <c r="Z15" s="38">
        <v>3.0</v>
      </c>
      <c r="AC15" s="39"/>
    </row>
    <row r="16" ht="14.25" customHeight="1">
      <c r="A16" s="41">
        <v>15.0</v>
      </c>
      <c r="B16" s="64">
        <v>573.0</v>
      </c>
      <c r="C16" s="43">
        <v>5.0</v>
      </c>
      <c r="D16" s="43">
        <v>930.0</v>
      </c>
      <c r="E16" s="43">
        <v>3.0</v>
      </c>
      <c r="F16" s="43">
        <v>210.0</v>
      </c>
      <c r="G16" s="43">
        <v>1.0</v>
      </c>
      <c r="H16" s="48">
        <v>0.2</v>
      </c>
      <c r="I16" s="48">
        <v>0.8</v>
      </c>
      <c r="J16" s="48">
        <v>0.1</v>
      </c>
      <c r="K16" s="43"/>
      <c r="L16" s="43"/>
      <c r="M16" s="43">
        <v>4.0</v>
      </c>
      <c r="N16" s="43">
        <v>1.0</v>
      </c>
      <c r="O16" s="43">
        <v>0.0</v>
      </c>
      <c r="P16" s="43">
        <v>2.0</v>
      </c>
      <c r="Q16" s="43">
        <v>1.0</v>
      </c>
      <c r="R16" s="43">
        <v>0.0</v>
      </c>
      <c r="S16" s="43">
        <v>1.0</v>
      </c>
      <c r="T16" s="43">
        <v>1.0</v>
      </c>
      <c r="U16" s="43">
        <v>0.0</v>
      </c>
      <c r="V16" s="43">
        <v>1.0</v>
      </c>
      <c r="W16" s="57">
        <v>455.0</v>
      </c>
      <c r="X16" s="48">
        <v>4.1</v>
      </c>
      <c r="Y16" s="43">
        <v>3.0</v>
      </c>
      <c r="Z16" s="38">
        <v>3.0</v>
      </c>
      <c r="AC16" s="39"/>
    </row>
    <row r="17" ht="14.25" customHeight="1">
      <c r="A17" s="41">
        <v>16.0</v>
      </c>
      <c r="B17" s="64">
        <v>366.0</v>
      </c>
      <c r="C17" s="43">
        <v>7.0</v>
      </c>
      <c r="D17" s="43">
        <v>635.0</v>
      </c>
      <c r="E17" s="43">
        <v>27.0</v>
      </c>
      <c r="F17" s="43">
        <v>190.0</v>
      </c>
      <c r="G17" s="43">
        <v>1.0</v>
      </c>
      <c r="H17" s="48">
        <v>1.8</v>
      </c>
      <c r="I17" s="48">
        <v>1.7</v>
      </c>
      <c r="J17" s="48">
        <v>1.8</v>
      </c>
      <c r="K17" s="43"/>
      <c r="L17" s="43"/>
      <c r="M17" s="43">
        <v>3.0</v>
      </c>
      <c r="N17" s="43">
        <v>1.0</v>
      </c>
      <c r="O17" s="43">
        <v>0.0</v>
      </c>
      <c r="P17" s="43">
        <v>3.0</v>
      </c>
      <c r="Q17" s="43">
        <v>1.5</v>
      </c>
      <c r="R17" s="43">
        <v>1.0</v>
      </c>
      <c r="S17" s="43">
        <v>0.0</v>
      </c>
      <c r="T17" s="43">
        <v>0.0</v>
      </c>
      <c r="U17" s="43">
        <v>0.0</v>
      </c>
      <c r="V17" s="43">
        <v>1.0</v>
      </c>
      <c r="W17" s="57">
        <v>250.0</v>
      </c>
      <c r="X17" s="48">
        <v>3.6</v>
      </c>
      <c r="Y17" s="43">
        <v>3.0</v>
      </c>
      <c r="Z17" s="38">
        <v>3.0</v>
      </c>
      <c r="AC17" s="39"/>
    </row>
    <row r="18" ht="14.25" customHeight="1">
      <c r="A18" s="41">
        <v>17.0</v>
      </c>
      <c r="B18" s="64">
        <v>1224.0</v>
      </c>
      <c r="C18" s="43">
        <v>8.0</v>
      </c>
      <c r="D18" s="43">
        <v>960.0</v>
      </c>
      <c r="E18" s="43">
        <v>14.0</v>
      </c>
      <c r="F18" s="43">
        <v>400.0</v>
      </c>
      <c r="G18" s="43">
        <v>3.0</v>
      </c>
      <c r="H18" s="48">
        <v>1.3</v>
      </c>
      <c r="I18" s="48">
        <v>0.4</v>
      </c>
      <c r="J18" s="48">
        <v>0.9</v>
      </c>
      <c r="K18" s="43"/>
      <c r="L18" s="43"/>
      <c r="M18" s="43">
        <v>5.0</v>
      </c>
      <c r="N18" s="43">
        <v>2.0</v>
      </c>
      <c r="O18" s="43">
        <v>1.0</v>
      </c>
      <c r="P18" s="43">
        <v>4.0</v>
      </c>
      <c r="Q18" s="43">
        <v>1.0</v>
      </c>
      <c r="R18" s="43">
        <v>0.0</v>
      </c>
      <c r="S18" s="43">
        <v>1.0</v>
      </c>
      <c r="T18" s="43">
        <v>1.0</v>
      </c>
      <c r="U18" s="43">
        <v>0.4</v>
      </c>
      <c r="V18" s="43">
        <v>1.0</v>
      </c>
      <c r="W18" s="57">
        <v>980.0</v>
      </c>
      <c r="X18" s="48">
        <v>4.2</v>
      </c>
      <c r="Y18" s="43">
        <v>4.0</v>
      </c>
      <c r="Z18" s="38">
        <v>3.0</v>
      </c>
      <c r="AC18" s="39"/>
    </row>
    <row r="19" ht="14.25" customHeight="1">
      <c r="A19" s="41">
        <v>18.0</v>
      </c>
      <c r="B19" s="64">
        <v>560.0</v>
      </c>
      <c r="C19" s="43">
        <v>6.0</v>
      </c>
      <c r="D19" s="43">
        <v>1264.0</v>
      </c>
      <c r="E19" s="43">
        <v>16.0</v>
      </c>
      <c r="F19" s="43">
        <v>200.0</v>
      </c>
      <c r="G19" s="43">
        <v>1.0</v>
      </c>
      <c r="H19" s="48">
        <v>1.4</v>
      </c>
      <c r="I19" s="48">
        <v>0.3</v>
      </c>
      <c r="J19" s="48">
        <v>1.5</v>
      </c>
      <c r="K19" s="43"/>
      <c r="L19" s="43"/>
      <c r="M19" s="43">
        <v>3.0</v>
      </c>
      <c r="N19" s="43">
        <v>2.0</v>
      </c>
      <c r="O19" s="43">
        <v>1.0</v>
      </c>
      <c r="P19" s="43">
        <v>3.0</v>
      </c>
      <c r="Q19" s="43">
        <v>1.0</v>
      </c>
      <c r="R19" s="43">
        <v>0.0</v>
      </c>
      <c r="S19" s="43">
        <v>1.0</v>
      </c>
      <c r="T19" s="43">
        <v>0.0</v>
      </c>
      <c r="U19" s="43">
        <v>0.0</v>
      </c>
      <c r="V19" s="43">
        <v>1.0</v>
      </c>
      <c r="W19" s="57">
        <v>715.0</v>
      </c>
      <c r="X19" s="48">
        <v>6.6</v>
      </c>
      <c r="Y19" s="43">
        <v>2.0</v>
      </c>
      <c r="Z19" s="38">
        <v>2.0</v>
      </c>
      <c r="AC19" s="39"/>
    </row>
    <row r="20" ht="14.25" customHeight="1">
      <c r="A20" s="41">
        <v>19.0</v>
      </c>
      <c r="B20" s="64">
        <v>481.0</v>
      </c>
      <c r="C20" s="43">
        <v>5.0</v>
      </c>
      <c r="D20" s="43">
        <v>980.0</v>
      </c>
      <c r="E20" s="43">
        <v>40.0</v>
      </c>
      <c r="F20" s="43">
        <v>210.0</v>
      </c>
      <c r="G20" s="43">
        <v>1.0</v>
      </c>
      <c r="H20" s="48">
        <v>1.4</v>
      </c>
      <c r="I20" s="48">
        <v>1.4</v>
      </c>
      <c r="J20" s="48">
        <v>1.1</v>
      </c>
      <c r="K20" s="43"/>
      <c r="L20" s="43"/>
      <c r="M20" s="43">
        <v>4.0</v>
      </c>
      <c r="N20" s="43">
        <v>1.0</v>
      </c>
      <c r="O20" s="43">
        <v>0.0</v>
      </c>
      <c r="P20" s="43">
        <v>2.0</v>
      </c>
      <c r="Q20" s="43">
        <v>1.0</v>
      </c>
      <c r="R20" s="43">
        <v>0.0</v>
      </c>
      <c r="S20" s="43">
        <v>0.0</v>
      </c>
      <c r="T20" s="43">
        <v>0.0</v>
      </c>
      <c r="U20" s="43">
        <v>0.0</v>
      </c>
      <c r="V20" s="43">
        <v>1.0</v>
      </c>
      <c r="W20" s="57">
        <v>335.0</v>
      </c>
      <c r="X20" s="48">
        <v>3.6</v>
      </c>
      <c r="Y20" s="43">
        <v>2.0</v>
      </c>
      <c r="Z20" s="38">
        <v>3.0</v>
      </c>
      <c r="AC20" s="39"/>
    </row>
    <row r="21" ht="14.25" customHeight="1">
      <c r="A21" s="41">
        <v>20.0</v>
      </c>
      <c r="B21" s="64">
        <v>615.0</v>
      </c>
      <c r="C21" s="43">
        <v>6.0</v>
      </c>
      <c r="D21" s="43">
        <v>920.0</v>
      </c>
      <c r="E21" s="43">
        <v>11.0</v>
      </c>
      <c r="F21" s="43">
        <v>220.0</v>
      </c>
      <c r="G21" s="43">
        <v>2.0</v>
      </c>
      <c r="H21" s="48">
        <v>0.5</v>
      </c>
      <c r="I21" s="48">
        <v>1.6</v>
      </c>
      <c r="J21" s="48">
        <v>1.3</v>
      </c>
      <c r="K21" s="43"/>
      <c r="L21" s="43"/>
      <c r="M21" s="43">
        <v>4.0</v>
      </c>
      <c r="N21" s="43">
        <v>1.0</v>
      </c>
      <c r="O21" s="43">
        <v>1.0</v>
      </c>
      <c r="P21" s="43">
        <v>3.0</v>
      </c>
      <c r="Q21" s="43">
        <v>1.5</v>
      </c>
      <c r="R21" s="43">
        <v>0.0</v>
      </c>
      <c r="S21" s="43">
        <v>1.0</v>
      </c>
      <c r="T21" s="43">
        <v>1.0</v>
      </c>
      <c r="U21" s="43">
        <v>0.0</v>
      </c>
      <c r="V21" s="43">
        <v>1.0</v>
      </c>
      <c r="W21" s="57">
        <v>595.0</v>
      </c>
      <c r="X21" s="48">
        <v>5.0</v>
      </c>
      <c r="Y21" s="43">
        <v>3.0</v>
      </c>
      <c r="Z21" s="38">
        <v>2.0</v>
      </c>
      <c r="AC21" s="39"/>
    </row>
    <row r="22" ht="14.25" customHeight="1">
      <c r="A22" s="41">
        <v>21.0</v>
      </c>
      <c r="B22" s="64">
        <v>437.0</v>
      </c>
      <c r="C22" s="43">
        <v>6.0</v>
      </c>
      <c r="D22" s="43">
        <v>1440.0</v>
      </c>
      <c r="E22" s="43">
        <v>40.0</v>
      </c>
      <c r="F22" s="43">
        <v>220.0</v>
      </c>
      <c r="G22" s="43">
        <v>2.0</v>
      </c>
      <c r="H22" s="48">
        <v>1.6</v>
      </c>
      <c r="I22" s="48">
        <v>0.1</v>
      </c>
      <c r="J22" s="48">
        <v>0.2</v>
      </c>
      <c r="K22" s="43"/>
      <c r="L22" s="43"/>
      <c r="M22" s="43">
        <v>3.0</v>
      </c>
      <c r="N22" s="43">
        <v>1.0</v>
      </c>
      <c r="O22" s="43">
        <v>0.0</v>
      </c>
      <c r="P22" s="43">
        <v>3.0</v>
      </c>
      <c r="Q22" s="43">
        <v>1.0</v>
      </c>
      <c r="R22" s="43">
        <v>0.0</v>
      </c>
      <c r="S22" s="43">
        <v>0.0</v>
      </c>
      <c r="T22" s="43">
        <v>0.0</v>
      </c>
      <c r="U22" s="43">
        <v>0.0</v>
      </c>
      <c r="V22" s="43">
        <v>1.0</v>
      </c>
      <c r="W22" s="57">
        <v>490.0</v>
      </c>
      <c r="X22" s="48">
        <v>5.8</v>
      </c>
      <c r="Y22" s="43">
        <v>2.0</v>
      </c>
      <c r="Z22" s="38">
        <v>3.0</v>
      </c>
      <c r="AC22" s="39"/>
    </row>
    <row r="23" ht="14.25" customHeight="1">
      <c r="A23" s="41">
        <v>22.0</v>
      </c>
      <c r="B23" s="64">
        <v>966.0</v>
      </c>
      <c r="C23" s="43">
        <v>9.0</v>
      </c>
      <c r="D23" s="43">
        <v>890.0</v>
      </c>
      <c r="E23" s="43">
        <v>7.0</v>
      </c>
      <c r="F23" s="43">
        <v>350.0</v>
      </c>
      <c r="G23" s="43">
        <v>2.0</v>
      </c>
      <c r="H23" s="48">
        <v>1.5</v>
      </c>
      <c r="I23" s="48">
        <v>0.8</v>
      </c>
      <c r="J23" s="48">
        <v>0.6</v>
      </c>
      <c r="K23" s="43"/>
      <c r="L23" s="43"/>
      <c r="M23" s="43">
        <v>4.0</v>
      </c>
      <c r="N23" s="43">
        <v>2.0</v>
      </c>
      <c r="O23" s="43">
        <v>1.0</v>
      </c>
      <c r="P23" s="43">
        <v>5.0</v>
      </c>
      <c r="Q23" s="43">
        <v>2.5</v>
      </c>
      <c r="R23" s="43">
        <v>0.0</v>
      </c>
      <c r="S23" s="43">
        <v>1.0</v>
      </c>
      <c r="T23" s="43">
        <v>1.0</v>
      </c>
      <c r="U23" s="43">
        <v>0.0</v>
      </c>
      <c r="V23" s="43">
        <v>1.0</v>
      </c>
      <c r="W23" s="57">
        <v>835.0</v>
      </c>
      <c r="X23" s="48">
        <v>4.5</v>
      </c>
      <c r="Y23" s="43">
        <v>3.0</v>
      </c>
      <c r="Z23" s="38">
        <v>3.0</v>
      </c>
      <c r="AC23" s="39"/>
    </row>
    <row r="24" ht="14.25" customHeight="1">
      <c r="A24" s="41">
        <v>23.0</v>
      </c>
      <c r="B24" s="64">
        <v>1079.0</v>
      </c>
      <c r="C24" s="43">
        <v>7.0</v>
      </c>
      <c r="D24" s="43">
        <v>1950.0</v>
      </c>
      <c r="E24" s="43">
        <v>15.0</v>
      </c>
      <c r="F24" s="43">
        <v>360.0</v>
      </c>
      <c r="G24" s="43">
        <v>1.0</v>
      </c>
      <c r="H24" s="48">
        <v>0.9</v>
      </c>
      <c r="I24" s="48">
        <v>0.3</v>
      </c>
      <c r="J24" s="48">
        <v>1.0</v>
      </c>
      <c r="K24" s="43"/>
      <c r="L24" s="43"/>
      <c r="M24" s="43">
        <v>6.0</v>
      </c>
      <c r="N24" s="43">
        <v>1.0</v>
      </c>
      <c r="O24" s="43">
        <v>0.0</v>
      </c>
      <c r="P24" s="43">
        <v>4.0</v>
      </c>
      <c r="Q24" s="43">
        <v>1.5</v>
      </c>
      <c r="R24" s="43">
        <v>0.0</v>
      </c>
      <c r="S24" s="43">
        <v>1.0</v>
      </c>
      <c r="T24" s="43">
        <v>1.0</v>
      </c>
      <c r="U24" s="43">
        <v>0.0</v>
      </c>
      <c r="V24" s="43">
        <v>1.0</v>
      </c>
      <c r="W24" s="57">
        <v>700.0</v>
      </c>
      <c r="X24" s="48">
        <v>3.4</v>
      </c>
      <c r="Y24" s="43">
        <v>3.0</v>
      </c>
      <c r="Z24" s="38">
        <v>3.0</v>
      </c>
      <c r="AC24" s="39"/>
    </row>
    <row r="25" ht="14.25" customHeight="1">
      <c r="A25" s="41">
        <v>24.0</v>
      </c>
      <c r="B25" s="64">
        <v>855.0</v>
      </c>
      <c r="C25" s="43">
        <v>8.0</v>
      </c>
      <c r="D25" s="43">
        <v>980.0</v>
      </c>
      <c r="E25" s="43">
        <v>10.0</v>
      </c>
      <c r="F25" s="43">
        <v>380.0</v>
      </c>
      <c r="G25" s="43">
        <v>1.0</v>
      </c>
      <c r="H25" s="48">
        <v>1.3</v>
      </c>
      <c r="I25" s="48">
        <v>0.8</v>
      </c>
      <c r="J25" s="48">
        <v>1.6</v>
      </c>
      <c r="K25" s="43"/>
      <c r="L25" s="43"/>
      <c r="M25" s="43">
        <v>4.0</v>
      </c>
      <c r="N25" s="43">
        <v>1.0</v>
      </c>
      <c r="O25" s="43">
        <v>0.0</v>
      </c>
      <c r="P25" s="43">
        <v>5.0</v>
      </c>
      <c r="Q25" s="43">
        <v>1.5</v>
      </c>
      <c r="R25" s="43">
        <v>0.0</v>
      </c>
      <c r="S25" s="43">
        <v>1.0</v>
      </c>
      <c r="T25" s="43">
        <v>1.0</v>
      </c>
      <c r="U25" s="43">
        <v>0.0</v>
      </c>
      <c r="V25" s="43">
        <v>1.0</v>
      </c>
      <c r="W25" s="57">
        <v>595.0</v>
      </c>
      <c r="X25" s="48">
        <v>3.6</v>
      </c>
      <c r="Y25" s="43">
        <v>3.0</v>
      </c>
      <c r="Z25" s="38">
        <v>3.0</v>
      </c>
      <c r="AC25" s="39"/>
    </row>
    <row r="26" ht="14.25" customHeight="1">
      <c r="A26" s="41">
        <v>25.0</v>
      </c>
      <c r="B26" s="22">
        <v>1005.0</v>
      </c>
      <c r="C26" s="43">
        <v>8.0</v>
      </c>
      <c r="D26" s="43">
        <v>920.0</v>
      </c>
      <c r="E26" s="43">
        <v>9.0</v>
      </c>
      <c r="F26" s="43">
        <v>360.0</v>
      </c>
      <c r="G26" s="43">
        <v>1.0</v>
      </c>
      <c r="H26" s="48">
        <v>0.7</v>
      </c>
      <c r="I26" s="48">
        <v>0.0</v>
      </c>
      <c r="J26" s="48">
        <v>0.6</v>
      </c>
      <c r="K26" s="43"/>
      <c r="L26" s="43"/>
      <c r="M26" s="43">
        <v>4.0</v>
      </c>
      <c r="N26" s="43">
        <v>2.0</v>
      </c>
      <c r="O26" s="43">
        <v>0.0</v>
      </c>
      <c r="P26" s="43">
        <v>4.0</v>
      </c>
      <c r="Q26" s="43">
        <v>1.5</v>
      </c>
      <c r="R26" s="43">
        <v>0.0</v>
      </c>
      <c r="S26" s="43">
        <v>1.0</v>
      </c>
      <c r="T26" s="43">
        <v>1.0</v>
      </c>
      <c r="U26" s="43">
        <v>0.0</v>
      </c>
      <c r="V26" s="43">
        <v>1.0</v>
      </c>
      <c r="W26" s="57">
        <v>910.0</v>
      </c>
      <c r="X26" s="48">
        <v>4.7</v>
      </c>
      <c r="Y26" s="43">
        <v>4.0</v>
      </c>
      <c r="Z26" s="38">
        <v>3.0</v>
      </c>
      <c r="AC26" s="39"/>
    </row>
    <row r="27" ht="14.25" customHeight="1">
      <c r="A27" s="41">
        <v>26.0</v>
      </c>
      <c r="B27" s="22">
        <v>1014.0</v>
      </c>
      <c r="C27" s="43">
        <v>7.0</v>
      </c>
      <c r="D27" s="43">
        <v>1500.0</v>
      </c>
      <c r="E27" s="43">
        <v>14.0</v>
      </c>
      <c r="F27" s="43">
        <v>360.0</v>
      </c>
      <c r="G27" s="43">
        <v>2.0</v>
      </c>
      <c r="H27" s="48">
        <v>0.6</v>
      </c>
      <c r="I27" s="48">
        <v>1.5</v>
      </c>
      <c r="J27" s="48">
        <v>0.3</v>
      </c>
      <c r="K27" s="43"/>
      <c r="L27" s="43"/>
      <c r="M27" s="43">
        <v>5.0</v>
      </c>
      <c r="N27" s="43">
        <v>2.0</v>
      </c>
      <c r="O27" s="43">
        <v>1.0</v>
      </c>
      <c r="P27" s="43">
        <v>4.0</v>
      </c>
      <c r="Q27" s="43">
        <v>1.5</v>
      </c>
      <c r="R27" s="43">
        <v>0.0</v>
      </c>
      <c r="S27" s="43">
        <v>1.0</v>
      </c>
      <c r="T27" s="43">
        <v>1.0</v>
      </c>
      <c r="U27" s="43">
        <v>0.0</v>
      </c>
      <c r="V27" s="43">
        <v>1.0</v>
      </c>
      <c r="W27" s="57">
        <v>515.0</v>
      </c>
      <c r="X27" s="48">
        <v>2.6</v>
      </c>
      <c r="Y27" s="43">
        <v>2.0</v>
      </c>
      <c r="Z27" s="38">
        <v>3.0</v>
      </c>
      <c r="AC27" s="39"/>
    </row>
    <row r="28" ht="14.25" customHeight="1">
      <c r="A28" s="41">
        <v>27.0</v>
      </c>
      <c r="B28" s="64">
        <v>430.0</v>
      </c>
      <c r="C28" s="43">
        <v>7.0</v>
      </c>
      <c r="D28" s="43">
        <v>828.0</v>
      </c>
      <c r="E28" s="43">
        <v>41.0</v>
      </c>
      <c r="F28" s="43">
        <v>220.0</v>
      </c>
      <c r="G28" s="43">
        <v>1.0</v>
      </c>
      <c r="H28" s="48">
        <v>0.6</v>
      </c>
      <c r="I28" s="48">
        <v>1.1</v>
      </c>
      <c r="J28" s="48">
        <v>0.9</v>
      </c>
      <c r="K28" s="43"/>
      <c r="L28" s="43"/>
      <c r="M28" s="43">
        <v>4.0</v>
      </c>
      <c r="N28" s="43">
        <v>1.0</v>
      </c>
      <c r="O28" s="43">
        <v>0.0</v>
      </c>
      <c r="P28" s="43">
        <v>3.0</v>
      </c>
      <c r="Q28" s="43">
        <v>1.0</v>
      </c>
      <c r="R28" s="43">
        <v>0.0</v>
      </c>
      <c r="S28" s="43">
        <v>0.0</v>
      </c>
      <c r="T28" s="43">
        <v>0.0</v>
      </c>
      <c r="U28" s="43">
        <v>0.0</v>
      </c>
      <c r="V28" s="43">
        <v>1.0</v>
      </c>
      <c r="W28" s="57">
        <v>315.0</v>
      </c>
      <c r="X28" s="48">
        <v>3.8</v>
      </c>
      <c r="Y28" s="43">
        <v>2.0</v>
      </c>
      <c r="Z28" s="38">
        <v>2.0</v>
      </c>
      <c r="AC28" s="39"/>
    </row>
    <row r="29" ht="14.25" customHeight="1">
      <c r="A29" s="41">
        <v>28.0</v>
      </c>
      <c r="B29" s="64">
        <v>601.0</v>
      </c>
      <c r="C29" s="43">
        <v>7.0</v>
      </c>
      <c r="D29" s="43">
        <v>860.0</v>
      </c>
      <c r="E29" s="43">
        <v>14.0</v>
      </c>
      <c r="F29" s="43">
        <v>180.0</v>
      </c>
      <c r="G29" s="43">
        <v>1.0</v>
      </c>
      <c r="H29" s="48">
        <v>0.1</v>
      </c>
      <c r="I29" s="48">
        <v>0.7</v>
      </c>
      <c r="J29" s="48">
        <v>0.2</v>
      </c>
      <c r="K29" s="43"/>
      <c r="L29" s="43"/>
      <c r="M29" s="43">
        <v>3.0</v>
      </c>
      <c r="N29" s="43">
        <v>2.0</v>
      </c>
      <c r="O29" s="43">
        <v>0.0</v>
      </c>
      <c r="P29" s="43">
        <v>3.0</v>
      </c>
      <c r="Q29" s="43">
        <v>1.0</v>
      </c>
      <c r="R29" s="43">
        <v>0.0</v>
      </c>
      <c r="S29" s="43">
        <v>1.0</v>
      </c>
      <c r="T29" s="43">
        <v>0.0</v>
      </c>
      <c r="U29" s="43">
        <v>0.2</v>
      </c>
      <c r="V29" s="43">
        <v>1.0</v>
      </c>
      <c r="W29" s="57">
        <v>430.0</v>
      </c>
      <c r="X29" s="48">
        <v>3.7</v>
      </c>
      <c r="Y29" s="43">
        <v>1.0</v>
      </c>
      <c r="Z29" s="38">
        <v>3.0</v>
      </c>
      <c r="AC29" s="39"/>
    </row>
    <row r="30" ht="14.25" customHeight="1">
      <c r="A30" s="41">
        <v>29.0</v>
      </c>
      <c r="B30" s="64">
        <v>1090.0</v>
      </c>
      <c r="C30" s="43">
        <v>8.0</v>
      </c>
      <c r="D30" s="43">
        <v>980.0</v>
      </c>
      <c r="E30" s="43">
        <v>12.0</v>
      </c>
      <c r="F30" s="43">
        <v>420.0</v>
      </c>
      <c r="G30" s="43">
        <v>1.0</v>
      </c>
      <c r="H30" s="48">
        <v>0.7</v>
      </c>
      <c r="I30" s="48">
        <v>0.6</v>
      </c>
      <c r="J30" s="48">
        <v>0.8</v>
      </c>
      <c r="K30" s="43"/>
      <c r="L30" s="43"/>
      <c r="M30" s="43">
        <v>5.0</v>
      </c>
      <c r="N30" s="43">
        <v>2.0</v>
      </c>
      <c r="O30" s="43">
        <v>0.0</v>
      </c>
      <c r="P30" s="43">
        <v>4.0</v>
      </c>
      <c r="Q30" s="43">
        <v>1.0</v>
      </c>
      <c r="R30" s="43">
        <v>0.0</v>
      </c>
      <c r="S30" s="43">
        <v>1.0</v>
      </c>
      <c r="T30" s="43">
        <v>1.0</v>
      </c>
      <c r="U30" s="43">
        <v>0.0</v>
      </c>
      <c r="V30" s="43">
        <v>1.0</v>
      </c>
      <c r="W30" s="57">
        <v>585.0</v>
      </c>
      <c r="X30" s="48">
        <v>2.8</v>
      </c>
      <c r="Y30" s="43">
        <v>2.0</v>
      </c>
      <c r="Z30" s="38">
        <v>3.0</v>
      </c>
      <c r="AC30" s="39"/>
    </row>
    <row r="31" ht="14.25" customHeight="1">
      <c r="A31" s="41">
        <v>30.0</v>
      </c>
      <c r="B31" s="64">
        <v>579.0</v>
      </c>
      <c r="C31" s="43">
        <v>6.0</v>
      </c>
      <c r="D31" s="43">
        <v>1896.0</v>
      </c>
      <c r="E31" s="43">
        <v>43.0</v>
      </c>
      <c r="F31" s="43">
        <v>220.0</v>
      </c>
      <c r="G31" s="43">
        <v>3.0</v>
      </c>
      <c r="H31" s="48">
        <v>0.5</v>
      </c>
      <c r="I31" s="48">
        <v>0.5</v>
      </c>
      <c r="J31" s="48">
        <v>0.6</v>
      </c>
      <c r="K31" s="43"/>
      <c r="L31" s="43"/>
      <c r="M31" s="43">
        <v>5.0</v>
      </c>
      <c r="N31" s="43">
        <v>1.0</v>
      </c>
      <c r="O31" s="43">
        <v>1.0</v>
      </c>
      <c r="P31" s="43">
        <v>2.0</v>
      </c>
      <c r="Q31" s="43">
        <v>1.0</v>
      </c>
      <c r="R31" s="43">
        <v>0.0</v>
      </c>
      <c r="S31" s="43">
        <v>0.0</v>
      </c>
      <c r="T31" s="43">
        <v>0.0</v>
      </c>
      <c r="U31" s="43">
        <v>0.0</v>
      </c>
      <c r="V31" s="43">
        <v>1.0</v>
      </c>
      <c r="W31" s="57">
        <v>370.0</v>
      </c>
      <c r="X31" s="48">
        <v>3.3</v>
      </c>
      <c r="Y31" s="43">
        <v>3.0</v>
      </c>
      <c r="Z31" s="38">
        <v>3.0</v>
      </c>
      <c r="AC31" s="39"/>
    </row>
    <row r="32" ht="14.25" customHeight="1">
      <c r="A32" s="41">
        <v>31.0</v>
      </c>
      <c r="B32" s="64">
        <v>846.0</v>
      </c>
      <c r="C32" s="43">
        <v>7.0</v>
      </c>
      <c r="D32" s="43">
        <v>1691.0</v>
      </c>
      <c r="E32" s="43">
        <v>11.0</v>
      </c>
      <c r="F32" s="43">
        <v>210.0</v>
      </c>
      <c r="G32" s="43">
        <v>2.0</v>
      </c>
      <c r="H32" s="48">
        <v>1.2</v>
      </c>
      <c r="I32" s="48">
        <v>0.7</v>
      </c>
      <c r="J32" s="48">
        <v>1.5</v>
      </c>
      <c r="K32" s="43"/>
      <c r="L32" s="43"/>
      <c r="M32" s="43">
        <v>5.0</v>
      </c>
      <c r="N32" s="43">
        <v>2.0</v>
      </c>
      <c r="O32" s="43">
        <v>0.0</v>
      </c>
      <c r="P32" s="43">
        <v>3.0</v>
      </c>
      <c r="Q32" s="43">
        <v>1.5</v>
      </c>
      <c r="R32" s="43">
        <v>0.0</v>
      </c>
      <c r="S32" s="43">
        <v>1.0</v>
      </c>
      <c r="T32" s="43">
        <v>1.0</v>
      </c>
      <c r="U32" s="43">
        <v>0.0</v>
      </c>
      <c r="V32" s="43">
        <v>1.0</v>
      </c>
      <c r="W32" s="57">
        <v>820.0</v>
      </c>
      <c r="X32" s="48">
        <v>5.0</v>
      </c>
      <c r="Y32" s="43">
        <v>3.0</v>
      </c>
      <c r="Z32" s="38">
        <v>3.0</v>
      </c>
      <c r="AC32" s="39"/>
    </row>
    <row r="33" ht="14.25" customHeight="1">
      <c r="A33" s="41">
        <v>32.0</v>
      </c>
      <c r="B33" s="22">
        <v>1010.0</v>
      </c>
      <c r="C33" s="43">
        <v>7.0</v>
      </c>
      <c r="D33" s="43">
        <v>1000.0</v>
      </c>
      <c r="E33" s="43">
        <v>27.0</v>
      </c>
      <c r="F33" s="43">
        <v>380.0</v>
      </c>
      <c r="G33" s="43">
        <v>3.0</v>
      </c>
      <c r="H33" s="48">
        <v>0.5</v>
      </c>
      <c r="I33" s="48">
        <v>1.2</v>
      </c>
      <c r="J33" s="48">
        <v>0.4</v>
      </c>
      <c r="K33" s="43"/>
      <c r="L33" s="43"/>
      <c r="M33" s="43">
        <v>4.0</v>
      </c>
      <c r="N33" s="43">
        <v>2.0</v>
      </c>
      <c r="O33" s="43">
        <v>0.0</v>
      </c>
      <c r="P33" s="43">
        <v>4.0</v>
      </c>
      <c r="Q33" s="43">
        <v>1.0</v>
      </c>
      <c r="R33" s="43">
        <v>1.0</v>
      </c>
      <c r="S33" s="43">
        <v>0.0</v>
      </c>
      <c r="T33" s="43">
        <v>0.0</v>
      </c>
      <c r="U33" s="43">
        <v>0.0</v>
      </c>
      <c r="V33" s="43">
        <v>1.0</v>
      </c>
      <c r="W33" s="57">
        <v>775.0</v>
      </c>
      <c r="X33" s="48">
        <v>4.0</v>
      </c>
      <c r="Y33" s="43">
        <v>3.0</v>
      </c>
      <c r="Z33" s="38">
        <v>3.0</v>
      </c>
      <c r="AC33" s="39"/>
    </row>
    <row r="34" ht="14.25" customHeight="1">
      <c r="A34" s="41">
        <v>33.0</v>
      </c>
      <c r="B34" s="64">
        <v>785.0</v>
      </c>
      <c r="C34" s="43">
        <v>7.0</v>
      </c>
      <c r="D34" s="43">
        <v>1900.0</v>
      </c>
      <c r="E34" s="43">
        <v>24.0</v>
      </c>
      <c r="F34" s="43">
        <v>220.0</v>
      </c>
      <c r="G34" s="43">
        <v>3.0</v>
      </c>
      <c r="H34" s="48">
        <v>0.6</v>
      </c>
      <c r="I34" s="48">
        <v>1.5</v>
      </c>
      <c r="J34" s="48">
        <v>1.1</v>
      </c>
      <c r="K34" s="43"/>
      <c r="L34" s="43"/>
      <c r="M34" s="43">
        <v>6.0</v>
      </c>
      <c r="N34" s="43">
        <v>1.0</v>
      </c>
      <c r="O34" s="43">
        <v>0.0</v>
      </c>
      <c r="P34" s="43">
        <v>3.0</v>
      </c>
      <c r="Q34" s="43">
        <v>1.0</v>
      </c>
      <c r="R34" s="43">
        <v>0.0</v>
      </c>
      <c r="S34" s="43">
        <v>1.0</v>
      </c>
      <c r="T34" s="43">
        <v>0.0</v>
      </c>
      <c r="U34" s="43">
        <v>0.0</v>
      </c>
      <c r="V34" s="43">
        <v>1.0</v>
      </c>
      <c r="W34" s="57">
        <v>730.0</v>
      </c>
      <c r="X34" s="48">
        <v>4.8</v>
      </c>
      <c r="Y34" s="43">
        <v>2.0</v>
      </c>
      <c r="Z34" s="38">
        <v>2.0</v>
      </c>
      <c r="AC34" s="39"/>
    </row>
    <row r="35" ht="14.25" customHeight="1">
      <c r="A35" s="41">
        <v>34.0</v>
      </c>
      <c r="B35" s="64">
        <v>938.0</v>
      </c>
      <c r="C35" s="43">
        <v>7.0</v>
      </c>
      <c r="D35" s="43">
        <v>1867.0</v>
      </c>
      <c r="E35" s="43">
        <v>41.0</v>
      </c>
      <c r="F35" s="43">
        <v>420.0</v>
      </c>
      <c r="G35" s="43">
        <v>1.0</v>
      </c>
      <c r="H35" s="48">
        <v>0.7</v>
      </c>
      <c r="I35" s="48">
        <v>1.5</v>
      </c>
      <c r="J35" s="48">
        <v>1.3</v>
      </c>
      <c r="K35" s="43"/>
      <c r="L35" s="43"/>
      <c r="M35" s="43">
        <v>5.0</v>
      </c>
      <c r="N35" s="43">
        <v>1.0</v>
      </c>
      <c r="O35" s="43">
        <v>0.0</v>
      </c>
      <c r="P35" s="43">
        <v>4.0</v>
      </c>
      <c r="Q35" s="43">
        <v>1.5</v>
      </c>
      <c r="R35" s="43">
        <v>0.0</v>
      </c>
      <c r="S35" s="43">
        <v>0.0</v>
      </c>
      <c r="T35" s="43">
        <v>0.0</v>
      </c>
      <c r="U35" s="43">
        <v>0.0</v>
      </c>
      <c r="V35" s="43">
        <v>1.0</v>
      </c>
      <c r="W35" s="57">
        <v>760.0</v>
      </c>
      <c r="X35" s="48">
        <v>4.2</v>
      </c>
      <c r="Y35" s="43">
        <v>4.0</v>
      </c>
      <c r="Z35" s="38">
        <v>1.0</v>
      </c>
      <c r="AC35" s="39"/>
    </row>
    <row r="36" ht="14.25" customHeight="1">
      <c r="A36" s="41">
        <v>35.0</v>
      </c>
      <c r="B36" s="64">
        <v>1219.0</v>
      </c>
      <c r="C36" s="43">
        <v>9.0</v>
      </c>
      <c r="D36" s="43">
        <v>1715.0</v>
      </c>
      <c r="E36" s="43">
        <v>23.0</v>
      </c>
      <c r="F36" s="43">
        <v>370.0</v>
      </c>
      <c r="G36" s="43">
        <v>2.0</v>
      </c>
      <c r="H36" s="48">
        <v>1.4</v>
      </c>
      <c r="I36" s="48">
        <v>1.2</v>
      </c>
      <c r="J36" s="48">
        <v>1.3</v>
      </c>
      <c r="K36" s="43"/>
      <c r="L36" s="43"/>
      <c r="M36" s="43">
        <v>5.0</v>
      </c>
      <c r="N36" s="43">
        <v>2.0</v>
      </c>
      <c r="O36" s="43">
        <v>0.0</v>
      </c>
      <c r="P36" s="43">
        <v>5.0</v>
      </c>
      <c r="Q36" s="43">
        <v>2.0</v>
      </c>
      <c r="R36" s="43">
        <v>0.0</v>
      </c>
      <c r="S36" s="43">
        <v>1.0</v>
      </c>
      <c r="T36" s="43">
        <v>0.0</v>
      </c>
      <c r="U36" s="43">
        <v>0.4</v>
      </c>
      <c r="V36" s="43">
        <v>1.0</v>
      </c>
      <c r="W36" s="57">
        <v>660.0</v>
      </c>
      <c r="X36" s="48">
        <v>2.8</v>
      </c>
      <c r="Y36" s="43">
        <v>3.0</v>
      </c>
      <c r="Z36" s="38">
        <v>3.0</v>
      </c>
      <c r="AC36" s="39"/>
    </row>
    <row r="37" ht="14.25" customHeight="1">
      <c r="A37" s="41">
        <v>36.0</v>
      </c>
      <c r="B37" s="64">
        <v>626.0</v>
      </c>
      <c r="C37" s="43">
        <v>7.0</v>
      </c>
      <c r="D37" s="43">
        <v>1349.0</v>
      </c>
      <c r="E37" s="43">
        <v>16.0</v>
      </c>
      <c r="F37" s="43">
        <v>240.0</v>
      </c>
      <c r="G37" s="43">
        <v>1.0</v>
      </c>
      <c r="H37" s="48">
        <v>0.2</v>
      </c>
      <c r="I37" s="48">
        <v>0.8</v>
      </c>
      <c r="J37" s="48">
        <v>0.1</v>
      </c>
      <c r="K37" s="43"/>
      <c r="L37" s="43"/>
      <c r="M37" s="43">
        <v>4.0</v>
      </c>
      <c r="N37" s="43">
        <v>1.0</v>
      </c>
      <c r="O37" s="43">
        <v>0.0</v>
      </c>
      <c r="P37" s="43">
        <v>3.0</v>
      </c>
      <c r="Q37" s="43">
        <v>1.5</v>
      </c>
      <c r="R37" s="43">
        <v>0.0</v>
      </c>
      <c r="S37" s="43">
        <v>1.0</v>
      </c>
      <c r="T37" s="43">
        <v>1.0</v>
      </c>
      <c r="U37" s="43">
        <v>0.0</v>
      </c>
      <c r="V37" s="43">
        <v>1.0</v>
      </c>
      <c r="W37" s="57">
        <v>310.0</v>
      </c>
      <c r="X37" s="48">
        <v>2.6</v>
      </c>
      <c r="Y37" s="43">
        <v>1.0</v>
      </c>
      <c r="Z37" s="38">
        <v>3.0</v>
      </c>
      <c r="AC37" s="39"/>
    </row>
    <row r="38" ht="14.25" customHeight="1">
      <c r="A38" s="41">
        <v>37.0</v>
      </c>
      <c r="B38" s="22">
        <v>1008.0</v>
      </c>
      <c r="C38" s="43">
        <v>9.0</v>
      </c>
      <c r="D38" s="43">
        <v>694.0</v>
      </c>
      <c r="E38" s="43">
        <v>31.0</v>
      </c>
      <c r="F38" s="43">
        <v>400.0</v>
      </c>
      <c r="G38" s="43">
        <v>1.0</v>
      </c>
      <c r="H38" s="48">
        <v>0.3</v>
      </c>
      <c r="I38" s="48">
        <v>0.1</v>
      </c>
      <c r="J38" s="48">
        <v>0.5</v>
      </c>
      <c r="K38" s="43"/>
      <c r="L38" s="43"/>
      <c r="M38" s="43">
        <v>3.0</v>
      </c>
      <c r="N38" s="43">
        <v>2.0</v>
      </c>
      <c r="O38" s="43">
        <v>0.0</v>
      </c>
      <c r="P38" s="43">
        <v>5.0</v>
      </c>
      <c r="Q38" s="43">
        <v>2.5</v>
      </c>
      <c r="R38" s="43">
        <v>1.0</v>
      </c>
      <c r="S38" s="43">
        <v>0.0</v>
      </c>
      <c r="T38" s="43">
        <v>0.0</v>
      </c>
      <c r="U38" s="43">
        <v>0.0</v>
      </c>
      <c r="V38" s="43">
        <v>1.0</v>
      </c>
      <c r="W38" s="57">
        <v>765.0</v>
      </c>
      <c r="X38" s="48">
        <v>3.9</v>
      </c>
      <c r="Y38" s="43">
        <v>2.0</v>
      </c>
      <c r="Z38" s="38">
        <v>3.0</v>
      </c>
      <c r="AC38" s="39"/>
    </row>
    <row r="39" ht="14.25" customHeight="1">
      <c r="A39" s="41">
        <v>38.0</v>
      </c>
      <c r="B39" s="64">
        <v>870.0</v>
      </c>
      <c r="C39" s="43">
        <v>7.0</v>
      </c>
      <c r="D39" s="43">
        <v>1935.0</v>
      </c>
      <c r="E39" s="43">
        <v>10.0</v>
      </c>
      <c r="F39" s="43">
        <v>230.0</v>
      </c>
      <c r="G39" s="43">
        <v>2.0</v>
      </c>
      <c r="H39" s="48">
        <v>0.9</v>
      </c>
      <c r="I39" s="48">
        <v>1.2</v>
      </c>
      <c r="J39" s="48">
        <v>1.5</v>
      </c>
      <c r="K39" s="43"/>
      <c r="L39" s="43"/>
      <c r="M39" s="43">
        <v>6.0</v>
      </c>
      <c r="N39" s="43">
        <v>1.0</v>
      </c>
      <c r="O39" s="43">
        <v>0.0</v>
      </c>
      <c r="P39" s="43">
        <v>3.0</v>
      </c>
      <c r="Q39" s="43">
        <v>1.5</v>
      </c>
      <c r="R39" s="43">
        <v>0.0</v>
      </c>
      <c r="S39" s="43">
        <v>1.0</v>
      </c>
      <c r="T39" s="43">
        <v>1.0</v>
      </c>
      <c r="U39" s="43">
        <v>0.0</v>
      </c>
      <c r="V39" s="43">
        <v>1.0</v>
      </c>
      <c r="W39" s="57">
        <v>525.0</v>
      </c>
      <c r="X39" s="48">
        <v>3.1</v>
      </c>
      <c r="Y39" s="43">
        <v>3.0</v>
      </c>
      <c r="Z39" s="38">
        <v>3.0</v>
      </c>
      <c r="AC39" s="39"/>
    </row>
    <row r="40" ht="14.25" customHeight="1">
      <c r="A40" s="41">
        <v>39.0</v>
      </c>
      <c r="B40" s="64">
        <v>728.0</v>
      </c>
      <c r="C40" s="43">
        <v>8.0</v>
      </c>
      <c r="D40" s="43">
        <v>1440.0</v>
      </c>
      <c r="E40" s="43">
        <v>24.0</v>
      </c>
      <c r="F40" s="43">
        <v>300.0</v>
      </c>
      <c r="G40" s="43">
        <v>2.0</v>
      </c>
      <c r="H40" s="48">
        <v>1.1</v>
      </c>
      <c r="I40" s="48">
        <v>1.5</v>
      </c>
      <c r="J40" s="48">
        <v>1.7</v>
      </c>
      <c r="K40" s="43"/>
      <c r="L40" s="43"/>
      <c r="M40" s="43">
        <v>4.0</v>
      </c>
      <c r="N40" s="43">
        <v>1.0</v>
      </c>
      <c r="O40" s="43">
        <v>1.0</v>
      </c>
      <c r="P40" s="43">
        <v>5.0</v>
      </c>
      <c r="Q40" s="43">
        <v>1.5</v>
      </c>
      <c r="R40" s="43">
        <v>0.0</v>
      </c>
      <c r="S40" s="43">
        <v>1.0</v>
      </c>
      <c r="T40" s="43">
        <v>1.0</v>
      </c>
      <c r="U40" s="43">
        <v>0.0</v>
      </c>
      <c r="V40" s="43">
        <v>1.0</v>
      </c>
      <c r="W40" s="57">
        <v>705.0</v>
      </c>
      <c r="X40" s="48">
        <v>5.0</v>
      </c>
      <c r="Y40" s="43">
        <v>3.0</v>
      </c>
      <c r="Z40" s="38">
        <v>3.0</v>
      </c>
      <c r="AC40" s="39"/>
    </row>
    <row r="41" ht="14.25" customHeight="1">
      <c r="A41" s="41">
        <v>40.0</v>
      </c>
      <c r="B41" s="64">
        <v>851.0</v>
      </c>
      <c r="C41" s="43">
        <v>6.0</v>
      </c>
      <c r="D41" s="43">
        <v>890.0</v>
      </c>
      <c r="E41" s="43">
        <v>4.0</v>
      </c>
      <c r="F41" s="43">
        <v>160.0</v>
      </c>
      <c r="G41" s="43">
        <v>2.0</v>
      </c>
      <c r="H41" s="48">
        <v>1.7</v>
      </c>
      <c r="I41" s="48">
        <v>2.0</v>
      </c>
      <c r="J41" s="48">
        <v>0.5</v>
      </c>
      <c r="K41" s="43"/>
      <c r="L41" s="43"/>
      <c r="M41" s="43">
        <v>4.0</v>
      </c>
      <c r="N41" s="43">
        <v>2.0</v>
      </c>
      <c r="O41" s="43">
        <v>0.0</v>
      </c>
      <c r="P41" s="43">
        <v>2.0</v>
      </c>
      <c r="Q41" s="43">
        <v>1.0</v>
      </c>
      <c r="R41" s="43">
        <v>0.0</v>
      </c>
      <c r="S41" s="43">
        <v>1.0</v>
      </c>
      <c r="T41" s="43">
        <v>1.0</v>
      </c>
      <c r="U41" s="43">
        <v>0.7</v>
      </c>
      <c r="V41" s="43">
        <v>1.0</v>
      </c>
      <c r="W41" s="57">
        <v>760.0</v>
      </c>
      <c r="X41" s="48">
        <v>4.6</v>
      </c>
      <c r="Y41" s="43">
        <v>3.0</v>
      </c>
      <c r="Z41" s="38">
        <v>3.0</v>
      </c>
      <c r="AC41" s="39"/>
    </row>
    <row r="42" ht="14.25" customHeight="1">
      <c r="A42" s="41">
        <v>41.0</v>
      </c>
      <c r="B42" s="64">
        <v>793.0</v>
      </c>
      <c r="C42" s="43">
        <v>7.0</v>
      </c>
      <c r="D42" s="43">
        <v>915.0</v>
      </c>
      <c r="E42" s="43">
        <v>44.0</v>
      </c>
      <c r="F42" s="43">
        <v>330.0</v>
      </c>
      <c r="G42" s="43">
        <v>1.0</v>
      </c>
      <c r="H42" s="48">
        <v>0.4</v>
      </c>
      <c r="I42" s="48">
        <v>0.5</v>
      </c>
      <c r="J42" s="48">
        <v>0.6</v>
      </c>
      <c r="K42" s="43"/>
      <c r="L42" s="43"/>
      <c r="M42" s="43">
        <v>6.0</v>
      </c>
      <c r="N42" s="43">
        <v>1.0</v>
      </c>
      <c r="O42" s="43">
        <v>1.0</v>
      </c>
      <c r="P42" s="43">
        <v>4.0</v>
      </c>
      <c r="Q42" s="43">
        <v>2.0</v>
      </c>
      <c r="R42" s="43">
        <v>0.0</v>
      </c>
      <c r="S42" s="43">
        <v>0.0</v>
      </c>
      <c r="T42" s="43">
        <v>0.0</v>
      </c>
      <c r="U42" s="43">
        <v>0.0</v>
      </c>
      <c r="V42" s="43">
        <v>1.0</v>
      </c>
      <c r="W42" s="57">
        <v>615.0</v>
      </c>
      <c r="X42" s="48">
        <v>4.0</v>
      </c>
      <c r="Y42" s="43">
        <v>2.0</v>
      </c>
      <c r="Z42" s="38">
        <v>3.0</v>
      </c>
      <c r="AC42" s="39"/>
    </row>
    <row r="43" ht="14.25" customHeight="1">
      <c r="A43" s="41">
        <v>42.0</v>
      </c>
      <c r="B43" s="64">
        <v>534.0</v>
      </c>
      <c r="C43" s="43">
        <v>6.0</v>
      </c>
      <c r="D43" s="43">
        <v>883.0</v>
      </c>
      <c r="E43" s="43">
        <v>2.0</v>
      </c>
      <c r="F43" s="43">
        <v>150.0</v>
      </c>
      <c r="G43" s="43">
        <v>1.0</v>
      </c>
      <c r="H43" s="48">
        <v>0.6</v>
      </c>
      <c r="I43" s="48">
        <v>1.1</v>
      </c>
      <c r="J43" s="48">
        <v>0.9</v>
      </c>
      <c r="K43" s="43"/>
      <c r="L43" s="43"/>
      <c r="M43" s="43">
        <v>4.0</v>
      </c>
      <c r="N43" s="43">
        <v>1.0</v>
      </c>
      <c r="O43" s="43">
        <v>0.0</v>
      </c>
      <c r="P43" s="43">
        <v>2.0</v>
      </c>
      <c r="Q43" s="43">
        <v>1.5</v>
      </c>
      <c r="R43" s="43">
        <v>0.0</v>
      </c>
      <c r="S43" s="43">
        <v>1.0</v>
      </c>
      <c r="T43" s="43">
        <v>1.0</v>
      </c>
      <c r="U43" s="43">
        <v>0.0</v>
      </c>
      <c r="V43" s="43">
        <v>1.0</v>
      </c>
      <c r="W43" s="57">
        <v>410.0</v>
      </c>
      <c r="X43" s="48">
        <v>4.0</v>
      </c>
      <c r="Y43" s="43">
        <v>2.0</v>
      </c>
      <c r="Z43" s="38">
        <v>3.0</v>
      </c>
      <c r="AC43" s="39"/>
    </row>
    <row r="44" ht="14.25" customHeight="1">
      <c r="A44" s="41">
        <v>43.0</v>
      </c>
      <c r="B44" s="64">
        <v>880.0</v>
      </c>
      <c r="C44" s="43">
        <v>6.0</v>
      </c>
      <c r="D44" s="43">
        <v>1008.0</v>
      </c>
      <c r="E44" s="43">
        <v>6.0</v>
      </c>
      <c r="F44" s="43">
        <v>200.0</v>
      </c>
      <c r="G44" s="43">
        <v>1.0</v>
      </c>
      <c r="H44" s="48">
        <v>0.9</v>
      </c>
      <c r="I44" s="48">
        <v>1.6</v>
      </c>
      <c r="J44" s="48">
        <v>1.4</v>
      </c>
      <c r="K44" s="43"/>
      <c r="L44" s="43"/>
      <c r="M44" s="43">
        <v>7.0</v>
      </c>
      <c r="N44" s="43">
        <v>2.0</v>
      </c>
      <c r="O44" s="43">
        <v>0.0</v>
      </c>
      <c r="P44" s="43">
        <v>3.0</v>
      </c>
      <c r="Q44" s="43">
        <v>1.0</v>
      </c>
      <c r="R44" s="43">
        <v>0.0</v>
      </c>
      <c r="S44" s="43">
        <v>1.0</v>
      </c>
      <c r="T44" s="43">
        <v>1.0</v>
      </c>
      <c r="U44" s="43">
        <v>0.0</v>
      </c>
      <c r="V44" s="43">
        <v>1.0</v>
      </c>
      <c r="W44" s="57">
        <v>800.0</v>
      </c>
      <c r="X44" s="48">
        <v>4.7</v>
      </c>
      <c r="Y44" s="43">
        <v>3.0</v>
      </c>
      <c r="Z44" s="38">
        <v>3.0</v>
      </c>
      <c r="AC44" s="39"/>
    </row>
    <row r="45" ht="14.25" customHeight="1">
      <c r="A45" s="41">
        <v>44.0</v>
      </c>
      <c r="B45" s="64">
        <v>974.0</v>
      </c>
      <c r="C45" s="43">
        <v>8.0</v>
      </c>
      <c r="D45" s="43">
        <v>1073.0</v>
      </c>
      <c r="E45" s="43">
        <v>4.0</v>
      </c>
      <c r="F45" s="43">
        <v>420.0</v>
      </c>
      <c r="G45" s="43">
        <v>3.0</v>
      </c>
      <c r="H45" s="48">
        <v>1.6</v>
      </c>
      <c r="I45" s="48">
        <v>0.1</v>
      </c>
      <c r="J45" s="48">
        <v>0.2</v>
      </c>
      <c r="K45" s="43"/>
      <c r="L45" s="43"/>
      <c r="M45" s="43">
        <v>5.0</v>
      </c>
      <c r="N45" s="43">
        <v>1.0</v>
      </c>
      <c r="O45" s="43">
        <v>0.0</v>
      </c>
      <c r="P45" s="43">
        <v>4.0</v>
      </c>
      <c r="Q45" s="43">
        <v>2.0</v>
      </c>
      <c r="R45" s="43">
        <v>0.0</v>
      </c>
      <c r="S45" s="43">
        <v>1.0</v>
      </c>
      <c r="T45" s="43">
        <v>0.0</v>
      </c>
      <c r="U45" s="43">
        <v>0.0</v>
      </c>
      <c r="V45" s="43">
        <v>1.0</v>
      </c>
      <c r="W45" s="57">
        <v>710.0</v>
      </c>
      <c r="X45" s="48">
        <v>3.8</v>
      </c>
      <c r="Y45" s="43">
        <v>2.0</v>
      </c>
      <c r="Z45" s="38">
        <v>3.0</v>
      </c>
      <c r="AC45" s="39"/>
    </row>
    <row r="46" ht="14.25" customHeight="1">
      <c r="A46" s="41">
        <v>45.0</v>
      </c>
      <c r="B46" s="64">
        <v>524.0</v>
      </c>
      <c r="C46" s="43">
        <v>5.0</v>
      </c>
      <c r="D46" s="43">
        <v>948.0</v>
      </c>
      <c r="E46" s="43">
        <v>2.0</v>
      </c>
      <c r="F46" s="43">
        <v>200.0</v>
      </c>
      <c r="G46" s="43">
        <v>2.0</v>
      </c>
      <c r="H46" s="48">
        <v>1.4</v>
      </c>
      <c r="I46" s="48">
        <v>0.3</v>
      </c>
      <c r="J46" s="48">
        <v>1.5</v>
      </c>
      <c r="K46" s="43"/>
      <c r="L46" s="43"/>
      <c r="M46" s="43">
        <v>3.0</v>
      </c>
      <c r="N46" s="43">
        <v>1.0</v>
      </c>
      <c r="O46" s="43">
        <v>0.0</v>
      </c>
      <c r="P46" s="43">
        <v>2.0</v>
      </c>
      <c r="Q46" s="43">
        <v>1.0</v>
      </c>
      <c r="R46" s="43">
        <v>0.0</v>
      </c>
      <c r="S46" s="43">
        <v>1.0</v>
      </c>
      <c r="T46" s="43">
        <v>0.0</v>
      </c>
      <c r="U46" s="43">
        <v>0.0</v>
      </c>
      <c r="V46" s="43">
        <v>1.0</v>
      </c>
      <c r="W46" s="57">
        <v>390.0</v>
      </c>
      <c r="X46" s="48">
        <v>3.9</v>
      </c>
      <c r="Y46" s="43">
        <v>3.0</v>
      </c>
      <c r="Z46" s="38">
        <v>2.0</v>
      </c>
      <c r="AC46" s="39"/>
    </row>
    <row r="47" ht="14.25" customHeight="1">
      <c r="A47" s="41">
        <v>46.0</v>
      </c>
      <c r="B47" s="64">
        <v>1036.0</v>
      </c>
      <c r="C47" s="43">
        <v>5.0</v>
      </c>
      <c r="D47" s="43">
        <v>1705.0</v>
      </c>
      <c r="E47" s="43">
        <v>31.0</v>
      </c>
      <c r="F47" s="43">
        <v>210.0</v>
      </c>
      <c r="G47" s="43">
        <v>1.0</v>
      </c>
      <c r="H47" s="48">
        <v>0.9</v>
      </c>
      <c r="I47" s="48">
        <v>1.6</v>
      </c>
      <c r="J47" s="48">
        <v>1.4</v>
      </c>
      <c r="K47" s="43"/>
      <c r="L47" s="43"/>
      <c r="M47" s="43">
        <v>7.0</v>
      </c>
      <c r="N47" s="43">
        <v>2.0</v>
      </c>
      <c r="O47" s="43">
        <v>1.0</v>
      </c>
      <c r="P47" s="43">
        <v>2.0</v>
      </c>
      <c r="Q47" s="43">
        <v>1.0</v>
      </c>
      <c r="R47" s="43">
        <v>1.0</v>
      </c>
      <c r="S47" s="43">
        <v>0.0</v>
      </c>
      <c r="T47" s="43">
        <v>0.0</v>
      </c>
      <c r="U47" s="43">
        <v>0.3</v>
      </c>
      <c r="V47" s="43">
        <v>1.0</v>
      </c>
      <c r="W47" s="57">
        <v>440.0</v>
      </c>
      <c r="X47" s="48">
        <v>2.2</v>
      </c>
      <c r="Y47" s="43">
        <v>3.0</v>
      </c>
      <c r="Z47" s="38">
        <v>3.0</v>
      </c>
      <c r="AC47" s="39"/>
    </row>
    <row r="48" ht="14.25" customHeight="1">
      <c r="A48" s="41">
        <v>47.0</v>
      </c>
      <c r="B48" s="64">
        <v>653.0</v>
      </c>
      <c r="C48" s="43">
        <v>7.0</v>
      </c>
      <c r="D48" s="43">
        <v>894.0</v>
      </c>
      <c r="E48" s="43">
        <v>41.0</v>
      </c>
      <c r="F48" s="43">
        <v>360.0</v>
      </c>
      <c r="G48" s="43">
        <v>1.0</v>
      </c>
      <c r="H48" s="48">
        <v>1.7</v>
      </c>
      <c r="I48" s="48">
        <v>0.1</v>
      </c>
      <c r="J48" s="48">
        <v>0.2</v>
      </c>
      <c r="K48" s="43"/>
      <c r="L48" s="43"/>
      <c r="M48" s="43">
        <v>4.0</v>
      </c>
      <c r="N48" s="43">
        <v>1.0</v>
      </c>
      <c r="O48" s="43">
        <v>0.0</v>
      </c>
      <c r="P48" s="43">
        <v>4.0</v>
      </c>
      <c r="Q48" s="43">
        <v>2.0</v>
      </c>
      <c r="R48" s="43">
        <v>0.0</v>
      </c>
      <c r="S48" s="43">
        <v>0.0</v>
      </c>
      <c r="T48" s="43">
        <v>0.0</v>
      </c>
      <c r="U48" s="43">
        <v>0.0</v>
      </c>
      <c r="V48" s="43">
        <v>2.0</v>
      </c>
      <c r="W48" s="57">
        <v>555.0</v>
      </c>
      <c r="X48" s="48">
        <v>4.4</v>
      </c>
      <c r="Y48" s="43">
        <v>2.0</v>
      </c>
      <c r="Z48" s="38">
        <v>3.0</v>
      </c>
      <c r="AC48" s="39"/>
    </row>
    <row r="49" ht="14.25" customHeight="1">
      <c r="A49" s="41">
        <v>48.0</v>
      </c>
      <c r="B49" s="64">
        <v>448.0</v>
      </c>
      <c r="C49" s="43">
        <v>6.0</v>
      </c>
      <c r="D49" s="43">
        <v>877.0</v>
      </c>
      <c r="E49" s="43">
        <v>40.0</v>
      </c>
      <c r="F49" s="43">
        <v>220.0</v>
      </c>
      <c r="G49" s="43">
        <v>1.0</v>
      </c>
      <c r="H49" s="48">
        <v>0.1</v>
      </c>
      <c r="I49" s="48">
        <v>1.7</v>
      </c>
      <c r="J49" s="48">
        <v>1.8</v>
      </c>
      <c r="K49" s="43"/>
      <c r="L49" s="43"/>
      <c r="M49" s="43">
        <v>4.0</v>
      </c>
      <c r="N49" s="43">
        <v>1.0</v>
      </c>
      <c r="O49" s="43">
        <v>0.0</v>
      </c>
      <c r="P49" s="43">
        <v>3.0</v>
      </c>
      <c r="Q49" s="43">
        <v>1.5</v>
      </c>
      <c r="R49" s="43">
        <v>0.0</v>
      </c>
      <c r="S49" s="43">
        <v>0.0</v>
      </c>
      <c r="T49" s="43">
        <v>0.0</v>
      </c>
      <c r="U49" s="43">
        <v>0.0</v>
      </c>
      <c r="V49" s="43">
        <v>2.0</v>
      </c>
      <c r="W49" s="57">
        <v>255.0</v>
      </c>
      <c r="X49" s="48">
        <v>3.0</v>
      </c>
      <c r="Y49" s="43">
        <v>2.0</v>
      </c>
      <c r="Z49" s="38">
        <v>3.0</v>
      </c>
      <c r="AC49" s="39"/>
    </row>
    <row r="50" ht="14.25" customHeight="1">
      <c r="A50" s="41">
        <v>49.0</v>
      </c>
      <c r="B50" s="64">
        <v>1109.0</v>
      </c>
      <c r="C50" s="43">
        <v>8.0</v>
      </c>
      <c r="D50" s="43">
        <v>1290.0</v>
      </c>
      <c r="E50" s="43">
        <v>23.0</v>
      </c>
      <c r="F50" s="43">
        <v>370.0</v>
      </c>
      <c r="G50" s="43">
        <v>2.0</v>
      </c>
      <c r="H50" s="48">
        <v>1.1</v>
      </c>
      <c r="I50" s="48">
        <v>2.0</v>
      </c>
      <c r="J50" s="48">
        <v>0.5</v>
      </c>
      <c r="K50" s="43"/>
      <c r="L50" s="43"/>
      <c r="M50" s="43">
        <v>6.0</v>
      </c>
      <c r="N50" s="43">
        <v>2.0</v>
      </c>
      <c r="O50" s="43">
        <v>1.0</v>
      </c>
      <c r="P50" s="43">
        <v>5.0</v>
      </c>
      <c r="Q50" s="43">
        <v>1.5</v>
      </c>
      <c r="R50" s="43">
        <v>0.0</v>
      </c>
      <c r="S50" s="43">
        <v>1.0</v>
      </c>
      <c r="T50" s="43">
        <v>0.0</v>
      </c>
      <c r="U50" s="43">
        <v>0.0</v>
      </c>
      <c r="V50" s="43">
        <v>2.0</v>
      </c>
      <c r="W50" s="57">
        <v>1000.0</v>
      </c>
      <c r="X50" s="48">
        <v>4.7</v>
      </c>
      <c r="Y50" s="43">
        <v>4.0</v>
      </c>
      <c r="Z50" s="38">
        <v>3.0</v>
      </c>
      <c r="AC50" s="39"/>
    </row>
    <row r="51" ht="14.25" customHeight="1">
      <c r="A51" s="41">
        <v>50.0</v>
      </c>
      <c r="B51" s="64">
        <v>435.0</v>
      </c>
      <c r="C51" s="43">
        <v>7.0</v>
      </c>
      <c r="D51" s="43">
        <v>969.0</v>
      </c>
      <c r="E51" s="43">
        <v>39.0</v>
      </c>
      <c r="F51" s="43">
        <v>230.0</v>
      </c>
      <c r="G51" s="43">
        <v>1.0</v>
      </c>
      <c r="H51" s="48">
        <v>1.6</v>
      </c>
      <c r="I51" s="48">
        <v>1.5</v>
      </c>
      <c r="J51" s="48">
        <v>1.7</v>
      </c>
      <c r="K51" s="43"/>
      <c r="L51" s="43"/>
      <c r="M51" s="43">
        <v>4.0</v>
      </c>
      <c r="N51" s="43">
        <v>1.0</v>
      </c>
      <c r="O51" s="43">
        <v>1.0</v>
      </c>
      <c r="P51" s="43">
        <v>3.0</v>
      </c>
      <c r="Q51" s="43">
        <v>1.5</v>
      </c>
      <c r="R51" s="43">
        <v>0.0</v>
      </c>
      <c r="S51" s="43">
        <v>0.0</v>
      </c>
      <c r="T51" s="43">
        <v>0.0</v>
      </c>
      <c r="U51" s="43">
        <v>0.0</v>
      </c>
      <c r="V51" s="43">
        <v>2.0</v>
      </c>
      <c r="W51" s="57">
        <v>320.0</v>
      </c>
      <c r="X51" s="48">
        <v>3.8</v>
      </c>
      <c r="Y51" s="43">
        <v>1.0</v>
      </c>
      <c r="Z51" s="38">
        <v>1.0</v>
      </c>
      <c r="AC51" s="39"/>
    </row>
    <row r="52" ht="14.25" customHeight="1">
      <c r="A52" s="41">
        <v>51.0</v>
      </c>
      <c r="B52" s="64">
        <v>1178.0</v>
      </c>
      <c r="C52" s="43">
        <v>8.0</v>
      </c>
      <c r="D52" s="43">
        <v>1390.0</v>
      </c>
      <c r="E52" s="43">
        <v>45.0</v>
      </c>
      <c r="F52" s="43">
        <v>430.0</v>
      </c>
      <c r="G52" s="43">
        <v>1.0</v>
      </c>
      <c r="H52" s="48">
        <v>0.8</v>
      </c>
      <c r="I52" s="48">
        <v>0.4</v>
      </c>
      <c r="J52" s="48">
        <v>0.9</v>
      </c>
      <c r="K52" s="43"/>
      <c r="L52" s="43"/>
      <c r="M52" s="43">
        <v>7.0</v>
      </c>
      <c r="N52" s="43">
        <v>2.0</v>
      </c>
      <c r="O52" s="43">
        <v>0.0</v>
      </c>
      <c r="P52" s="43">
        <v>5.0</v>
      </c>
      <c r="Q52" s="43">
        <v>2.5</v>
      </c>
      <c r="R52" s="43">
        <v>0.0</v>
      </c>
      <c r="S52" s="43">
        <v>0.0</v>
      </c>
      <c r="T52" s="43">
        <v>0.0</v>
      </c>
      <c r="U52" s="43">
        <v>0.0</v>
      </c>
      <c r="V52" s="43">
        <v>2.0</v>
      </c>
      <c r="W52" s="57">
        <v>875.0</v>
      </c>
      <c r="X52" s="48">
        <v>3.9</v>
      </c>
      <c r="Y52" s="43">
        <v>4.0</v>
      </c>
      <c r="Z52" s="38">
        <v>3.0</v>
      </c>
      <c r="AC52" s="39"/>
    </row>
    <row r="53" ht="14.25" customHeight="1">
      <c r="A53" s="41">
        <v>52.0</v>
      </c>
      <c r="B53" s="64">
        <v>600.0</v>
      </c>
      <c r="C53" s="43">
        <v>6.0</v>
      </c>
      <c r="D53" s="43">
        <v>954.0</v>
      </c>
      <c r="E53" s="43">
        <v>20.0</v>
      </c>
      <c r="F53" s="43">
        <v>150.0</v>
      </c>
      <c r="G53" s="43">
        <v>2.0</v>
      </c>
      <c r="H53" s="48">
        <v>1.2</v>
      </c>
      <c r="I53" s="48">
        <v>0.7</v>
      </c>
      <c r="J53" s="48">
        <v>1.5</v>
      </c>
      <c r="K53" s="43"/>
      <c r="L53" s="43"/>
      <c r="M53" s="43">
        <v>5.0</v>
      </c>
      <c r="N53" s="43">
        <v>2.0</v>
      </c>
      <c r="O53" s="43">
        <v>0.0</v>
      </c>
      <c r="P53" s="43">
        <v>2.0</v>
      </c>
      <c r="Q53" s="43">
        <v>1.5</v>
      </c>
      <c r="R53" s="43">
        <v>0.0</v>
      </c>
      <c r="S53" s="43">
        <v>1.0</v>
      </c>
      <c r="T53" s="43">
        <v>1.0</v>
      </c>
      <c r="U53" s="43">
        <v>0.0</v>
      </c>
      <c r="V53" s="43">
        <v>2.0</v>
      </c>
      <c r="W53" s="57">
        <v>590.0</v>
      </c>
      <c r="X53" s="48">
        <v>5.1</v>
      </c>
      <c r="Y53" s="43">
        <v>3.0</v>
      </c>
      <c r="Z53" s="38">
        <v>3.0</v>
      </c>
      <c r="AC53" s="39"/>
    </row>
    <row r="54" ht="14.25" customHeight="1">
      <c r="A54" s="41">
        <v>53.0</v>
      </c>
      <c r="B54" s="64">
        <v>1160.0</v>
      </c>
      <c r="C54" s="43">
        <v>9.0</v>
      </c>
      <c r="D54" s="43">
        <v>1131.0</v>
      </c>
      <c r="E54" s="43">
        <v>31.0</v>
      </c>
      <c r="F54" s="43">
        <v>430.0</v>
      </c>
      <c r="G54" s="43">
        <v>3.0</v>
      </c>
      <c r="H54" s="48">
        <v>0.3</v>
      </c>
      <c r="I54" s="48">
        <v>0.1</v>
      </c>
      <c r="J54" s="48">
        <v>0.5</v>
      </c>
      <c r="K54" s="43"/>
      <c r="L54" s="43"/>
      <c r="M54" s="43">
        <v>5.0</v>
      </c>
      <c r="N54" s="43">
        <v>2.0</v>
      </c>
      <c r="O54" s="43">
        <v>0.0</v>
      </c>
      <c r="P54" s="43">
        <v>5.0</v>
      </c>
      <c r="Q54" s="43">
        <v>2.5</v>
      </c>
      <c r="R54" s="43">
        <v>1.0</v>
      </c>
      <c r="S54" s="43">
        <v>0.0</v>
      </c>
      <c r="T54" s="43">
        <v>0.0</v>
      </c>
      <c r="U54" s="43">
        <v>0.0</v>
      </c>
      <c r="V54" s="43">
        <v>2.0</v>
      </c>
      <c r="W54" s="57">
        <v>640.0</v>
      </c>
      <c r="X54" s="48">
        <v>2.9</v>
      </c>
      <c r="Y54" s="43">
        <v>2.0</v>
      </c>
      <c r="Z54" s="38">
        <v>2.0</v>
      </c>
      <c r="AC54" s="39"/>
    </row>
    <row r="55" ht="14.25" customHeight="1">
      <c r="A55" s="41">
        <v>54.0</v>
      </c>
      <c r="B55" s="64">
        <v>811.0</v>
      </c>
      <c r="C55" s="43">
        <v>7.0</v>
      </c>
      <c r="D55" s="43">
        <v>922.0</v>
      </c>
      <c r="E55" s="43">
        <v>1.0</v>
      </c>
      <c r="F55" s="43">
        <v>200.0</v>
      </c>
      <c r="G55" s="43">
        <v>3.0</v>
      </c>
      <c r="H55" s="48">
        <v>0.3</v>
      </c>
      <c r="I55" s="48">
        <v>0.1</v>
      </c>
      <c r="J55" s="48">
        <v>0.5</v>
      </c>
      <c r="K55" s="43"/>
      <c r="L55" s="43"/>
      <c r="M55" s="43">
        <v>5.0</v>
      </c>
      <c r="N55" s="43">
        <v>2.0</v>
      </c>
      <c r="O55" s="43">
        <v>1.0</v>
      </c>
      <c r="P55" s="43">
        <v>3.0</v>
      </c>
      <c r="Q55" s="43">
        <v>1.5</v>
      </c>
      <c r="R55" s="43">
        <v>0.0</v>
      </c>
      <c r="S55" s="43">
        <v>1.0</v>
      </c>
      <c r="T55" s="43">
        <v>1.0</v>
      </c>
      <c r="U55" s="43">
        <v>0.0</v>
      </c>
      <c r="V55" s="43">
        <v>2.0</v>
      </c>
      <c r="W55" s="57">
        <v>335.0</v>
      </c>
      <c r="X55" s="48">
        <v>2.1</v>
      </c>
      <c r="Y55" s="43">
        <v>1.0</v>
      </c>
      <c r="Z55" s="38">
        <v>3.0</v>
      </c>
      <c r="AC55" s="39"/>
    </row>
    <row r="56" ht="14.25" customHeight="1">
      <c r="A56" s="41">
        <v>55.0</v>
      </c>
      <c r="B56" s="64">
        <v>550.0</v>
      </c>
      <c r="C56" s="43">
        <v>6.0</v>
      </c>
      <c r="D56" s="43">
        <v>928.0</v>
      </c>
      <c r="E56" s="43">
        <v>1.0</v>
      </c>
      <c r="F56" s="43">
        <v>150.0</v>
      </c>
      <c r="G56" s="43">
        <v>1.0</v>
      </c>
      <c r="H56" s="48">
        <v>0.2</v>
      </c>
      <c r="I56" s="48">
        <v>0.8</v>
      </c>
      <c r="J56" s="48">
        <v>0.1</v>
      </c>
      <c r="K56" s="43"/>
      <c r="L56" s="43"/>
      <c r="M56" s="43">
        <v>5.0</v>
      </c>
      <c r="N56" s="43">
        <v>1.0</v>
      </c>
      <c r="O56" s="43">
        <v>0.0</v>
      </c>
      <c r="P56" s="43">
        <v>3.0</v>
      </c>
      <c r="Q56" s="43">
        <v>1.5</v>
      </c>
      <c r="R56" s="43">
        <v>0.0</v>
      </c>
      <c r="S56" s="43">
        <v>1.0</v>
      </c>
      <c r="T56" s="43">
        <v>0.0</v>
      </c>
      <c r="U56" s="43">
        <v>0.0</v>
      </c>
      <c r="V56" s="43">
        <v>2.0</v>
      </c>
      <c r="W56" s="57">
        <v>475.0</v>
      </c>
      <c r="X56" s="48">
        <v>4.5</v>
      </c>
      <c r="Y56" s="43">
        <v>2.0</v>
      </c>
      <c r="Z56" s="38">
        <v>3.0</v>
      </c>
      <c r="AC56" s="39"/>
    </row>
    <row r="57" ht="14.25" customHeight="1">
      <c r="A57" s="41">
        <v>56.0</v>
      </c>
      <c r="B57" s="64">
        <v>192.0</v>
      </c>
      <c r="C57" s="43">
        <v>7.0</v>
      </c>
      <c r="D57" s="43">
        <v>632.0</v>
      </c>
      <c r="E57" s="43">
        <v>42.0</v>
      </c>
      <c r="F57" s="43">
        <v>150.0</v>
      </c>
      <c r="G57" s="43">
        <v>3.0</v>
      </c>
      <c r="H57" s="48">
        <v>1.8</v>
      </c>
      <c r="I57" s="48">
        <v>1.7</v>
      </c>
      <c r="J57" s="48">
        <v>1.8</v>
      </c>
      <c r="K57" s="43"/>
      <c r="L57" s="43"/>
      <c r="M57" s="43">
        <v>3.0</v>
      </c>
      <c r="N57" s="43">
        <v>1.0</v>
      </c>
      <c r="O57" s="43">
        <v>0.0</v>
      </c>
      <c r="P57" s="43">
        <v>3.0</v>
      </c>
      <c r="Q57" s="43">
        <v>1.5</v>
      </c>
      <c r="R57" s="43">
        <v>0.0</v>
      </c>
      <c r="S57" s="43">
        <v>0.0</v>
      </c>
      <c r="T57" s="43">
        <v>0.0</v>
      </c>
      <c r="U57" s="43">
        <v>0.0</v>
      </c>
      <c r="V57" s="43">
        <v>2.0</v>
      </c>
      <c r="W57" s="57">
        <v>290.0</v>
      </c>
      <c r="X57" s="48">
        <v>7.9</v>
      </c>
      <c r="Y57" s="43">
        <v>3.0</v>
      </c>
      <c r="Z57" s="38">
        <v>3.0</v>
      </c>
      <c r="AC57" s="39"/>
    </row>
    <row r="58" ht="14.25" customHeight="1">
      <c r="A58" s="41">
        <v>57.0</v>
      </c>
      <c r="B58" s="64">
        <v>1246.0</v>
      </c>
      <c r="C58" s="43">
        <v>8.0</v>
      </c>
      <c r="D58" s="43">
        <v>962.0</v>
      </c>
      <c r="E58" s="43">
        <v>40.0</v>
      </c>
      <c r="F58" s="43">
        <v>440.0</v>
      </c>
      <c r="G58" s="43">
        <v>3.0</v>
      </c>
      <c r="H58" s="48">
        <v>0.8</v>
      </c>
      <c r="I58" s="48">
        <v>0.4</v>
      </c>
      <c r="J58" s="48">
        <v>0.9</v>
      </c>
      <c r="K58" s="43"/>
      <c r="L58" s="43"/>
      <c r="M58" s="43">
        <v>6.0</v>
      </c>
      <c r="N58" s="43">
        <v>2.0</v>
      </c>
      <c r="O58" s="43">
        <v>1.0</v>
      </c>
      <c r="P58" s="43">
        <v>4.0</v>
      </c>
      <c r="Q58" s="43">
        <v>2.0</v>
      </c>
      <c r="R58" s="43">
        <v>0.0</v>
      </c>
      <c r="S58" s="43">
        <v>0.0</v>
      </c>
      <c r="T58" s="43">
        <v>0.0</v>
      </c>
      <c r="U58" s="43">
        <v>0.3</v>
      </c>
      <c r="V58" s="43">
        <v>2.0</v>
      </c>
      <c r="W58" s="57">
        <v>650.0</v>
      </c>
      <c r="X58" s="48">
        <v>2.7</v>
      </c>
      <c r="Y58" s="43">
        <v>3.0</v>
      </c>
      <c r="Z58" s="38">
        <v>3.0</v>
      </c>
      <c r="AC58" s="39"/>
    </row>
    <row r="59" ht="14.25" customHeight="1">
      <c r="A59" s="41">
        <v>58.0</v>
      </c>
      <c r="B59" s="64">
        <v>499.0</v>
      </c>
      <c r="C59" s="43">
        <v>5.0</v>
      </c>
      <c r="D59" s="43">
        <v>1263.0</v>
      </c>
      <c r="E59" s="43">
        <v>40.0</v>
      </c>
      <c r="F59" s="43">
        <v>160.0</v>
      </c>
      <c r="G59" s="43">
        <v>3.0</v>
      </c>
      <c r="H59" s="48">
        <v>1.4</v>
      </c>
      <c r="I59" s="48">
        <v>0.3</v>
      </c>
      <c r="J59" s="48">
        <v>1.5</v>
      </c>
      <c r="K59" s="43"/>
      <c r="L59" s="43"/>
      <c r="M59" s="43">
        <v>5.0</v>
      </c>
      <c r="N59" s="43">
        <v>2.0</v>
      </c>
      <c r="O59" s="43">
        <v>1.0</v>
      </c>
      <c r="P59" s="43">
        <v>2.0</v>
      </c>
      <c r="Q59" s="43">
        <v>1.0</v>
      </c>
      <c r="R59" s="43">
        <v>0.0</v>
      </c>
      <c r="S59" s="43">
        <v>0.0</v>
      </c>
      <c r="T59" s="43">
        <v>0.0</v>
      </c>
      <c r="U59" s="43">
        <v>0.0</v>
      </c>
      <c r="V59" s="43">
        <v>2.0</v>
      </c>
      <c r="W59" s="57">
        <v>495.0</v>
      </c>
      <c r="X59" s="48">
        <v>5.2</v>
      </c>
      <c r="Y59" s="43">
        <v>2.0</v>
      </c>
      <c r="Z59" s="38">
        <v>3.0</v>
      </c>
      <c r="AC59" s="39"/>
    </row>
    <row r="60" ht="14.25" customHeight="1">
      <c r="A60" s="41">
        <v>59.0</v>
      </c>
      <c r="B60" s="64">
        <v>630.0</v>
      </c>
      <c r="C60" s="43">
        <v>5.0</v>
      </c>
      <c r="D60" s="43">
        <v>941.0</v>
      </c>
      <c r="E60" s="43">
        <v>35.0</v>
      </c>
      <c r="F60" s="43">
        <v>190.0</v>
      </c>
      <c r="G60" s="43">
        <v>1.0</v>
      </c>
      <c r="H60" s="48">
        <v>1.4</v>
      </c>
      <c r="I60" s="48">
        <v>1.4</v>
      </c>
      <c r="J60" s="48">
        <v>1.1</v>
      </c>
      <c r="K60" s="43"/>
      <c r="L60" s="43"/>
      <c r="M60" s="43">
        <v>6.0</v>
      </c>
      <c r="N60" s="43">
        <v>1.0</v>
      </c>
      <c r="O60" s="43">
        <v>1.0</v>
      </c>
      <c r="P60" s="43">
        <v>2.0</v>
      </c>
      <c r="Q60" s="43">
        <v>1.5</v>
      </c>
      <c r="R60" s="43">
        <v>1.0</v>
      </c>
      <c r="S60" s="43">
        <v>0.0</v>
      </c>
      <c r="T60" s="43">
        <v>0.0</v>
      </c>
      <c r="U60" s="43">
        <v>0.0</v>
      </c>
      <c r="V60" s="43">
        <v>2.0</v>
      </c>
      <c r="W60" s="57">
        <v>590.0</v>
      </c>
      <c r="X60" s="48">
        <v>4.9</v>
      </c>
      <c r="Y60" s="43">
        <v>3.0</v>
      </c>
      <c r="Z60" s="38">
        <v>3.0</v>
      </c>
      <c r="AC60" s="39"/>
    </row>
    <row r="61" ht="14.25" customHeight="1">
      <c r="A61" s="41">
        <v>60.0</v>
      </c>
      <c r="B61" s="64">
        <v>632.0</v>
      </c>
      <c r="C61" s="43">
        <v>6.0</v>
      </c>
      <c r="D61" s="43">
        <v>948.0</v>
      </c>
      <c r="E61" s="43">
        <v>4.0</v>
      </c>
      <c r="F61" s="43">
        <v>190.0</v>
      </c>
      <c r="G61" s="43">
        <v>3.0</v>
      </c>
      <c r="H61" s="48">
        <v>0.5</v>
      </c>
      <c r="I61" s="48">
        <v>1.6</v>
      </c>
      <c r="J61" s="48">
        <v>1.3</v>
      </c>
      <c r="K61" s="43"/>
      <c r="L61" s="43"/>
      <c r="M61" s="43">
        <v>5.0</v>
      </c>
      <c r="N61" s="43">
        <v>1.0</v>
      </c>
      <c r="O61" s="43">
        <v>0.0</v>
      </c>
      <c r="P61" s="43">
        <v>2.0</v>
      </c>
      <c r="Q61" s="43">
        <v>1.0</v>
      </c>
      <c r="R61" s="43">
        <v>0.0</v>
      </c>
      <c r="S61" s="43">
        <v>1.0</v>
      </c>
      <c r="T61" s="43">
        <v>1.0</v>
      </c>
      <c r="U61" s="43">
        <v>0.0</v>
      </c>
      <c r="V61" s="43">
        <v>2.0</v>
      </c>
      <c r="W61" s="57">
        <v>595.0</v>
      </c>
      <c r="X61" s="48">
        <v>4.9</v>
      </c>
      <c r="Y61" s="43">
        <v>3.0</v>
      </c>
      <c r="Z61" s="38">
        <v>3.0</v>
      </c>
      <c r="AC61" s="39"/>
    </row>
    <row r="62" ht="14.25" customHeight="1">
      <c r="A62" s="41">
        <v>61.0</v>
      </c>
      <c r="B62" s="64">
        <v>998.0</v>
      </c>
      <c r="C62" s="43">
        <v>8.0</v>
      </c>
      <c r="D62" s="43">
        <v>1432.0</v>
      </c>
      <c r="E62" s="43">
        <v>1.0</v>
      </c>
      <c r="F62" s="43">
        <v>380.0</v>
      </c>
      <c r="G62" s="43">
        <v>2.0</v>
      </c>
      <c r="H62" s="48">
        <v>1.6</v>
      </c>
      <c r="I62" s="48">
        <v>0.1</v>
      </c>
      <c r="J62" s="48">
        <v>0.2</v>
      </c>
      <c r="K62" s="43"/>
      <c r="L62" s="43"/>
      <c r="M62" s="43">
        <v>5.0</v>
      </c>
      <c r="N62" s="43">
        <v>1.0</v>
      </c>
      <c r="O62" s="43">
        <v>0.0</v>
      </c>
      <c r="P62" s="43">
        <v>4.0</v>
      </c>
      <c r="Q62" s="43">
        <v>2.0</v>
      </c>
      <c r="R62" s="43">
        <v>0.0</v>
      </c>
      <c r="S62" s="43">
        <v>1.0</v>
      </c>
      <c r="T62" s="43">
        <v>0.0</v>
      </c>
      <c r="U62" s="43">
        <v>0.0</v>
      </c>
      <c r="V62" s="43">
        <v>2.0</v>
      </c>
      <c r="W62" s="57">
        <v>980.0</v>
      </c>
      <c r="X62" s="48">
        <v>5.1</v>
      </c>
      <c r="Y62" s="43">
        <v>3.0</v>
      </c>
      <c r="Z62" s="38">
        <v>3.0</v>
      </c>
      <c r="AC62" s="39"/>
    </row>
    <row r="63" ht="14.25" customHeight="1">
      <c r="A63" s="41">
        <v>62.0</v>
      </c>
      <c r="B63" s="64">
        <v>1030.0</v>
      </c>
      <c r="C63" s="43">
        <v>7.0</v>
      </c>
      <c r="D63" s="43">
        <v>882.0</v>
      </c>
      <c r="E63" s="43">
        <v>9.0</v>
      </c>
      <c r="F63" s="43">
        <v>330.0</v>
      </c>
      <c r="G63" s="43">
        <v>3.0</v>
      </c>
      <c r="H63" s="48">
        <v>1.5</v>
      </c>
      <c r="I63" s="48">
        <v>0.8</v>
      </c>
      <c r="J63" s="48">
        <v>0.6</v>
      </c>
      <c r="K63" s="43"/>
      <c r="L63" s="43"/>
      <c r="M63" s="43">
        <v>5.0</v>
      </c>
      <c r="N63" s="43">
        <v>2.0</v>
      </c>
      <c r="O63" s="43">
        <v>1.0</v>
      </c>
      <c r="P63" s="43">
        <v>4.0</v>
      </c>
      <c r="Q63" s="43">
        <v>1.0</v>
      </c>
      <c r="R63" s="43">
        <v>0.0</v>
      </c>
      <c r="S63" s="43">
        <v>1.0</v>
      </c>
      <c r="T63" s="43">
        <v>1.0</v>
      </c>
      <c r="U63" s="43">
        <v>0.3</v>
      </c>
      <c r="V63" s="43">
        <v>2.0</v>
      </c>
      <c r="W63" s="57">
        <v>670.0</v>
      </c>
      <c r="X63" s="48">
        <v>3.4</v>
      </c>
      <c r="Y63" s="43">
        <v>2.0</v>
      </c>
      <c r="Z63" s="38">
        <v>3.0</v>
      </c>
      <c r="AC63" s="39"/>
    </row>
    <row r="64" ht="14.25" customHeight="1">
      <c r="A64" s="41">
        <v>63.0</v>
      </c>
      <c r="B64" s="64">
        <v>811.0</v>
      </c>
      <c r="C64" s="43">
        <v>5.0</v>
      </c>
      <c r="D64" s="43">
        <v>1945.0</v>
      </c>
      <c r="E64" s="43">
        <v>18.0</v>
      </c>
      <c r="F64" s="43">
        <v>150.0</v>
      </c>
      <c r="G64" s="43">
        <v>2.0</v>
      </c>
      <c r="H64" s="48">
        <v>0.9</v>
      </c>
      <c r="I64" s="48">
        <v>0.3</v>
      </c>
      <c r="J64" s="48">
        <v>1.0</v>
      </c>
      <c r="K64" s="43"/>
      <c r="L64" s="43"/>
      <c r="M64" s="43">
        <v>6.0</v>
      </c>
      <c r="N64" s="43">
        <v>2.0</v>
      </c>
      <c r="O64" s="43">
        <v>0.0</v>
      </c>
      <c r="P64" s="43">
        <v>2.0</v>
      </c>
      <c r="Q64" s="43">
        <v>1.5</v>
      </c>
      <c r="R64" s="43">
        <v>0.0</v>
      </c>
      <c r="S64" s="43">
        <v>1.0</v>
      </c>
      <c r="T64" s="43">
        <v>1.0</v>
      </c>
      <c r="U64" s="43">
        <v>0.0</v>
      </c>
      <c r="V64" s="43">
        <v>2.0</v>
      </c>
      <c r="W64" s="57">
        <v>340.0</v>
      </c>
      <c r="X64" s="48">
        <v>2.2</v>
      </c>
      <c r="Y64" s="43">
        <v>2.0</v>
      </c>
      <c r="Z64" s="38">
        <v>2.0</v>
      </c>
      <c r="AC64" s="39"/>
    </row>
    <row r="65" ht="14.25" customHeight="1">
      <c r="A65" s="41">
        <v>64.0</v>
      </c>
      <c r="B65" s="64">
        <v>828.0</v>
      </c>
      <c r="C65" s="43">
        <v>8.0</v>
      </c>
      <c r="D65" s="43">
        <v>974.0</v>
      </c>
      <c r="E65" s="43">
        <v>12.0</v>
      </c>
      <c r="F65" s="43">
        <v>350.0</v>
      </c>
      <c r="G65" s="43">
        <v>2.0</v>
      </c>
      <c r="H65" s="48">
        <v>1.3</v>
      </c>
      <c r="I65" s="48">
        <v>0.8</v>
      </c>
      <c r="J65" s="48">
        <v>1.6</v>
      </c>
      <c r="K65" s="43"/>
      <c r="L65" s="43"/>
      <c r="M65" s="43">
        <v>5.0</v>
      </c>
      <c r="N65" s="43">
        <v>1.0</v>
      </c>
      <c r="O65" s="43">
        <v>0.0</v>
      </c>
      <c r="P65" s="43">
        <v>4.0</v>
      </c>
      <c r="Q65" s="43">
        <v>1.5</v>
      </c>
      <c r="R65" s="43">
        <v>0.0</v>
      </c>
      <c r="S65" s="43">
        <v>1.0</v>
      </c>
      <c r="T65" s="43">
        <v>0.0</v>
      </c>
      <c r="U65" s="43">
        <v>0.0</v>
      </c>
      <c r="V65" s="43">
        <v>2.0</v>
      </c>
      <c r="W65" s="57">
        <v>380.0</v>
      </c>
      <c r="X65" s="48">
        <v>2.4</v>
      </c>
      <c r="Y65" s="43">
        <v>2.0</v>
      </c>
      <c r="Z65" s="38">
        <v>3.0</v>
      </c>
      <c r="AC65" s="39"/>
    </row>
    <row r="66" ht="14.25" customHeight="1">
      <c r="A66" s="41">
        <v>65.0</v>
      </c>
      <c r="B66" s="64">
        <v>670.0</v>
      </c>
      <c r="C66" s="43">
        <v>6.0</v>
      </c>
      <c r="D66" s="43">
        <v>904.0</v>
      </c>
      <c r="E66" s="43">
        <v>12.0</v>
      </c>
      <c r="F66" s="43">
        <v>150.0</v>
      </c>
      <c r="G66" s="43">
        <v>1.0</v>
      </c>
      <c r="H66" s="48">
        <v>0.7</v>
      </c>
      <c r="I66" s="48">
        <v>0.0</v>
      </c>
      <c r="J66" s="48">
        <v>0.6</v>
      </c>
      <c r="K66" s="43"/>
      <c r="L66" s="43"/>
      <c r="M66" s="43">
        <v>5.0</v>
      </c>
      <c r="N66" s="43">
        <v>2.0</v>
      </c>
      <c r="O66" s="43">
        <v>0.0</v>
      </c>
      <c r="P66" s="43">
        <v>2.0</v>
      </c>
      <c r="Q66" s="43">
        <v>1.0</v>
      </c>
      <c r="R66" s="43">
        <v>0.0</v>
      </c>
      <c r="S66" s="43">
        <v>1.0</v>
      </c>
      <c r="T66" s="43">
        <v>0.0</v>
      </c>
      <c r="U66" s="43">
        <v>0.0</v>
      </c>
      <c r="V66" s="43">
        <v>2.0</v>
      </c>
      <c r="W66" s="57">
        <v>220.0</v>
      </c>
      <c r="X66" s="48">
        <v>1.7</v>
      </c>
      <c r="Y66" s="43">
        <v>1.0</v>
      </c>
      <c r="Z66" s="38">
        <v>3.0</v>
      </c>
      <c r="AC66" s="39"/>
    </row>
    <row r="67" ht="14.25" customHeight="1">
      <c r="A67" s="41">
        <v>66.0</v>
      </c>
      <c r="B67" s="64">
        <v>694.0</v>
      </c>
      <c r="C67" s="43">
        <v>7.0</v>
      </c>
      <c r="D67" s="43">
        <v>1503.0</v>
      </c>
      <c r="E67" s="43">
        <v>38.0</v>
      </c>
      <c r="F67" s="43">
        <v>170.0</v>
      </c>
      <c r="G67" s="43">
        <v>1.0</v>
      </c>
      <c r="H67" s="48">
        <v>0.6</v>
      </c>
      <c r="I67" s="48">
        <v>1.5</v>
      </c>
      <c r="J67" s="48">
        <v>0.3</v>
      </c>
      <c r="K67" s="43"/>
      <c r="L67" s="43"/>
      <c r="M67" s="43">
        <v>7.0</v>
      </c>
      <c r="N67" s="43">
        <v>2.0</v>
      </c>
      <c r="O67" s="43">
        <v>1.0</v>
      </c>
      <c r="P67" s="43">
        <v>3.0</v>
      </c>
      <c r="Q67" s="43">
        <v>1.5</v>
      </c>
      <c r="R67" s="43">
        <v>0.0</v>
      </c>
      <c r="S67" s="43">
        <v>0.0</v>
      </c>
      <c r="T67" s="43">
        <v>0.0</v>
      </c>
      <c r="U67" s="43">
        <v>0.0</v>
      </c>
      <c r="V67" s="43">
        <v>2.0</v>
      </c>
      <c r="W67" s="57">
        <v>660.0</v>
      </c>
      <c r="X67" s="48">
        <v>4.9</v>
      </c>
      <c r="Y67" s="43">
        <v>3.0</v>
      </c>
      <c r="Z67" s="38">
        <v>3.0</v>
      </c>
      <c r="AC67" s="39"/>
    </row>
    <row r="68" ht="14.25" customHeight="1">
      <c r="A68" s="41">
        <v>67.0</v>
      </c>
      <c r="B68" s="64">
        <v>945.0</v>
      </c>
      <c r="C68" s="43">
        <v>7.0</v>
      </c>
      <c r="D68" s="43">
        <v>832.0</v>
      </c>
      <c r="E68" s="43">
        <v>6.0</v>
      </c>
      <c r="F68" s="43">
        <v>370.0</v>
      </c>
      <c r="G68" s="43">
        <v>1.0</v>
      </c>
      <c r="H68" s="48">
        <v>0.6</v>
      </c>
      <c r="I68" s="48">
        <v>1.1</v>
      </c>
      <c r="J68" s="48">
        <v>0.9</v>
      </c>
      <c r="K68" s="43"/>
      <c r="L68" s="43"/>
      <c r="M68" s="43">
        <v>6.0</v>
      </c>
      <c r="N68" s="43">
        <v>1.0</v>
      </c>
      <c r="O68" s="43">
        <v>0.0</v>
      </c>
      <c r="P68" s="43">
        <v>4.0</v>
      </c>
      <c r="Q68" s="43">
        <v>1.5</v>
      </c>
      <c r="R68" s="43">
        <v>0.0</v>
      </c>
      <c r="S68" s="43">
        <v>1.0</v>
      </c>
      <c r="T68" s="43">
        <v>0.0</v>
      </c>
      <c r="U68" s="43">
        <v>0.0</v>
      </c>
      <c r="V68" s="43">
        <v>2.0</v>
      </c>
      <c r="W68" s="57">
        <v>530.0</v>
      </c>
      <c r="X68" s="48">
        <v>2.9</v>
      </c>
      <c r="Y68" s="43">
        <v>3.0</v>
      </c>
      <c r="Z68" s="38">
        <v>3.0</v>
      </c>
      <c r="AC68" s="39"/>
    </row>
    <row r="69" ht="14.25" customHeight="1">
      <c r="A69" s="41">
        <v>68.0</v>
      </c>
      <c r="B69" s="64">
        <v>729.0</v>
      </c>
      <c r="C69" s="43">
        <v>5.0</v>
      </c>
      <c r="D69" s="43">
        <v>887.0</v>
      </c>
      <c r="E69" s="43">
        <v>23.0</v>
      </c>
      <c r="F69" s="43">
        <v>190.0</v>
      </c>
      <c r="G69" s="43">
        <v>1.0</v>
      </c>
      <c r="H69" s="48">
        <v>0.1</v>
      </c>
      <c r="I69" s="48">
        <v>0.7</v>
      </c>
      <c r="J69" s="48">
        <v>0.2</v>
      </c>
      <c r="K69" s="43"/>
      <c r="L69" s="43"/>
      <c r="M69" s="43">
        <v>4.0</v>
      </c>
      <c r="N69" s="43">
        <v>2.0</v>
      </c>
      <c r="O69" s="43">
        <v>1.0</v>
      </c>
      <c r="P69" s="43">
        <v>2.0</v>
      </c>
      <c r="Q69" s="43">
        <v>1.5</v>
      </c>
      <c r="R69" s="43">
        <v>0.0</v>
      </c>
      <c r="S69" s="43">
        <v>1.0</v>
      </c>
      <c r="T69" s="43">
        <v>0.0</v>
      </c>
      <c r="U69" s="43">
        <v>0.4</v>
      </c>
      <c r="V69" s="43">
        <v>2.0</v>
      </c>
      <c r="W69" s="57">
        <v>530.0</v>
      </c>
      <c r="X69" s="48">
        <v>3.8</v>
      </c>
      <c r="Y69" s="43">
        <v>1.0</v>
      </c>
      <c r="Z69" s="38">
        <v>3.0</v>
      </c>
      <c r="AC69" s="39"/>
    </row>
    <row r="70" ht="14.25" customHeight="1">
      <c r="A70" s="41">
        <v>69.0</v>
      </c>
      <c r="B70" s="64">
        <v>976.0</v>
      </c>
      <c r="C70" s="43">
        <v>8.0</v>
      </c>
      <c r="D70" s="43">
        <v>985.0</v>
      </c>
      <c r="E70" s="43">
        <v>34.0</v>
      </c>
      <c r="F70" s="43">
        <v>310.0</v>
      </c>
      <c r="G70" s="43">
        <v>3.0</v>
      </c>
      <c r="H70" s="48">
        <v>0.7</v>
      </c>
      <c r="I70" s="48">
        <v>0.6</v>
      </c>
      <c r="J70" s="48">
        <v>0.8</v>
      </c>
      <c r="K70" s="43"/>
      <c r="L70" s="43"/>
      <c r="M70" s="43">
        <v>6.0</v>
      </c>
      <c r="N70" s="43">
        <v>2.0</v>
      </c>
      <c r="O70" s="43">
        <v>0.0</v>
      </c>
      <c r="P70" s="43">
        <v>5.0</v>
      </c>
      <c r="Q70" s="43">
        <v>2.0</v>
      </c>
      <c r="R70" s="43">
        <v>1.0</v>
      </c>
      <c r="S70" s="43">
        <v>0.0</v>
      </c>
      <c r="T70" s="43">
        <v>0.0</v>
      </c>
      <c r="U70" s="43">
        <v>0.0</v>
      </c>
      <c r="V70" s="43">
        <v>2.0</v>
      </c>
      <c r="W70" s="57">
        <v>630.0</v>
      </c>
      <c r="X70" s="48">
        <v>3.4</v>
      </c>
      <c r="Y70" s="43">
        <v>3.0</v>
      </c>
      <c r="Z70" s="38">
        <v>1.0</v>
      </c>
      <c r="AC70" s="39"/>
    </row>
    <row r="71" ht="14.25" customHeight="1">
      <c r="A71" s="41">
        <v>70.0</v>
      </c>
      <c r="B71" s="64">
        <v>825.0</v>
      </c>
      <c r="C71" s="43">
        <v>5.0</v>
      </c>
      <c r="D71" s="43">
        <v>1895.0</v>
      </c>
      <c r="E71" s="43">
        <v>2.0</v>
      </c>
      <c r="F71" s="43">
        <v>240.0</v>
      </c>
      <c r="G71" s="43">
        <v>2.0</v>
      </c>
      <c r="H71" s="48">
        <v>0.5</v>
      </c>
      <c r="I71" s="48">
        <v>0.5</v>
      </c>
      <c r="J71" s="48">
        <v>0.6</v>
      </c>
      <c r="K71" s="43"/>
      <c r="L71" s="43"/>
      <c r="M71" s="43">
        <v>6.0</v>
      </c>
      <c r="N71" s="43">
        <v>1.0</v>
      </c>
      <c r="O71" s="43">
        <v>1.0</v>
      </c>
      <c r="P71" s="43">
        <v>2.0</v>
      </c>
      <c r="Q71" s="43">
        <v>1.0</v>
      </c>
      <c r="R71" s="43">
        <v>0.0</v>
      </c>
      <c r="S71" s="43">
        <v>1.0</v>
      </c>
      <c r="T71" s="43">
        <v>0.0</v>
      </c>
      <c r="U71" s="43">
        <v>0.0</v>
      </c>
      <c r="V71" s="43">
        <v>2.0</v>
      </c>
      <c r="W71" s="57">
        <v>600.0</v>
      </c>
      <c r="X71" s="48">
        <v>3.8</v>
      </c>
      <c r="Y71" s="43">
        <v>2.0</v>
      </c>
      <c r="Z71" s="38">
        <v>2.0</v>
      </c>
      <c r="AC71" s="39"/>
    </row>
    <row r="72" ht="14.25" customHeight="1">
      <c r="A72" s="41">
        <v>71.0</v>
      </c>
      <c r="B72" s="64">
        <v>1182.0</v>
      </c>
      <c r="C72" s="43">
        <v>9.0</v>
      </c>
      <c r="D72" s="43">
        <v>1705.0</v>
      </c>
      <c r="E72" s="43">
        <v>34.0</v>
      </c>
      <c r="F72" s="43">
        <v>380.0</v>
      </c>
      <c r="G72" s="43">
        <v>1.0</v>
      </c>
      <c r="H72" s="48">
        <v>1.2</v>
      </c>
      <c r="I72" s="48">
        <v>0.7</v>
      </c>
      <c r="J72" s="48">
        <v>1.5</v>
      </c>
      <c r="K72" s="43"/>
      <c r="L72" s="43"/>
      <c r="M72" s="43">
        <v>6.0</v>
      </c>
      <c r="N72" s="43">
        <v>2.0</v>
      </c>
      <c r="O72" s="43">
        <v>0.0</v>
      </c>
      <c r="P72" s="43">
        <v>5.0</v>
      </c>
      <c r="Q72" s="43">
        <v>2.0</v>
      </c>
      <c r="R72" s="43">
        <v>1.0</v>
      </c>
      <c r="S72" s="43">
        <v>0.0</v>
      </c>
      <c r="T72" s="43">
        <v>0.0</v>
      </c>
      <c r="U72" s="43">
        <v>0.0</v>
      </c>
      <c r="V72" s="43">
        <v>2.0</v>
      </c>
      <c r="W72" s="57">
        <v>820.0</v>
      </c>
      <c r="X72" s="48">
        <v>3.6</v>
      </c>
      <c r="Y72" s="43">
        <v>2.0</v>
      </c>
      <c r="Z72" s="38">
        <v>3.0</v>
      </c>
      <c r="AC72" s="39"/>
    </row>
    <row r="73" ht="14.25" customHeight="1">
      <c r="A73" s="41">
        <v>72.0</v>
      </c>
      <c r="B73" s="64">
        <v>824.0</v>
      </c>
      <c r="C73" s="43">
        <v>7.0</v>
      </c>
      <c r="D73" s="43">
        <v>994.0</v>
      </c>
      <c r="E73" s="43">
        <v>35.0</v>
      </c>
      <c r="F73" s="43">
        <v>200.0</v>
      </c>
      <c r="G73" s="43">
        <v>2.0</v>
      </c>
      <c r="H73" s="48">
        <v>0.5</v>
      </c>
      <c r="I73" s="48">
        <v>1.2</v>
      </c>
      <c r="J73" s="48">
        <v>0.4</v>
      </c>
      <c r="K73" s="43"/>
      <c r="L73" s="43"/>
      <c r="M73" s="43">
        <v>6.0</v>
      </c>
      <c r="N73" s="43">
        <v>2.0</v>
      </c>
      <c r="O73" s="43">
        <v>1.0</v>
      </c>
      <c r="P73" s="43">
        <v>3.0</v>
      </c>
      <c r="Q73" s="43">
        <v>1.5</v>
      </c>
      <c r="R73" s="43">
        <v>1.0</v>
      </c>
      <c r="S73" s="43">
        <v>0.0</v>
      </c>
      <c r="T73" s="43">
        <v>0.0</v>
      </c>
      <c r="U73" s="43">
        <v>0.1</v>
      </c>
      <c r="V73" s="43">
        <v>2.0</v>
      </c>
      <c r="W73" s="57">
        <v>640.0</v>
      </c>
      <c r="X73" s="48">
        <v>4.0</v>
      </c>
      <c r="Y73" s="43">
        <v>2.0</v>
      </c>
      <c r="Z73" s="38">
        <v>3.0</v>
      </c>
      <c r="AC73" s="39"/>
    </row>
    <row r="74" ht="14.25" customHeight="1">
      <c r="A74" s="41">
        <v>73.0</v>
      </c>
      <c r="B74" s="64">
        <v>1468.0</v>
      </c>
      <c r="C74" s="43">
        <v>8.0</v>
      </c>
      <c r="D74" s="43">
        <v>1905.0</v>
      </c>
      <c r="E74" s="43">
        <v>3.0</v>
      </c>
      <c r="F74" s="43">
        <v>300.0</v>
      </c>
      <c r="G74" s="43">
        <v>1.0</v>
      </c>
      <c r="H74" s="48">
        <v>0.6</v>
      </c>
      <c r="I74" s="48">
        <v>1.5</v>
      </c>
      <c r="J74" s="48">
        <v>1.1</v>
      </c>
      <c r="K74" s="43"/>
      <c r="L74" s="43"/>
      <c r="M74" s="43">
        <v>8.0</v>
      </c>
      <c r="N74" s="43">
        <v>2.0</v>
      </c>
      <c r="O74" s="43">
        <v>1.0</v>
      </c>
      <c r="P74" s="43">
        <v>5.0</v>
      </c>
      <c r="Q74" s="43">
        <v>2.0</v>
      </c>
      <c r="R74" s="43">
        <v>0.0</v>
      </c>
      <c r="S74" s="43">
        <v>1.0</v>
      </c>
      <c r="T74" s="43">
        <v>1.0</v>
      </c>
      <c r="U74" s="43">
        <v>0.5</v>
      </c>
      <c r="V74" s="43">
        <v>2.0</v>
      </c>
      <c r="W74" s="57">
        <v>1250.0</v>
      </c>
      <c r="X74" s="48">
        <v>4.4</v>
      </c>
      <c r="Y74" s="43">
        <v>4.0</v>
      </c>
      <c r="Z74" s="38">
        <v>3.0</v>
      </c>
      <c r="AC74" s="39"/>
    </row>
    <row r="75" ht="14.25" customHeight="1">
      <c r="A75" s="41">
        <v>74.0</v>
      </c>
      <c r="B75" s="64">
        <v>1067.0</v>
      </c>
      <c r="C75" s="43">
        <v>8.0</v>
      </c>
      <c r="D75" s="43">
        <v>1819.0</v>
      </c>
      <c r="E75" s="43">
        <v>25.0</v>
      </c>
      <c r="F75" s="43">
        <v>420.0</v>
      </c>
      <c r="G75" s="43">
        <v>3.0</v>
      </c>
      <c r="H75" s="48">
        <v>0.7</v>
      </c>
      <c r="I75" s="48">
        <v>1.5</v>
      </c>
      <c r="J75" s="48">
        <v>1.3</v>
      </c>
      <c r="K75" s="43"/>
      <c r="L75" s="43"/>
      <c r="M75" s="43">
        <v>6.0</v>
      </c>
      <c r="N75" s="43">
        <v>1.0</v>
      </c>
      <c r="O75" s="43">
        <v>1.0</v>
      </c>
      <c r="P75" s="43">
        <v>5.0</v>
      </c>
      <c r="Q75" s="43">
        <v>1.5</v>
      </c>
      <c r="R75" s="43">
        <v>0.0</v>
      </c>
      <c r="S75" s="43">
        <v>1.0</v>
      </c>
      <c r="T75" s="43">
        <v>1.0</v>
      </c>
      <c r="U75" s="43">
        <v>0.0</v>
      </c>
      <c r="V75" s="43">
        <v>2.0</v>
      </c>
      <c r="W75" s="57">
        <v>635.0</v>
      </c>
      <c r="X75" s="48">
        <v>3.1</v>
      </c>
      <c r="Y75" s="43">
        <v>2.0</v>
      </c>
      <c r="Z75" s="38">
        <v>3.0</v>
      </c>
      <c r="AC75" s="39"/>
    </row>
    <row r="76" ht="14.25" customHeight="1">
      <c r="A76" s="41">
        <v>75.0</v>
      </c>
      <c r="B76" s="64">
        <v>1357.0</v>
      </c>
      <c r="C76" s="43">
        <v>8.0</v>
      </c>
      <c r="D76" s="43">
        <v>1678.0</v>
      </c>
      <c r="E76" s="43">
        <v>2.0</v>
      </c>
      <c r="F76" s="43">
        <v>300.0</v>
      </c>
      <c r="G76" s="43">
        <v>2.0</v>
      </c>
      <c r="H76" s="48">
        <v>1.4</v>
      </c>
      <c r="I76" s="48">
        <v>1.2</v>
      </c>
      <c r="J76" s="48">
        <v>1.3</v>
      </c>
      <c r="K76" s="43"/>
      <c r="L76" s="43"/>
      <c r="M76" s="43">
        <v>6.0</v>
      </c>
      <c r="N76" s="43">
        <v>2.0</v>
      </c>
      <c r="O76" s="43">
        <v>1.0</v>
      </c>
      <c r="P76" s="43">
        <v>5.0</v>
      </c>
      <c r="Q76" s="43">
        <v>2.0</v>
      </c>
      <c r="R76" s="43">
        <v>0.0</v>
      </c>
      <c r="S76" s="43">
        <v>1.0</v>
      </c>
      <c r="T76" s="43">
        <v>1.0</v>
      </c>
      <c r="U76" s="43">
        <v>0.7</v>
      </c>
      <c r="V76" s="43">
        <v>2.0</v>
      </c>
      <c r="W76" s="57">
        <v>715.0</v>
      </c>
      <c r="X76" s="48">
        <v>2.7</v>
      </c>
      <c r="Y76" s="43">
        <v>4.0</v>
      </c>
      <c r="Z76" s="38">
        <v>3.0</v>
      </c>
      <c r="AC76" s="39"/>
    </row>
    <row r="77" ht="14.25" customHeight="1">
      <c r="A77" s="41">
        <v>76.0</v>
      </c>
      <c r="B77" s="64">
        <v>546.0</v>
      </c>
      <c r="C77" s="43">
        <v>7.0</v>
      </c>
      <c r="D77" s="43">
        <v>1352.0</v>
      </c>
      <c r="E77" s="43">
        <v>16.0</v>
      </c>
      <c r="F77" s="43">
        <v>190.0</v>
      </c>
      <c r="G77" s="43">
        <v>3.0</v>
      </c>
      <c r="H77" s="48">
        <v>0.2</v>
      </c>
      <c r="I77" s="48">
        <v>0.8</v>
      </c>
      <c r="J77" s="48">
        <v>0.1</v>
      </c>
      <c r="K77" s="43"/>
      <c r="L77" s="43"/>
      <c r="M77" s="43">
        <v>4.0</v>
      </c>
      <c r="N77" s="43">
        <v>1.0</v>
      </c>
      <c r="O77" s="43">
        <v>1.0</v>
      </c>
      <c r="P77" s="43">
        <v>3.0</v>
      </c>
      <c r="Q77" s="43">
        <v>1.5</v>
      </c>
      <c r="R77" s="43">
        <v>0.0</v>
      </c>
      <c r="S77" s="43">
        <v>1.0</v>
      </c>
      <c r="T77" s="43">
        <v>0.0</v>
      </c>
      <c r="U77" s="43">
        <v>0.0</v>
      </c>
      <c r="V77" s="43">
        <v>2.0</v>
      </c>
      <c r="W77" s="57">
        <v>280.0</v>
      </c>
      <c r="X77" s="48">
        <v>2.7</v>
      </c>
      <c r="Y77" s="43">
        <v>2.0</v>
      </c>
      <c r="Z77" s="38">
        <v>1.0</v>
      </c>
      <c r="AC77" s="39"/>
    </row>
    <row r="78" ht="14.25" customHeight="1">
      <c r="A78" s="41">
        <v>77.0</v>
      </c>
      <c r="B78" s="64">
        <v>906.0</v>
      </c>
      <c r="C78" s="43">
        <v>5.0</v>
      </c>
      <c r="D78" s="43">
        <v>677.0</v>
      </c>
      <c r="E78" s="43">
        <v>17.0</v>
      </c>
      <c r="F78" s="43">
        <v>230.0</v>
      </c>
      <c r="G78" s="43">
        <v>1.0</v>
      </c>
      <c r="H78" s="48">
        <v>0.3</v>
      </c>
      <c r="I78" s="48">
        <v>0.1</v>
      </c>
      <c r="J78" s="48">
        <v>0.5</v>
      </c>
      <c r="K78" s="43"/>
      <c r="L78" s="43"/>
      <c r="M78" s="43">
        <v>4.0</v>
      </c>
      <c r="N78" s="43">
        <v>2.0</v>
      </c>
      <c r="O78" s="43">
        <v>0.0</v>
      </c>
      <c r="P78" s="43">
        <v>2.0</v>
      </c>
      <c r="Q78" s="43">
        <v>1.0</v>
      </c>
      <c r="R78" s="43">
        <v>0.0</v>
      </c>
      <c r="S78" s="43">
        <v>1.0</v>
      </c>
      <c r="T78" s="43">
        <v>1.0</v>
      </c>
      <c r="U78" s="43">
        <v>0.5</v>
      </c>
      <c r="V78" s="43">
        <v>2.0</v>
      </c>
      <c r="W78" s="57">
        <v>515.0</v>
      </c>
      <c r="X78" s="48">
        <v>3.0</v>
      </c>
      <c r="Y78" s="43">
        <v>2.0</v>
      </c>
      <c r="Z78" s="38">
        <v>2.0</v>
      </c>
      <c r="AC78" s="39"/>
    </row>
    <row r="79" ht="14.25" customHeight="1">
      <c r="A79" s="41">
        <v>78.0</v>
      </c>
      <c r="B79" s="64">
        <v>1238.0</v>
      </c>
      <c r="C79" s="43">
        <v>7.0</v>
      </c>
      <c r="D79" s="43">
        <v>1937.0</v>
      </c>
      <c r="E79" s="43">
        <v>10.0</v>
      </c>
      <c r="F79" s="43">
        <v>210.0</v>
      </c>
      <c r="G79" s="43">
        <v>3.0</v>
      </c>
      <c r="H79" s="48">
        <v>0.9</v>
      </c>
      <c r="I79" s="48">
        <v>1.2</v>
      </c>
      <c r="J79" s="48">
        <v>1.5</v>
      </c>
      <c r="K79" s="43"/>
      <c r="L79" s="43"/>
      <c r="M79" s="43">
        <v>8.0</v>
      </c>
      <c r="N79" s="43">
        <v>2.0</v>
      </c>
      <c r="O79" s="43">
        <v>0.0</v>
      </c>
      <c r="P79" s="43">
        <v>3.0</v>
      </c>
      <c r="Q79" s="43">
        <v>1.5</v>
      </c>
      <c r="R79" s="43">
        <v>0.0</v>
      </c>
      <c r="S79" s="43">
        <v>1.0</v>
      </c>
      <c r="T79" s="43">
        <v>0.0</v>
      </c>
      <c r="U79" s="43">
        <v>0.5</v>
      </c>
      <c r="V79" s="43">
        <v>2.0</v>
      </c>
      <c r="W79" s="57">
        <v>860.0</v>
      </c>
      <c r="X79" s="48">
        <v>3.6</v>
      </c>
      <c r="Y79" s="43">
        <v>4.0</v>
      </c>
      <c r="Z79" s="38">
        <v>3.0</v>
      </c>
      <c r="AC79" s="39"/>
    </row>
    <row r="80" ht="14.25" customHeight="1">
      <c r="A80" s="41">
        <v>79.0</v>
      </c>
      <c r="B80" s="64">
        <v>704.0</v>
      </c>
      <c r="C80" s="43">
        <v>6.0</v>
      </c>
      <c r="D80" s="43">
        <v>1442.0</v>
      </c>
      <c r="E80" s="43">
        <v>42.0</v>
      </c>
      <c r="F80" s="43">
        <v>230.0</v>
      </c>
      <c r="G80" s="43">
        <v>1.0</v>
      </c>
      <c r="H80" s="48">
        <v>1.1</v>
      </c>
      <c r="I80" s="48">
        <v>1.5</v>
      </c>
      <c r="J80" s="48">
        <v>1.7</v>
      </c>
      <c r="K80" s="43"/>
      <c r="L80" s="43"/>
      <c r="M80" s="43">
        <v>6.0</v>
      </c>
      <c r="N80" s="43">
        <v>2.0</v>
      </c>
      <c r="O80" s="43">
        <v>1.0</v>
      </c>
      <c r="P80" s="43">
        <v>3.0</v>
      </c>
      <c r="Q80" s="43">
        <v>1.5</v>
      </c>
      <c r="R80" s="43">
        <v>0.0</v>
      </c>
      <c r="S80" s="43">
        <v>0.0</v>
      </c>
      <c r="T80" s="43">
        <v>0.0</v>
      </c>
      <c r="U80" s="43">
        <v>0.0</v>
      </c>
      <c r="V80" s="46">
        <v>2.0</v>
      </c>
      <c r="W80" s="57">
        <v>510.0</v>
      </c>
      <c r="X80" s="48">
        <v>3.8</v>
      </c>
      <c r="Y80" s="43">
        <v>4.0</v>
      </c>
      <c r="Z80" s="38">
        <v>2.0</v>
      </c>
      <c r="AC80" s="39"/>
    </row>
    <row r="81" ht="14.25" customHeight="1">
      <c r="A81" s="41">
        <v>80.0</v>
      </c>
      <c r="B81" s="64">
        <v>842.0</v>
      </c>
      <c r="C81" s="43">
        <v>6.0</v>
      </c>
      <c r="D81" s="43">
        <v>907.0</v>
      </c>
      <c r="E81" s="43">
        <v>24.0</v>
      </c>
      <c r="F81" s="43">
        <v>170.0</v>
      </c>
      <c r="G81" s="43">
        <v>3.0</v>
      </c>
      <c r="H81" s="48">
        <v>1.1</v>
      </c>
      <c r="I81" s="48">
        <v>2.0</v>
      </c>
      <c r="J81" s="48">
        <v>0.5</v>
      </c>
      <c r="K81" s="43"/>
      <c r="L81" s="43"/>
      <c r="M81" s="43">
        <v>7.0</v>
      </c>
      <c r="N81" s="43">
        <v>1.0</v>
      </c>
      <c r="O81" s="43">
        <v>0.0</v>
      </c>
      <c r="P81" s="43">
        <v>2.0</v>
      </c>
      <c r="Q81" s="43">
        <v>1.0</v>
      </c>
      <c r="R81" s="43">
        <v>0.0</v>
      </c>
      <c r="S81" s="43">
        <v>1.0</v>
      </c>
      <c r="T81" s="43">
        <v>0.0</v>
      </c>
      <c r="U81" s="43">
        <v>0.6</v>
      </c>
      <c r="V81" s="43">
        <v>3.0</v>
      </c>
      <c r="W81" s="57">
        <v>430.0</v>
      </c>
      <c r="X81" s="48">
        <v>2.7</v>
      </c>
      <c r="Y81" s="43">
        <v>2.0</v>
      </c>
      <c r="Z81" s="38">
        <v>3.0</v>
      </c>
      <c r="AC81" s="39"/>
    </row>
    <row r="82" ht="14.25" customHeight="1">
      <c r="A82" s="41">
        <v>81.0</v>
      </c>
      <c r="B82" s="64">
        <v>686.0</v>
      </c>
      <c r="C82" s="43">
        <v>7.0</v>
      </c>
      <c r="D82" s="43">
        <v>938.0</v>
      </c>
      <c r="E82" s="43">
        <v>19.0</v>
      </c>
      <c r="F82" s="43">
        <v>190.0</v>
      </c>
      <c r="G82" s="43">
        <v>3.0</v>
      </c>
      <c r="H82" s="48">
        <v>0.4</v>
      </c>
      <c r="I82" s="48">
        <v>0.5</v>
      </c>
      <c r="J82" s="48">
        <v>0.6</v>
      </c>
      <c r="K82" s="43"/>
      <c r="L82" s="43"/>
      <c r="M82" s="43">
        <v>7.0</v>
      </c>
      <c r="N82" s="43">
        <v>1.0</v>
      </c>
      <c r="O82" s="43">
        <v>1.0</v>
      </c>
      <c r="P82" s="43">
        <v>3.0</v>
      </c>
      <c r="Q82" s="43">
        <v>1.5</v>
      </c>
      <c r="R82" s="43">
        <v>0.0</v>
      </c>
      <c r="S82" s="43">
        <v>1.0</v>
      </c>
      <c r="T82" s="43">
        <v>1.0</v>
      </c>
      <c r="U82" s="43">
        <v>0.0</v>
      </c>
      <c r="V82" s="43">
        <v>3.0</v>
      </c>
      <c r="W82" s="57">
        <v>455.0</v>
      </c>
      <c r="X82" s="48">
        <v>3.4</v>
      </c>
      <c r="Y82" s="43">
        <v>4.0</v>
      </c>
      <c r="Z82" s="38">
        <v>2.0</v>
      </c>
      <c r="AC82" s="39"/>
    </row>
    <row r="83" ht="14.25" customHeight="1">
      <c r="A83" s="41">
        <v>82.0</v>
      </c>
      <c r="B83" s="64">
        <v>699.0</v>
      </c>
      <c r="C83" s="43">
        <v>6.0</v>
      </c>
      <c r="D83" s="43">
        <v>890.0</v>
      </c>
      <c r="E83" s="43">
        <v>15.0</v>
      </c>
      <c r="F83" s="43">
        <v>160.0</v>
      </c>
      <c r="G83" s="43">
        <v>2.0</v>
      </c>
      <c r="H83" s="48">
        <v>0.6</v>
      </c>
      <c r="I83" s="48">
        <v>1.1</v>
      </c>
      <c r="J83" s="48">
        <v>0.9</v>
      </c>
      <c r="K83" s="43"/>
      <c r="L83" s="43"/>
      <c r="M83" s="43">
        <v>8.0</v>
      </c>
      <c r="N83" s="43">
        <v>1.0</v>
      </c>
      <c r="O83" s="43">
        <v>0.0</v>
      </c>
      <c r="P83" s="43">
        <v>3.0</v>
      </c>
      <c r="Q83" s="43">
        <v>1.5</v>
      </c>
      <c r="R83" s="43">
        <v>0.0</v>
      </c>
      <c r="S83" s="43">
        <v>1.0</v>
      </c>
      <c r="T83" s="43">
        <v>1.0</v>
      </c>
      <c r="U83" s="43">
        <v>0.0</v>
      </c>
      <c r="V83" s="43">
        <v>3.0</v>
      </c>
      <c r="W83" s="50">
        <v>655.0</v>
      </c>
      <c r="X83" s="48">
        <v>4.9</v>
      </c>
      <c r="Y83" s="43">
        <v>2.0</v>
      </c>
      <c r="Z83" s="38">
        <v>3.0</v>
      </c>
      <c r="AC83" s="39"/>
    </row>
    <row r="84" ht="14.25" customHeight="1">
      <c r="A84" s="41">
        <v>83.0</v>
      </c>
      <c r="B84" s="64">
        <v>1441.0</v>
      </c>
      <c r="C84" s="43">
        <v>9.0</v>
      </c>
      <c r="D84" s="43">
        <v>1012.0</v>
      </c>
      <c r="E84" s="43">
        <v>13.0</v>
      </c>
      <c r="F84" s="43">
        <v>440.0</v>
      </c>
      <c r="G84" s="43">
        <v>3.0</v>
      </c>
      <c r="H84" s="48">
        <v>0.9</v>
      </c>
      <c r="I84" s="48">
        <v>1.6</v>
      </c>
      <c r="J84" s="48">
        <v>1.4</v>
      </c>
      <c r="K84" s="43"/>
      <c r="L84" s="43"/>
      <c r="M84" s="43">
        <v>10.0</v>
      </c>
      <c r="N84" s="43">
        <v>2.0</v>
      </c>
      <c r="O84" s="43">
        <v>1.0</v>
      </c>
      <c r="P84" s="43">
        <v>5.0</v>
      </c>
      <c r="Q84" s="43">
        <v>1.5</v>
      </c>
      <c r="R84" s="43">
        <v>0.0</v>
      </c>
      <c r="S84" s="43">
        <v>1.0</v>
      </c>
      <c r="T84" s="43">
        <v>1.0</v>
      </c>
      <c r="U84" s="43">
        <v>0.0</v>
      </c>
      <c r="V84" s="43">
        <v>3.0</v>
      </c>
      <c r="W84" s="57">
        <v>1370.0</v>
      </c>
      <c r="X84" s="48">
        <v>4.9</v>
      </c>
      <c r="Y84" s="43">
        <v>4.0</v>
      </c>
      <c r="Z84" s="38">
        <v>3.0</v>
      </c>
      <c r="AC84" s="39"/>
    </row>
    <row r="85" ht="14.25" customHeight="1">
      <c r="A85" s="41">
        <v>84.0</v>
      </c>
      <c r="B85" s="64">
        <v>986.0</v>
      </c>
      <c r="C85" s="43">
        <v>9.0</v>
      </c>
      <c r="D85" s="43">
        <v>1081.0</v>
      </c>
      <c r="E85" s="43">
        <v>23.0</v>
      </c>
      <c r="F85" s="43">
        <v>440.0</v>
      </c>
      <c r="G85" s="43">
        <v>3.0</v>
      </c>
      <c r="H85" s="48">
        <v>1.6</v>
      </c>
      <c r="I85" s="48">
        <v>0.1</v>
      </c>
      <c r="J85" s="48">
        <v>0.2</v>
      </c>
      <c r="K85" s="43"/>
      <c r="L85" s="43"/>
      <c r="M85" s="43">
        <v>6.0</v>
      </c>
      <c r="N85" s="43">
        <v>1.0</v>
      </c>
      <c r="O85" s="43">
        <v>0.0</v>
      </c>
      <c r="P85" s="43">
        <v>5.0</v>
      </c>
      <c r="Q85" s="43">
        <v>1.5</v>
      </c>
      <c r="R85" s="43">
        <v>0.0</v>
      </c>
      <c r="S85" s="43">
        <v>1.0</v>
      </c>
      <c r="T85" s="43">
        <v>1.0</v>
      </c>
      <c r="U85" s="43">
        <v>0.0</v>
      </c>
      <c r="V85" s="43">
        <v>3.0</v>
      </c>
      <c r="W85" s="57">
        <v>975.0</v>
      </c>
      <c r="X85" s="48">
        <v>5.1</v>
      </c>
      <c r="Y85" s="43">
        <v>3.0</v>
      </c>
      <c r="Z85" s="38">
        <v>3.0</v>
      </c>
      <c r="AC85" s="39"/>
    </row>
    <row r="86" ht="14.25" customHeight="1">
      <c r="A86" s="41">
        <v>85.0</v>
      </c>
      <c r="B86" s="64">
        <v>829.0</v>
      </c>
      <c r="C86" s="43">
        <v>8.0</v>
      </c>
      <c r="D86" s="43">
        <v>941.0</v>
      </c>
      <c r="E86" s="43">
        <v>36.0</v>
      </c>
      <c r="F86" s="43">
        <v>320.0</v>
      </c>
      <c r="G86" s="43">
        <v>2.0</v>
      </c>
      <c r="H86" s="48">
        <v>1.4</v>
      </c>
      <c r="I86" s="48">
        <v>0.3</v>
      </c>
      <c r="J86" s="48">
        <v>1.5</v>
      </c>
      <c r="K86" s="43"/>
      <c r="L86" s="43"/>
      <c r="M86" s="43">
        <v>6.0</v>
      </c>
      <c r="N86" s="43">
        <v>1.0</v>
      </c>
      <c r="O86" s="43">
        <v>0.0</v>
      </c>
      <c r="P86" s="43">
        <v>4.0</v>
      </c>
      <c r="Q86" s="43">
        <v>1.0</v>
      </c>
      <c r="R86" s="43">
        <v>0.0</v>
      </c>
      <c r="S86" s="43">
        <v>0.0</v>
      </c>
      <c r="T86" s="43">
        <v>0.0</v>
      </c>
      <c r="U86" s="43">
        <v>0.2</v>
      </c>
      <c r="V86" s="43">
        <v>3.0</v>
      </c>
      <c r="W86" s="57">
        <v>710.0</v>
      </c>
      <c r="X86" s="48">
        <v>4.5</v>
      </c>
      <c r="Y86" s="43">
        <v>3.0</v>
      </c>
      <c r="Z86" s="38">
        <v>3.0</v>
      </c>
      <c r="AC86" s="39"/>
    </row>
    <row r="87" ht="14.25" customHeight="1">
      <c r="A87" s="41">
        <v>86.0</v>
      </c>
      <c r="B87" s="64">
        <v>1761.0</v>
      </c>
      <c r="C87" s="43">
        <v>9.0</v>
      </c>
      <c r="D87" s="43">
        <v>1305.0</v>
      </c>
      <c r="E87" s="43">
        <v>29.0</v>
      </c>
      <c r="F87" s="43">
        <v>380.0</v>
      </c>
      <c r="G87" s="43">
        <v>3.0</v>
      </c>
      <c r="H87" s="48">
        <v>0.9</v>
      </c>
      <c r="I87" s="48">
        <v>1.6</v>
      </c>
      <c r="J87" s="48">
        <v>1.4</v>
      </c>
      <c r="K87" s="43"/>
      <c r="L87" s="43"/>
      <c r="M87" s="43">
        <v>10.0</v>
      </c>
      <c r="N87" s="43">
        <v>2.0</v>
      </c>
      <c r="O87" s="43">
        <v>1.0</v>
      </c>
      <c r="P87" s="43">
        <v>5.0</v>
      </c>
      <c r="Q87" s="43">
        <v>1.5</v>
      </c>
      <c r="R87" s="43">
        <v>1.0</v>
      </c>
      <c r="S87" s="43">
        <v>0.0</v>
      </c>
      <c r="T87" s="43">
        <v>0.0</v>
      </c>
      <c r="U87" s="43">
        <v>1.0</v>
      </c>
      <c r="V87" s="43">
        <v>3.0</v>
      </c>
      <c r="W87" s="57">
        <v>920.0</v>
      </c>
      <c r="X87" s="48">
        <v>2.7</v>
      </c>
      <c r="Y87" s="43">
        <v>4.0</v>
      </c>
      <c r="Z87" s="38">
        <v>3.0</v>
      </c>
      <c r="AC87" s="39"/>
    </row>
    <row r="88" ht="14.25" customHeight="1">
      <c r="A88" s="41">
        <v>87.0</v>
      </c>
      <c r="B88" s="64">
        <v>1025.0</v>
      </c>
      <c r="C88" s="43">
        <v>7.0</v>
      </c>
      <c r="D88" s="43">
        <v>874.0</v>
      </c>
      <c r="E88" s="43">
        <v>13.0</v>
      </c>
      <c r="F88" s="43">
        <v>380.0</v>
      </c>
      <c r="G88" s="43">
        <v>1.0</v>
      </c>
      <c r="H88" s="48">
        <v>1.7</v>
      </c>
      <c r="I88" s="48">
        <v>0.1</v>
      </c>
      <c r="J88" s="48">
        <v>0.2</v>
      </c>
      <c r="K88" s="43"/>
      <c r="L88" s="43"/>
      <c r="M88" s="43">
        <v>6.0</v>
      </c>
      <c r="N88" s="43">
        <v>1.0</v>
      </c>
      <c r="O88" s="43">
        <v>0.0</v>
      </c>
      <c r="P88" s="43">
        <v>4.0</v>
      </c>
      <c r="Q88" s="43">
        <v>1.0</v>
      </c>
      <c r="R88" s="43">
        <v>0.0</v>
      </c>
      <c r="S88" s="43">
        <v>1.0</v>
      </c>
      <c r="T88" s="43">
        <v>1.0</v>
      </c>
      <c r="U88" s="43">
        <v>0.4</v>
      </c>
      <c r="V88" s="43">
        <v>3.0</v>
      </c>
      <c r="W88" s="57">
        <v>835.0</v>
      </c>
      <c r="X88" s="48">
        <v>4.2</v>
      </c>
      <c r="Y88" s="43">
        <v>2.0</v>
      </c>
      <c r="Z88" s="38">
        <v>3.0</v>
      </c>
      <c r="AC88" s="39"/>
    </row>
    <row r="89" ht="14.25" customHeight="1">
      <c r="A89" s="41">
        <v>88.0</v>
      </c>
      <c r="B89" s="64">
        <v>479.0</v>
      </c>
      <c r="C89" s="43">
        <v>6.0</v>
      </c>
      <c r="D89" s="43">
        <v>870.0</v>
      </c>
      <c r="E89" s="43">
        <v>45.0</v>
      </c>
      <c r="F89" s="43">
        <v>190.0</v>
      </c>
      <c r="G89" s="43">
        <v>2.0</v>
      </c>
      <c r="H89" s="48">
        <v>0.1</v>
      </c>
      <c r="I89" s="48">
        <v>1.7</v>
      </c>
      <c r="J89" s="48">
        <v>1.8</v>
      </c>
      <c r="K89" s="43"/>
      <c r="L89" s="43"/>
      <c r="M89" s="43">
        <v>6.0</v>
      </c>
      <c r="N89" s="43">
        <v>1.0</v>
      </c>
      <c r="O89" s="43">
        <v>0.0</v>
      </c>
      <c r="P89" s="43">
        <v>3.0</v>
      </c>
      <c r="Q89" s="43">
        <v>1.5</v>
      </c>
      <c r="R89" s="43">
        <v>0.0</v>
      </c>
      <c r="S89" s="43">
        <v>0.0</v>
      </c>
      <c r="T89" s="43">
        <v>0.0</v>
      </c>
      <c r="U89" s="43">
        <v>0.0</v>
      </c>
      <c r="V89" s="43">
        <v>3.0</v>
      </c>
      <c r="W89" s="57">
        <v>315.0</v>
      </c>
      <c r="X89" s="48">
        <v>3.4</v>
      </c>
      <c r="Y89" s="43">
        <v>3.0</v>
      </c>
      <c r="Z89" s="38">
        <v>2.0</v>
      </c>
      <c r="AC89" s="39"/>
    </row>
    <row r="90" ht="14.25" customHeight="1">
      <c r="A90" s="41">
        <v>89.0</v>
      </c>
      <c r="B90" s="64">
        <v>1274.0</v>
      </c>
      <c r="C90" s="43">
        <v>6.0</v>
      </c>
      <c r="D90" s="43">
        <v>1290.0</v>
      </c>
      <c r="E90" s="43">
        <v>38.0</v>
      </c>
      <c r="F90" s="43">
        <v>170.0</v>
      </c>
      <c r="G90" s="43">
        <v>2.0</v>
      </c>
      <c r="H90" s="48">
        <v>1.1</v>
      </c>
      <c r="I90" s="48">
        <v>2.0</v>
      </c>
      <c r="J90" s="48">
        <v>0.5</v>
      </c>
      <c r="K90" s="43"/>
      <c r="L90" s="43"/>
      <c r="M90" s="43">
        <v>10.0</v>
      </c>
      <c r="N90" s="43">
        <v>2.0</v>
      </c>
      <c r="O90" s="43">
        <v>1.0</v>
      </c>
      <c r="P90" s="43">
        <v>2.0</v>
      </c>
      <c r="Q90" s="43">
        <v>1.0</v>
      </c>
      <c r="R90" s="43">
        <v>0.0</v>
      </c>
      <c r="S90" s="43">
        <v>0.0</v>
      </c>
      <c r="T90" s="43">
        <v>0.0</v>
      </c>
      <c r="U90" s="43">
        <v>1.0</v>
      </c>
      <c r="V90" s="43">
        <v>3.0</v>
      </c>
      <c r="W90" s="57">
        <v>360.0</v>
      </c>
      <c r="X90" s="48">
        <v>1.5</v>
      </c>
      <c r="Y90" s="43">
        <v>2.0</v>
      </c>
      <c r="Z90" s="38">
        <v>2.0</v>
      </c>
      <c r="AC90" s="39"/>
    </row>
    <row r="91" ht="14.25" customHeight="1">
      <c r="A91" s="41">
        <v>90.0</v>
      </c>
      <c r="B91" s="64">
        <v>523.0</v>
      </c>
      <c r="C91" s="43">
        <v>6.0</v>
      </c>
      <c r="D91" s="43">
        <v>962.0</v>
      </c>
      <c r="E91" s="43">
        <v>35.0</v>
      </c>
      <c r="F91" s="43">
        <v>160.0</v>
      </c>
      <c r="G91" s="43">
        <v>3.0</v>
      </c>
      <c r="H91" s="48">
        <v>1.6</v>
      </c>
      <c r="I91" s="48">
        <v>1.5</v>
      </c>
      <c r="J91" s="48">
        <v>1.7</v>
      </c>
      <c r="K91" s="43"/>
      <c r="L91" s="43"/>
      <c r="M91" s="43">
        <v>7.0</v>
      </c>
      <c r="N91" s="43">
        <v>1.0</v>
      </c>
      <c r="O91" s="43">
        <v>1.0</v>
      </c>
      <c r="P91" s="43">
        <v>2.0</v>
      </c>
      <c r="Q91" s="43">
        <v>1.0</v>
      </c>
      <c r="R91" s="43">
        <v>1.0</v>
      </c>
      <c r="S91" s="43">
        <v>0.0</v>
      </c>
      <c r="T91" s="43">
        <v>0.0</v>
      </c>
      <c r="U91" s="43">
        <v>0.0</v>
      </c>
      <c r="V91" s="43">
        <v>3.0</v>
      </c>
      <c r="W91" s="57">
        <v>400.0</v>
      </c>
      <c r="X91" s="48">
        <v>4.0</v>
      </c>
      <c r="Y91" s="43">
        <v>2.0</v>
      </c>
      <c r="Z91" s="38">
        <v>3.0</v>
      </c>
      <c r="AC91" s="39"/>
    </row>
    <row r="92" ht="14.25" customHeight="1">
      <c r="A92" s="41">
        <v>91.0</v>
      </c>
      <c r="B92" s="64">
        <v>1385.0</v>
      </c>
      <c r="C92" s="43">
        <v>6.0</v>
      </c>
      <c r="D92" s="43">
        <v>1416.0</v>
      </c>
      <c r="E92" s="43">
        <v>14.0</v>
      </c>
      <c r="F92" s="43">
        <v>180.0</v>
      </c>
      <c r="G92" s="43">
        <v>2.0</v>
      </c>
      <c r="H92" s="48">
        <v>0.8</v>
      </c>
      <c r="I92" s="48">
        <v>0.4</v>
      </c>
      <c r="J92" s="48">
        <v>0.9</v>
      </c>
      <c r="K92" s="43"/>
      <c r="L92" s="43"/>
      <c r="M92" s="43">
        <v>10.0</v>
      </c>
      <c r="N92" s="43">
        <v>2.0</v>
      </c>
      <c r="O92" s="43">
        <v>1.0</v>
      </c>
      <c r="P92" s="43">
        <v>3.0</v>
      </c>
      <c r="Q92" s="43">
        <v>1.5</v>
      </c>
      <c r="R92" s="43">
        <v>0.0</v>
      </c>
      <c r="S92" s="43">
        <v>1.0</v>
      </c>
      <c r="T92" s="43">
        <v>1.0</v>
      </c>
      <c r="U92" s="43">
        <v>1.0</v>
      </c>
      <c r="V92" s="43">
        <v>3.0</v>
      </c>
      <c r="W92" s="57">
        <v>1010.0</v>
      </c>
      <c r="X92" s="48">
        <v>3.8</v>
      </c>
      <c r="Y92" s="43">
        <v>3.0</v>
      </c>
      <c r="Z92" s="38">
        <v>3.0</v>
      </c>
      <c r="AC92" s="39"/>
    </row>
    <row r="93" ht="14.25" customHeight="1">
      <c r="A93" s="41">
        <v>92.0</v>
      </c>
      <c r="B93" s="64">
        <v>817.0</v>
      </c>
      <c r="C93" s="43">
        <v>7.0</v>
      </c>
      <c r="D93" s="43">
        <v>948.0</v>
      </c>
      <c r="E93" s="43">
        <v>12.0</v>
      </c>
      <c r="F93" s="43">
        <v>200.0</v>
      </c>
      <c r="G93" s="43">
        <v>3.0</v>
      </c>
      <c r="H93" s="48">
        <v>1.2</v>
      </c>
      <c r="I93" s="48">
        <v>0.7</v>
      </c>
      <c r="J93" s="48">
        <v>1.5</v>
      </c>
      <c r="K93" s="43"/>
      <c r="L93" s="43"/>
      <c r="M93" s="43">
        <v>5.0</v>
      </c>
      <c r="N93" s="43">
        <v>2.0</v>
      </c>
      <c r="O93" s="43">
        <v>0.0</v>
      </c>
      <c r="P93" s="43">
        <v>3.0</v>
      </c>
      <c r="Q93" s="43">
        <v>1.0</v>
      </c>
      <c r="R93" s="43">
        <v>0.0</v>
      </c>
      <c r="S93" s="43">
        <v>1.0</v>
      </c>
      <c r="T93" s="43">
        <v>0.0</v>
      </c>
      <c r="U93" s="43">
        <v>0.3</v>
      </c>
      <c r="V93" s="43">
        <v>3.0</v>
      </c>
      <c r="W93" s="57">
        <v>590.0</v>
      </c>
      <c r="X93" s="48">
        <v>3.8</v>
      </c>
      <c r="Y93" s="43">
        <v>4.0</v>
      </c>
      <c r="Z93" s="38">
        <v>3.0</v>
      </c>
      <c r="AC93" s="39"/>
    </row>
    <row r="94" ht="14.25" customHeight="1">
      <c r="A94" s="41">
        <v>93.0</v>
      </c>
      <c r="B94" s="64">
        <v>853.0</v>
      </c>
      <c r="C94" s="43">
        <v>6.0</v>
      </c>
      <c r="D94" s="43">
        <v>1099.0</v>
      </c>
      <c r="E94" s="43">
        <v>29.0</v>
      </c>
      <c r="F94" s="43">
        <v>150.0</v>
      </c>
      <c r="G94" s="43">
        <v>3.0</v>
      </c>
      <c r="H94" s="48">
        <v>1.3</v>
      </c>
      <c r="I94" s="48">
        <v>0.1</v>
      </c>
      <c r="J94" s="48">
        <v>0.5</v>
      </c>
      <c r="K94" s="43"/>
      <c r="L94" s="43"/>
      <c r="M94" s="43">
        <v>8.0</v>
      </c>
      <c r="N94" s="43">
        <v>2.0</v>
      </c>
      <c r="O94" s="43">
        <v>0.0</v>
      </c>
      <c r="P94" s="43">
        <v>3.0</v>
      </c>
      <c r="Q94" s="43">
        <v>1.5</v>
      </c>
      <c r="R94" s="43">
        <v>1.0</v>
      </c>
      <c r="S94" s="43">
        <v>0.0</v>
      </c>
      <c r="T94" s="43">
        <v>0.0</v>
      </c>
      <c r="U94" s="43">
        <v>0.2</v>
      </c>
      <c r="V94" s="43">
        <v>3.0</v>
      </c>
      <c r="W94" s="57">
        <v>425.0</v>
      </c>
      <c r="X94" s="48">
        <v>2.6</v>
      </c>
      <c r="Y94" s="43">
        <v>2.0</v>
      </c>
      <c r="Z94" s="38">
        <v>3.0</v>
      </c>
      <c r="AC94" s="39"/>
    </row>
    <row r="95" ht="14.25" customHeight="1">
      <c r="A95" s="41">
        <v>94.0</v>
      </c>
      <c r="B95" s="64">
        <v>1213.0</v>
      </c>
      <c r="C95" s="43">
        <v>6.0</v>
      </c>
      <c r="D95" s="43">
        <v>847.0</v>
      </c>
      <c r="E95" s="43">
        <v>12.0</v>
      </c>
      <c r="F95" s="43">
        <v>170.0</v>
      </c>
      <c r="G95" s="43">
        <v>3.0</v>
      </c>
      <c r="H95" s="48">
        <v>1.0</v>
      </c>
      <c r="I95" s="48">
        <v>0.1</v>
      </c>
      <c r="J95" s="48">
        <v>0.5</v>
      </c>
      <c r="K95" s="43"/>
      <c r="L95" s="43"/>
      <c r="M95" s="43">
        <v>8.0</v>
      </c>
      <c r="N95" s="43">
        <v>2.0</v>
      </c>
      <c r="O95" s="43">
        <v>1.0</v>
      </c>
      <c r="P95" s="43">
        <v>3.0</v>
      </c>
      <c r="Q95" s="43">
        <v>1.5</v>
      </c>
      <c r="R95" s="43">
        <v>0.0</v>
      </c>
      <c r="S95" s="43">
        <v>1.0</v>
      </c>
      <c r="T95" s="43">
        <v>1.0</v>
      </c>
      <c r="U95" s="43">
        <v>0.9</v>
      </c>
      <c r="V95" s="43">
        <v>3.0</v>
      </c>
      <c r="W95" s="57">
        <v>355.0</v>
      </c>
      <c r="X95" s="48">
        <v>1.5</v>
      </c>
      <c r="Y95" s="43">
        <v>1.0</v>
      </c>
      <c r="Z95" s="38">
        <v>3.0</v>
      </c>
      <c r="AC95" s="39"/>
    </row>
    <row r="96" ht="14.25" customHeight="1">
      <c r="A96" s="41">
        <v>95.0</v>
      </c>
      <c r="B96" s="64">
        <v>758.0</v>
      </c>
      <c r="C96" s="43">
        <v>9.0</v>
      </c>
      <c r="D96" s="43">
        <v>930.0</v>
      </c>
      <c r="E96" s="43">
        <v>38.0</v>
      </c>
      <c r="F96" s="43">
        <v>360.0</v>
      </c>
      <c r="G96" s="43">
        <v>1.0</v>
      </c>
      <c r="H96" s="48">
        <v>0.2</v>
      </c>
      <c r="I96" s="48">
        <v>0.8</v>
      </c>
      <c r="J96" s="48">
        <v>0.1</v>
      </c>
      <c r="K96" s="43"/>
      <c r="L96" s="43"/>
      <c r="M96" s="43">
        <v>4.0</v>
      </c>
      <c r="N96" s="43">
        <v>1.0</v>
      </c>
      <c r="O96" s="43">
        <v>1.0</v>
      </c>
      <c r="P96" s="43">
        <v>5.0</v>
      </c>
      <c r="Q96" s="43">
        <v>2.5</v>
      </c>
      <c r="R96" s="43">
        <v>0.0</v>
      </c>
      <c r="S96" s="43">
        <v>0.0</v>
      </c>
      <c r="T96" s="43">
        <v>0.0</v>
      </c>
      <c r="U96" s="43">
        <v>0.0</v>
      </c>
      <c r="V96" s="43">
        <v>3.0</v>
      </c>
      <c r="W96" s="57">
        <v>605.0</v>
      </c>
      <c r="X96" s="48">
        <v>4.2</v>
      </c>
      <c r="Y96" s="43">
        <v>1.0</v>
      </c>
      <c r="Z96" s="38">
        <v>3.0</v>
      </c>
      <c r="AC96" s="39"/>
    </row>
    <row r="97" ht="14.25" customHeight="1">
      <c r="A97" s="41">
        <v>96.0</v>
      </c>
      <c r="B97" s="64">
        <v>473.0</v>
      </c>
      <c r="C97" s="43">
        <v>6.0</v>
      </c>
      <c r="D97" s="43">
        <v>638.0</v>
      </c>
      <c r="E97" s="43">
        <v>9.0</v>
      </c>
      <c r="F97" s="43">
        <v>180.0</v>
      </c>
      <c r="G97" s="43">
        <v>2.0</v>
      </c>
      <c r="H97" s="48">
        <v>1.8</v>
      </c>
      <c r="I97" s="48">
        <v>1.7</v>
      </c>
      <c r="J97" s="48">
        <v>1.8</v>
      </c>
      <c r="K97" s="43"/>
      <c r="L97" s="43"/>
      <c r="M97" s="43">
        <v>5.0</v>
      </c>
      <c r="N97" s="43">
        <v>1.0</v>
      </c>
      <c r="O97" s="43">
        <v>0.0</v>
      </c>
      <c r="P97" s="43">
        <v>3.0</v>
      </c>
      <c r="Q97" s="43">
        <v>1.5</v>
      </c>
      <c r="R97" s="43">
        <v>0.0</v>
      </c>
      <c r="S97" s="43">
        <v>1.0</v>
      </c>
      <c r="T97" s="43">
        <v>1.0</v>
      </c>
      <c r="U97" s="43">
        <v>0.0</v>
      </c>
      <c r="V97" s="43">
        <v>3.0</v>
      </c>
      <c r="W97" s="57">
        <v>590.0</v>
      </c>
      <c r="X97" s="48">
        <v>6.5</v>
      </c>
      <c r="Y97" s="43">
        <v>2.0</v>
      </c>
      <c r="Z97" s="38">
        <v>2.0</v>
      </c>
      <c r="AC97" s="39"/>
    </row>
    <row r="98" ht="14.25" customHeight="1">
      <c r="A98" s="41">
        <v>97.0</v>
      </c>
      <c r="B98" s="64">
        <v>1186.0</v>
      </c>
      <c r="C98" s="43">
        <v>8.0</v>
      </c>
      <c r="D98" s="43">
        <v>943.0</v>
      </c>
      <c r="E98" s="43">
        <v>6.0</v>
      </c>
      <c r="F98" s="43">
        <v>300.0</v>
      </c>
      <c r="G98" s="43">
        <v>3.0</v>
      </c>
      <c r="H98" s="48">
        <v>0.8</v>
      </c>
      <c r="I98" s="48">
        <v>0.4</v>
      </c>
      <c r="J98" s="48">
        <v>0.9</v>
      </c>
      <c r="K98" s="43"/>
      <c r="L98" s="43"/>
      <c r="M98" s="43">
        <v>8.0</v>
      </c>
      <c r="N98" s="43">
        <v>2.0</v>
      </c>
      <c r="O98" s="43">
        <v>1.0</v>
      </c>
      <c r="P98" s="43">
        <v>4.0</v>
      </c>
      <c r="Q98" s="43">
        <v>1.0</v>
      </c>
      <c r="R98" s="43">
        <v>0.0</v>
      </c>
      <c r="S98" s="43">
        <v>1.0</v>
      </c>
      <c r="T98" s="43">
        <v>1.0</v>
      </c>
      <c r="U98" s="43">
        <v>0.2</v>
      </c>
      <c r="V98" s="43">
        <v>3.0</v>
      </c>
      <c r="W98" s="57">
        <v>835.0</v>
      </c>
      <c r="X98" s="48">
        <v>3.7</v>
      </c>
      <c r="Y98" s="43">
        <v>4.0</v>
      </c>
      <c r="Z98" s="38">
        <v>1.0</v>
      </c>
      <c r="AC98" s="39"/>
    </row>
    <row r="99" ht="14.25" customHeight="1">
      <c r="A99" s="41">
        <v>98.0</v>
      </c>
      <c r="B99" s="64">
        <v>958.0</v>
      </c>
      <c r="C99" s="43">
        <v>7.0</v>
      </c>
      <c r="D99" s="43">
        <v>1267.0</v>
      </c>
      <c r="E99" s="43">
        <v>23.0</v>
      </c>
      <c r="F99" s="43">
        <v>210.0</v>
      </c>
      <c r="G99" s="43">
        <v>3.0</v>
      </c>
      <c r="H99" s="48">
        <v>1.4</v>
      </c>
      <c r="I99" s="48">
        <v>0.3</v>
      </c>
      <c r="J99" s="48">
        <v>1.5</v>
      </c>
      <c r="K99" s="43"/>
      <c r="L99" s="43"/>
      <c r="M99" s="43">
        <v>8.0</v>
      </c>
      <c r="N99" s="43">
        <v>2.0</v>
      </c>
      <c r="O99" s="43">
        <v>1.0</v>
      </c>
      <c r="P99" s="43">
        <v>3.0</v>
      </c>
      <c r="Q99" s="43">
        <v>1.0</v>
      </c>
      <c r="R99" s="43">
        <v>0.0</v>
      </c>
      <c r="S99" s="43">
        <v>1.0</v>
      </c>
      <c r="T99" s="43">
        <v>0.0</v>
      </c>
      <c r="U99" s="43">
        <v>0.4</v>
      </c>
      <c r="V99" s="43">
        <v>3.0</v>
      </c>
      <c r="W99" s="57">
        <v>730.0</v>
      </c>
      <c r="X99" s="48">
        <v>4.0</v>
      </c>
      <c r="Y99" s="43">
        <v>4.0</v>
      </c>
      <c r="Z99" s="38">
        <v>3.0</v>
      </c>
      <c r="AC99" s="39"/>
    </row>
    <row r="100" ht="14.25" customHeight="1">
      <c r="A100" s="41">
        <v>99.0</v>
      </c>
      <c r="B100" s="64">
        <v>1102.0</v>
      </c>
      <c r="C100" s="43">
        <v>9.0</v>
      </c>
      <c r="D100" s="43">
        <v>965.0</v>
      </c>
      <c r="E100" s="43">
        <v>12.0</v>
      </c>
      <c r="F100" s="43">
        <v>360.0</v>
      </c>
      <c r="G100" s="43">
        <v>3.0</v>
      </c>
      <c r="H100" s="48">
        <v>1.4</v>
      </c>
      <c r="I100" s="48">
        <v>1.4</v>
      </c>
      <c r="J100" s="48">
        <v>1.1</v>
      </c>
      <c r="K100" s="43"/>
      <c r="L100" s="43"/>
      <c r="M100" s="43">
        <v>8.0</v>
      </c>
      <c r="N100" s="43">
        <v>1.0</v>
      </c>
      <c r="O100" s="43">
        <v>1.0</v>
      </c>
      <c r="P100" s="43">
        <v>5.0</v>
      </c>
      <c r="Q100" s="43">
        <v>2.0</v>
      </c>
      <c r="R100" s="43">
        <v>0.0</v>
      </c>
      <c r="S100" s="43">
        <v>1.0</v>
      </c>
      <c r="T100" s="43">
        <v>1.0</v>
      </c>
      <c r="U100" s="43">
        <v>0.0</v>
      </c>
      <c r="V100" s="43">
        <v>3.0</v>
      </c>
      <c r="W100" s="57">
        <v>1065.0</v>
      </c>
      <c r="X100" s="48">
        <v>5.0</v>
      </c>
      <c r="Y100" s="43">
        <v>4.0</v>
      </c>
      <c r="Z100" s="38">
        <v>2.0</v>
      </c>
      <c r="AC100" s="39"/>
    </row>
    <row r="101" ht="14.25" customHeight="1">
      <c r="A101" s="41">
        <v>100.0</v>
      </c>
      <c r="B101" s="64">
        <v>802.0</v>
      </c>
      <c r="C101" s="43">
        <v>6.0</v>
      </c>
      <c r="D101" s="43">
        <v>952.0</v>
      </c>
      <c r="E101" s="43">
        <v>12.0</v>
      </c>
      <c r="F101" s="43">
        <v>150.0</v>
      </c>
      <c r="G101" s="43">
        <v>3.0</v>
      </c>
      <c r="H101" s="48">
        <v>0.5</v>
      </c>
      <c r="I101" s="48">
        <v>1.6</v>
      </c>
      <c r="J101" s="48">
        <v>1.3</v>
      </c>
      <c r="K101" s="43"/>
      <c r="L101" s="43"/>
      <c r="M101" s="43">
        <v>6.0</v>
      </c>
      <c r="N101" s="43">
        <v>1.0</v>
      </c>
      <c r="O101" s="43">
        <v>1.0</v>
      </c>
      <c r="P101" s="43">
        <v>2.0</v>
      </c>
      <c r="Q101" s="43">
        <v>1.5</v>
      </c>
      <c r="R101" s="43">
        <v>0.0</v>
      </c>
      <c r="S101" s="43">
        <v>1.0</v>
      </c>
      <c r="T101" s="43">
        <v>1.0</v>
      </c>
      <c r="U101" s="43">
        <v>0.5</v>
      </c>
      <c r="V101" s="43">
        <v>3.0</v>
      </c>
      <c r="W101" s="57">
        <v>755.0</v>
      </c>
      <c r="X101" s="48">
        <v>4.9</v>
      </c>
      <c r="Y101" s="43">
        <v>3.0</v>
      </c>
      <c r="Z101" s="38">
        <v>3.0</v>
      </c>
      <c r="AC101" s="39"/>
    </row>
    <row r="102" ht="14.25" customHeight="1">
      <c r="A102" s="41">
        <v>101.0</v>
      </c>
      <c r="B102" s="64">
        <v>724.0</v>
      </c>
      <c r="C102" s="43">
        <v>5.0</v>
      </c>
      <c r="D102" s="43">
        <v>1446.0</v>
      </c>
      <c r="E102" s="43">
        <v>32.0</v>
      </c>
      <c r="F102" s="43">
        <v>230.0</v>
      </c>
      <c r="G102" s="43">
        <v>1.0</v>
      </c>
      <c r="H102" s="48">
        <v>1.0</v>
      </c>
      <c r="I102" s="48">
        <v>0.1</v>
      </c>
      <c r="J102" s="48">
        <v>0.2</v>
      </c>
      <c r="K102" s="43"/>
      <c r="L102" s="43"/>
      <c r="M102" s="43">
        <v>6.0</v>
      </c>
      <c r="N102" s="43">
        <v>1.0</v>
      </c>
      <c r="O102" s="43">
        <v>1.0</v>
      </c>
      <c r="P102" s="43">
        <v>2.0</v>
      </c>
      <c r="Q102" s="43">
        <v>1.0</v>
      </c>
      <c r="R102" s="43">
        <v>1.0</v>
      </c>
      <c r="S102" s="43">
        <v>0.0</v>
      </c>
      <c r="T102" s="43">
        <v>0.0</v>
      </c>
      <c r="U102" s="43">
        <v>0.0</v>
      </c>
      <c r="V102" s="43">
        <v>3.0</v>
      </c>
      <c r="W102" s="57">
        <v>360.0</v>
      </c>
      <c r="X102" s="48">
        <v>2.6</v>
      </c>
      <c r="Y102" s="43">
        <v>3.0</v>
      </c>
      <c r="Z102" s="38">
        <v>3.0</v>
      </c>
      <c r="AC102" s="39"/>
    </row>
    <row r="103" ht="14.25" customHeight="1">
      <c r="A103" s="41">
        <v>102.0</v>
      </c>
      <c r="B103" s="64">
        <v>983.0</v>
      </c>
      <c r="C103" s="43">
        <v>7.0</v>
      </c>
      <c r="D103" s="43">
        <v>893.0</v>
      </c>
      <c r="E103" s="43">
        <v>36.0</v>
      </c>
      <c r="F103" s="43">
        <v>180.0</v>
      </c>
      <c r="G103" s="43">
        <v>3.0</v>
      </c>
      <c r="H103" s="48">
        <v>1.1</v>
      </c>
      <c r="I103" s="48">
        <v>0.8</v>
      </c>
      <c r="J103" s="48">
        <v>0.6</v>
      </c>
      <c r="K103" s="43"/>
      <c r="L103" s="43"/>
      <c r="M103" s="43">
        <v>9.0</v>
      </c>
      <c r="N103" s="43">
        <v>2.0</v>
      </c>
      <c r="O103" s="43">
        <v>1.0</v>
      </c>
      <c r="P103" s="43">
        <v>3.0</v>
      </c>
      <c r="Q103" s="43">
        <v>1.5</v>
      </c>
      <c r="R103" s="43">
        <v>0.0</v>
      </c>
      <c r="S103" s="43">
        <v>0.0</v>
      </c>
      <c r="T103" s="43">
        <v>0.0</v>
      </c>
      <c r="U103" s="43">
        <v>0.5</v>
      </c>
      <c r="V103" s="43">
        <v>3.0</v>
      </c>
      <c r="W103" s="57">
        <v>490.0</v>
      </c>
      <c r="X103" s="48">
        <v>2.6</v>
      </c>
      <c r="Y103" s="43">
        <v>1.0</v>
      </c>
      <c r="Z103" s="38">
        <v>2.0</v>
      </c>
      <c r="AC103" s="39"/>
    </row>
    <row r="104" ht="14.25" customHeight="1">
      <c r="A104" s="41">
        <v>103.0</v>
      </c>
      <c r="B104" s="64">
        <v>1641.0</v>
      </c>
      <c r="C104" s="43">
        <v>7.0</v>
      </c>
      <c r="D104" s="43">
        <v>1410.0</v>
      </c>
      <c r="E104" s="43">
        <v>12.0</v>
      </c>
      <c r="F104" s="43">
        <v>300.0</v>
      </c>
      <c r="G104" s="43">
        <v>2.0</v>
      </c>
      <c r="H104" s="48">
        <v>0.9</v>
      </c>
      <c r="I104" s="48">
        <v>0.3</v>
      </c>
      <c r="J104" s="48">
        <v>1.0</v>
      </c>
      <c r="K104" s="43"/>
      <c r="L104" s="43"/>
      <c r="M104" s="43">
        <v>10.0</v>
      </c>
      <c r="N104" s="43">
        <v>2.0</v>
      </c>
      <c r="O104" s="43">
        <v>1.0</v>
      </c>
      <c r="P104" s="43">
        <v>4.0</v>
      </c>
      <c r="Q104" s="43">
        <v>1.5</v>
      </c>
      <c r="R104" s="43">
        <v>0.0</v>
      </c>
      <c r="S104" s="43">
        <v>1.0</v>
      </c>
      <c r="T104" s="43">
        <v>0.0</v>
      </c>
      <c r="U104" s="43">
        <v>1.0</v>
      </c>
      <c r="V104" s="43">
        <v>3.0</v>
      </c>
      <c r="W104" s="57">
        <v>750.0</v>
      </c>
      <c r="X104" s="48">
        <v>2.4</v>
      </c>
      <c r="Y104" s="43">
        <v>3.0</v>
      </c>
      <c r="Z104" s="38">
        <v>2.0</v>
      </c>
      <c r="AC104" s="39"/>
    </row>
    <row r="105" ht="14.25" customHeight="1">
      <c r="A105" s="41">
        <v>104.0</v>
      </c>
      <c r="B105" s="64">
        <v>656.0</v>
      </c>
      <c r="C105" s="43">
        <v>7.0</v>
      </c>
      <c r="D105" s="43">
        <v>964.0</v>
      </c>
      <c r="E105" s="43">
        <v>33.0</v>
      </c>
      <c r="F105" s="43">
        <v>180.0</v>
      </c>
      <c r="G105" s="43">
        <v>2.0</v>
      </c>
      <c r="H105" s="48">
        <v>1.3</v>
      </c>
      <c r="I105" s="48">
        <v>0.8</v>
      </c>
      <c r="J105" s="48">
        <v>1.6</v>
      </c>
      <c r="K105" s="43"/>
      <c r="L105" s="43"/>
      <c r="M105" s="43">
        <v>6.0</v>
      </c>
      <c r="N105" s="43">
        <v>1.0</v>
      </c>
      <c r="O105" s="43">
        <v>0.0</v>
      </c>
      <c r="P105" s="43">
        <v>3.0</v>
      </c>
      <c r="Q105" s="43">
        <v>1.0</v>
      </c>
      <c r="R105" s="43">
        <v>1.0</v>
      </c>
      <c r="S105" s="43">
        <v>0.0</v>
      </c>
      <c r="T105" s="43">
        <v>0.0</v>
      </c>
      <c r="U105" s="43">
        <v>0.3</v>
      </c>
      <c r="V105" s="43">
        <v>3.0</v>
      </c>
      <c r="W105" s="57">
        <v>315.0</v>
      </c>
      <c r="X105" s="48">
        <v>2.5</v>
      </c>
      <c r="Y105" s="43">
        <v>1.0</v>
      </c>
      <c r="Z105" s="38">
        <v>3.0</v>
      </c>
      <c r="AC105" s="39"/>
    </row>
    <row r="106" ht="14.25" customHeight="1">
      <c r="A106" s="41">
        <v>105.0</v>
      </c>
      <c r="B106" s="64">
        <v>1395.0</v>
      </c>
      <c r="C106" s="43">
        <v>8.0</v>
      </c>
      <c r="D106" s="43">
        <v>913.0</v>
      </c>
      <c r="E106" s="43">
        <v>22.0</v>
      </c>
      <c r="F106" s="43">
        <v>390.0</v>
      </c>
      <c r="G106" s="43">
        <v>3.0</v>
      </c>
      <c r="H106" s="48">
        <v>0.7</v>
      </c>
      <c r="I106" s="48">
        <v>0.0</v>
      </c>
      <c r="J106" s="48">
        <v>0.6</v>
      </c>
      <c r="K106" s="43"/>
      <c r="L106" s="43"/>
      <c r="M106" s="43">
        <v>9.0</v>
      </c>
      <c r="N106" s="43">
        <v>2.0</v>
      </c>
      <c r="O106" s="43">
        <v>1.0</v>
      </c>
      <c r="P106" s="43">
        <v>4.0</v>
      </c>
      <c r="Q106" s="43">
        <v>1.0</v>
      </c>
      <c r="R106" s="43">
        <v>0.0</v>
      </c>
      <c r="S106" s="43">
        <v>1.0</v>
      </c>
      <c r="T106" s="43">
        <v>1.0</v>
      </c>
      <c r="U106" s="43">
        <v>0.4</v>
      </c>
      <c r="V106" s="43">
        <v>3.0</v>
      </c>
      <c r="W106" s="57">
        <v>990.0</v>
      </c>
      <c r="X106" s="48">
        <v>3.7</v>
      </c>
      <c r="Y106" s="43">
        <v>3.0</v>
      </c>
      <c r="Z106" s="38">
        <v>3.0</v>
      </c>
      <c r="AC106" s="39"/>
    </row>
    <row r="107" ht="14.25" customHeight="1">
      <c r="A107" s="41">
        <v>106.0</v>
      </c>
      <c r="B107" s="64">
        <v>1599.0</v>
      </c>
      <c r="C107" s="43">
        <v>8.0</v>
      </c>
      <c r="D107" s="43">
        <v>1453.0</v>
      </c>
      <c r="E107" s="43">
        <v>13.0</v>
      </c>
      <c r="F107" s="43">
        <v>370.0</v>
      </c>
      <c r="G107" s="43">
        <v>1.0</v>
      </c>
      <c r="H107" s="48">
        <v>0.6</v>
      </c>
      <c r="I107" s="48">
        <v>1.5</v>
      </c>
      <c r="J107" s="48">
        <v>0.3</v>
      </c>
      <c r="K107" s="43"/>
      <c r="L107" s="43"/>
      <c r="M107" s="43">
        <v>9.0</v>
      </c>
      <c r="N107" s="43">
        <v>2.0</v>
      </c>
      <c r="O107" s="43">
        <v>1.0</v>
      </c>
      <c r="P107" s="43">
        <v>5.0</v>
      </c>
      <c r="Q107" s="43">
        <v>2.5</v>
      </c>
      <c r="R107" s="43">
        <v>0.0</v>
      </c>
      <c r="S107" s="43">
        <v>1.0</v>
      </c>
      <c r="T107" s="43">
        <v>0.0</v>
      </c>
      <c r="U107" s="43">
        <v>0.8</v>
      </c>
      <c r="V107" s="43">
        <v>3.0</v>
      </c>
      <c r="W107" s="57">
        <v>870.0</v>
      </c>
      <c r="X107" s="48">
        <v>2.8</v>
      </c>
      <c r="Y107" s="43">
        <v>4.0</v>
      </c>
      <c r="Z107" s="38">
        <v>3.0</v>
      </c>
      <c r="AC107" s="39"/>
    </row>
    <row r="108" ht="14.25" customHeight="1">
      <c r="A108" s="41">
        <v>107.0</v>
      </c>
      <c r="B108" s="64">
        <v>639.0</v>
      </c>
      <c r="C108" s="43">
        <v>6.0</v>
      </c>
      <c r="D108" s="43">
        <v>802.0</v>
      </c>
      <c r="E108" s="43">
        <v>1.0</v>
      </c>
      <c r="F108" s="43">
        <v>190.0</v>
      </c>
      <c r="G108" s="43">
        <v>2.0</v>
      </c>
      <c r="H108" s="48">
        <v>0.6</v>
      </c>
      <c r="I108" s="48">
        <v>1.1</v>
      </c>
      <c r="J108" s="48">
        <v>0.9</v>
      </c>
      <c r="K108" s="43"/>
      <c r="L108" s="43"/>
      <c r="M108" s="43">
        <v>6.0</v>
      </c>
      <c r="N108" s="43">
        <v>1.0</v>
      </c>
      <c r="O108" s="43">
        <v>0.0</v>
      </c>
      <c r="P108" s="43">
        <v>3.0</v>
      </c>
      <c r="Q108" s="43">
        <v>1.0</v>
      </c>
      <c r="R108" s="43">
        <v>0.0</v>
      </c>
      <c r="S108" s="43">
        <v>1.0</v>
      </c>
      <c r="T108" s="43">
        <v>1.0</v>
      </c>
      <c r="U108" s="43">
        <v>0.0</v>
      </c>
      <c r="V108" s="43">
        <v>3.0</v>
      </c>
      <c r="W108" s="57">
        <v>330.0</v>
      </c>
      <c r="X108" s="48">
        <v>2.7</v>
      </c>
      <c r="Y108" s="43">
        <v>3.0</v>
      </c>
      <c r="Z108" s="38">
        <v>3.0</v>
      </c>
      <c r="AC108" s="39"/>
    </row>
    <row r="109" ht="14.25" customHeight="1">
      <c r="A109" s="41">
        <v>108.0</v>
      </c>
      <c r="B109" s="64">
        <v>739.0</v>
      </c>
      <c r="C109" s="43">
        <v>5.0</v>
      </c>
      <c r="D109" s="43">
        <v>843.0</v>
      </c>
      <c r="E109" s="43">
        <v>7.0</v>
      </c>
      <c r="F109" s="43">
        <v>200.0</v>
      </c>
      <c r="G109" s="43">
        <v>3.0</v>
      </c>
      <c r="H109" s="48">
        <v>0.1</v>
      </c>
      <c r="I109" s="48">
        <v>0.7</v>
      </c>
      <c r="J109" s="48">
        <v>0.2</v>
      </c>
      <c r="K109" s="43"/>
      <c r="L109" s="43"/>
      <c r="M109" s="43">
        <v>3.0</v>
      </c>
      <c r="N109" s="43">
        <v>2.0</v>
      </c>
      <c r="O109" s="43">
        <v>1.0</v>
      </c>
      <c r="P109" s="43">
        <v>2.0</v>
      </c>
      <c r="Q109" s="43">
        <v>1.0</v>
      </c>
      <c r="R109" s="43">
        <v>0.0</v>
      </c>
      <c r="S109" s="43">
        <v>1.0</v>
      </c>
      <c r="T109" s="43">
        <v>1.0</v>
      </c>
      <c r="U109" s="43">
        <v>0.4</v>
      </c>
      <c r="V109" s="43">
        <v>3.0</v>
      </c>
      <c r="W109" s="57">
        <v>340.0</v>
      </c>
      <c r="X109" s="48">
        <v>2.4</v>
      </c>
      <c r="Y109" s="43">
        <v>2.0</v>
      </c>
      <c r="Z109" s="38">
        <v>3.0</v>
      </c>
      <c r="AC109" s="39"/>
    </row>
    <row r="110" ht="14.25" customHeight="1">
      <c r="A110" s="41">
        <v>109.0</v>
      </c>
      <c r="B110" s="64">
        <v>1416.0</v>
      </c>
      <c r="C110" s="43">
        <v>8.0</v>
      </c>
      <c r="D110" s="43">
        <v>1024.0</v>
      </c>
      <c r="E110" s="43">
        <v>22.0</v>
      </c>
      <c r="F110" s="43">
        <v>390.0</v>
      </c>
      <c r="G110" s="43">
        <v>1.0</v>
      </c>
      <c r="H110" s="48">
        <v>1.4</v>
      </c>
      <c r="I110" s="48">
        <v>0.6</v>
      </c>
      <c r="J110" s="48">
        <v>0.8</v>
      </c>
      <c r="K110" s="43"/>
      <c r="L110" s="43"/>
      <c r="M110" s="43">
        <v>8.0</v>
      </c>
      <c r="N110" s="43">
        <v>2.0</v>
      </c>
      <c r="O110" s="43">
        <v>1.0</v>
      </c>
      <c r="P110" s="43">
        <v>5.0</v>
      </c>
      <c r="Q110" s="43">
        <v>2.0</v>
      </c>
      <c r="R110" s="43">
        <v>0.0</v>
      </c>
      <c r="S110" s="43">
        <v>1.0</v>
      </c>
      <c r="T110" s="43">
        <v>0.0</v>
      </c>
      <c r="U110" s="43">
        <v>0.6</v>
      </c>
      <c r="V110" s="43">
        <v>3.0</v>
      </c>
      <c r="W110" s="57">
        <v>675.0</v>
      </c>
      <c r="X110" s="48">
        <v>2.5</v>
      </c>
      <c r="Y110" s="43">
        <v>4.0</v>
      </c>
      <c r="Z110" s="38">
        <v>3.0</v>
      </c>
      <c r="AC110" s="39"/>
    </row>
    <row r="111" ht="14.25" customHeight="1">
      <c r="A111" s="41">
        <v>110.0</v>
      </c>
      <c r="B111" s="64">
        <v>898.0</v>
      </c>
      <c r="C111" s="43">
        <v>5.0</v>
      </c>
      <c r="D111" s="43">
        <v>1905.0</v>
      </c>
      <c r="E111" s="43">
        <v>5.0</v>
      </c>
      <c r="F111" s="43">
        <v>230.0</v>
      </c>
      <c r="G111" s="43">
        <v>1.0</v>
      </c>
      <c r="H111" s="48">
        <v>0.5</v>
      </c>
      <c r="I111" s="48">
        <v>0.5</v>
      </c>
      <c r="J111" s="48">
        <v>0.6</v>
      </c>
      <c r="K111" s="43"/>
      <c r="L111" s="43"/>
      <c r="M111" s="43">
        <v>8.0</v>
      </c>
      <c r="N111" s="43">
        <v>1.0</v>
      </c>
      <c r="O111" s="43">
        <v>1.0</v>
      </c>
      <c r="P111" s="43">
        <v>2.0</v>
      </c>
      <c r="Q111" s="43">
        <v>1.0</v>
      </c>
      <c r="R111" s="43">
        <v>0.0</v>
      </c>
      <c r="S111" s="43">
        <v>1.0</v>
      </c>
      <c r="T111" s="43">
        <v>1.0</v>
      </c>
      <c r="U111" s="43">
        <v>0.0</v>
      </c>
      <c r="V111" s="43">
        <v>3.0</v>
      </c>
      <c r="W111" s="57">
        <v>345.0</v>
      </c>
      <c r="X111" s="48">
        <v>2.0</v>
      </c>
      <c r="Y111" s="43">
        <v>1.0</v>
      </c>
      <c r="Z111" s="38">
        <v>3.0</v>
      </c>
      <c r="AC111" s="39"/>
    </row>
    <row r="112" ht="14.25" customHeight="1">
      <c r="A112" s="41">
        <v>111.0</v>
      </c>
      <c r="B112" s="64">
        <v>1507.0</v>
      </c>
      <c r="C112" s="43">
        <v>8.0</v>
      </c>
      <c r="D112" s="43">
        <v>1697.0</v>
      </c>
      <c r="E112" s="43">
        <v>45.0</v>
      </c>
      <c r="F112" s="43">
        <v>320.0</v>
      </c>
      <c r="G112" s="43">
        <v>1.0</v>
      </c>
      <c r="H112" s="48">
        <v>1.2</v>
      </c>
      <c r="I112" s="48">
        <v>0.7</v>
      </c>
      <c r="J112" s="48">
        <v>1.5</v>
      </c>
      <c r="K112" s="43"/>
      <c r="L112" s="43"/>
      <c r="M112" s="43">
        <v>9.0</v>
      </c>
      <c r="N112" s="43">
        <v>2.0</v>
      </c>
      <c r="O112" s="43">
        <v>1.0</v>
      </c>
      <c r="P112" s="43">
        <v>4.0</v>
      </c>
      <c r="Q112" s="43">
        <v>1.5</v>
      </c>
      <c r="R112" s="43">
        <v>0.0</v>
      </c>
      <c r="S112" s="43">
        <v>0.0</v>
      </c>
      <c r="T112" s="43">
        <v>0.0</v>
      </c>
      <c r="U112" s="43">
        <v>1.0</v>
      </c>
      <c r="V112" s="43">
        <v>3.0</v>
      </c>
      <c r="W112" s="57">
        <v>835.0</v>
      </c>
      <c r="X112" s="48">
        <v>2.9</v>
      </c>
      <c r="Y112" s="43">
        <v>3.0</v>
      </c>
      <c r="Z112" s="38">
        <v>3.0</v>
      </c>
      <c r="AC112" s="39"/>
    </row>
    <row r="113" ht="14.25" customHeight="1">
      <c r="A113" s="41">
        <v>112.0</v>
      </c>
      <c r="B113" s="64">
        <v>811.0</v>
      </c>
      <c r="C113" s="43">
        <v>5.0</v>
      </c>
      <c r="D113" s="43">
        <v>983.0</v>
      </c>
      <c r="E113" s="43">
        <v>22.0</v>
      </c>
      <c r="F113" s="43">
        <v>160.0</v>
      </c>
      <c r="G113" s="43">
        <v>2.0</v>
      </c>
      <c r="H113" s="48">
        <v>0.5</v>
      </c>
      <c r="I113" s="48">
        <v>1.2</v>
      </c>
      <c r="J113" s="48">
        <v>0.4</v>
      </c>
      <c r="K113" s="43"/>
      <c r="L113" s="43"/>
      <c r="M113" s="43">
        <v>7.0</v>
      </c>
      <c r="N113" s="43">
        <v>2.0</v>
      </c>
      <c r="O113" s="43">
        <v>1.0</v>
      </c>
      <c r="P113" s="43">
        <v>2.0</v>
      </c>
      <c r="Q113" s="43">
        <v>1.5</v>
      </c>
      <c r="R113" s="43">
        <v>0.0</v>
      </c>
      <c r="S113" s="43">
        <v>1.0</v>
      </c>
      <c r="T113" s="43">
        <v>0.0</v>
      </c>
      <c r="U113" s="43">
        <v>0.1</v>
      </c>
      <c r="V113" s="43">
        <v>3.0</v>
      </c>
      <c r="W113" s="57">
        <v>645.0</v>
      </c>
      <c r="X113" s="48">
        <v>4.1</v>
      </c>
      <c r="Y113" s="43">
        <v>1.0</v>
      </c>
      <c r="Z113" s="38">
        <v>3.0</v>
      </c>
      <c r="AC113" s="39"/>
    </row>
    <row r="114" ht="14.25" customHeight="1">
      <c r="A114" s="41">
        <v>113.0</v>
      </c>
      <c r="B114" s="64">
        <v>1492.0</v>
      </c>
      <c r="C114" s="43">
        <v>7.0</v>
      </c>
      <c r="D114" s="43">
        <v>1944.0</v>
      </c>
      <c r="E114" s="43">
        <v>17.0</v>
      </c>
      <c r="F114" s="43">
        <v>210.0</v>
      </c>
      <c r="G114" s="43">
        <v>3.0</v>
      </c>
      <c r="H114" s="48">
        <v>1.0</v>
      </c>
      <c r="I114" s="48">
        <v>1.5</v>
      </c>
      <c r="J114" s="48">
        <v>1.1</v>
      </c>
      <c r="K114" s="43"/>
      <c r="L114" s="43"/>
      <c r="M114" s="43">
        <v>10.0</v>
      </c>
      <c r="N114" s="43">
        <v>2.0</v>
      </c>
      <c r="O114" s="43">
        <v>1.0</v>
      </c>
      <c r="P114" s="43">
        <v>3.0</v>
      </c>
      <c r="Q114" s="43">
        <v>1.0</v>
      </c>
      <c r="R114" s="43">
        <v>0.0</v>
      </c>
      <c r="S114" s="43">
        <v>1.0</v>
      </c>
      <c r="T114" s="43">
        <v>0.0</v>
      </c>
      <c r="U114" s="43">
        <v>1.0</v>
      </c>
      <c r="V114" s="43">
        <v>3.0</v>
      </c>
      <c r="W114" s="57">
        <v>800.0</v>
      </c>
      <c r="X114" s="48">
        <v>2.8</v>
      </c>
      <c r="Y114" s="43">
        <v>2.0</v>
      </c>
      <c r="Z114" s="38">
        <v>3.0</v>
      </c>
      <c r="AC114" s="39"/>
    </row>
    <row r="115" ht="14.25" customHeight="1">
      <c r="A115" s="41">
        <v>114.0</v>
      </c>
      <c r="B115" s="64">
        <v>1476.0</v>
      </c>
      <c r="C115" s="43">
        <v>8.0</v>
      </c>
      <c r="D115" s="43">
        <v>1865.0</v>
      </c>
      <c r="E115" s="43">
        <v>23.0</v>
      </c>
      <c r="F115" s="43">
        <v>340.0</v>
      </c>
      <c r="G115" s="43">
        <v>3.0</v>
      </c>
      <c r="H115" s="48">
        <v>0.7</v>
      </c>
      <c r="I115" s="48">
        <v>1.5</v>
      </c>
      <c r="J115" s="48">
        <v>1.3</v>
      </c>
      <c r="K115" s="43"/>
      <c r="L115" s="43"/>
      <c r="M115" s="43">
        <v>9.0</v>
      </c>
      <c r="N115" s="43">
        <v>2.0</v>
      </c>
      <c r="O115" s="43">
        <v>1.0</v>
      </c>
      <c r="P115" s="43">
        <v>4.0</v>
      </c>
      <c r="Q115" s="43">
        <v>2.0</v>
      </c>
      <c r="R115" s="43">
        <v>0.0</v>
      </c>
      <c r="S115" s="43">
        <v>1.0</v>
      </c>
      <c r="T115" s="43">
        <v>1.0</v>
      </c>
      <c r="U115" s="43">
        <v>0.7</v>
      </c>
      <c r="V115" s="43">
        <v>3.0</v>
      </c>
      <c r="W115" s="57">
        <v>720.0</v>
      </c>
      <c r="X115" s="48">
        <v>2.5</v>
      </c>
      <c r="Y115" s="43">
        <v>3.0</v>
      </c>
      <c r="Z115" s="38">
        <v>3.0</v>
      </c>
      <c r="AC115" s="39"/>
    </row>
    <row r="116" ht="14.25" customHeight="1">
      <c r="A116" s="41">
        <v>115.0</v>
      </c>
      <c r="B116" s="64">
        <v>1697.0</v>
      </c>
      <c r="C116" s="43">
        <v>9.0</v>
      </c>
      <c r="D116" s="43">
        <v>1714.0</v>
      </c>
      <c r="E116" s="43">
        <v>6.0</v>
      </c>
      <c r="F116" s="43">
        <v>360.0</v>
      </c>
      <c r="G116" s="43">
        <v>1.0</v>
      </c>
      <c r="H116" s="48">
        <v>0.9</v>
      </c>
      <c r="I116" s="48">
        <v>1.2</v>
      </c>
      <c r="J116" s="48">
        <v>1.3</v>
      </c>
      <c r="K116" s="43"/>
      <c r="L116" s="43"/>
      <c r="M116" s="43">
        <v>9.0</v>
      </c>
      <c r="N116" s="43">
        <v>2.0</v>
      </c>
      <c r="O116" s="43">
        <v>1.0</v>
      </c>
      <c r="P116" s="43">
        <v>5.0</v>
      </c>
      <c r="Q116" s="43">
        <v>2.0</v>
      </c>
      <c r="R116" s="43">
        <v>0.0</v>
      </c>
      <c r="S116" s="43">
        <v>1.0</v>
      </c>
      <c r="T116" s="43">
        <v>0.0</v>
      </c>
      <c r="U116" s="43">
        <v>0.9</v>
      </c>
      <c r="V116" s="43">
        <v>3.0</v>
      </c>
      <c r="W116" s="57">
        <v>740.0</v>
      </c>
      <c r="X116" s="48">
        <v>2.3</v>
      </c>
      <c r="Y116" s="43">
        <v>4.0</v>
      </c>
      <c r="Z116" s="38">
        <v>3.0</v>
      </c>
      <c r="AC116" s="39"/>
    </row>
    <row r="117" ht="14.25" customHeight="1">
      <c r="A117" s="41">
        <v>116.0</v>
      </c>
      <c r="B117" s="81">
        <v>1016.0</v>
      </c>
      <c r="C117" s="43">
        <v>8.0</v>
      </c>
      <c r="D117" s="43">
        <v>1366.0</v>
      </c>
      <c r="E117" s="43">
        <v>29.0</v>
      </c>
      <c r="F117" s="43">
        <v>440.0</v>
      </c>
      <c r="G117" s="43">
        <v>2.0</v>
      </c>
      <c r="H117" s="48">
        <v>0.2</v>
      </c>
      <c r="I117" s="48">
        <v>0.8</v>
      </c>
      <c r="J117" s="48">
        <v>0.1</v>
      </c>
      <c r="K117" s="43"/>
      <c r="L117" s="43"/>
      <c r="M117" s="43">
        <v>5.0</v>
      </c>
      <c r="N117" s="43">
        <v>1.0</v>
      </c>
      <c r="O117" s="43">
        <v>1.0</v>
      </c>
      <c r="P117" s="43">
        <v>4.0</v>
      </c>
      <c r="Q117" s="43">
        <v>1.5</v>
      </c>
      <c r="R117" s="43">
        <v>1.0</v>
      </c>
      <c r="S117" s="43">
        <v>0.0</v>
      </c>
      <c r="T117" s="43">
        <v>0.0</v>
      </c>
      <c r="U117" s="43">
        <v>0.0</v>
      </c>
      <c r="V117" s="43">
        <v>3.0</v>
      </c>
      <c r="W117" s="57">
        <v>750.0</v>
      </c>
      <c r="X117" s="48">
        <v>3.8</v>
      </c>
      <c r="Y117" s="43">
        <v>4.0</v>
      </c>
      <c r="Z117" s="38">
        <v>3.0</v>
      </c>
      <c r="AC117" s="39"/>
    </row>
    <row r="118" ht="14.25" customHeight="1">
      <c r="A118" s="41">
        <v>117.0</v>
      </c>
      <c r="B118" s="64">
        <v>1072.0</v>
      </c>
      <c r="C118" s="43">
        <v>5.0</v>
      </c>
      <c r="D118" s="43">
        <v>679.0</v>
      </c>
      <c r="E118" s="43">
        <v>19.0</v>
      </c>
      <c r="F118" s="43">
        <v>220.0</v>
      </c>
      <c r="G118" s="43">
        <v>3.0</v>
      </c>
      <c r="H118" s="48">
        <v>0.3</v>
      </c>
      <c r="I118" s="48">
        <v>0.1</v>
      </c>
      <c r="J118" s="48">
        <v>0.5</v>
      </c>
      <c r="K118" s="43"/>
      <c r="L118" s="43"/>
      <c r="M118" s="43">
        <v>7.0</v>
      </c>
      <c r="N118" s="43">
        <v>2.0</v>
      </c>
      <c r="O118" s="43">
        <v>0.0</v>
      </c>
      <c r="P118" s="43">
        <v>2.0</v>
      </c>
      <c r="Q118" s="43">
        <v>1.0</v>
      </c>
      <c r="R118" s="43">
        <v>0.0</v>
      </c>
      <c r="S118" s="43">
        <v>1.0</v>
      </c>
      <c r="T118" s="43">
        <v>0.0</v>
      </c>
      <c r="U118" s="43">
        <v>0.6</v>
      </c>
      <c r="V118" s="43">
        <v>3.0</v>
      </c>
      <c r="W118" s="57">
        <v>565.0</v>
      </c>
      <c r="X118" s="48">
        <v>2.7</v>
      </c>
      <c r="Y118" s="43">
        <v>3.0</v>
      </c>
      <c r="Z118" s="38">
        <v>2.0</v>
      </c>
      <c r="AC118" s="39"/>
    </row>
    <row r="119" ht="14.25" customHeight="1">
      <c r="A119" s="41">
        <v>118.0</v>
      </c>
      <c r="B119" s="64">
        <v>1096.0</v>
      </c>
      <c r="C119" s="43">
        <v>6.0</v>
      </c>
      <c r="D119" s="43">
        <v>1932.0</v>
      </c>
      <c r="E119" s="43">
        <v>37.0</v>
      </c>
      <c r="F119" s="43">
        <v>180.0</v>
      </c>
      <c r="G119" s="43">
        <v>3.0</v>
      </c>
      <c r="H119" s="48">
        <v>0.9</v>
      </c>
      <c r="I119" s="48">
        <v>1.2</v>
      </c>
      <c r="J119" s="48">
        <v>1.5</v>
      </c>
      <c r="K119" s="43"/>
      <c r="L119" s="43"/>
      <c r="M119" s="43">
        <v>9.0</v>
      </c>
      <c r="N119" s="43">
        <v>1.0</v>
      </c>
      <c r="O119" s="43">
        <v>0.0</v>
      </c>
      <c r="P119" s="43">
        <v>2.0</v>
      </c>
      <c r="Q119" s="43">
        <v>1.0</v>
      </c>
      <c r="R119" s="43">
        <v>0.0</v>
      </c>
      <c r="S119" s="43">
        <v>0.0</v>
      </c>
      <c r="T119" s="43">
        <v>0.0</v>
      </c>
      <c r="U119" s="46">
        <v>0.7</v>
      </c>
      <c r="V119" s="43">
        <v>3.0</v>
      </c>
      <c r="W119" s="57">
        <v>500.0</v>
      </c>
      <c r="X119" s="48">
        <v>2.4</v>
      </c>
      <c r="Y119" s="43">
        <v>2.0</v>
      </c>
      <c r="Z119" s="38">
        <v>3.0</v>
      </c>
      <c r="AC119" s="39"/>
    </row>
    <row r="120" ht="14.25" customHeight="1">
      <c r="A120" s="41">
        <v>119.0</v>
      </c>
      <c r="B120" s="64">
        <v>1104.0</v>
      </c>
      <c r="C120" s="43">
        <v>5.0</v>
      </c>
      <c r="D120" s="46">
        <v>1454.0</v>
      </c>
      <c r="E120" s="43">
        <v>25.0</v>
      </c>
      <c r="F120" s="43">
        <v>230.0</v>
      </c>
      <c r="G120" s="43">
        <v>1.0</v>
      </c>
      <c r="H120" s="48">
        <v>1.1</v>
      </c>
      <c r="I120" s="48">
        <v>1.5</v>
      </c>
      <c r="J120" s="48">
        <v>1.7</v>
      </c>
      <c r="K120" s="43"/>
      <c r="L120" s="43"/>
      <c r="M120" s="43">
        <v>7.0</v>
      </c>
      <c r="N120" s="43">
        <v>2.0</v>
      </c>
      <c r="O120" s="43">
        <v>1.0</v>
      </c>
      <c r="P120" s="43">
        <v>2.0</v>
      </c>
      <c r="Q120" s="43">
        <v>1.5</v>
      </c>
      <c r="R120" s="43">
        <v>0.0</v>
      </c>
      <c r="S120" s="43">
        <v>1.0</v>
      </c>
      <c r="T120" s="43">
        <v>1.0</v>
      </c>
      <c r="U120" s="43">
        <v>0.7</v>
      </c>
      <c r="V120" s="43">
        <v>3.0</v>
      </c>
      <c r="W120" s="57">
        <v>520.0</v>
      </c>
      <c r="X120" s="48">
        <v>2.4</v>
      </c>
      <c r="Y120" s="43">
        <v>2.0</v>
      </c>
      <c r="Z120" s="38">
        <v>3.0</v>
      </c>
      <c r="AC120" s="39"/>
    </row>
    <row r="121" ht="14.25" customHeight="1">
      <c r="A121" s="82">
        <v>120.0</v>
      </c>
      <c r="B121" s="83">
        <v>1126.0</v>
      </c>
      <c r="C121" s="84">
        <v>5.0</v>
      </c>
      <c r="D121" s="85">
        <v>909.0</v>
      </c>
      <c r="E121" s="84">
        <v>15.0</v>
      </c>
      <c r="F121" s="84">
        <v>150.0</v>
      </c>
      <c r="G121" s="84">
        <v>2.0</v>
      </c>
      <c r="H121" s="86">
        <v>1.1</v>
      </c>
      <c r="I121" s="86">
        <v>2.0</v>
      </c>
      <c r="J121" s="86">
        <v>0.5</v>
      </c>
      <c r="K121" s="84"/>
      <c r="L121" s="84"/>
      <c r="M121" s="84">
        <v>9.0</v>
      </c>
      <c r="N121" s="84">
        <v>2.0</v>
      </c>
      <c r="O121" s="84">
        <v>1.0</v>
      </c>
      <c r="P121" s="84">
        <v>2.0</v>
      </c>
      <c r="Q121" s="84">
        <v>1.0</v>
      </c>
      <c r="R121" s="84">
        <v>0.0</v>
      </c>
      <c r="S121" s="84">
        <v>1.0</v>
      </c>
      <c r="T121" s="84">
        <v>0.0</v>
      </c>
      <c r="U121" s="84">
        <v>0.8</v>
      </c>
      <c r="V121" s="84">
        <v>3.0</v>
      </c>
      <c r="W121" s="87">
        <v>620.0</v>
      </c>
      <c r="X121" s="86">
        <v>2.9</v>
      </c>
      <c r="Y121" s="84">
        <v>1.0</v>
      </c>
      <c r="Z121" s="88">
        <v>2.0</v>
      </c>
      <c r="AC121" s="39"/>
    </row>
    <row r="122" ht="14.25" customHeight="1">
      <c r="AC122" s="39"/>
    </row>
    <row r="123" ht="14.25" customHeight="1">
      <c r="AC123" s="39"/>
    </row>
    <row r="124" ht="14.25" customHeight="1">
      <c r="E124" s="89"/>
      <c r="AC124" s="39"/>
    </row>
    <row r="125" ht="14.25" customHeight="1">
      <c r="AC125" s="39"/>
    </row>
    <row r="126" ht="14.25" customHeight="1">
      <c r="AC126" s="39"/>
    </row>
    <row r="127" ht="14.25" customHeight="1">
      <c r="Q127" s="77" t="s">
        <v>96</v>
      </c>
      <c r="AC127" s="39"/>
    </row>
    <row r="128" ht="14.25" customHeight="1">
      <c r="S128" s="89"/>
      <c r="AC128" s="39"/>
    </row>
    <row r="129" ht="14.25" customHeight="1">
      <c r="AC129" s="39"/>
    </row>
    <row r="130" ht="14.25" customHeight="1">
      <c r="AC130" s="39"/>
    </row>
    <row r="131" ht="14.25" customHeight="1">
      <c r="AC131" s="39"/>
    </row>
    <row r="132" ht="14.25" customHeight="1">
      <c r="AC132" s="39"/>
    </row>
    <row r="133" ht="14.25" customHeight="1">
      <c r="AC133" s="39"/>
    </row>
    <row r="134" ht="14.25" customHeight="1">
      <c r="AC134" s="39"/>
    </row>
    <row r="135" ht="14.25" customHeight="1">
      <c r="AC135" s="39"/>
    </row>
    <row r="136" ht="14.25" customHeight="1">
      <c r="AC136" s="39"/>
    </row>
    <row r="137" ht="14.25" customHeight="1">
      <c r="AC137" s="39"/>
    </row>
    <row r="138" ht="14.25" customHeight="1">
      <c r="AC138" s="39"/>
    </row>
    <row r="139" ht="14.25" customHeight="1">
      <c r="AC139" s="39"/>
    </row>
    <row r="140" ht="14.25" customHeight="1">
      <c r="AC140" s="39"/>
    </row>
    <row r="141" ht="14.25" customHeight="1">
      <c r="AC141" s="39"/>
    </row>
    <row r="142" ht="14.25" customHeight="1">
      <c r="B142" s="89"/>
      <c r="AC142" s="39"/>
    </row>
    <row r="143" ht="14.25" customHeight="1">
      <c r="AC143" s="39"/>
    </row>
    <row r="144" ht="14.25" customHeight="1">
      <c r="AC144" s="39"/>
    </row>
    <row r="145" ht="14.25" customHeight="1">
      <c r="AC145" s="39"/>
    </row>
    <row r="146" ht="14.25" customHeight="1">
      <c r="AC146" s="39"/>
    </row>
    <row r="147" ht="14.25" customHeight="1">
      <c r="Y147" s="90">
        <f>COUNTIF(Z1:Z121,"=2")</f>
        <v>26</v>
      </c>
      <c r="AC147" s="39"/>
    </row>
    <row r="148" ht="14.25" customHeight="1">
      <c r="Y148" s="90">
        <f>COUNTIF(Z1:Z121,"=3")</f>
        <v>89</v>
      </c>
      <c r="AC148" s="39"/>
    </row>
    <row r="149" ht="14.25" customHeight="1">
      <c r="AC149" s="39"/>
    </row>
    <row r="150" ht="14.25" customHeight="1">
      <c r="AC150" s="39"/>
    </row>
    <row r="151" ht="14.25" customHeight="1">
      <c r="AC151" s="39"/>
    </row>
    <row r="152" ht="14.25" customHeight="1">
      <c r="AC152" s="39"/>
    </row>
    <row r="153" ht="14.25" customHeight="1">
      <c r="AC153" s="39"/>
    </row>
    <row r="154" ht="14.25" customHeight="1">
      <c r="AC154" s="39"/>
    </row>
    <row r="155" ht="14.25" customHeight="1">
      <c r="AC155" s="39"/>
    </row>
    <row r="156" ht="14.25" customHeight="1">
      <c r="AC156" s="39"/>
    </row>
    <row r="157" ht="14.25" customHeight="1">
      <c r="AC157" s="39"/>
    </row>
    <row r="158" ht="14.25" customHeight="1">
      <c r="AC158" s="39"/>
    </row>
    <row r="159" ht="14.25" customHeight="1">
      <c r="AC159" s="39"/>
    </row>
    <row r="160" ht="14.25" customHeight="1">
      <c r="AC160" s="39"/>
    </row>
    <row r="161" ht="14.25" customHeight="1">
      <c r="AC161" s="39"/>
    </row>
    <row r="162" ht="14.25" customHeight="1">
      <c r="AC162" s="39"/>
    </row>
    <row r="163" ht="14.25" customHeight="1">
      <c r="AC163" s="39"/>
    </row>
    <row r="164" ht="14.25" customHeight="1">
      <c r="AC164" s="39"/>
    </row>
    <row r="165" ht="14.25" customHeight="1">
      <c r="AC165" s="39"/>
    </row>
    <row r="166" ht="14.25" customHeight="1">
      <c r="AC166" s="39"/>
    </row>
    <row r="167" ht="14.25" customHeight="1">
      <c r="AC167" s="39"/>
    </row>
    <row r="168" ht="14.25" customHeight="1">
      <c r="AC168" s="39"/>
    </row>
    <row r="169" ht="14.25" customHeight="1">
      <c r="AC169" s="39"/>
    </row>
    <row r="170" ht="14.25" customHeight="1">
      <c r="AC170" s="39"/>
    </row>
    <row r="171" ht="14.25" customHeight="1">
      <c r="AC171" s="39"/>
    </row>
    <row r="172" ht="14.25" customHeight="1">
      <c r="AC172" s="39"/>
    </row>
    <row r="173" ht="14.25" customHeight="1">
      <c r="AC173" s="39"/>
    </row>
    <row r="174" ht="14.25" customHeight="1">
      <c r="AC174" s="39"/>
    </row>
    <row r="175" ht="14.25" customHeight="1">
      <c r="AC175" s="39"/>
    </row>
    <row r="176" ht="14.25" customHeight="1">
      <c r="AC176" s="39"/>
    </row>
    <row r="177" ht="14.25" customHeight="1">
      <c r="AC177" s="39"/>
    </row>
    <row r="178" ht="14.25" customHeight="1">
      <c r="AC178" s="39"/>
    </row>
    <row r="179" ht="14.25" customHeight="1">
      <c r="AC179" s="39"/>
    </row>
    <row r="180" ht="14.25" customHeight="1">
      <c r="AC180" s="39"/>
    </row>
    <row r="181" ht="14.25" customHeight="1">
      <c r="AC181" s="39"/>
    </row>
    <row r="182" ht="14.25" customHeight="1">
      <c r="AC182" s="39"/>
    </row>
    <row r="183" ht="14.25" customHeight="1">
      <c r="AC183" s="39"/>
    </row>
    <row r="184" ht="14.25" customHeight="1">
      <c r="AC184" s="39"/>
    </row>
    <row r="185" ht="14.25" customHeight="1">
      <c r="AC185" s="39"/>
    </row>
    <row r="186" ht="14.25" customHeight="1">
      <c r="AC186" s="39"/>
    </row>
    <row r="187" ht="14.25" customHeight="1">
      <c r="M187" s="91">
        <f>MEDIAN(B2:B47)</f>
        <v>789</v>
      </c>
      <c r="AC187" s="39"/>
    </row>
    <row r="188" ht="14.25" customHeight="1">
      <c r="M188" s="91">
        <f>MEDIAN(B48:B80)</f>
        <v>824</v>
      </c>
      <c r="AC188" s="39"/>
    </row>
    <row r="189" ht="14.25" customHeight="1">
      <c r="J189" s="89"/>
      <c r="M189" s="91">
        <f>MEDIAN(B81:B121)</f>
        <v>1016</v>
      </c>
      <c r="AC189" s="39"/>
    </row>
    <row r="190" ht="14.25" customHeight="1">
      <c r="AC190" s="39"/>
    </row>
    <row r="191" ht="14.25" customHeight="1">
      <c r="AC191" s="39"/>
    </row>
    <row r="192" ht="14.25" customHeight="1">
      <c r="AC192" s="39"/>
    </row>
    <row r="193" ht="14.25" customHeight="1">
      <c r="R193" s="77" t="s">
        <v>97</v>
      </c>
      <c r="AC193" s="39"/>
    </row>
    <row r="194" ht="14.25" customHeight="1">
      <c r="AC194" s="39"/>
    </row>
    <row r="195" ht="14.25" customHeight="1">
      <c r="AC195" s="39"/>
    </row>
    <row r="196" ht="14.25" customHeight="1">
      <c r="AC196" s="39"/>
    </row>
    <row r="197" ht="14.25" customHeight="1">
      <c r="AC197" s="39"/>
    </row>
    <row r="198" ht="14.25" customHeight="1">
      <c r="AC198" s="39"/>
    </row>
    <row r="199" ht="14.25" customHeight="1">
      <c r="AC199" s="39"/>
    </row>
    <row r="200" ht="14.25" customHeight="1">
      <c r="AC200" s="39"/>
    </row>
    <row r="201" ht="14.25" customHeight="1">
      <c r="AC201" s="39"/>
    </row>
    <row r="202" ht="14.25" customHeight="1">
      <c r="AC202" s="39"/>
    </row>
    <row r="203" ht="14.25" customHeight="1">
      <c r="AC203" s="39"/>
    </row>
    <row r="204" ht="14.25" customHeight="1">
      <c r="AC204" s="39"/>
    </row>
    <row r="205" ht="14.25" customHeight="1">
      <c r="AC205" s="39"/>
    </row>
    <row r="206" ht="14.25" customHeight="1">
      <c r="AC206" s="39"/>
    </row>
    <row r="207" ht="14.25" customHeight="1">
      <c r="F207" s="77"/>
      <c r="AC207" s="39"/>
    </row>
    <row r="208" ht="14.25" customHeight="1">
      <c r="AC208" s="39"/>
    </row>
    <row r="209" ht="14.25" customHeight="1">
      <c r="AC209" s="39"/>
    </row>
    <row r="210" ht="14.25" customHeight="1">
      <c r="AC210" s="39"/>
    </row>
    <row r="211" ht="14.25" customHeight="1">
      <c r="AC211" s="39"/>
    </row>
    <row r="212" ht="14.25" customHeight="1">
      <c r="AC212" s="39"/>
    </row>
    <row r="213" ht="14.25" customHeight="1">
      <c r="AC213" s="39"/>
    </row>
    <row r="214" ht="14.25" customHeight="1">
      <c r="AC214" s="39"/>
    </row>
    <row r="215" ht="14.25" customHeight="1">
      <c r="AC215" s="39"/>
    </row>
    <row r="216" ht="14.25" customHeight="1">
      <c r="AC216" s="39"/>
    </row>
    <row r="217" ht="14.25" customHeight="1">
      <c r="AC217" s="39"/>
    </row>
    <row r="218" ht="14.25" customHeight="1">
      <c r="AC218" s="39"/>
    </row>
    <row r="219" ht="14.25" customHeight="1">
      <c r="AC219" s="39"/>
    </row>
    <row r="220" ht="14.25" customHeight="1">
      <c r="AC220" s="39"/>
    </row>
    <row r="221" ht="14.25" customHeight="1">
      <c r="AC221" s="39"/>
    </row>
    <row r="222" ht="14.25" customHeight="1">
      <c r="AC222" s="39"/>
    </row>
    <row r="223" ht="14.25" customHeight="1">
      <c r="AC223" s="39"/>
    </row>
    <row r="224" ht="14.25" customHeight="1">
      <c r="AC224" s="39"/>
    </row>
    <row r="225" ht="14.25" customHeight="1">
      <c r="AC225" s="39"/>
    </row>
    <row r="226" ht="14.25" customHeight="1">
      <c r="AC226" s="39"/>
    </row>
    <row r="227" ht="14.25" customHeight="1">
      <c r="AC227" s="39"/>
    </row>
    <row r="228" ht="14.25" customHeight="1">
      <c r="AC228" s="39"/>
    </row>
    <row r="229" ht="14.25" customHeight="1">
      <c r="AC229" s="39"/>
    </row>
    <row r="230" ht="14.25" customHeight="1">
      <c r="AC230" s="39"/>
    </row>
    <row r="231" ht="14.25" customHeight="1">
      <c r="AC231" s="39"/>
    </row>
    <row r="232" ht="14.25" customHeight="1">
      <c r="AC232" s="39"/>
    </row>
    <row r="233" ht="14.25" customHeight="1">
      <c r="AC233" s="39"/>
    </row>
    <row r="234" ht="14.25" customHeight="1">
      <c r="AC234" s="39"/>
    </row>
    <row r="235" ht="14.25" customHeight="1">
      <c r="AC235" s="39"/>
    </row>
    <row r="236" ht="14.25" customHeight="1">
      <c r="AC236" s="39"/>
    </row>
    <row r="237" ht="14.25" customHeight="1">
      <c r="AC237" s="39"/>
    </row>
    <row r="238" ht="14.25" customHeight="1">
      <c r="AC238" s="39"/>
    </row>
    <row r="239" ht="14.25" customHeight="1">
      <c r="AC239" s="39"/>
    </row>
    <row r="240" ht="14.25" customHeight="1">
      <c r="AC240" s="39"/>
    </row>
    <row r="241" ht="14.25" customHeight="1">
      <c r="AC241" s="39"/>
    </row>
    <row r="242" ht="14.25" customHeight="1">
      <c r="AC242" s="39"/>
    </row>
    <row r="243" ht="14.25" customHeight="1">
      <c r="AC243" s="39"/>
    </row>
    <row r="244" ht="14.25" customHeight="1">
      <c r="AC244" s="39"/>
    </row>
    <row r="245" ht="14.25" customHeight="1">
      <c r="AC245" s="39"/>
    </row>
    <row r="246" ht="14.25" customHeight="1">
      <c r="AC246" s="39"/>
    </row>
    <row r="247" ht="14.25" customHeight="1">
      <c r="AC247" s="39"/>
    </row>
    <row r="248" ht="14.25" customHeight="1">
      <c r="AC248" s="39"/>
    </row>
    <row r="249" ht="14.25" customHeight="1">
      <c r="AC249" s="39"/>
    </row>
    <row r="250" ht="14.25" customHeight="1">
      <c r="AC250" s="39"/>
    </row>
    <row r="251" ht="14.25" customHeight="1">
      <c r="AC251" s="39"/>
    </row>
    <row r="252" ht="14.25" customHeight="1">
      <c r="AC252" s="39"/>
    </row>
    <row r="253" ht="14.25" customHeight="1">
      <c r="AC253" s="39"/>
    </row>
    <row r="254" ht="14.25" customHeight="1">
      <c r="AC254" s="39"/>
    </row>
    <row r="255" ht="14.25" customHeight="1">
      <c r="AC255" s="39"/>
    </row>
    <row r="256" ht="14.25" customHeight="1">
      <c r="AC256" s="39"/>
    </row>
    <row r="257" ht="14.25" customHeight="1">
      <c r="AC257" s="39"/>
    </row>
    <row r="258" ht="14.25" customHeight="1">
      <c r="AC258" s="39"/>
    </row>
    <row r="259" ht="14.25" customHeight="1">
      <c r="AC259" s="39"/>
    </row>
    <row r="260" ht="14.25" customHeight="1">
      <c r="AC260" s="39"/>
    </row>
    <row r="261" ht="14.25" customHeight="1">
      <c r="AC261" s="39"/>
    </row>
    <row r="262" ht="14.25" customHeight="1">
      <c r="AC262" s="39"/>
    </row>
    <row r="263" ht="14.25" customHeight="1">
      <c r="AC263" s="39"/>
    </row>
    <row r="264" ht="14.25" customHeight="1">
      <c r="AC264" s="39"/>
    </row>
    <row r="265" ht="14.25" customHeight="1">
      <c r="AC265" s="39"/>
    </row>
    <row r="266" ht="14.25" customHeight="1">
      <c r="AC266" s="39"/>
    </row>
    <row r="267" ht="14.25" customHeight="1">
      <c r="AC267" s="39"/>
    </row>
    <row r="268" ht="14.25" customHeight="1">
      <c r="AC268" s="39"/>
    </row>
    <row r="269" ht="14.25" customHeight="1">
      <c r="AC269" s="39"/>
    </row>
    <row r="270" ht="14.25" customHeight="1">
      <c r="AC270" s="39"/>
    </row>
    <row r="271" ht="14.25" customHeight="1">
      <c r="AC271" s="39"/>
    </row>
    <row r="272" ht="14.25" customHeight="1">
      <c r="AC272" s="39"/>
    </row>
    <row r="273" ht="14.25" customHeight="1">
      <c r="AC273" s="39"/>
    </row>
    <row r="274" ht="14.25" customHeight="1">
      <c r="AC274" s="39"/>
    </row>
    <row r="275" ht="14.25" customHeight="1">
      <c r="AC275" s="39"/>
    </row>
    <row r="276" ht="14.25" customHeight="1">
      <c r="AC276" s="39"/>
    </row>
    <row r="277" ht="14.25" customHeight="1">
      <c r="AC277" s="39"/>
    </row>
    <row r="278" ht="14.25" customHeight="1">
      <c r="AC278" s="39"/>
    </row>
    <row r="279" ht="14.25" customHeight="1">
      <c r="AC279" s="39"/>
    </row>
    <row r="280" ht="14.25" customHeight="1">
      <c r="AC280" s="39"/>
    </row>
    <row r="281" ht="14.25" customHeight="1">
      <c r="AC281" s="39"/>
    </row>
    <row r="282" ht="14.25" customHeight="1">
      <c r="AC282" s="39"/>
    </row>
    <row r="283" ht="14.25" customHeight="1">
      <c r="AC283" s="39"/>
    </row>
    <row r="284" ht="14.25" customHeight="1">
      <c r="AC284" s="39"/>
    </row>
    <row r="285" ht="14.25" customHeight="1">
      <c r="AC285" s="39"/>
    </row>
    <row r="286" ht="14.25" customHeight="1">
      <c r="AC286" s="39"/>
    </row>
    <row r="287" ht="14.25" customHeight="1">
      <c r="AC287" s="39"/>
    </row>
    <row r="288" ht="14.25" customHeight="1">
      <c r="AC288" s="39"/>
    </row>
    <row r="289" ht="14.25" customHeight="1">
      <c r="AC289" s="39"/>
    </row>
    <row r="290" ht="14.25" customHeight="1">
      <c r="AC290" s="39"/>
    </row>
    <row r="291" ht="14.25" customHeight="1">
      <c r="AC291" s="39"/>
    </row>
    <row r="292" ht="14.25" customHeight="1">
      <c r="AC292" s="39"/>
    </row>
    <row r="293" ht="14.25" customHeight="1">
      <c r="AC293" s="39"/>
    </row>
    <row r="294" ht="14.25" customHeight="1">
      <c r="AC294" s="39"/>
    </row>
    <row r="295" ht="14.25" customHeight="1">
      <c r="AC295" s="39"/>
    </row>
    <row r="296" ht="14.25" customHeight="1">
      <c r="AC296" s="39"/>
    </row>
    <row r="297" ht="14.25" customHeight="1">
      <c r="AC297" s="39"/>
    </row>
    <row r="298" ht="14.25" customHeight="1">
      <c r="AC298" s="39"/>
    </row>
    <row r="299" ht="14.25" customHeight="1">
      <c r="AC299" s="39"/>
    </row>
    <row r="300" ht="14.25" customHeight="1">
      <c r="AC300" s="39"/>
    </row>
    <row r="301" ht="14.25" customHeight="1">
      <c r="AC301" s="39"/>
    </row>
    <row r="302" ht="14.25" customHeight="1">
      <c r="AC302" s="39"/>
    </row>
    <row r="303" ht="14.25" customHeight="1">
      <c r="AC303" s="39"/>
    </row>
    <row r="304" ht="14.25" customHeight="1">
      <c r="AC304" s="39"/>
    </row>
    <row r="305" ht="14.25" customHeight="1">
      <c r="AC305" s="39"/>
    </row>
    <row r="306" ht="14.25" customHeight="1">
      <c r="AC306" s="39"/>
    </row>
    <row r="307" ht="14.25" customHeight="1">
      <c r="AC307" s="39"/>
    </row>
    <row r="308" ht="14.25" customHeight="1">
      <c r="AC308" s="39"/>
    </row>
    <row r="309" ht="14.25" customHeight="1">
      <c r="AC309" s="39"/>
    </row>
    <row r="310" ht="14.25" customHeight="1">
      <c r="AC310" s="39"/>
    </row>
    <row r="311" ht="14.25" customHeight="1">
      <c r="AC311" s="39"/>
    </row>
    <row r="312" ht="14.25" customHeight="1">
      <c r="AC312" s="39"/>
    </row>
    <row r="313" ht="14.25" customHeight="1">
      <c r="AC313" s="39"/>
    </row>
    <row r="314" ht="14.25" customHeight="1">
      <c r="AC314" s="39"/>
    </row>
    <row r="315" ht="14.25" customHeight="1">
      <c r="AC315" s="39"/>
    </row>
    <row r="316" ht="14.25" customHeight="1">
      <c r="AC316" s="39"/>
    </row>
    <row r="317" ht="14.25" customHeight="1">
      <c r="AC317" s="39"/>
    </row>
    <row r="318" ht="14.25" customHeight="1">
      <c r="AC318" s="39"/>
    </row>
    <row r="319" ht="14.25" customHeight="1">
      <c r="AC319" s="39"/>
    </row>
    <row r="320" ht="14.25" customHeight="1">
      <c r="AC320" s="39"/>
    </row>
    <row r="321" ht="14.25" customHeight="1">
      <c r="AC321" s="39"/>
    </row>
    <row r="322" ht="14.25" customHeight="1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</row>
    <row r="323" ht="14.25" customHeight="1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</row>
    <row r="324" ht="14.25" customHeight="1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</row>
    <row r="325" ht="14.25" customHeight="1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</row>
    <row r="326" ht="14.25" customHeight="1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</row>
    <row r="327" ht="14.25" customHeight="1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</row>
    <row r="328" ht="14.25" customHeight="1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</row>
    <row r="329" ht="14.25" customHeight="1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</row>
    <row r="330" ht="14.25" customHeight="1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</row>
    <row r="331" ht="14.25" customHeight="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</row>
    <row r="332" ht="14.25" customHeight="1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</row>
    <row r="333" ht="14.25" customHeight="1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</row>
    <row r="334" ht="14.25" customHeight="1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</row>
    <row r="335" ht="14.25" customHeight="1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</row>
    <row r="336" ht="14.25" customHeight="1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</row>
    <row r="337" ht="14.25" customHeight="1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</row>
    <row r="338" ht="14.25" customHeight="1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</row>
    <row r="339" ht="14.25" customHeight="1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</row>
    <row r="340" ht="14.25" customHeight="1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</row>
    <row r="341" ht="14.25" customHeight="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</row>
    <row r="342" ht="14.25" customHeight="1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</row>
    <row r="343" ht="14.25" customHeight="1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</row>
    <row r="344" ht="14.25" customHeight="1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</row>
    <row r="345" ht="14.25" customHeight="1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</row>
    <row r="346" ht="14.25" customHeight="1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</row>
    <row r="347" ht="14.25" customHeight="1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</row>
    <row r="348" ht="14.25" customHeight="1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</row>
    <row r="349" ht="14.25" customHeight="1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</row>
    <row r="350" ht="14.25" customHeight="1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</row>
    <row r="351" ht="14.25" customHeight="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</row>
    <row r="352" ht="14.25" customHeight="1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</row>
    <row r="353" ht="14.25" customHeight="1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</row>
    <row r="354" ht="14.25" customHeight="1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</row>
    <row r="355" ht="14.25" customHeight="1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</row>
    <row r="356" ht="14.25" customHeight="1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</row>
    <row r="357" ht="14.25" customHeight="1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</row>
    <row r="358" ht="14.25" customHeight="1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</row>
    <row r="359" ht="14.25" customHeight="1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</row>
    <row r="360" ht="14.25" customHeight="1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</row>
    <row r="361" ht="14.25" customHeight="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</row>
    <row r="362" ht="14.25" customHeight="1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</row>
    <row r="363" ht="14.25" customHeight="1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</row>
    <row r="364" ht="14.25" customHeight="1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</row>
    <row r="365" ht="14.25" customHeight="1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</row>
    <row r="366" ht="14.25" customHeight="1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</row>
    <row r="367" ht="14.25" customHeight="1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</row>
    <row r="368" ht="14.25" customHeight="1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</row>
    <row r="369" ht="14.25" customHeight="1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</row>
    <row r="370" ht="14.25" customHeight="1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</row>
    <row r="371" ht="14.25" customHeight="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</row>
    <row r="372" ht="14.25" customHeight="1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</row>
    <row r="373" ht="14.25" customHeight="1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</row>
    <row r="374" ht="14.25" customHeight="1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</row>
    <row r="375" ht="14.25" customHeight="1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</row>
    <row r="376" ht="14.25" customHeight="1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</row>
    <row r="377" ht="14.25" customHeight="1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</row>
    <row r="378" ht="14.25" customHeight="1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</row>
    <row r="379" ht="14.25" customHeight="1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</row>
    <row r="380" ht="14.25" customHeight="1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</row>
    <row r="381" ht="14.25" customHeight="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</row>
    <row r="382" ht="14.25" customHeight="1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</row>
    <row r="383" ht="14.25" customHeight="1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</row>
    <row r="384" ht="14.25" customHeight="1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</row>
    <row r="385" ht="14.25" customHeight="1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</row>
    <row r="386" ht="14.25" customHeight="1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</row>
    <row r="387" ht="14.25" customHeight="1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</row>
    <row r="388" ht="14.2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</row>
    <row r="389" ht="14.25" customHeight="1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</row>
    <row r="390" ht="14.25" customHeight="1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</row>
    <row r="391" ht="14.25" customHeight="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</row>
    <row r="392" ht="14.25" customHeight="1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</row>
    <row r="393" ht="14.25" customHeight="1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</row>
    <row r="394" ht="14.25" customHeight="1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</row>
    <row r="395" ht="14.25" customHeight="1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</row>
    <row r="396" ht="14.25" customHeight="1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</row>
    <row r="397" ht="14.25" customHeight="1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</row>
    <row r="398" ht="14.25" customHeight="1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</row>
    <row r="399" ht="14.25" customHeight="1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</row>
    <row r="400" ht="14.25" customHeight="1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</row>
    <row r="401" ht="14.25" customHeight="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</row>
    <row r="402" ht="14.25" customHeight="1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</row>
    <row r="403" ht="14.25" customHeight="1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</row>
    <row r="404" ht="14.25" customHeight="1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</row>
    <row r="405" ht="14.25" customHeight="1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</row>
    <row r="406" ht="14.25" customHeight="1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</row>
    <row r="407" ht="14.25" customHeight="1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</row>
    <row r="408" ht="14.25" customHeight="1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</row>
    <row r="409" ht="14.25" customHeight="1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</row>
    <row r="410" ht="14.25" customHeight="1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</row>
    <row r="411" ht="14.25" customHeight="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</row>
    <row r="412" ht="14.25" customHeight="1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</row>
    <row r="413" ht="14.25" customHeight="1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</row>
    <row r="414" ht="14.25" customHeight="1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</row>
    <row r="415" ht="14.25" customHeight="1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</row>
    <row r="416" ht="14.25" customHeight="1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</row>
    <row r="417" ht="14.25" customHeight="1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</row>
    <row r="418" ht="14.25" customHeight="1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</row>
    <row r="419" ht="14.25" customHeight="1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</row>
    <row r="420" ht="14.25" customHeight="1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</row>
    <row r="421" ht="14.25" customHeight="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</row>
    <row r="422" ht="14.25" customHeight="1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</row>
    <row r="423" ht="14.25" customHeight="1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</row>
    <row r="424" ht="14.25" customHeight="1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</row>
    <row r="425" ht="14.25" customHeight="1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</row>
    <row r="426" ht="14.25" customHeight="1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</row>
    <row r="427" ht="14.25" customHeight="1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</row>
    <row r="428" ht="14.25" customHeight="1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</row>
    <row r="429" ht="14.25" customHeight="1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</row>
    <row r="430" ht="14.25" customHeight="1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</row>
    <row r="431" ht="14.25" customHeight="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</row>
    <row r="432" ht="14.25" customHeight="1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</row>
    <row r="433" ht="14.25" customHeight="1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</row>
    <row r="434" ht="14.25" customHeight="1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</row>
    <row r="435" ht="14.25" customHeight="1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</row>
    <row r="436" ht="14.25" customHeight="1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</row>
    <row r="437" ht="14.25" customHeight="1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</row>
    <row r="438" ht="14.25" customHeight="1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</row>
    <row r="439" ht="14.25" customHeight="1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</row>
    <row r="440" ht="14.25" customHeight="1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</row>
    <row r="441" ht="14.25" customHeight="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</row>
    <row r="442" ht="14.25" customHeight="1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</row>
    <row r="443" ht="14.25" customHeight="1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</row>
    <row r="444" ht="14.25" customHeight="1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</row>
    <row r="445" ht="14.25" customHeight="1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</row>
    <row r="446" ht="14.25" customHeight="1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</row>
    <row r="447" ht="14.25" customHeight="1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</row>
    <row r="448" ht="14.25" customHeight="1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</row>
    <row r="449" ht="14.25" customHeight="1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</row>
    <row r="450" ht="14.25" customHeight="1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</row>
    <row r="451" ht="14.25" customHeight="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</row>
    <row r="452" ht="14.25" customHeight="1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</row>
    <row r="453" ht="14.25" customHeight="1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</row>
    <row r="454" ht="14.25" customHeight="1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</row>
    <row r="455" ht="14.25" customHeight="1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</row>
    <row r="456" ht="14.25" customHeight="1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</row>
    <row r="457" ht="14.25" customHeight="1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</row>
    <row r="458" ht="14.25" customHeight="1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</row>
    <row r="459" ht="14.25" customHeight="1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</row>
    <row r="460" ht="14.25" customHeight="1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</row>
    <row r="461" ht="14.25" customHeight="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</row>
    <row r="462" ht="14.25" customHeight="1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</row>
    <row r="463" ht="14.25" customHeight="1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</row>
    <row r="464" ht="14.25" customHeight="1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</row>
    <row r="465" ht="14.25" customHeight="1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</row>
    <row r="466" ht="14.25" customHeight="1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</row>
    <row r="467" ht="14.25" customHeight="1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</row>
    <row r="468" ht="14.25" customHeight="1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</row>
    <row r="469" ht="14.25" customHeight="1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</row>
    <row r="470" ht="14.25" customHeight="1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</row>
    <row r="471" ht="14.25" customHeight="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</row>
    <row r="472" ht="14.25" customHeight="1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</row>
    <row r="473" ht="14.25" customHeight="1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</row>
    <row r="474" ht="14.25" customHeight="1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</row>
    <row r="475" ht="14.25" customHeight="1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</row>
    <row r="476" ht="14.25" customHeight="1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</row>
    <row r="477" ht="14.25" customHeight="1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</row>
    <row r="478" ht="14.25" customHeight="1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</row>
    <row r="479" ht="14.25" customHeight="1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</row>
    <row r="480" ht="14.25" customHeight="1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</row>
    <row r="481" ht="14.25" customHeight="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</row>
    <row r="482" ht="14.25" customHeight="1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</row>
    <row r="483" ht="14.25" customHeight="1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</row>
    <row r="484" ht="14.25" customHeight="1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</row>
    <row r="485" ht="14.25" customHeight="1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</row>
    <row r="486" ht="14.25" customHeight="1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</row>
    <row r="487" ht="14.25" customHeight="1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</row>
    <row r="488" ht="14.25" customHeight="1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</row>
    <row r="489" ht="14.25" customHeight="1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</row>
    <row r="490" ht="14.25" customHeight="1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</row>
    <row r="491" ht="14.25" customHeight="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</row>
    <row r="492" ht="14.25" customHeight="1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</row>
    <row r="493" ht="14.25" customHeight="1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</row>
    <row r="494" ht="14.25" customHeight="1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</row>
    <row r="495" ht="14.25" customHeight="1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</row>
    <row r="496" ht="14.25" customHeight="1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</row>
    <row r="497" ht="14.25" customHeight="1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</row>
    <row r="498" ht="14.25" customHeight="1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</row>
    <row r="499" ht="14.25" customHeight="1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</row>
    <row r="500" ht="14.25" customHeight="1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</row>
    <row r="501" ht="14.25" customHeight="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</row>
    <row r="502" ht="14.25" customHeight="1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</row>
    <row r="503" ht="14.25" customHeight="1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</row>
    <row r="504" ht="14.25" customHeight="1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</row>
    <row r="505" ht="14.25" customHeight="1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</row>
    <row r="506" ht="14.25" customHeight="1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</row>
    <row r="507" ht="14.25" customHeight="1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</row>
    <row r="508" ht="14.25" customHeight="1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</row>
    <row r="509" ht="14.25" customHeight="1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</row>
    <row r="510" ht="14.25" customHeight="1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</row>
    <row r="511" ht="14.25" customHeight="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</row>
    <row r="512" ht="14.25" customHeight="1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</row>
    <row r="513" ht="14.25" customHeight="1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</row>
    <row r="514" ht="14.25" customHeight="1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</row>
    <row r="515" ht="14.25" customHeight="1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</row>
    <row r="516" ht="14.25" customHeight="1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</row>
    <row r="517" ht="14.25" customHeight="1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</row>
    <row r="518" ht="14.25" customHeight="1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</row>
    <row r="519" ht="14.25" customHeight="1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</row>
    <row r="520" ht="14.25" customHeight="1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</row>
    <row r="521" ht="14.25" customHeight="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</row>
    <row r="522" ht="14.25" customHeight="1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</row>
    <row r="523" ht="14.25" customHeight="1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</row>
    <row r="524" ht="14.25" customHeight="1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</row>
    <row r="525" ht="14.25" customHeight="1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</row>
    <row r="526" ht="14.25" customHeight="1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</row>
    <row r="527" ht="14.25" customHeight="1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</row>
    <row r="528" ht="14.25" customHeight="1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</row>
    <row r="529" ht="14.25" customHeight="1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</row>
    <row r="530" ht="14.25" customHeight="1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</row>
    <row r="531" ht="14.25" customHeight="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</row>
    <row r="532" ht="14.25" customHeight="1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</row>
    <row r="533" ht="14.25" customHeight="1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</row>
    <row r="534" ht="14.25" customHeight="1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</row>
    <row r="535" ht="14.25" customHeight="1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</row>
    <row r="536" ht="14.25" customHeight="1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</row>
    <row r="537" ht="14.25" customHeight="1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</row>
    <row r="538" ht="14.25" customHeight="1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</row>
    <row r="539" ht="14.25" customHeight="1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</row>
    <row r="540" ht="14.25" customHeight="1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</row>
    <row r="541" ht="14.25" customHeight="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</row>
    <row r="542" ht="14.25" customHeight="1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</row>
    <row r="543" ht="14.25" customHeight="1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</row>
    <row r="544" ht="14.25" customHeight="1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</row>
    <row r="545" ht="14.25" customHeight="1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</row>
    <row r="546" ht="14.25" customHeight="1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</row>
    <row r="547" ht="14.25" customHeight="1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</row>
    <row r="548" ht="14.25" customHeight="1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</row>
    <row r="549" ht="14.25" customHeight="1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</row>
    <row r="550" ht="14.25" customHeight="1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</row>
    <row r="551" ht="14.25" customHeight="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</row>
    <row r="552" ht="14.25" customHeight="1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</row>
    <row r="553" ht="14.25" customHeight="1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</row>
    <row r="554" ht="14.25" customHeight="1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</row>
    <row r="555" ht="14.25" customHeight="1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</row>
    <row r="556" ht="14.25" customHeight="1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</row>
    <row r="557" ht="14.25" customHeight="1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</row>
    <row r="558" ht="14.25" customHeight="1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</row>
    <row r="559" ht="14.25" customHeight="1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</row>
    <row r="560" ht="14.25" customHeight="1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</row>
    <row r="561" ht="14.25" customHeight="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</row>
    <row r="562" ht="14.25" customHeight="1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</row>
    <row r="563" ht="14.25" customHeight="1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</row>
    <row r="564" ht="14.25" customHeight="1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</row>
    <row r="565" ht="14.25" customHeight="1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</row>
    <row r="566" ht="14.25" customHeight="1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</row>
    <row r="567" ht="14.25" customHeight="1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</row>
    <row r="568" ht="14.25" customHeight="1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</row>
    <row r="569" ht="14.25" customHeight="1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</row>
    <row r="570" ht="14.25" customHeight="1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</row>
    <row r="571" ht="14.25" customHeight="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</row>
    <row r="572" ht="14.25" customHeight="1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</row>
    <row r="573" ht="14.25" customHeight="1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</row>
    <row r="574" ht="14.25" customHeight="1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</row>
    <row r="575" ht="14.25" customHeight="1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</row>
    <row r="576" ht="14.25" customHeight="1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</row>
    <row r="577" ht="14.25" customHeight="1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</row>
    <row r="578" ht="14.25" customHeight="1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</row>
    <row r="579" ht="14.25" customHeight="1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</row>
    <row r="580" ht="14.25" customHeight="1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</row>
    <row r="581" ht="14.25" customHeight="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</row>
    <row r="582" ht="14.25" customHeight="1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</row>
    <row r="583" ht="14.25" customHeight="1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</row>
    <row r="584" ht="14.25" customHeight="1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</row>
    <row r="585" ht="14.25" customHeight="1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</row>
    <row r="586" ht="14.25" customHeight="1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</row>
    <row r="587" ht="14.25" customHeight="1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</row>
    <row r="588" ht="14.25" customHeight="1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</row>
    <row r="589" ht="14.25" customHeight="1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</row>
    <row r="590" ht="14.25" customHeight="1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</row>
    <row r="591" ht="14.25" customHeight="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</row>
    <row r="592" ht="14.25" customHeight="1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</row>
    <row r="593" ht="14.25" customHeight="1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</row>
    <row r="594" ht="14.25" customHeight="1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</row>
    <row r="595" ht="14.25" customHeight="1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</row>
    <row r="596" ht="14.25" customHeight="1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</row>
    <row r="597" ht="14.25" customHeight="1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</row>
    <row r="598" ht="14.25" customHeight="1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</row>
    <row r="599" ht="14.25" customHeight="1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</row>
    <row r="600" ht="14.25" customHeight="1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</row>
    <row r="601" ht="14.25" customHeight="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</row>
    <row r="602" ht="14.2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</row>
    <row r="603" ht="14.2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</row>
    <row r="604" ht="14.2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</row>
    <row r="605" ht="14.2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</row>
    <row r="606" ht="14.2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</row>
    <row r="607" ht="14.2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</row>
    <row r="608" ht="14.2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</row>
    <row r="609" ht="14.2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</row>
    <row r="610" ht="14.2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</row>
    <row r="611" ht="14.25" customHeight="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</row>
    <row r="612" ht="14.2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</row>
    <row r="613" ht="14.2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</row>
    <row r="614" ht="14.2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</row>
    <row r="615" ht="14.2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</row>
    <row r="616" ht="14.2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</row>
    <row r="617" ht="14.2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</row>
    <row r="618" ht="14.2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</row>
    <row r="619" ht="14.2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</row>
    <row r="620" ht="14.2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</row>
    <row r="621" ht="14.2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</row>
    <row r="622" ht="14.2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</row>
    <row r="623" ht="14.2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</row>
    <row r="624" ht="14.2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</row>
    <row r="625" ht="14.2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</row>
    <row r="626" ht="14.25" customHeight="1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</row>
    <row r="627" ht="14.2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</row>
    <row r="628" ht="14.2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</row>
    <row r="629" ht="14.2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</row>
    <row r="630" ht="14.2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</row>
    <row r="631" ht="14.2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</row>
    <row r="632" ht="14.2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</row>
    <row r="633" ht="14.2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</row>
    <row r="634" ht="14.2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</row>
    <row r="635" ht="14.2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</row>
    <row r="636" ht="14.2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</row>
    <row r="637" ht="14.2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</row>
    <row r="638" ht="14.2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</row>
    <row r="639" ht="14.2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</row>
    <row r="640" ht="14.2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</row>
    <row r="641" ht="14.25" customHeight="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</row>
    <row r="642" ht="14.2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</row>
    <row r="643" ht="14.2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</row>
    <row r="644" ht="14.2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</row>
    <row r="645" ht="14.2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</row>
    <row r="646" ht="14.2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</row>
    <row r="647" ht="14.2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</row>
    <row r="648" ht="14.2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</row>
    <row r="649" ht="14.2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</row>
    <row r="650" ht="14.2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</row>
    <row r="651" ht="14.2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</row>
    <row r="652" ht="14.2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</row>
    <row r="653" ht="14.2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</row>
    <row r="654" ht="14.2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</row>
    <row r="655" ht="14.2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</row>
    <row r="656" ht="14.25" customHeight="1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</row>
    <row r="657" ht="14.2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</row>
    <row r="658" ht="14.2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</row>
    <row r="659" ht="14.2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</row>
    <row r="660" ht="14.2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</row>
    <row r="661" ht="14.25" customHeight="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</row>
    <row r="662" ht="14.25" customHeight="1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</row>
    <row r="663" ht="14.25" customHeight="1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</row>
    <row r="664" ht="14.25" customHeight="1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</row>
    <row r="665" ht="14.25" customHeight="1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</row>
    <row r="666" ht="14.25" customHeight="1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</row>
    <row r="667" ht="14.25" customHeight="1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</row>
    <row r="668" ht="14.25" customHeight="1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</row>
    <row r="669" ht="14.25" customHeight="1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</row>
    <row r="670" ht="14.25" customHeight="1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</row>
    <row r="671" ht="14.25" customHeight="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</row>
    <row r="672" ht="14.25" customHeight="1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</row>
    <row r="673" ht="14.25" customHeight="1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</row>
    <row r="674" ht="14.25" customHeight="1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</row>
    <row r="675" ht="14.25" customHeight="1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</row>
    <row r="676" ht="14.25" customHeight="1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</row>
    <row r="677" ht="14.25" customHeight="1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</row>
    <row r="678" ht="14.25" customHeight="1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</row>
    <row r="679" ht="14.25" customHeight="1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</row>
    <row r="680" ht="14.25" customHeight="1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</row>
    <row r="681" ht="14.25" customHeight="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</row>
    <row r="682" ht="14.25" customHeight="1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</row>
    <row r="683" ht="14.25" customHeight="1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</row>
    <row r="684" ht="14.25" customHeight="1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</row>
    <row r="685" ht="14.25" customHeight="1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</row>
    <row r="686" ht="14.25" customHeight="1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</row>
    <row r="687" ht="14.25" customHeight="1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</row>
    <row r="688" ht="14.25" customHeight="1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</row>
    <row r="689" ht="14.25" customHeight="1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</row>
    <row r="690" ht="14.25" customHeight="1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</row>
    <row r="691" ht="14.25" customHeight="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</row>
    <row r="692" ht="14.25" customHeight="1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</row>
    <row r="693" ht="14.25" customHeight="1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</row>
    <row r="694" ht="14.25" customHeight="1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</row>
    <row r="695" ht="14.25" customHeight="1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</row>
    <row r="696" ht="14.25" customHeight="1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</row>
    <row r="697" ht="14.25" customHeight="1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</row>
    <row r="698" ht="14.25" customHeight="1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</row>
    <row r="699" ht="14.25" customHeight="1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</row>
    <row r="700" ht="14.25" customHeight="1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</row>
    <row r="701" ht="14.25" customHeight="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</row>
    <row r="702" ht="14.25" customHeight="1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  <c r="AA702" s="92"/>
      <c r="AB702" s="92"/>
    </row>
    <row r="703" ht="14.25" customHeight="1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  <c r="AA703" s="92"/>
      <c r="AB703" s="92"/>
    </row>
    <row r="704" ht="14.25" customHeight="1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  <c r="AA704" s="92"/>
      <c r="AB704" s="92"/>
    </row>
    <row r="705" ht="14.25" customHeight="1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  <c r="AA705" s="92"/>
      <c r="AB705" s="92"/>
    </row>
    <row r="706" ht="14.25" customHeight="1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</row>
    <row r="707" ht="14.25" customHeight="1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</row>
    <row r="708" ht="14.25" customHeight="1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  <c r="AA708" s="92"/>
      <c r="AB708" s="92"/>
    </row>
    <row r="709" ht="14.25" customHeight="1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  <c r="AA709" s="92"/>
      <c r="AB709" s="92"/>
    </row>
    <row r="710" ht="14.25" customHeight="1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  <c r="AA710" s="92"/>
      <c r="AB710" s="92"/>
    </row>
    <row r="711" ht="14.25" customHeight="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  <c r="AA711" s="92"/>
      <c r="AB711" s="92"/>
    </row>
    <row r="712" ht="14.25" customHeight="1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  <c r="AA712" s="92"/>
      <c r="AB712" s="92"/>
    </row>
    <row r="713" ht="14.25" customHeight="1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  <c r="AA713" s="92"/>
      <c r="AB713" s="92"/>
    </row>
    <row r="714" ht="14.25" customHeight="1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  <c r="AA714" s="92"/>
      <c r="AB714" s="92"/>
    </row>
    <row r="715" ht="14.25" customHeight="1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  <c r="AA715" s="92"/>
      <c r="AB715" s="92"/>
    </row>
    <row r="716" ht="14.25" customHeight="1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  <c r="AA716" s="92"/>
      <c r="AB716" s="92"/>
    </row>
    <row r="717" ht="14.25" customHeight="1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  <c r="AA717" s="92"/>
      <c r="AB717" s="92"/>
    </row>
    <row r="718" ht="14.25" customHeight="1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  <c r="AA718" s="92"/>
      <c r="AB718" s="92"/>
    </row>
    <row r="719" ht="14.25" customHeight="1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  <c r="AA719" s="92"/>
      <c r="AB719" s="92"/>
    </row>
    <row r="720" ht="14.25" customHeight="1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</row>
    <row r="721" ht="14.25" customHeight="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  <c r="AA721" s="92"/>
      <c r="AB721" s="92"/>
    </row>
    <row r="722" ht="14.25" customHeight="1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  <c r="AA722" s="92"/>
      <c r="AB722" s="92"/>
    </row>
    <row r="723" ht="14.25" customHeight="1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  <c r="AA723" s="92"/>
      <c r="AB723" s="92"/>
    </row>
    <row r="724" ht="14.25" customHeight="1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  <c r="AA724" s="92"/>
      <c r="AB724" s="92"/>
    </row>
    <row r="725" ht="14.25" customHeight="1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</row>
    <row r="726" ht="14.25" customHeight="1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  <c r="AA726" s="92"/>
      <c r="AB726" s="92"/>
    </row>
    <row r="727" ht="14.25" customHeight="1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  <c r="AA727" s="92"/>
      <c r="AB727" s="92"/>
    </row>
    <row r="728" ht="14.25" customHeight="1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  <c r="AA728" s="92"/>
      <c r="AB728" s="92"/>
    </row>
    <row r="729" ht="14.25" customHeight="1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  <c r="AA729" s="92"/>
      <c r="AB729" s="92"/>
    </row>
    <row r="730" ht="14.25" customHeight="1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  <c r="AA730" s="92"/>
      <c r="AB730" s="92"/>
    </row>
    <row r="731" ht="14.25" customHeight="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</row>
    <row r="732" ht="14.25" customHeight="1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  <c r="AA732" s="92"/>
      <c r="AB732" s="92"/>
    </row>
    <row r="733" ht="14.25" customHeight="1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</row>
    <row r="734" ht="14.25" customHeight="1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  <c r="AA734" s="92"/>
      <c r="AB734" s="92"/>
    </row>
    <row r="735" ht="14.25" customHeight="1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  <c r="AA735" s="92"/>
      <c r="AB735" s="92"/>
    </row>
    <row r="736" ht="14.25" customHeight="1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  <c r="AA736" s="92"/>
      <c r="AB736" s="92"/>
    </row>
    <row r="737" ht="14.25" customHeight="1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  <c r="AA737" s="92"/>
      <c r="AB737" s="92"/>
    </row>
    <row r="738" ht="14.25" customHeight="1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  <c r="AA738" s="92"/>
      <c r="AB738" s="92"/>
    </row>
    <row r="739" ht="14.25" customHeight="1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  <c r="AA739" s="92"/>
      <c r="AB739" s="92"/>
    </row>
    <row r="740" ht="14.25" customHeight="1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</row>
    <row r="741" ht="14.25" customHeight="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</row>
    <row r="742" ht="14.25" customHeight="1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  <c r="AA742" s="92"/>
      <c r="AB742" s="92"/>
    </row>
    <row r="743" ht="14.25" customHeight="1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  <c r="AA743" s="92"/>
      <c r="AB743" s="92"/>
    </row>
    <row r="744" ht="14.25" customHeight="1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  <c r="AA744" s="92"/>
      <c r="AB744" s="92"/>
    </row>
    <row r="745" ht="14.25" customHeight="1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</row>
    <row r="746" ht="14.25" customHeight="1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</row>
    <row r="747" ht="14.25" customHeight="1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</row>
    <row r="748" ht="14.25" customHeight="1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</row>
    <row r="749" ht="14.25" customHeight="1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</row>
    <row r="750" ht="14.25" customHeight="1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</row>
    <row r="751" ht="14.25" customHeight="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</row>
    <row r="752" ht="14.25" customHeight="1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  <c r="AA752" s="92"/>
      <c r="AB752" s="92"/>
    </row>
    <row r="753" ht="14.25" customHeight="1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  <c r="AA753" s="92"/>
      <c r="AB753" s="92"/>
    </row>
    <row r="754" ht="14.25" customHeight="1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  <c r="AA754" s="92"/>
      <c r="AB754" s="92"/>
    </row>
    <row r="755" ht="14.25" customHeight="1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  <c r="AA755" s="92"/>
      <c r="AB755" s="92"/>
    </row>
    <row r="756" ht="14.25" customHeight="1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  <c r="AA756" s="92"/>
      <c r="AB756" s="92"/>
    </row>
    <row r="757" ht="14.25" customHeight="1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</row>
    <row r="758" ht="14.25" customHeight="1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  <c r="AA758" s="92"/>
      <c r="AB758" s="92"/>
    </row>
    <row r="759" ht="14.25" customHeight="1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  <c r="AA759" s="92"/>
      <c r="AB759" s="92"/>
    </row>
    <row r="760" ht="14.25" customHeight="1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</row>
    <row r="761" ht="14.25" customHeight="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</row>
    <row r="762" ht="14.25" customHeight="1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</row>
    <row r="763" ht="14.25" customHeight="1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</row>
    <row r="764" ht="14.25" customHeight="1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</row>
    <row r="765" ht="14.25" customHeight="1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  <c r="AA765" s="92"/>
      <c r="AB765" s="92"/>
    </row>
    <row r="766" ht="14.25" customHeight="1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</row>
    <row r="767" ht="14.25" customHeight="1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</row>
    <row r="768" ht="14.25" customHeight="1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</row>
    <row r="769" ht="14.25" customHeight="1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  <c r="AA769" s="92"/>
      <c r="AB769" s="92"/>
    </row>
    <row r="770" ht="14.25" customHeight="1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</row>
    <row r="771" ht="14.25" customHeight="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  <c r="AA771" s="92"/>
      <c r="AB771" s="92"/>
    </row>
    <row r="772" ht="14.25" customHeight="1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</row>
    <row r="773" ht="14.25" customHeight="1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  <c r="AA773" s="92"/>
      <c r="AB773" s="92"/>
    </row>
    <row r="774" ht="14.25" customHeight="1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</row>
    <row r="775" ht="14.25" customHeight="1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</row>
    <row r="776" ht="14.25" customHeight="1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</row>
    <row r="777" ht="14.25" customHeight="1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  <c r="AA777" s="92"/>
      <c r="AB777" s="92"/>
    </row>
    <row r="778" ht="14.25" customHeight="1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</row>
    <row r="779" ht="14.25" customHeight="1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  <c r="AA779" s="92"/>
      <c r="AB779" s="92"/>
    </row>
    <row r="780" ht="14.25" customHeight="1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</row>
    <row r="781" ht="14.25" customHeight="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  <c r="AA781" s="92"/>
      <c r="AB781" s="92"/>
    </row>
    <row r="782" ht="14.25" customHeight="1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</row>
    <row r="783" ht="14.25" customHeight="1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  <c r="AA783" s="92"/>
      <c r="AB783" s="92"/>
    </row>
    <row r="784" ht="14.25" customHeight="1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</row>
    <row r="785" ht="14.25" customHeight="1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</row>
    <row r="786" ht="14.25" customHeight="1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</row>
    <row r="787" ht="14.25" customHeight="1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  <c r="AA787" s="92"/>
      <c r="AB787" s="92"/>
    </row>
    <row r="788" ht="14.25" customHeight="1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</row>
    <row r="789" ht="14.25" customHeight="1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  <c r="AA789" s="92"/>
      <c r="AB789" s="92"/>
    </row>
    <row r="790" ht="14.25" customHeight="1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</row>
    <row r="791" ht="14.25" customHeight="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</row>
    <row r="792" ht="14.25" customHeight="1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</row>
    <row r="793" ht="14.25" customHeight="1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  <c r="AA793" s="92"/>
      <c r="AB793" s="92"/>
    </row>
    <row r="794" ht="14.25" customHeight="1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</row>
    <row r="795" ht="14.25" customHeight="1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</row>
    <row r="796" ht="14.25" customHeight="1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</row>
    <row r="797" ht="14.25" customHeight="1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  <c r="AA797" s="92"/>
      <c r="AB797" s="92"/>
    </row>
    <row r="798" ht="14.25" customHeight="1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</row>
    <row r="799" ht="14.25" customHeight="1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  <c r="AA799" s="92"/>
      <c r="AB799" s="92"/>
    </row>
    <row r="800" ht="14.25" customHeight="1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</row>
    <row r="801" ht="14.25" customHeight="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  <c r="AA801" s="92"/>
      <c r="AB801" s="92"/>
    </row>
    <row r="802" ht="14.25" customHeight="1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</row>
    <row r="803" ht="14.25" customHeight="1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  <c r="AA803" s="92"/>
      <c r="AB803" s="92"/>
    </row>
    <row r="804" ht="14.25" customHeight="1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</row>
    <row r="805" ht="14.25" customHeight="1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  <c r="AA805" s="92"/>
      <c r="AB805" s="92"/>
    </row>
    <row r="806" ht="14.25" customHeight="1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</row>
    <row r="807" ht="14.25" customHeight="1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</row>
    <row r="808" ht="14.25" customHeight="1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</row>
    <row r="809" ht="14.25" customHeight="1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</row>
    <row r="810" ht="14.25" customHeight="1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</row>
    <row r="811" ht="14.25" customHeight="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  <c r="AA811" s="92"/>
      <c r="AB811" s="92"/>
    </row>
    <row r="812" ht="14.25" customHeight="1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</row>
    <row r="813" ht="14.25" customHeight="1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  <c r="AA813" s="92"/>
      <c r="AB813" s="92"/>
    </row>
    <row r="814" ht="14.25" customHeight="1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</row>
    <row r="815" ht="14.25" customHeight="1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  <c r="AA815" s="92"/>
      <c r="AB815" s="92"/>
    </row>
    <row r="816" ht="14.25" customHeight="1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</row>
    <row r="817" ht="14.25" customHeight="1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</row>
    <row r="818" ht="14.25" customHeight="1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</row>
    <row r="819" ht="14.25" customHeight="1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  <c r="AB819" s="92"/>
    </row>
    <row r="820" ht="14.25" customHeight="1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</row>
    <row r="821" ht="14.25" customHeight="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</row>
    <row r="822" ht="14.25" customHeight="1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</row>
    <row r="823" ht="14.25" customHeight="1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</row>
    <row r="824" ht="14.25" customHeight="1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</row>
    <row r="825" ht="14.25" customHeight="1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</row>
    <row r="826" ht="14.25" customHeight="1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</row>
    <row r="827" ht="14.25" customHeight="1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</row>
    <row r="828" ht="14.25" customHeight="1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</row>
    <row r="829" ht="14.25" customHeight="1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</row>
    <row r="830" ht="14.25" customHeight="1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</row>
    <row r="831" ht="14.25" customHeight="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</row>
    <row r="832" ht="14.25" customHeight="1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</row>
    <row r="833" ht="14.25" customHeight="1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</row>
    <row r="834" ht="14.25" customHeight="1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</row>
    <row r="835" ht="14.25" customHeight="1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</row>
    <row r="836" ht="14.25" customHeight="1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</row>
    <row r="837" ht="14.25" customHeight="1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</row>
    <row r="838" ht="14.25" customHeight="1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</row>
    <row r="839" ht="14.25" customHeight="1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</row>
    <row r="840" ht="14.25" customHeight="1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</row>
    <row r="841" ht="14.25" customHeight="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</row>
    <row r="842" ht="14.25" customHeight="1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</row>
    <row r="843" ht="14.25" customHeight="1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</row>
    <row r="844" ht="14.25" customHeight="1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</row>
    <row r="845" ht="14.25" customHeight="1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</row>
    <row r="846" ht="14.25" customHeight="1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</row>
    <row r="847" ht="14.25" customHeight="1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</row>
    <row r="848" ht="14.25" customHeight="1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</row>
    <row r="849" ht="14.25" customHeight="1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  <c r="AA849" s="92"/>
      <c r="AB849" s="92"/>
    </row>
    <row r="850" ht="14.25" customHeight="1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</row>
    <row r="851" ht="14.25" customHeight="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  <c r="AA851" s="92"/>
      <c r="AB851" s="92"/>
    </row>
    <row r="852" ht="14.25" customHeight="1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</row>
    <row r="853" ht="14.25" customHeight="1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  <c r="AA853" s="92"/>
      <c r="AB853" s="92"/>
    </row>
    <row r="854" ht="14.25" customHeight="1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</row>
    <row r="855" ht="14.25" customHeight="1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  <c r="AA855" s="92"/>
      <c r="AB855" s="92"/>
    </row>
    <row r="856" ht="14.25" customHeight="1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</row>
    <row r="857" ht="14.25" customHeight="1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</row>
    <row r="858" ht="14.25" customHeight="1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</row>
    <row r="859" ht="14.25" customHeight="1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  <c r="AA859" s="92"/>
      <c r="AB859" s="92"/>
    </row>
    <row r="860" ht="14.25" customHeight="1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</row>
    <row r="861" ht="14.25" customHeight="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</row>
    <row r="862" ht="14.25" customHeight="1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</row>
    <row r="863" ht="14.25" customHeight="1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  <c r="AA863" s="92"/>
      <c r="AB863" s="92"/>
    </row>
    <row r="864" ht="14.25" customHeight="1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</row>
    <row r="865" ht="14.25" customHeight="1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  <c r="AA865" s="92"/>
      <c r="AB865" s="92"/>
    </row>
    <row r="866" ht="14.25" customHeight="1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</row>
    <row r="867" ht="14.25" customHeight="1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  <c r="AA867" s="92"/>
      <c r="AB867" s="92"/>
    </row>
    <row r="868" ht="14.25" customHeight="1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</row>
    <row r="869" ht="14.25" customHeight="1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  <c r="AA869" s="92"/>
      <c r="AB869" s="92"/>
    </row>
    <row r="870" ht="14.25" customHeight="1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</row>
    <row r="871" ht="14.25" customHeight="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  <c r="AA871" s="92"/>
      <c r="AB871" s="92"/>
    </row>
    <row r="872" ht="14.25" customHeight="1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</row>
    <row r="873" ht="14.25" customHeight="1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  <c r="AA873" s="92"/>
      <c r="AB873" s="92"/>
    </row>
    <row r="874" ht="14.25" customHeight="1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</row>
    <row r="875" ht="14.25" customHeight="1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  <c r="AA875" s="92"/>
      <c r="AB875" s="92"/>
    </row>
    <row r="876" ht="14.25" customHeight="1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</row>
    <row r="877" ht="14.25" customHeight="1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  <c r="AA877" s="92"/>
      <c r="AB877" s="92"/>
    </row>
    <row r="878" ht="14.25" customHeight="1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</row>
    <row r="879" ht="14.25" customHeight="1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  <c r="AA879" s="92"/>
      <c r="AB879" s="92"/>
    </row>
    <row r="880" ht="14.25" customHeight="1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</row>
    <row r="881" ht="14.25" customHeight="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  <c r="AA881" s="92"/>
      <c r="AB881" s="92"/>
    </row>
    <row r="882" ht="14.25" customHeight="1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</row>
    <row r="883" ht="14.25" customHeight="1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  <c r="AA883" s="92"/>
      <c r="AB883" s="92"/>
    </row>
    <row r="884" ht="14.25" customHeight="1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</row>
    <row r="885" ht="14.25" customHeight="1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  <c r="AA885" s="92"/>
      <c r="AB885" s="92"/>
    </row>
    <row r="886" ht="14.25" customHeight="1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</row>
    <row r="887" ht="14.25" customHeight="1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  <c r="AA887" s="92"/>
      <c r="AB887" s="92"/>
    </row>
    <row r="888" ht="14.25" customHeight="1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</row>
    <row r="889" ht="14.25" customHeight="1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  <c r="AA889" s="92"/>
      <c r="AB889" s="92"/>
    </row>
    <row r="890" ht="14.25" customHeight="1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</row>
    <row r="891" ht="14.25" customHeight="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  <c r="AA891" s="92"/>
      <c r="AB891" s="92"/>
    </row>
    <row r="892" ht="14.25" customHeight="1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</row>
    <row r="893" ht="14.25" customHeight="1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  <c r="AA893" s="92"/>
      <c r="AB893" s="92"/>
    </row>
    <row r="894" ht="14.25" customHeight="1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</row>
    <row r="895" ht="14.25" customHeight="1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  <c r="AA895" s="92"/>
      <c r="AB895" s="92"/>
    </row>
    <row r="896" ht="14.25" customHeight="1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</row>
    <row r="897" ht="14.25" customHeight="1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  <c r="AA897" s="92"/>
      <c r="AB897" s="92"/>
    </row>
    <row r="898" ht="14.25" customHeight="1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</row>
    <row r="899" ht="14.25" customHeight="1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  <c r="AA899" s="92"/>
      <c r="AB899" s="92"/>
    </row>
    <row r="900" ht="14.25" customHeight="1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</row>
    <row r="901" ht="14.25" customHeight="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  <c r="AA901" s="92"/>
      <c r="AB901" s="92"/>
    </row>
    <row r="902" ht="14.25" customHeight="1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</row>
    <row r="903" ht="14.25" customHeight="1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  <c r="AA903" s="92"/>
      <c r="AB903" s="92"/>
    </row>
    <row r="904" ht="14.25" customHeight="1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</row>
    <row r="905" ht="14.25" customHeight="1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  <c r="AA905" s="92"/>
      <c r="AB905" s="92"/>
    </row>
    <row r="906" ht="14.25" customHeight="1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</row>
    <row r="907" ht="14.25" customHeight="1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  <c r="AA907" s="92"/>
      <c r="AB907" s="92"/>
    </row>
    <row r="908" ht="14.25" customHeight="1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</row>
    <row r="909" ht="14.25" customHeight="1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  <c r="AA909" s="92"/>
      <c r="AB909" s="92"/>
    </row>
    <row r="910" ht="14.25" customHeight="1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</row>
    <row r="911" ht="14.25" customHeight="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  <c r="AA911" s="92"/>
      <c r="AB911" s="92"/>
    </row>
    <row r="912" ht="14.25" customHeight="1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</row>
    <row r="913" ht="14.25" customHeight="1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</row>
    <row r="914" ht="14.25" customHeight="1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</row>
    <row r="915" ht="14.25" customHeight="1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  <c r="AA915" s="92"/>
      <c r="AB915" s="92"/>
    </row>
    <row r="916" ht="14.25" customHeight="1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</row>
    <row r="917" ht="14.25" customHeight="1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  <c r="AA917" s="92"/>
      <c r="AB917" s="92"/>
    </row>
    <row r="918" ht="14.25" customHeight="1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</row>
    <row r="919" ht="14.25" customHeight="1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  <c r="AA919" s="92"/>
      <c r="AB919" s="92"/>
    </row>
    <row r="920" ht="14.25" customHeight="1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</row>
    <row r="921" ht="14.25" customHeight="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  <c r="AA921" s="92"/>
      <c r="AB921" s="92"/>
    </row>
    <row r="922" ht="14.25" customHeight="1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</row>
    <row r="923" ht="14.25" customHeight="1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  <c r="AA923" s="92"/>
      <c r="AB923" s="92"/>
    </row>
    <row r="924" ht="14.25" customHeight="1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</row>
    <row r="925" ht="14.25" customHeight="1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  <c r="AA925" s="92"/>
      <c r="AB925" s="92"/>
    </row>
    <row r="926" ht="14.25" customHeight="1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</row>
    <row r="927" ht="14.25" customHeight="1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  <c r="AA927" s="92"/>
      <c r="AB927" s="92"/>
    </row>
    <row r="928" ht="14.25" customHeight="1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</row>
    <row r="929" ht="14.25" customHeight="1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</row>
    <row r="930" ht="14.25" customHeight="1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</row>
    <row r="931" ht="14.25" customHeight="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  <c r="AA931" s="92"/>
      <c r="AB931" s="92"/>
    </row>
    <row r="932" ht="14.25" customHeight="1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</row>
    <row r="933" ht="14.25" customHeight="1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  <c r="AA933" s="92"/>
      <c r="AB933" s="92"/>
    </row>
    <row r="934" ht="14.25" customHeight="1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</row>
    <row r="935" ht="14.25" customHeight="1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  <c r="AA935" s="92"/>
      <c r="AB935" s="92"/>
    </row>
    <row r="936" ht="14.25" customHeight="1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</row>
    <row r="937" ht="14.25" customHeight="1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  <c r="AA937" s="92"/>
      <c r="AB937" s="92"/>
    </row>
    <row r="938" ht="14.25" customHeight="1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</row>
    <row r="939" ht="14.25" customHeight="1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  <c r="AA939" s="92"/>
      <c r="AB939" s="92"/>
    </row>
    <row r="940" ht="14.25" customHeight="1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</row>
    <row r="941" ht="14.25" customHeight="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  <c r="AA941" s="92"/>
      <c r="AB941" s="92"/>
    </row>
    <row r="942" ht="14.25" customHeight="1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</row>
    <row r="943" ht="14.25" customHeight="1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</row>
    <row r="944" ht="14.25" customHeight="1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</row>
    <row r="945" ht="14.25" customHeight="1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  <c r="AA945" s="92"/>
      <c r="AB945" s="92"/>
    </row>
    <row r="946" ht="14.25" customHeight="1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</row>
    <row r="947" ht="14.25" customHeight="1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  <c r="AA947" s="92"/>
      <c r="AB947" s="92"/>
    </row>
    <row r="948" ht="14.25" customHeight="1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</row>
    <row r="949" ht="14.25" customHeight="1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</row>
    <row r="950" ht="14.25" customHeight="1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  <c r="AA950" s="92"/>
      <c r="AB950" s="92"/>
    </row>
    <row r="951" ht="14.25" customHeight="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  <c r="AA951" s="92"/>
      <c r="AB951" s="92"/>
    </row>
    <row r="952" ht="14.25" customHeight="1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</row>
    <row r="953" ht="14.25" customHeight="1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  <c r="AA953" s="92"/>
      <c r="AB953" s="92"/>
    </row>
    <row r="954" ht="14.25" customHeight="1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  <c r="AA954" s="92"/>
      <c r="AB954" s="92"/>
    </row>
    <row r="955" ht="14.25" customHeight="1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  <c r="AA955" s="92"/>
      <c r="AB955" s="92"/>
    </row>
    <row r="956" ht="14.25" customHeight="1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</row>
    <row r="957" ht="14.25" customHeight="1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  <c r="AA957" s="92"/>
      <c r="AB957" s="92"/>
    </row>
    <row r="958" ht="14.25" customHeight="1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  <c r="AA958" s="92"/>
      <c r="AB958" s="92"/>
    </row>
    <row r="959" ht="14.25" customHeight="1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  <c r="AA959" s="92"/>
      <c r="AB959" s="92"/>
    </row>
    <row r="960" ht="14.25" customHeight="1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  <c r="AA960" s="92"/>
      <c r="AB960" s="92"/>
    </row>
    <row r="961" ht="14.25" customHeight="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  <c r="AA961" s="92"/>
      <c r="AB961" s="92"/>
    </row>
    <row r="962" ht="14.25" customHeight="1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  <c r="AA962" s="92"/>
      <c r="AB962" s="92"/>
    </row>
    <row r="963" ht="14.25" customHeight="1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  <c r="AA963" s="92"/>
      <c r="AB963" s="92"/>
    </row>
    <row r="964" ht="14.25" customHeight="1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  <c r="AA964" s="92"/>
      <c r="AB964" s="92"/>
    </row>
    <row r="965" ht="14.25" customHeight="1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  <c r="AA965" s="92"/>
      <c r="AB965" s="92"/>
    </row>
    <row r="966" ht="14.25" customHeight="1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  <c r="AA966" s="92"/>
      <c r="AB966" s="92"/>
    </row>
    <row r="967" ht="14.25" customHeight="1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  <c r="AA967" s="92"/>
      <c r="AB967" s="92"/>
    </row>
    <row r="968" ht="14.25" customHeight="1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  <c r="AA968" s="92"/>
      <c r="AB968" s="92"/>
    </row>
    <row r="969" ht="14.25" customHeight="1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  <c r="AA969" s="92"/>
      <c r="AB969" s="92"/>
    </row>
    <row r="970" ht="14.25" customHeight="1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  <c r="AA970" s="92"/>
      <c r="AB970" s="92"/>
    </row>
    <row r="971" ht="14.25" customHeight="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  <c r="AA971" s="92"/>
      <c r="AB971" s="92"/>
    </row>
    <row r="972" ht="14.25" customHeight="1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  <c r="AA972" s="92"/>
      <c r="AB972" s="92"/>
    </row>
    <row r="973" ht="14.25" customHeight="1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  <c r="AA973" s="92"/>
      <c r="AB973" s="92"/>
    </row>
    <row r="974" ht="14.25" customHeight="1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  <c r="AA974" s="92"/>
      <c r="AB974" s="92"/>
    </row>
    <row r="975" ht="14.25" customHeight="1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  <c r="AA975" s="92"/>
      <c r="AB975" s="92"/>
    </row>
    <row r="976" ht="14.25" customHeight="1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  <c r="AA976" s="92"/>
      <c r="AB976" s="92"/>
    </row>
    <row r="977" ht="14.25" customHeight="1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  <c r="AA977" s="92"/>
      <c r="AB977" s="92"/>
    </row>
    <row r="978" ht="14.25" customHeight="1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  <c r="AA978" s="92"/>
      <c r="AB978" s="92"/>
    </row>
    <row r="979" ht="14.25" customHeight="1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  <c r="AA979" s="92"/>
      <c r="AB979" s="92"/>
    </row>
    <row r="980" ht="14.25" customHeight="1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  <c r="AA980" s="92"/>
      <c r="AB980" s="92"/>
    </row>
    <row r="981" ht="14.25" customHeight="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  <c r="AA981" s="92"/>
      <c r="AB981" s="92"/>
    </row>
    <row r="982" ht="14.25" customHeight="1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  <c r="AA982" s="92"/>
      <c r="AB982" s="92"/>
    </row>
    <row r="983" ht="14.25" customHeight="1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  <c r="AA983" s="92"/>
      <c r="AB983" s="92"/>
    </row>
    <row r="984" ht="14.25" customHeight="1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  <c r="AA984" s="92"/>
      <c r="AB984" s="92"/>
    </row>
    <row r="985" ht="14.25" customHeight="1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  <c r="AA985" s="92"/>
      <c r="AB985" s="92"/>
    </row>
    <row r="986" ht="14.25" customHeight="1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  <c r="AA986" s="92"/>
      <c r="AB986" s="92"/>
    </row>
    <row r="987" ht="14.25" customHeight="1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  <c r="AA987" s="92"/>
      <c r="AB987" s="92"/>
    </row>
    <row r="988" ht="14.25" customHeight="1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  <c r="AA988" s="92"/>
      <c r="AB988" s="92"/>
    </row>
    <row r="989" ht="14.25" customHeight="1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  <c r="AA989" s="92"/>
      <c r="AB989" s="92"/>
    </row>
    <row r="990" ht="14.25" customHeight="1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  <c r="AA990" s="92"/>
      <c r="AB990" s="92"/>
    </row>
    <row r="991" ht="14.25" customHeight="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  <c r="AA991" s="92"/>
      <c r="AB991" s="92"/>
    </row>
    <row r="992" ht="14.25" customHeight="1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</row>
    <row r="993" ht="14.25" customHeight="1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  <c r="AA993" s="92"/>
      <c r="AB993" s="92"/>
    </row>
    <row r="994" ht="14.25" customHeight="1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  <c r="AA994" s="92"/>
      <c r="AB994" s="92"/>
    </row>
    <row r="995" ht="14.25" customHeight="1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  <c r="AA995" s="92"/>
      <c r="AB995" s="92"/>
    </row>
    <row r="996" ht="14.25" customHeight="1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  <c r="AA996" s="92"/>
      <c r="AB996" s="92"/>
    </row>
    <row r="997" ht="14.25" customHeight="1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  <c r="AA997" s="92"/>
      <c r="AB997" s="92"/>
    </row>
    <row r="998" ht="14.25" customHeight="1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</row>
    <row r="999" ht="14.25" customHeight="1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  <c r="AA999" s="92"/>
      <c r="AB999" s="92"/>
    </row>
    <row r="1000" ht="14.25" customHeight="1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  <c r="AA1000" s="92"/>
      <c r="AB1000" s="9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0.75"/>
    <col customWidth="1" min="3" max="7" width="8.0"/>
    <col customWidth="1" min="8" max="8" width="38.75"/>
    <col customWidth="1" min="9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2.75" customHeight="1">
      <c r="A2" s="1"/>
      <c r="B2" s="3" t="s">
        <v>2</v>
      </c>
      <c r="C2" s="1"/>
      <c r="D2" s="1"/>
      <c r="E2" s="1"/>
      <c r="F2" s="1"/>
      <c r="G2" s="1"/>
      <c r="H2" s="5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2.75" customHeight="1">
      <c r="A5" s="1"/>
      <c r="B5" s="10" t="s">
        <v>7</v>
      </c>
      <c r="C5" s="11"/>
      <c r="D5" s="1"/>
      <c r="E5" s="1"/>
      <c r="F5" s="1"/>
      <c r="G5" s="1"/>
      <c r="H5" s="14" t="s">
        <v>31</v>
      </c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2.75" customHeight="1">
      <c r="A6" s="1"/>
      <c r="B6" s="17"/>
      <c r="C6" s="19"/>
      <c r="D6" s="1"/>
      <c r="E6" s="1"/>
      <c r="F6" s="1"/>
      <c r="G6" s="1"/>
      <c r="H6" s="21"/>
      <c r="I6" s="2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2.75" customHeight="1">
      <c r="A7" s="1"/>
      <c r="B7" s="10" t="s">
        <v>46</v>
      </c>
      <c r="C7" s="11"/>
      <c r="D7" s="1"/>
      <c r="E7" s="1"/>
      <c r="F7" s="1"/>
      <c r="G7" s="1"/>
      <c r="H7" s="27" t="s">
        <v>51</v>
      </c>
      <c r="I7" s="2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2.75" customHeight="1">
      <c r="A8" s="1"/>
      <c r="B8" s="30" t="s">
        <v>63</v>
      </c>
      <c r="C8" s="31"/>
      <c r="D8" s="1"/>
      <c r="E8" s="1"/>
      <c r="F8" s="1"/>
      <c r="G8" s="1"/>
      <c r="H8" s="27" t="s">
        <v>68</v>
      </c>
      <c r="I8" s="2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2.75" customHeight="1">
      <c r="A9" s="1"/>
      <c r="B9" s="33" t="s">
        <v>69</v>
      </c>
      <c r="C9" s="35"/>
      <c r="D9" s="1"/>
      <c r="E9" s="1"/>
      <c r="F9" s="1"/>
      <c r="G9" s="1"/>
      <c r="H9" s="27" t="s">
        <v>72</v>
      </c>
      <c r="I9" s="3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2.75" customHeight="1">
      <c r="A10" s="1"/>
      <c r="B10" s="33" t="s">
        <v>73</v>
      </c>
      <c r="C10" s="35"/>
      <c r="D10" s="1"/>
      <c r="E10" s="1"/>
      <c r="F10" s="1"/>
      <c r="G10" s="1"/>
      <c r="H10" s="27" t="s">
        <v>73</v>
      </c>
      <c r="I10" s="4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2.75" customHeight="1">
      <c r="A11" s="1"/>
      <c r="B11" s="30" t="s">
        <v>74</v>
      </c>
      <c r="C11" s="42"/>
      <c r="D11" s="1"/>
      <c r="E11" s="1"/>
      <c r="F11" s="1"/>
      <c r="G11" s="1"/>
      <c r="H11" s="44" t="s">
        <v>74</v>
      </c>
      <c r="I11" s="4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2.75" customHeight="1">
      <c r="A12" s="1"/>
      <c r="B12" s="33" t="s">
        <v>75</v>
      </c>
      <c r="C12" s="47"/>
      <c r="D12" s="1"/>
      <c r="E12" s="1"/>
      <c r="F12" s="1"/>
      <c r="G12" s="1"/>
      <c r="H12" s="27" t="s">
        <v>76</v>
      </c>
      <c r="I12" s="4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2.75" customHeight="1">
      <c r="A13" s="1"/>
      <c r="B13" s="33" t="s">
        <v>77</v>
      </c>
      <c r="C13" s="51"/>
      <c r="D13" s="1"/>
      <c r="E13" s="1"/>
      <c r="F13" s="1"/>
      <c r="G13" s="1"/>
      <c r="H13" s="27" t="s">
        <v>78</v>
      </c>
      <c r="I13" s="5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2.75" customHeight="1">
      <c r="A14" s="1"/>
      <c r="B14" s="33" t="s">
        <v>79</v>
      </c>
      <c r="C14" s="55"/>
      <c r="D14" s="1"/>
      <c r="E14" s="1"/>
      <c r="F14" s="1"/>
      <c r="G14" s="1"/>
      <c r="H14" s="58" t="s">
        <v>80</v>
      </c>
      <c r="I14" s="5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2.75" customHeight="1">
      <c r="A15" s="1"/>
      <c r="B15" s="61"/>
      <c r="C15" s="63"/>
      <c r="D15" s="1"/>
      <c r="E15" s="1"/>
      <c r="F15" s="1"/>
      <c r="G15" s="1"/>
      <c r="H15" s="27" t="s">
        <v>82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2.75" customHeight="1">
      <c r="A16" s="1"/>
      <c r="B16" s="10" t="s">
        <v>84</v>
      </c>
      <c r="C16" s="65"/>
      <c r="D16" s="1"/>
      <c r="E16" s="1"/>
      <c r="F16" s="1"/>
      <c r="G16" s="1"/>
      <c r="H16" s="66"/>
      <c r="I16" s="6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2.75" customHeight="1">
      <c r="A17" s="1"/>
      <c r="B17" s="33" t="s">
        <v>86</v>
      </c>
      <c r="C17" s="69"/>
      <c r="D17" s="1"/>
      <c r="E17" s="1"/>
      <c r="F17" s="1"/>
      <c r="G17" s="1"/>
      <c r="H17" s="44" t="s">
        <v>84</v>
      </c>
      <c r="I17" s="4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2.75" customHeight="1">
      <c r="A18" s="1"/>
      <c r="B18" s="33" t="s">
        <v>87</v>
      </c>
      <c r="C18" s="71"/>
      <c r="D18" s="1"/>
      <c r="E18" s="1"/>
      <c r="F18" s="1"/>
      <c r="G18" s="1"/>
      <c r="H18" s="72" t="s">
        <v>89</v>
      </c>
      <c r="I18" s="7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2.75" customHeight="1">
      <c r="A19" s="1"/>
      <c r="B19" s="74" t="s">
        <v>91</v>
      </c>
      <c r="C19" s="75"/>
      <c r="D19" s="1"/>
      <c r="E19" s="1"/>
      <c r="F19" s="1"/>
      <c r="G19" s="1"/>
      <c r="H19" s="74" t="s">
        <v>93</v>
      </c>
      <c r="I19" s="7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2.75" customHeight="1">
      <c r="A24" s="1"/>
      <c r="B24" s="1"/>
      <c r="C24" s="7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2.75" customHeight="1">
      <c r="A25" s="1"/>
      <c r="B25" s="1"/>
      <c r="C25" s="8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2.75" customHeight="1">
      <c r="A26" s="1"/>
      <c r="B26" s="1"/>
      <c r="C26" s="7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/>
  </sheetData>
  <mergeCells count="6">
    <mergeCell ref="B5:C5"/>
    <mergeCell ref="H5:I5"/>
    <mergeCell ref="B7:C7"/>
    <mergeCell ref="B11:C11"/>
    <mergeCell ref="H11:I11"/>
    <mergeCell ref="H17:I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47.5"/>
    <col customWidth="1" min="4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2.75" customHeight="1">
      <c r="A2" s="1"/>
      <c r="B2" s="1"/>
      <c r="C2" s="54" t="s">
        <v>2</v>
      </c>
      <c r="D2" s="5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2.75" customHeight="1">
      <c r="A4" s="1"/>
      <c r="B4" s="1"/>
      <c r="C4" s="14" t="s">
        <v>81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2.75" customHeight="1">
      <c r="A5" s="1"/>
      <c r="B5" s="1"/>
      <c r="C5" s="60"/>
      <c r="D5" s="6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2.75" customHeight="1">
      <c r="A6" s="1"/>
      <c r="B6" s="1"/>
      <c r="C6" s="44" t="s">
        <v>46</v>
      </c>
      <c r="D6" s="4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2.75" customHeight="1">
      <c r="A7" s="1"/>
      <c r="B7" s="1"/>
      <c r="C7" s="27" t="s">
        <v>83</v>
      </c>
      <c r="D7" s="3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2.75" customHeight="1">
      <c r="A8" s="1"/>
      <c r="B8" s="1"/>
      <c r="C8" s="27" t="s">
        <v>85</v>
      </c>
      <c r="D8" s="3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2.75" customHeight="1">
      <c r="A9" s="1"/>
      <c r="B9" s="1"/>
      <c r="C9" s="27" t="s">
        <v>73</v>
      </c>
      <c r="D9" s="4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2.75" customHeight="1">
      <c r="A10" s="1"/>
      <c r="B10" s="1"/>
      <c r="C10" s="27"/>
      <c r="D10" s="6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2.75" customHeight="1">
      <c r="A11" s="1"/>
      <c r="B11" s="1"/>
      <c r="C11" s="27"/>
      <c r="D11" s="7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2.75" customHeight="1">
      <c r="A12" s="1"/>
      <c r="B12" s="1"/>
      <c r="C12" s="44" t="s">
        <v>74</v>
      </c>
      <c r="D12" s="4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6.5" customHeight="1">
      <c r="A13" s="1"/>
      <c r="B13" s="1"/>
      <c r="C13" s="72" t="s">
        <v>88</v>
      </c>
      <c r="D13" s="6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2.75" customHeight="1">
      <c r="A14" s="1"/>
      <c r="B14" s="1"/>
      <c r="C14" s="27" t="s">
        <v>77</v>
      </c>
      <c r="D14" s="4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1"/>
      <c r="C15" s="27" t="s">
        <v>90</v>
      </c>
      <c r="D15" s="7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2.75" customHeight="1">
      <c r="A16" s="1"/>
      <c r="B16" s="1"/>
      <c r="C16" s="72" t="s">
        <v>92</v>
      </c>
      <c r="D16" s="4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2.75" customHeight="1">
      <c r="A17" s="1"/>
      <c r="B17" s="1"/>
      <c r="C17" s="27"/>
      <c r="D17" s="7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2.75" customHeight="1">
      <c r="A18" s="1"/>
      <c r="B18" s="1"/>
      <c r="C18" s="44" t="s">
        <v>84</v>
      </c>
      <c r="D18" s="4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2.75" customHeight="1">
      <c r="A19" s="1"/>
      <c r="B19" s="1"/>
      <c r="C19" s="72" t="s">
        <v>94</v>
      </c>
      <c r="D19" s="7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2.75" customHeight="1">
      <c r="A20" s="1"/>
      <c r="B20" s="1"/>
      <c r="C20" s="74" t="s">
        <v>95</v>
      </c>
      <c r="D20" s="7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D2"/>
    <mergeCell ref="C4:D4"/>
    <mergeCell ref="C6:D6"/>
    <mergeCell ref="C12:D12"/>
    <mergeCell ref="C18:D1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5.25"/>
    <col customWidth="1" min="3" max="6" width="8.0"/>
    <col customWidth="1" min="7" max="7" width="37.38"/>
    <col customWidth="1" min="8" max="41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79"/>
      <c r="N1" s="1"/>
      <c r="O1" s="1"/>
      <c r="P1" s="1"/>
      <c r="Q1" s="1"/>
      <c r="R1" s="1"/>
      <c r="S1" s="1"/>
      <c r="T1" s="1"/>
      <c r="U1" s="1"/>
      <c r="V1" s="1"/>
      <c r="W1" s="1"/>
    </row>
    <row r="2" ht="12.75" customHeight="1">
      <c r="A2" s="1"/>
      <c r="B2" s="93" t="s">
        <v>2</v>
      </c>
      <c r="C2" s="56"/>
      <c r="D2" s="1"/>
      <c r="E2" s="1"/>
      <c r="F2" s="1"/>
      <c r="G2" s="93" t="s">
        <v>4</v>
      </c>
      <c r="H2" s="56"/>
      <c r="I2" s="1"/>
      <c r="J2" s="1"/>
      <c r="K2" s="79"/>
      <c r="N2" s="1"/>
      <c r="O2" s="1"/>
      <c r="P2" s="1"/>
      <c r="Q2" s="1"/>
      <c r="R2" s="1"/>
      <c r="S2" s="1"/>
      <c r="T2" s="1"/>
      <c r="U2" s="1"/>
      <c r="V2" s="1"/>
      <c r="W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75" customHeight="1">
      <c r="A4" s="1"/>
      <c r="B4" s="94" t="s">
        <v>98</v>
      </c>
      <c r="C4" s="15"/>
      <c r="D4" s="1"/>
      <c r="E4" s="1"/>
      <c r="F4" s="1"/>
      <c r="G4" s="94" t="s">
        <v>99</v>
      </c>
      <c r="H4" s="15"/>
      <c r="I4" s="1"/>
      <c r="J4" s="1"/>
      <c r="K4" s="79"/>
      <c r="N4" s="1"/>
      <c r="O4" s="1"/>
      <c r="P4" s="1"/>
      <c r="Q4" s="1"/>
      <c r="R4" s="1"/>
      <c r="S4" s="1"/>
      <c r="T4" s="1"/>
      <c r="U4" s="1"/>
      <c r="V4" s="1"/>
      <c r="W4" s="1"/>
    </row>
    <row r="5" ht="12.75" customHeight="1">
      <c r="A5" s="1"/>
      <c r="B5" s="95"/>
      <c r="C5" s="96"/>
      <c r="D5" s="1"/>
      <c r="E5" s="1"/>
      <c r="F5" s="1"/>
      <c r="G5" s="95"/>
      <c r="H5" s="96"/>
      <c r="I5" s="1"/>
      <c r="J5" s="1"/>
      <c r="K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2.75" customHeight="1">
      <c r="A6" s="1"/>
      <c r="B6" s="99" t="s">
        <v>46</v>
      </c>
      <c r="C6" s="45"/>
      <c r="D6" s="1"/>
      <c r="E6" s="1"/>
      <c r="F6" s="1"/>
      <c r="G6" s="99" t="s">
        <v>46</v>
      </c>
      <c r="H6" s="45"/>
      <c r="I6" s="1"/>
      <c r="J6" s="1"/>
      <c r="K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75" customHeight="1">
      <c r="A7" s="1"/>
      <c r="B7" s="16" t="s">
        <v>101</v>
      </c>
      <c r="C7" s="100"/>
      <c r="D7" s="1"/>
      <c r="E7" s="1"/>
      <c r="F7" s="1"/>
      <c r="G7" s="16" t="s">
        <v>103</v>
      </c>
      <c r="H7" s="102"/>
      <c r="I7" s="1"/>
      <c r="J7" s="1"/>
      <c r="K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2.75" customHeight="1">
      <c r="A8" s="1"/>
      <c r="B8" s="16" t="s">
        <v>105</v>
      </c>
      <c r="C8" s="103"/>
      <c r="D8" s="1"/>
      <c r="E8" s="1"/>
      <c r="F8" s="1"/>
      <c r="G8" s="16" t="s">
        <v>105</v>
      </c>
      <c r="H8" s="105"/>
      <c r="I8" s="1"/>
      <c r="J8" s="1"/>
      <c r="K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2.75" customHeight="1">
      <c r="A9" s="1"/>
      <c r="B9" s="16" t="s">
        <v>73</v>
      </c>
      <c r="C9" s="100"/>
      <c r="D9" s="1"/>
      <c r="E9" s="1"/>
      <c r="F9" s="1"/>
      <c r="G9" s="16" t="s">
        <v>73</v>
      </c>
      <c r="H9" s="100"/>
      <c r="I9" s="1"/>
      <c r="J9" s="1"/>
      <c r="K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2.75" customHeight="1">
      <c r="A10" s="1"/>
      <c r="B10" s="107"/>
      <c r="C10" s="109"/>
      <c r="D10" s="1"/>
      <c r="E10" s="1"/>
      <c r="F10" s="1"/>
      <c r="G10" s="107"/>
      <c r="H10" s="109"/>
      <c r="I10" s="1"/>
      <c r="J10" s="1"/>
      <c r="K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2.75" customHeight="1">
      <c r="A11" s="1"/>
      <c r="B11" s="99" t="s">
        <v>74</v>
      </c>
      <c r="C11" s="45"/>
      <c r="D11" s="1"/>
      <c r="E11" s="1"/>
      <c r="F11" s="1"/>
      <c r="G11" s="99" t="s">
        <v>74</v>
      </c>
      <c r="H11" s="45"/>
      <c r="I11" s="1"/>
      <c r="J11" s="1"/>
      <c r="K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2.75" customHeight="1">
      <c r="A12" s="1"/>
      <c r="B12" s="16" t="s">
        <v>108</v>
      </c>
      <c r="C12" s="112"/>
      <c r="D12" s="1"/>
      <c r="E12" s="1"/>
      <c r="F12" s="1"/>
      <c r="G12" s="16" t="s">
        <v>109</v>
      </c>
      <c r="H12" s="113"/>
      <c r="I12" s="1"/>
      <c r="J12" s="1"/>
      <c r="K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2.75" customHeight="1">
      <c r="A13" s="1"/>
      <c r="B13" s="16" t="s">
        <v>112</v>
      </c>
      <c r="C13" s="115"/>
      <c r="D13" s="1"/>
      <c r="E13" s="1"/>
      <c r="F13" s="1"/>
      <c r="G13" s="16" t="s">
        <v>112</v>
      </c>
      <c r="H13" s="113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2.75" customHeight="1">
      <c r="A14" s="1"/>
      <c r="B14" s="117"/>
      <c r="C14" s="119"/>
      <c r="D14" s="1"/>
      <c r="E14" s="1"/>
      <c r="F14" s="1"/>
      <c r="G14" s="117"/>
      <c r="H14" s="119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2.75" customHeight="1">
      <c r="A15" s="1"/>
      <c r="B15" s="99" t="s">
        <v>113</v>
      </c>
      <c r="C15" s="45"/>
      <c r="D15" s="1"/>
      <c r="E15" s="1"/>
      <c r="F15" s="1"/>
      <c r="G15" s="99" t="s">
        <v>113</v>
      </c>
      <c r="H15" s="45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2.75" customHeight="1">
      <c r="A16" s="1"/>
      <c r="B16" s="123" t="s">
        <v>115</v>
      </c>
      <c r="C16" s="124"/>
      <c r="D16" s="1"/>
      <c r="E16" s="1"/>
      <c r="F16" s="1"/>
      <c r="G16" s="123" t="s">
        <v>115</v>
      </c>
      <c r="H16" s="124"/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2.75" customHeight="1">
      <c r="A21" s="1"/>
      <c r="B21" s="94" t="s">
        <v>98</v>
      </c>
      <c r="C21" s="15"/>
      <c r="D21" s="1"/>
      <c r="E21" s="1"/>
      <c r="F21" s="1"/>
      <c r="G21" s="94" t="s">
        <v>99</v>
      </c>
      <c r="H21" s="15"/>
      <c r="I21" s="1"/>
      <c r="J21" s="1"/>
      <c r="K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2.75" customHeight="1">
      <c r="A22" s="1"/>
      <c r="B22" s="95"/>
      <c r="C22" s="96"/>
      <c r="D22" s="1"/>
      <c r="E22" s="1"/>
      <c r="F22" s="1"/>
      <c r="G22" s="95"/>
      <c r="H22" s="96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2.75" customHeight="1">
      <c r="A23" s="1"/>
      <c r="B23" s="99" t="s">
        <v>46</v>
      </c>
      <c r="C23" s="45"/>
      <c r="D23" s="1"/>
      <c r="E23" s="1"/>
      <c r="F23" s="1"/>
      <c r="G23" s="99" t="s">
        <v>46</v>
      </c>
      <c r="H23" s="45"/>
      <c r="I23" s="1"/>
      <c r="J23" s="1"/>
      <c r="K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2.75" customHeight="1">
      <c r="A24" s="1"/>
      <c r="B24" s="16" t="s">
        <v>120</v>
      </c>
      <c r="C24" s="100"/>
      <c r="D24" s="1"/>
      <c r="E24" s="1"/>
      <c r="F24" s="1"/>
      <c r="G24" s="16" t="s">
        <v>122</v>
      </c>
      <c r="H24" s="102"/>
      <c r="I24" s="1"/>
      <c r="J24" s="1"/>
      <c r="K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2.75" customHeight="1">
      <c r="A25" s="1"/>
      <c r="B25" s="16" t="s">
        <v>105</v>
      </c>
      <c r="C25" s="103"/>
      <c r="D25" s="1"/>
      <c r="E25" s="1"/>
      <c r="F25" s="1"/>
      <c r="G25" s="16" t="s">
        <v>105</v>
      </c>
      <c r="H25" s="105"/>
      <c r="I25" s="1"/>
      <c r="J25" s="1"/>
      <c r="K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2.75" customHeight="1">
      <c r="A26" s="1"/>
      <c r="B26" s="16" t="s">
        <v>73</v>
      </c>
      <c r="C26" s="100"/>
      <c r="D26" s="1"/>
      <c r="E26" s="1"/>
      <c r="F26" s="1"/>
      <c r="G26" s="16" t="s">
        <v>73</v>
      </c>
      <c r="H26" s="100"/>
      <c r="I26" s="1"/>
      <c r="J26" s="1"/>
      <c r="K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2.75" customHeight="1">
      <c r="A27" s="1"/>
      <c r="B27" s="107"/>
      <c r="C27" s="109"/>
      <c r="D27" s="1"/>
      <c r="E27" s="1"/>
      <c r="F27" s="1"/>
      <c r="G27" s="107"/>
      <c r="H27" s="109"/>
      <c r="I27" s="1"/>
      <c r="J27" s="1"/>
      <c r="K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2.75" customHeight="1">
      <c r="A28" s="1"/>
      <c r="B28" s="99" t="s">
        <v>74</v>
      </c>
      <c r="C28" s="45"/>
      <c r="D28" s="1"/>
      <c r="E28" s="1"/>
      <c r="F28" s="1"/>
      <c r="G28" s="99" t="s">
        <v>74</v>
      </c>
      <c r="H28" s="45"/>
      <c r="I28" s="1"/>
      <c r="J28" s="1"/>
      <c r="K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2.75" customHeight="1">
      <c r="A29" s="1"/>
      <c r="B29" s="16" t="s">
        <v>125</v>
      </c>
      <c r="C29" s="112"/>
      <c r="D29" s="1"/>
      <c r="E29" s="1"/>
      <c r="F29" s="1"/>
      <c r="G29" s="16" t="s">
        <v>126</v>
      </c>
      <c r="H29" s="113"/>
      <c r="I29" s="1"/>
      <c r="J29" s="1"/>
      <c r="K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2.75" customHeight="1">
      <c r="A30" s="1"/>
      <c r="B30" s="16" t="s">
        <v>112</v>
      </c>
      <c r="C30" s="115"/>
      <c r="D30" s="1"/>
      <c r="E30" s="1"/>
      <c r="F30" s="1"/>
      <c r="G30" s="16" t="s">
        <v>112</v>
      </c>
      <c r="H30" s="113"/>
      <c r="I30" s="1"/>
      <c r="J30" s="1"/>
      <c r="K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2.75" customHeight="1">
      <c r="A31" s="1"/>
      <c r="B31" s="117"/>
      <c r="C31" s="119"/>
      <c r="D31" s="1"/>
      <c r="E31" s="1"/>
      <c r="F31" s="1"/>
      <c r="G31" s="117"/>
      <c r="H31" s="119"/>
      <c r="I31" s="1"/>
      <c r="J31" s="1"/>
      <c r="K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2.75" customHeight="1">
      <c r="A32" s="1"/>
      <c r="B32" s="99" t="s">
        <v>113</v>
      </c>
      <c r="C32" s="45"/>
      <c r="D32" s="1"/>
      <c r="E32" s="1"/>
      <c r="F32" s="1"/>
      <c r="G32" s="99" t="s">
        <v>113</v>
      </c>
      <c r="H32" s="45"/>
      <c r="I32" s="1"/>
      <c r="J32" s="1"/>
      <c r="K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2.75" customHeight="1">
      <c r="A33" s="1"/>
      <c r="B33" s="123" t="s">
        <v>115</v>
      </c>
      <c r="C33" s="124"/>
      <c r="D33" s="1"/>
      <c r="E33" s="1"/>
      <c r="F33" s="1"/>
      <c r="G33" s="123" t="s">
        <v>115</v>
      </c>
      <c r="H33" s="124"/>
      <c r="I33" s="1"/>
      <c r="J33" s="1"/>
      <c r="K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</sheetData>
  <mergeCells count="18">
    <mergeCell ref="B2:C2"/>
    <mergeCell ref="G2:H2"/>
    <mergeCell ref="B4:C4"/>
    <mergeCell ref="G4:H4"/>
    <mergeCell ref="B6:C6"/>
    <mergeCell ref="G6:H6"/>
    <mergeCell ref="G11:H11"/>
    <mergeCell ref="B28:C28"/>
    <mergeCell ref="G28:H28"/>
    <mergeCell ref="B32:C32"/>
    <mergeCell ref="G32:H32"/>
    <mergeCell ref="B11:C11"/>
    <mergeCell ref="B15:C15"/>
    <mergeCell ref="G15:H15"/>
    <mergeCell ref="B21:C21"/>
    <mergeCell ref="G21:H21"/>
    <mergeCell ref="B23:C23"/>
    <mergeCell ref="G23:H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9.13"/>
    <col customWidth="1" min="3" max="10" width="7.75"/>
    <col customWidth="1" min="11" max="11" width="19.38"/>
    <col customWidth="1" min="12" max="26" width="7.75"/>
  </cols>
  <sheetData>
    <row r="1" ht="14.25" customHeight="1">
      <c r="A1" s="97"/>
      <c r="B1" s="98" t="s">
        <v>100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X1" s="7" t="s">
        <v>5</v>
      </c>
      <c r="Y1" s="97"/>
      <c r="Z1" s="97"/>
    </row>
    <row r="2" ht="14.2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>
        <f>STDEV(X2:X121)</f>
        <v>324.9466579</v>
      </c>
      <c r="T2" s="97"/>
      <c r="U2" s="97"/>
      <c r="V2" s="97"/>
      <c r="X2" s="22">
        <v>547.0</v>
      </c>
      <c r="Y2" s="97"/>
      <c r="Z2" s="97"/>
    </row>
    <row r="3" ht="14.25" customHeight="1">
      <c r="A3" s="97"/>
      <c r="B3" s="101" t="s">
        <v>102</v>
      </c>
      <c r="C3" s="97"/>
      <c r="D3" s="97"/>
      <c r="E3" s="97"/>
      <c r="F3" s="97"/>
      <c r="G3" s="97"/>
      <c r="H3" s="97"/>
      <c r="I3" s="97"/>
      <c r="J3" s="97"/>
      <c r="K3" s="101" t="s">
        <v>104</v>
      </c>
      <c r="L3" s="97"/>
      <c r="M3" s="97"/>
      <c r="N3" s="97"/>
      <c r="O3" s="97"/>
      <c r="P3" s="97"/>
      <c r="Q3" s="97"/>
      <c r="R3" s="97"/>
      <c r="S3" s="104">
        <f>MEDIAN(X2:X121)</f>
        <v>852</v>
      </c>
      <c r="T3" s="97"/>
      <c r="U3" s="97"/>
      <c r="V3" s="97"/>
      <c r="X3" s="22">
        <v>413.0</v>
      </c>
      <c r="Y3" s="97"/>
      <c r="Z3" s="97"/>
    </row>
    <row r="4" ht="14.25" customHeight="1">
      <c r="A4" s="97"/>
      <c r="B4" s="94" t="s">
        <v>106</v>
      </c>
      <c r="C4" s="106"/>
      <c r="D4" s="106"/>
      <c r="E4" s="15"/>
      <c r="F4" s="97"/>
      <c r="G4" s="97"/>
      <c r="H4" s="97"/>
      <c r="I4" s="97"/>
      <c r="J4" s="97"/>
      <c r="K4" s="94" t="s">
        <v>106</v>
      </c>
      <c r="L4" s="106"/>
      <c r="M4" s="106"/>
      <c r="N4" s="15"/>
      <c r="O4" s="97"/>
      <c r="P4" s="97"/>
      <c r="Q4" s="97"/>
      <c r="R4" s="97"/>
      <c r="S4" s="108"/>
      <c r="T4" s="97"/>
      <c r="U4" s="97"/>
      <c r="V4" s="97"/>
      <c r="X4" s="22">
        <v>639.0</v>
      </c>
      <c r="Y4" s="97"/>
      <c r="Z4" s="97"/>
    </row>
    <row r="5" ht="14.25" customHeight="1">
      <c r="A5" s="97"/>
      <c r="B5" s="110"/>
      <c r="C5" s="111"/>
      <c r="D5" s="111"/>
      <c r="E5" s="45"/>
      <c r="F5" s="97"/>
      <c r="G5" s="97"/>
      <c r="H5" s="97"/>
      <c r="I5" s="97"/>
      <c r="J5" s="97"/>
      <c r="K5" s="110"/>
      <c r="L5" s="111"/>
      <c r="M5" s="111"/>
      <c r="N5" s="45"/>
      <c r="O5" s="97"/>
      <c r="P5" s="97"/>
      <c r="Q5" s="97"/>
      <c r="R5" s="97"/>
      <c r="S5" s="97"/>
      <c r="T5" s="97"/>
      <c r="U5" s="97"/>
      <c r="V5" s="97"/>
      <c r="X5" s="22">
        <v>933.0</v>
      </c>
      <c r="Y5" s="97"/>
      <c r="Z5" s="97"/>
    </row>
    <row r="6" ht="14.25" customHeight="1">
      <c r="A6" s="97"/>
      <c r="B6" s="99" t="s">
        <v>107</v>
      </c>
      <c r="C6" s="111"/>
      <c r="D6" s="111"/>
      <c r="E6" s="45"/>
      <c r="F6" s="97"/>
      <c r="G6" s="97"/>
      <c r="H6" s="97"/>
      <c r="I6" s="97"/>
      <c r="J6" s="97"/>
      <c r="K6" s="99" t="s">
        <v>107</v>
      </c>
      <c r="L6" s="111"/>
      <c r="M6" s="111"/>
      <c r="N6" s="45"/>
      <c r="O6" s="97"/>
      <c r="P6" s="97"/>
      <c r="Q6" s="97"/>
      <c r="R6" s="97"/>
      <c r="S6" s="97"/>
      <c r="T6" s="97"/>
      <c r="U6" s="97"/>
      <c r="V6" s="97"/>
      <c r="X6" s="64">
        <v>458.0</v>
      </c>
      <c r="Y6" s="97"/>
      <c r="Z6" s="97"/>
    </row>
    <row r="7" ht="14.25" customHeight="1">
      <c r="A7" s="97"/>
      <c r="B7" s="16" t="s">
        <v>110</v>
      </c>
      <c r="C7" s="114" t="s">
        <v>111</v>
      </c>
      <c r="D7" s="116"/>
      <c r="E7" s="118"/>
      <c r="F7" s="97"/>
      <c r="G7" s="97"/>
      <c r="H7" s="97"/>
      <c r="I7" s="97"/>
      <c r="J7" s="97"/>
      <c r="K7" s="16" t="s">
        <v>110</v>
      </c>
      <c r="L7" s="114" t="s">
        <v>111</v>
      </c>
      <c r="M7" s="120"/>
      <c r="N7" s="121">
        <v>825.0</v>
      </c>
      <c r="O7" s="97"/>
      <c r="P7" s="97"/>
      <c r="Q7" s="97"/>
      <c r="R7" s="97"/>
      <c r="S7" s="97"/>
      <c r="T7" s="97"/>
      <c r="U7" s="97"/>
      <c r="V7" s="97"/>
      <c r="X7" s="22">
        <v>767.0</v>
      </c>
      <c r="Y7" s="97"/>
      <c r="Z7" s="97"/>
    </row>
    <row r="8" ht="14.25" customHeight="1">
      <c r="A8" s="97"/>
      <c r="B8" s="16" t="s">
        <v>114</v>
      </c>
      <c r="C8" s="114" t="s">
        <v>111</v>
      </c>
      <c r="D8" s="116"/>
      <c r="E8" s="122"/>
      <c r="F8" s="97"/>
      <c r="G8" s="97"/>
      <c r="H8" s="97"/>
      <c r="I8" s="97"/>
      <c r="J8" s="97"/>
      <c r="K8" s="16" t="s">
        <v>114</v>
      </c>
      <c r="L8" s="114" t="s">
        <v>111</v>
      </c>
      <c r="M8" s="120"/>
      <c r="N8" s="105">
        <v>825.0</v>
      </c>
      <c r="O8" s="97"/>
      <c r="P8" s="97"/>
      <c r="Q8" s="97"/>
      <c r="R8" s="97"/>
      <c r="S8" s="97"/>
      <c r="T8" s="97"/>
      <c r="U8" s="97"/>
      <c r="V8" s="97"/>
      <c r="X8" s="64">
        <v>290.0</v>
      </c>
      <c r="Y8" s="97"/>
      <c r="Z8" s="97"/>
    </row>
    <row r="9" ht="14.25" customHeight="1">
      <c r="A9" s="97"/>
      <c r="B9" s="125" t="s">
        <v>116</v>
      </c>
      <c r="C9" s="126"/>
      <c r="D9" s="126"/>
      <c r="E9" s="127"/>
      <c r="F9" s="97"/>
      <c r="G9" s="97"/>
      <c r="H9" s="97"/>
      <c r="I9" s="97"/>
      <c r="J9" s="97"/>
      <c r="K9" s="125" t="s">
        <v>116</v>
      </c>
      <c r="L9" s="126"/>
      <c r="M9" s="126"/>
      <c r="N9" s="128" t="s">
        <v>117</v>
      </c>
      <c r="O9" s="97"/>
      <c r="P9" s="97"/>
      <c r="Q9" s="97"/>
      <c r="R9" s="97"/>
      <c r="S9" s="97"/>
      <c r="T9" s="97"/>
      <c r="U9" s="97"/>
      <c r="V9" s="97"/>
      <c r="X9" s="64">
        <v>309.0</v>
      </c>
      <c r="Y9" s="97"/>
      <c r="Z9" s="97"/>
    </row>
    <row r="10" ht="14.25" customHeight="1">
      <c r="A10" s="97"/>
      <c r="B10" s="99" t="s">
        <v>118</v>
      </c>
      <c r="C10" s="111"/>
      <c r="D10" s="111"/>
      <c r="E10" s="45"/>
      <c r="F10" s="97"/>
      <c r="G10" s="97"/>
      <c r="H10" s="97"/>
      <c r="I10" s="97"/>
      <c r="J10" s="97"/>
      <c r="K10" s="99" t="s">
        <v>118</v>
      </c>
      <c r="L10" s="111"/>
      <c r="M10" s="111"/>
      <c r="N10" s="45"/>
      <c r="O10" s="97"/>
      <c r="P10" s="97"/>
      <c r="Q10" s="97"/>
      <c r="R10" s="97"/>
      <c r="S10" s="97"/>
      <c r="T10" s="97"/>
      <c r="U10" s="97"/>
      <c r="V10" s="97"/>
      <c r="X10" s="22">
        <v>1162.0</v>
      </c>
      <c r="Y10" s="97"/>
      <c r="Z10" s="97"/>
    </row>
    <row r="11" ht="14.25" customHeight="1">
      <c r="A11" s="97"/>
      <c r="B11" s="129"/>
      <c r="C11" s="97"/>
      <c r="D11" s="43" t="s">
        <v>119</v>
      </c>
      <c r="E11" s="130"/>
      <c r="F11" s="97"/>
      <c r="G11" s="97"/>
      <c r="H11" s="97"/>
      <c r="I11" s="97"/>
      <c r="J11" s="97"/>
      <c r="K11" s="129"/>
      <c r="L11" s="97"/>
      <c r="M11" s="43" t="s">
        <v>119</v>
      </c>
      <c r="N11" s="131">
        <v>0.05</v>
      </c>
      <c r="O11" s="97"/>
      <c r="P11" s="97"/>
      <c r="Q11" s="97"/>
      <c r="R11" s="97"/>
      <c r="S11" s="97"/>
      <c r="T11" s="97"/>
      <c r="U11" s="97"/>
      <c r="V11" s="97"/>
      <c r="X11" s="64">
        <v>582.0</v>
      </c>
      <c r="Y11" s="97"/>
      <c r="Z11" s="97"/>
    </row>
    <row r="12" ht="14.25" customHeight="1">
      <c r="A12" s="97"/>
      <c r="B12" s="99" t="s">
        <v>121</v>
      </c>
      <c r="C12" s="111"/>
      <c r="D12" s="111"/>
      <c r="E12" s="45"/>
      <c r="F12" s="97"/>
      <c r="G12" s="97"/>
      <c r="H12" s="97"/>
      <c r="I12" s="97"/>
      <c r="J12" s="97"/>
      <c r="K12" s="99" t="s">
        <v>121</v>
      </c>
      <c r="L12" s="111"/>
      <c r="M12" s="111"/>
      <c r="N12" s="45"/>
      <c r="O12" s="97"/>
      <c r="P12" s="97"/>
      <c r="Q12" s="97"/>
      <c r="R12" s="97"/>
      <c r="S12" s="97"/>
      <c r="T12" s="97"/>
      <c r="U12" s="97"/>
      <c r="V12" s="97"/>
      <c r="X12" s="64">
        <v>1031.0</v>
      </c>
      <c r="Y12" s="97"/>
      <c r="Z12" s="97"/>
    </row>
    <row r="13" ht="14.25" customHeight="1">
      <c r="A13" s="97"/>
      <c r="B13" s="132" t="s">
        <v>123</v>
      </c>
      <c r="C13" s="111"/>
      <c r="D13" s="11"/>
      <c r="E13" s="133"/>
      <c r="F13" s="97"/>
      <c r="G13" s="97"/>
      <c r="H13" s="97"/>
      <c r="I13" s="97"/>
      <c r="J13" s="97"/>
      <c r="K13" s="132" t="s">
        <v>124</v>
      </c>
      <c r="L13" s="111"/>
      <c r="M13" s="11"/>
      <c r="N13" s="134">
        <v>119.0</v>
      </c>
      <c r="O13" s="97"/>
      <c r="P13" s="97"/>
      <c r="Q13" s="97"/>
      <c r="R13" s="97"/>
      <c r="S13" s="97"/>
      <c r="T13" s="97"/>
      <c r="U13" s="97"/>
      <c r="V13" s="97"/>
      <c r="X13" s="64">
        <v>875.0</v>
      </c>
      <c r="Y13" s="97"/>
      <c r="Z13" s="97"/>
    </row>
    <row r="14" ht="14.25" customHeight="1">
      <c r="A14" s="97"/>
      <c r="B14" s="132"/>
      <c r="C14" s="135"/>
      <c r="D14" s="135"/>
      <c r="E14" s="136"/>
      <c r="F14" s="97"/>
      <c r="G14" s="97"/>
      <c r="H14" s="97"/>
      <c r="I14" s="97"/>
      <c r="J14" s="97"/>
      <c r="K14" s="132" t="s">
        <v>123</v>
      </c>
      <c r="L14" s="111"/>
      <c r="M14" s="11"/>
      <c r="N14" s="137">
        <f>_xlfn.T.INV(0.95,N13)</f>
        <v>1.657759285</v>
      </c>
      <c r="O14" s="97"/>
      <c r="P14" s="97"/>
      <c r="Q14" s="97"/>
      <c r="R14" s="97"/>
      <c r="S14" s="97"/>
      <c r="T14" s="97"/>
      <c r="U14" s="97"/>
      <c r="V14" s="97"/>
      <c r="X14" s="22">
        <v>1054.0</v>
      </c>
      <c r="Y14" s="97"/>
      <c r="Z14" s="97"/>
    </row>
    <row r="15" ht="14.25" customHeight="1">
      <c r="A15" s="97"/>
      <c r="B15" s="132" t="s">
        <v>127</v>
      </c>
      <c r="C15" s="111"/>
      <c r="D15" s="11"/>
      <c r="E15" s="138"/>
      <c r="F15" s="97"/>
      <c r="G15" s="97"/>
      <c r="H15" s="97"/>
      <c r="I15" s="97"/>
      <c r="J15" s="97"/>
      <c r="K15" s="99" t="s">
        <v>128</v>
      </c>
      <c r="L15" s="111"/>
      <c r="M15" s="111"/>
      <c r="N15" s="45"/>
      <c r="O15" s="97"/>
      <c r="P15" s="97"/>
      <c r="Q15" s="97"/>
      <c r="R15" s="97"/>
      <c r="S15" s="97"/>
      <c r="T15" s="97"/>
      <c r="U15" s="97"/>
      <c r="V15" s="97"/>
      <c r="X15" s="64">
        <v>712.0</v>
      </c>
      <c r="Y15" s="97"/>
      <c r="Z15" s="97"/>
    </row>
    <row r="16" ht="14.25" customHeight="1">
      <c r="A16" s="97"/>
      <c r="B16" s="132"/>
      <c r="C16" s="135"/>
      <c r="D16" s="135"/>
      <c r="E16" s="136"/>
      <c r="F16" s="97"/>
      <c r="G16" s="97"/>
      <c r="H16" s="97"/>
      <c r="I16" s="97"/>
      <c r="J16" s="97"/>
      <c r="K16" s="132" t="s">
        <v>129</v>
      </c>
      <c r="L16" s="111"/>
      <c r="M16" s="11"/>
      <c r="N16" s="139">
        <f t="shared" ref="N16:N17" si="1">S2</f>
        <v>324.9466579</v>
      </c>
      <c r="O16" s="97"/>
      <c r="P16" s="97"/>
      <c r="Q16" s="97"/>
      <c r="R16" s="97"/>
      <c r="S16" s="97"/>
      <c r="T16" s="97"/>
      <c r="U16" s="97"/>
      <c r="V16" s="97"/>
      <c r="X16" s="64">
        <v>573.0</v>
      </c>
      <c r="Y16" s="97"/>
      <c r="Z16" s="97"/>
    </row>
    <row r="17" ht="14.25" customHeight="1">
      <c r="A17" s="97"/>
      <c r="B17" s="99" t="s">
        <v>128</v>
      </c>
      <c r="C17" s="111"/>
      <c r="D17" s="111"/>
      <c r="E17" s="45"/>
      <c r="F17" s="97"/>
      <c r="G17" s="97"/>
      <c r="H17" s="97"/>
      <c r="I17" s="97"/>
      <c r="J17" s="97"/>
      <c r="K17" s="132" t="s">
        <v>130</v>
      </c>
      <c r="L17" s="111"/>
      <c r="M17" s="11"/>
      <c r="N17" s="140">
        <f t="shared" si="1"/>
        <v>852</v>
      </c>
      <c r="O17" s="97"/>
      <c r="P17" s="97"/>
      <c r="Q17" s="97"/>
      <c r="R17" s="97"/>
      <c r="S17" s="97"/>
      <c r="T17" s="97"/>
      <c r="U17" s="97"/>
      <c r="V17" s="97"/>
      <c r="X17" s="64">
        <v>366.0</v>
      </c>
      <c r="Y17" s="97"/>
      <c r="Z17" s="97"/>
    </row>
    <row r="18" ht="14.25" customHeight="1">
      <c r="A18" s="97"/>
      <c r="B18" s="132" t="s">
        <v>130</v>
      </c>
      <c r="C18" s="111"/>
      <c r="D18" s="11"/>
      <c r="E18" s="141"/>
      <c r="F18" s="97"/>
      <c r="G18" s="97"/>
      <c r="H18" s="97"/>
      <c r="I18" s="97"/>
      <c r="J18" s="97"/>
      <c r="K18" s="132" t="s">
        <v>131</v>
      </c>
      <c r="L18" s="111"/>
      <c r="M18" s="11"/>
      <c r="N18" s="142">
        <v>120.0</v>
      </c>
      <c r="O18" s="97"/>
      <c r="P18" s="97"/>
      <c r="Q18" s="97"/>
      <c r="R18" s="97"/>
      <c r="S18" s="97"/>
      <c r="T18" s="97"/>
      <c r="U18" s="97"/>
      <c r="V18" s="97"/>
      <c r="X18" s="64">
        <v>1224.0</v>
      </c>
      <c r="Y18" s="97"/>
      <c r="Z18" s="97"/>
    </row>
    <row r="19" ht="14.25" customHeight="1">
      <c r="A19" s="97"/>
      <c r="B19" s="132" t="s">
        <v>131</v>
      </c>
      <c r="C19" s="111"/>
      <c r="D19" s="11"/>
      <c r="E19" s="141"/>
      <c r="F19" s="97"/>
      <c r="G19" s="143"/>
      <c r="H19" s="97"/>
      <c r="I19" s="97"/>
      <c r="J19" s="97"/>
      <c r="K19" s="144"/>
      <c r="L19" s="111"/>
      <c r="M19" s="111"/>
      <c r="N19" s="45"/>
      <c r="O19" s="97"/>
      <c r="P19" s="97"/>
      <c r="Q19" s="97"/>
      <c r="R19" s="97"/>
      <c r="S19" s="97"/>
      <c r="T19" s="97"/>
      <c r="U19" s="97"/>
      <c r="V19" s="97"/>
      <c r="X19" s="64">
        <v>560.0</v>
      </c>
      <c r="Y19" s="97"/>
      <c r="Z19" s="97"/>
    </row>
    <row r="20" ht="14.25" customHeight="1">
      <c r="A20" s="97"/>
      <c r="B20" s="144"/>
      <c r="C20" s="111"/>
      <c r="D20" s="111"/>
      <c r="E20" s="45"/>
      <c r="F20" s="97"/>
      <c r="G20" s="97"/>
      <c r="H20" s="97"/>
      <c r="I20" s="97"/>
      <c r="J20" s="97"/>
      <c r="K20" s="132" t="s">
        <v>132</v>
      </c>
      <c r="L20" s="111"/>
      <c r="M20" s="11"/>
      <c r="N20" s="145">
        <f>N16/SQRT(N18)</f>
        <v>29.66343575</v>
      </c>
      <c r="O20" s="97"/>
      <c r="P20" s="97"/>
      <c r="Q20" s="97"/>
      <c r="R20" s="97"/>
      <c r="S20" s="97"/>
      <c r="T20" s="97"/>
      <c r="U20" s="97"/>
      <c r="V20" s="97"/>
      <c r="X20" s="64">
        <v>481.0</v>
      </c>
      <c r="Y20" s="97"/>
      <c r="Z20" s="97"/>
    </row>
    <row r="21" ht="14.25" customHeight="1">
      <c r="A21" s="97"/>
      <c r="B21" s="132" t="s">
        <v>132</v>
      </c>
      <c r="C21" s="111"/>
      <c r="D21" s="11"/>
      <c r="E21" s="145"/>
      <c r="F21" s="97"/>
      <c r="G21" s="97"/>
      <c r="H21" s="97"/>
      <c r="I21" s="97"/>
      <c r="J21" s="97"/>
      <c r="K21" s="146" t="s">
        <v>133</v>
      </c>
      <c r="L21" s="111"/>
      <c r="M21" s="11"/>
      <c r="N21" s="147">
        <f>(N17-N8)/N20</f>
        <v>0.9102114882</v>
      </c>
      <c r="O21" s="97"/>
      <c r="P21" s="97"/>
      <c r="Q21" s="97"/>
      <c r="R21" s="97"/>
      <c r="S21" s="97"/>
      <c r="T21" s="97"/>
      <c r="U21" s="97"/>
      <c r="V21" s="97"/>
      <c r="X21" s="64">
        <v>615.0</v>
      </c>
      <c r="Y21" s="97"/>
      <c r="Z21" s="97"/>
    </row>
    <row r="22" ht="14.25" customHeight="1">
      <c r="A22" s="97"/>
      <c r="B22" s="146" t="s">
        <v>134</v>
      </c>
      <c r="C22" s="111"/>
      <c r="D22" s="11"/>
      <c r="E22" s="145"/>
      <c r="F22" s="97"/>
      <c r="G22" s="97"/>
      <c r="H22" s="97"/>
      <c r="I22" s="97"/>
      <c r="J22" s="97"/>
      <c r="K22" s="132" t="s">
        <v>135</v>
      </c>
      <c r="L22" s="111"/>
      <c r="M22" s="11"/>
      <c r="N22" s="145">
        <f>_xlfn.T.Dist.RT(N21,N13)</f>
        <v>0.1822754752</v>
      </c>
      <c r="O22" s="97"/>
      <c r="P22" s="97"/>
      <c r="Q22" s="97"/>
      <c r="R22" s="97"/>
      <c r="S22" s="97"/>
      <c r="T22" s="97"/>
      <c r="U22" s="97"/>
      <c r="V22" s="97"/>
      <c r="X22" s="64">
        <v>437.0</v>
      </c>
      <c r="Y22" s="97"/>
      <c r="Z22" s="97"/>
    </row>
    <row r="23" ht="14.25" customHeight="1">
      <c r="A23" s="97"/>
      <c r="B23" s="132" t="s">
        <v>135</v>
      </c>
      <c r="C23" s="111"/>
      <c r="D23" s="11"/>
      <c r="E23" s="145"/>
      <c r="F23" s="97"/>
      <c r="G23" s="97"/>
      <c r="H23" s="97"/>
      <c r="I23" s="97"/>
      <c r="J23" s="97"/>
      <c r="K23" s="144"/>
      <c r="L23" s="111"/>
      <c r="M23" s="111"/>
      <c r="N23" s="45"/>
      <c r="O23" s="97"/>
      <c r="P23" s="97"/>
      <c r="Q23" s="97"/>
      <c r="R23" s="97"/>
      <c r="S23" s="97"/>
      <c r="T23" s="97"/>
      <c r="U23" s="97"/>
      <c r="V23" s="97"/>
      <c r="X23" s="64">
        <v>966.0</v>
      </c>
      <c r="Y23" s="97"/>
      <c r="Z23" s="97"/>
    </row>
    <row r="24" ht="14.25" customHeight="1">
      <c r="A24" s="97"/>
      <c r="B24" s="144"/>
      <c r="C24" s="111"/>
      <c r="D24" s="111"/>
      <c r="E24" s="45"/>
      <c r="F24" s="97"/>
      <c r="G24" s="97"/>
      <c r="H24" s="97"/>
      <c r="I24" s="97"/>
      <c r="J24" s="97"/>
      <c r="K24" s="99" t="s">
        <v>136</v>
      </c>
      <c r="L24" s="111"/>
      <c r="M24" s="111"/>
      <c r="N24" s="45"/>
      <c r="O24" s="97"/>
      <c r="P24" s="97"/>
      <c r="Q24" s="97"/>
      <c r="R24" s="97"/>
      <c r="S24" s="97"/>
      <c r="T24" s="97"/>
      <c r="U24" s="97"/>
      <c r="V24" s="97"/>
      <c r="X24" s="64">
        <v>1079.0</v>
      </c>
      <c r="Y24" s="97"/>
      <c r="Z24" s="97"/>
    </row>
    <row r="25" ht="14.25" customHeight="1">
      <c r="A25" s="97"/>
      <c r="B25" s="99" t="s">
        <v>136</v>
      </c>
      <c r="C25" s="111"/>
      <c r="D25" s="111"/>
      <c r="E25" s="45"/>
      <c r="F25" s="97"/>
      <c r="G25" s="97"/>
      <c r="H25" s="97"/>
      <c r="I25" s="97"/>
      <c r="J25" s="97"/>
      <c r="K25" s="148" t="s">
        <v>137</v>
      </c>
      <c r="L25" s="149"/>
      <c r="M25" s="149"/>
      <c r="N25" s="150"/>
      <c r="O25" s="97"/>
      <c r="P25" s="97"/>
      <c r="Q25" s="97"/>
      <c r="R25" s="97"/>
      <c r="S25" s="97"/>
      <c r="T25" s="97"/>
      <c r="U25" s="97"/>
      <c r="V25" s="97"/>
      <c r="X25" s="64">
        <v>855.0</v>
      </c>
      <c r="Y25" s="97"/>
      <c r="Z25" s="97"/>
    </row>
    <row r="26" ht="14.25" customHeight="1">
      <c r="A26" s="97"/>
      <c r="B26" s="151"/>
      <c r="C26" s="149"/>
      <c r="D26" s="149"/>
      <c r="E26" s="150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X26" s="22">
        <v>1005.0</v>
      </c>
      <c r="Y26" s="97"/>
      <c r="Z26" s="97"/>
    </row>
    <row r="27" ht="14.25" customHeight="1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X27" s="22">
        <v>1014.0</v>
      </c>
      <c r="Y27" s="97"/>
      <c r="Z27" s="97"/>
    </row>
    <row r="28" ht="14.25" customHeight="1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X28" s="64">
        <v>430.0</v>
      </c>
      <c r="Y28" s="97"/>
      <c r="Z28" s="97"/>
    </row>
    <row r="29" ht="14.25" customHeight="1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X29" s="64">
        <v>601.0</v>
      </c>
      <c r="Y29" s="97"/>
      <c r="Z29" s="97"/>
    </row>
    <row r="30" ht="14.25" customHeight="1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X30" s="64">
        <v>1090.0</v>
      </c>
      <c r="Y30" s="97"/>
      <c r="Z30" s="97"/>
    </row>
    <row r="31" ht="14.25" customHeight="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X31" s="64">
        <v>579.0</v>
      </c>
      <c r="Y31" s="97"/>
      <c r="Z31" s="97"/>
    </row>
    <row r="32" ht="14.25" customHeight="1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X32" s="64">
        <v>846.0</v>
      </c>
      <c r="Y32" s="97"/>
      <c r="Z32" s="97"/>
    </row>
    <row r="33" ht="14.25" customHeight="1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X33" s="22">
        <v>1010.0</v>
      </c>
      <c r="Y33" s="97"/>
      <c r="Z33" s="97"/>
    </row>
    <row r="34" ht="14.25" customHeight="1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X34" s="64">
        <v>785.0</v>
      </c>
      <c r="Y34" s="97"/>
      <c r="Z34" s="97"/>
    </row>
    <row r="35" ht="14.25" customHeight="1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152"/>
      <c r="M35" s="97"/>
      <c r="N35" s="97"/>
      <c r="O35" s="97"/>
      <c r="P35" s="97"/>
      <c r="Q35" s="97"/>
      <c r="R35" s="152"/>
      <c r="S35" s="97"/>
      <c r="T35" s="97"/>
      <c r="U35" s="97"/>
      <c r="V35" s="97"/>
      <c r="X35" s="64">
        <v>938.0</v>
      </c>
      <c r="Y35" s="97"/>
      <c r="Z35" s="97"/>
    </row>
    <row r="36" ht="14.25" customHeight="1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X36" s="64">
        <v>1219.0</v>
      </c>
      <c r="Y36" s="97"/>
      <c r="Z36" s="97"/>
    </row>
    <row r="37" ht="14.25" customHeight="1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X37" s="64">
        <v>626.0</v>
      </c>
      <c r="Y37" s="97"/>
      <c r="Z37" s="97"/>
    </row>
    <row r="38" ht="14.25" customHeight="1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X38" s="22">
        <v>1008.0</v>
      </c>
      <c r="Y38" s="97"/>
      <c r="Z38" s="97"/>
    </row>
    <row r="39" ht="14.25" customHeight="1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X39" s="64">
        <v>870.0</v>
      </c>
      <c r="Y39" s="97"/>
      <c r="Z39" s="97"/>
    </row>
    <row r="40" ht="14.25" customHeight="1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X40" s="64">
        <v>728.0</v>
      </c>
      <c r="Y40" s="97"/>
      <c r="Z40" s="97"/>
    </row>
    <row r="41" ht="14.25" customHeight="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X41" s="64">
        <v>851.0</v>
      </c>
      <c r="Y41" s="97"/>
      <c r="Z41" s="97"/>
    </row>
    <row r="42" ht="14.25" customHeight="1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X42" s="64">
        <v>793.0</v>
      </c>
      <c r="Y42" s="97"/>
      <c r="Z42" s="97"/>
    </row>
    <row r="43" ht="14.25" customHeight="1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X43" s="64">
        <v>534.0</v>
      </c>
      <c r="Y43" s="97"/>
      <c r="Z43" s="97"/>
    </row>
    <row r="44" ht="14.25" customHeight="1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X44" s="64">
        <v>880.0</v>
      </c>
      <c r="Y44" s="97"/>
      <c r="Z44" s="97"/>
    </row>
    <row r="45" ht="14.25" customHeight="1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X45" s="64">
        <v>974.0</v>
      </c>
      <c r="Y45" s="97"/>
      <c r="Z45" s="97"/>
    </row>
    <row r="46" ht="14.25" customHeight="1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X46" s="64">
        <v>524.0</v>
      </c>
      <c r="Y46" s="97"/>
      <c r="Z46" s="97"/>
    </row>
    <row r="47" ht="14.25" customHeight="1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X47" s="64">
        <v>1036.0</v>
      </c>
      <c r="Y47" s="97"/>
      <c r="Z47" s="97"/>
    </row>
    <row r="48" ht="14.25" customHeight="1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X48" s="64">
        <v>653.0</v>
      </c>
      <c r="Y48" s="97"/>
      <c r="Z48" s="97"/>
    </row>
    <row r="49" ht="14.25" customHeight="1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X49" s="64">
        <v>448.0</v>
      </c>
      <c r="Y49" s="97"/>
      <c r="Z49" s="97"/>
    </row>
    <row r="50" ht="14.25" customHeight="1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X50" s="64">
        <v>1109.0</v>
      </c>
      <c r="Y50" s="97"/>
      <c r="Z50" s="97"/>
    </row>
    <row r="51" ht="14.25" customHeight="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X51" s="64">
        <v>435.0</v>
      </c>
      <c r="Y51" s="97"/>
      <c r="Z51" s="97"/>
    </row>
    <row r="52" ht="14.25" customHeight="1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X52" s="64">
        <v>1178.0</v>
      </c>
      <c r="Y52" s="97"/>
      <c r="Z52" s="97"/>
    </row>
    <row r="53" ht="14.25" customHeight="1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X53" s="64">
        <v>600.0</v>
      </c>
      <c r="Y53" s="97"/>
      <c r="Z53" s="97"/>
    </row>
    <row r="54" ht="14.25" customHeight="1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X54" s="64">
        <v>1160.0</v>
      </c>
      <c r="Y54" s="97"/>
      <c r="Z54" s="97"/>
    </row>
    <row r="55" ht="14.25" customHeight="1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X55" s="64">
        <v>811.0</v>
      </c>
      <c r="Y55" s="97"/>
      <c r="Z55" s="97"/>
    </row>
    <row r="56" ht="14.25" customHeight="1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X56" s="64">
        <v>550.0</v>
      </c>
      <c r="Y56" s="97"/>
      <c r="Z56" s="97"/>
    </row>
    <row r="57" ht="14.25" customHeight="1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X57" s="64">
        <v>192.0</v>
      </c>
      <c r="Y57" s="97"/>
      <c r="Z57" s="97"/>
    </row>
    <row r="58" ht="14.25" customHeight="1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X58" s="64">
        <v>1246.0</v>
      </c>
      <c r="Y58" s="97"/>
      <c r="Z58" s="97"/>
    </row>
    <row r="59" ht="14.25" customHeight="1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X59" s="64">
        <v>499.0</v>
      </c>
      <c r="Y59" s="97"/>
      <c r="Z59" s="97"/>
    </row>
    <row r="60" ht="14.25" customHeight="1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X60" s="64">
        <v>630.0</v>
      </c>
      <c r="Y60" s="97"/>
      <c r="Z60" s="97"/>
    </row>
    <row r="61" ht="14.25" customHeight="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X61" s="64">
        <v>632.0</v>
      </c>
      <c r="Y61" s="97"/>
      <c r="Z61" s="97"/>
    </row>
    <row r="62" ht="14.25" customHeight="1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X62" s="64">
        <v>998.0</v>
      </c>
      <c r="Y62" s="97"/>
      <c r="Z62" s="97"/>
    </row>
    <row r="63" ht="14.25" customHeight="1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X63" s="64">
        <v>1030.0</v>
      </c>
      <c r="Y63" s="97"/>
      <c r="Z63" s="97"/>
    </row>
    <row r="64" ht="14.25" customHeight="1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X64" s="64">
        <v>811.0</v>
      </c>
      <c r="Y64" s="97"/>
      <c r="Z64" s="97"/>
    </row>
    <row r="65" ht="14.25" customHeight="1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X65" s="64">
        <v>828.0</v>
      </c>
      <c r="Y65" s="97"/>
      <c r="Z65" s="97"/>
    </row>
    <row r="66" ht="14.25" customHeight="1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X66" s="64">
        <v>670.0</v>
      </c>
      <c r="Y66" s="97"/>
      <c r="Z66" s="97"/>
    </row>
    <row r="67" ht="14.25" customHeight="1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X67" s="64">
        <v>694.0</v>
      </c>
      <c r="Y67" s="97"/>
      <c r="Z67" s="97"/>
    </row>
    <row r="68" ht="14.25" customHeight="1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X68" s="64">
        <v>945.0</v>
      </c>
      <c r="Y68" s="97"/>
      <c r="Z68" s="97"/>
    </row>
    <row r="69" ht="14.25" customHeight="1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X69" s="64">
        <v>729.0</v>
      </c>
      <c r="Y69" s="97"/>
      <c r="Z69" s="97"/>
    </row>
    <row r="70" ht="14.25" customHeight="1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X70" s="64">
        <v>976.0</v>
      </c>
      <c r="Y70" s="97"/>
      <c r="Z70" s="97"/>
    </row>
    <row r="71" ht="14.25" customHeight="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X71" s="64">
        <v>825.0</v>
      </c>
      <c r="Y71" s="97"/>
      <c r="Z71" s="97"/>
    </row>
    <row r="72" ht="14.25" customHeight="1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X72" s="64">
        <v>1182.0</v>
      </c>
      <c r="Y72" s="97"/>
      <c r="Z72" s="97"/>
    </row>
    <row r="73" ht="14.25" customHeight="1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X73" s="64">
        <v>824.0</v>
      </c>
      <c r="Y73" s="97"/>
      <c r="Z73" s="97"/>
    </row>
    <row r="74" ht="14.25" customHeight="1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X74" s="64">
        <v>1468.0</v>
      </c>
      <c r="Y74" s="97"/>
      <c r="Z74" s="97"/>
    </row>
    <row r="75" ht="14.25" customHeight="1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X75" s="64">
        <v>1067.0</v>
      </c>
      <c r="Y75" s="97"/>
      <c r="Z75" s="97"/>
    </row>
    <row r="76" ht="14.25" customHeight="1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X76" s="64">
        <v>1357.0</v>
      </c>
      <c r="Y76" s="97"/>
      <c r="Z76" s="97"/>
    </row>
    <row r="77" ht="14.25" customHeight="1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X77" s="64">
        <v>546.0</v>
      </c>
      <c r="Y77" s="97"/>
      <c r="Z77" s="97"/>
    </row>
    <row r="78" ht="14.25" customHeight="1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X78" s="64">
        <v>906.0</v>
      </c>
      <c r="Y78" s="97"/>
      <c r="Z78" s="97"/>
    </row>
    <row r="79" ht="14.25" customHeight="1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X79" s="64">
        <v>1238.0</v>
      </c>
      <c r="Y79" s="97"/>
      <c r="Z79" s="97"/>
    </row>
    <row r="80" ht="14.25" customHeight="1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X80" s="64">
        <v>704.0</v>
      </c>
      <c r="Y80" s="97"/>
      <c r="Z80" s="97"/>
    </row>
    <row r="81" ht="14.25" customHeight="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X81" s="64">
        <v>842.0</v>
      </c>
      <c r="Y81" s="97"/>
      <c r="Z81" s="97"/>
    </row>
    <row r="82" ht="14.25" customHeight="1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X82" s="64">
        <v>686.0</v>
      </c>
      <c r="Y82" s="97"/>
      <c r="Z82" s="97"/>
    </row>
    <row r="83" ht="14.25" customHeight="1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X83" s="64">
        <v>699.0</v>
      </c>
      <c r="Y83" s="97"/>
      <c r="Z83" s="97"/>
    </row>
    <row r="84" ht="14.25" customHeight="1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X84" s="64">
        <v>1441.0</v>
      </c>
      <c r="Y84" s="97"/>
      <c r="Z84" s="97"/>
    </row>
    <row r="85" ht="14.25" customHeight="1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X85" s="64">
        <v>986.0</v>
      </c>
      <c r="Y85" s="97"/>
      <c r="Z85" s="97"/>
    </row>
    <row r="86" ht="14.25" customHeight="1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X86" s="64">
        <v>829.0</v>
      </c>
      <c r="Y86" s="97"/>
      <c r="Z86" s="97"/>
    </row>
    <row r="87" ht="14.25" customHeight="1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X87" s="64">
        <v>1761.0</v>
      </c>
      <c r="Y87" s="97"/>
      <c r="Z87" s="97"/>
    </row>
    <row r="88" ht="14.25" customHeight="1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X88" s="64">
        <v>1025.0</v>
      </c>
      <c r="Y88" s="97"/>
      <c r="Z88" s="97"/>
    </row>
    <row r="89" ht="14.25" customHeight="1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X89" s="64">
        <v>479.0</v>
      </c>
      <c r="Y89" s="97"/>
      <c r="Z89" s="97"/>
    </row>
    <row r="90" ht="14.25" customHeight="1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X90" s="64">
        <v>1274.0</v>
      </c>
      <c r="Y90" s="97"/>
      <c r="Z90" s="97"/>
    </row>
    <row r="91" ht="14.25" customHeight="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X91" s="64">
        <v>523.0</v>
      </c>
      <c r="Y91" s="97"/>
      <c r="Z91" s="97"/>
    </row>
    <row r="92" ht="14.25" customHeight="1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X92" s="64">
        <v>1385.0</v>
      </c>
      <c r="Y92" s="97"/>
      <c r="Z92" s="97"/>
    </row>
    <row r="93" ht="14.25" customHeight="1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X93" s="64">
        <v>817.0</v>
      </c>
      <c r="Y93" s="97"/>
      <c r="Z93" s="97"/>
    </row>
    <row r="94" ht="14.25" customHeight="1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X94" s="64">
        <v>853.0</v>
      </c>
      <c r="Y94" s="97"/>
      <c r="Z94" s="97"/>
    </row>
    <row r="95" ht="14.25" customHeight="1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X95" s="64">
        <v>1213.0</v>
      </c>
      <c r="Y95" s="97"/>
      <c r="Z95" s="97"/>
    </row>
    <row r="96" ht="14.25" customHeight="1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X96" s="64">
        <v>758.0</v>
      </c>
      <c r="Y96" s="97"/>
      <c r="Z96" s="97"/>
    </row>
    <row r="97" ht="14.25" customHeight="1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X97" s="64">
        <v>473.0</v>
      </c>
      <c r="Y97" s="97"/>
      <c r="Z97" s="97"/>
    </row>
    <row r="98" ht="14.25" customHeight="1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X98" s="64">
        <v>1186.0</v>
      </c>
      <c r="Y98" s="97"/>
      <c r="Z98" s="97"/>
    </row>
    <row r="99" ht="14.25" customHeight="1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X99" s="64">
        <v>958.0</v>
      </c>
      <c r="Y99" s="97"/>
      <c r="Z99" s="97"/>
    </row>
    <row r="100" ht="14.25" customHeight="1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X100" s="64">
        <v>1102.0</v>
      </c>
      <c r="Y100" s="97"/>
      <c r="Z100" s="97"/>
    </row>
    <row r="101" ht="14.25" customHeight="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X101" s="64">
        <v>802.0</v>
      </c>
      <c r="Y101" s="97"/>
      <c r="Z101" s="97"/>
    </row>
    <row r="102" ht="14.25" customHeight="1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X102" s="64">
        <v>724.0</v>
      </c>
      <c r="Y102" s="97"/>
      <c r="Z102" s="97"/>
    </row>
    <row r="103" ht="14.25" customHeight="1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X103" s="64">
        <v>983.0</v>
      </c>
      <c r="Y103" s="97"/>
      <c r="Z103" s="97"/>
    </row>
    <row r="104" ht="14.25" customHeight="1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X104" s="64">
        <v>1641.0</v>
      </c>
      <c r="Y104" s="97"/>
      <c r="Z104" s="97"/>
    </row>
    <row r="105" ht="14.25" customHeight="1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X105" s="64">
        <v>656.0</v>
      </c>
      <c r="Y105" s="97"/>
      <c r="Z105" s="97"/>
    </row>
    <row r="106" ht="14.25" customHeight="1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X106" s="64">
        <v>1395.0</v>
      </c>
      <c r="Y106" s="97"/>
      <c r="Z106" s="97"/>
    </row>
    <row r="107" ht="14.25" customHeight="1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X107" s="64">
        <v>1599.0</v>
      </c>
      <c r="Y107" s="97"/>
      <c r="Z107" s="97"/>
    </row>
    <row r="108" ht="14.25" customHeight="1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X108" s="64">
        <v>639.0</v>
      </c>
      <c r="Y108" s="97"/>
      <c r="Z108" s="97"/>
    </row>
    <row r="109" ht="14.25" customHeight="1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X109" s="64">
        <v>739.0</v>
      </c>
      <c r="Y109" s="97"/>
      <c r="Z109" s="97"/>
    </row>
    <row r="110" ht="14.25" customHeight="1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X110" s="64">
        <v>1416.0</v>
      </c>
      <c r="Y110" s="97"/>
      <c r="Z110" s="97"/>
    </row>
    <row r="111" ht="14.25" customHeight="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X111" s="64">
        <v>898.0</v>
      </c>
      <c r="Y111" s="97"/>
      <c r="Z111" s="97"/>
    </row>
    <row r="112" ht="14.25" customHeight="1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X112" s="64">
        <v>1507.0</v>
      </c>
      <c r="Y112" s="97"/>
      <c r="Z112" s="97"/>
    </row>
    <row r="113" ht="14.25" customHeight="1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X113" s="64">
        <v>811.0</v>
      </c>
      <c r="Y113" s="97"/>
      <c r="Z113" s="97"/>
    </row>
    <row r="114" ht="14.25" customHeight="1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X114" s="64">
        <v>1492.0</v>
      </c>
      <c r="Y114" s="97"/>
      <c r="Z114" s="97"/>
    </row>
    <row r="115" ht="14.25" customHeight="1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X115" s="64">
        <v>1476.0</v>
      </c>
      <c r="Y115" s="97"/>
      <c r="Z115" s="97"/>
    </row>
    <row r="116" ht="14.25" customHeight="1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X116" s="64">
        <v>1697.0</v>
      </c>
      <c r="Y116" s="97"/>
      <c r="Z116" s="97"/>
    </row>
    <row r="117" ht="14.25" customHeight="1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X117" s="81">
        <v>1016.0</v>
      </c>
      <c r="Y117" s="97"/>
      <c r="Z117" s="97"/>
    </row>
    <row r="118" ht="14.25" customHeight="1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X118" s="64">
        <v>1072.0</v>
      </c>
      <c r="Y118" s="97"/>
      <c r="Z118" s="97"/>
    </row>
    <row r="119" ht="14.25" customHeight="1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X119" s="64">
        <v>1096.0</v>
      </c>
      <c r="Y119" s="97"/>
      <c r="Z119" s="97"/>
    </row>
    <row r="120" ht="14.25" customHeight="1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X120" s="64">
        <v>1104.0</v>
      </c>
      <c r="Y120" s="97"/>
      <c r="Z120" s="97"/>
    </row>
    <row r="121" ht="14.25" customHeight="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X121" s="83">
        <v>1126.0</v>
      </c>
      <c r="Y121" s="97"/>
      <c r="Z121" s="97"/>
    </row>
    <row r="122" ht="14.25" customHeight="1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 ht="14.25" customHeight="1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 ht="14.25" customHeight="1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 ht="14.25" customHeight="1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 ht="14.25" customHeight="1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 ht="14.25" customHeight="1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 ht="14.25" customHeight="1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 ht="14.25" customHeight="1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 ht="14.25" customHeight="1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 ht="14.25" customHeight="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 ht="14.25" customHeight="1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 ht="14.25" customHeight="1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 ht="14.25" customHeight="1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 ht="14.25" customHeight="1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 ht="14.25" customHeight="1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 ht="14.25" customHeight="1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 ht="14.25" customHeight="1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 ht="14.25" customHeight="1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 ht="14.25" customHeight="1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 ht="14.25" customHeight="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 ht="14.25" customHeight="1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 ht="14.25" customHeight="1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 ht="14.25" customHeight="1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 ht="14.25" customHeight="1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 ht="14.25" customHeight="1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 ht="14.25" customHeight="1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 ht="14.25" customHeight="1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 ht="14.25" customHeight="1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 ht="14.25" customHeight="1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 ht="14.25" customHeight="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 ht="14.25" customHeight="1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 ht="14.25" customHeight="1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 ht="14.25" customHeight="1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 ht="14.25" customHeight="1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 ht="14.25" customHeight="1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 ht="14.25" customHeight="1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 ht="14.25" customHeight="1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 ht="14.25" customHeight="1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 ht="14.25" customHeight="1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 ht="14.25" customHeight="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 ht="14.25" customHeight="1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 ht="14.25" customHeight="1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 ht="14.25" customHeight="1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 ht="14.25" customHeight="1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 ht="14.25" customHeight="1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 ht="14.25" customHeight="1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 ht="14.25" customHeight="1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 ht="14.25" customHeight="1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 ht="14.25" customHeight="1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 ht="14.25" customHeight="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 ht="14.25" customHeight="1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 ht="14.25" customHeight="1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 ht="14.25" customHeight="1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 ht="14.25" customHeight="1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 ht="14.25" customHeight="1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 ht="14.25" customHeight="1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 ht="14.25" customHeight="1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 ht="14.25" customHeight="1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 ht="14.25" customHeight="1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 ht="14.25" customHeight="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 ht="14.25" customHeight="1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 ht="14.25" customHeight="1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 ht="14.25" customHeight="1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 ht="14.25" customHeight="1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 ht="14.25" customHeight="1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 ht="14.25" customHeight="1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 ht="14.25" customHeight="1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 ht="14.25" customHeight="1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 ht="14.25" customHeight="1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 ht="14.25" customHeight="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 ht="14.25" customHeight="1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 ht="14.25" customHeight="1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 ht="14.25" customHeight="1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 ht="14.25" customHeight="1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 ht="14.25" customHeight="1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 ht="14.25" customHeight="1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 ht="14.25" customHeight="1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 ht="14.25" customHeight="1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 ht="14.25" customHeight="1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 ht="14.25" customHeight="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 ht="14.25" customHeight="1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 ht="14.25" customHeight="1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 ht="14.25" customHeight="1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 ht="14.25" customHeight="1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 ht="14.25" customHeight="1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 ht="14.25" customHeight="1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 ht="14.25" customHeight="1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 ht="14.25" customHeight="1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 ht="14.25" customHeight="1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 ht="14.25" customHeight="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 ht="14.25" customHeight="1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 ht="14.25" customHeight="1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 ht="14.25" customHeight="1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 ht="14.25" customHeight="1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 ht="14.25" customHeight="1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 ht="14.25" customHeight="1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 ht="14.25" customHeight="1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 ht="14.25" customHeight="1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 ht="14.25" customHeight="1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 ht="14.25" customHeight="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 ht="14.25" customHeight="1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 ht="14.25" customHeight="1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 ht="14.25" customHeight="1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 ht="14.25" customHeight="1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 ht="14.25" customHeight="1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 ht="14.25" customHeight="1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 ht="14.25" customHeight="1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 ht="14.25" customHeight="1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 ht="14.25" customHeight="1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 ht="14.25" customHeight="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 ht="14.25" customHeight="1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 ht="14.25" customHeight="1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 ht="14.25" customHeight="1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 ht="14.25" customHeight="1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 ht="14.25" customHeight="1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 ht="14.25" customHeight="1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 ht="14.25" customHeight="1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 ht="14.25" customHeight="1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 ht="14.25" customHeight="1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 ht="14.25" customHeight="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 ht="14.25" customHeight="1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 ht="14.25" customHeight="1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 ht="14.25" customHeight="1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 ht="14.25" customHeight="1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 ht="14.25" customHeight="1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 ht="14.25" customHeight="1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 ht="14.25" customHeight="1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 ht="14.25" customHeight="1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 ht="14.25" customHeight="1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 ht="14.25" customHeight="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 ht="14.25" customHeight="1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 ht="14.25" customHeight="1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 ht="14.25" customHeight="1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 ht="14.25" customHeight="1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 ht="14.25" customHeight="1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 ht="14.25" customHeight="1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 ht="14.25" customHeight="1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 ht="14.25" customHeight="1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 ht="14.25" customHeight="1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 ht="14.25" customHeight="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 ht="14.25" customHeight="1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 ht="14.25" customHeight="1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 ht="14.25" customHeight="1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 ht="14.25" customHeight="1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 ht="14.25" customHeight="1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 ht="14.25" customHeight="1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 ht="14.25" customHeight="1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 ht="14.25" customHeight="1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 ht="14.25" customHeight="1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 ht="14.25" customHeight="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 ht="14.25" customHeight="1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 ht="14.25" customHeight="1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 ht="14.25" customHeight="1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 ht="14.25" customHeight="1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 ht="14.25" customHeight="1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 ht="14.25" customHeight="1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 ht="14.25" customHeight="1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 ht="14.25" customHeight="1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 ht="14.25" customHeight="1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 ht="14.25" customHeight="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 ht="14.25" customHeight="1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 ht="14.25" customHeight="1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 ht="14.25" customHeight="1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 ht="14.25" customHeight="1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 ht="14.25" customHeight="1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 ht="14.25" customHeight="1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 ht="14.25" customHeight="1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 ht="14.25" customHeight="1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 ht="14.25" customHeight="1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 ht="14.25" customHeight="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 ht="14.25" customHeight="1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 ht="14.25" customHeight="1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 ht="14.25" customHeight="1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 ht="14.25" customHeight="1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 ht="14.25" customHeight="1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 ht="14.25" customHeight="1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 ht="14.25" customHeight="1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 ht="14.25" customHeight="1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 ht="14.25" customHeight="1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 ht="14.25" customHeight="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 ht="14.25" customHeight="1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 ht="14.25" customHeight="1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 ht="14.25" customHeight="1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 ht="14.25" customHeight="1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 ht="14.25" customHeight="1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 ht="14.25" customHeight="1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 ht="14.25" customHeight="1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 ht="14.25" customHeight="1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 ht="14.25" customHeight="1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 ht="14.25" customHeight="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 ht="14.25" customHeight="1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 ht="14.25" customHeight="1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 ht="14.25" customHeight="1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 ht="14.25" customHeight="1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 ht="14.25" customHeight="1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 ht="14.25" customHeight="1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 ht="14.25" customHeight="1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 ht="14.25" customHeight="1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 ht="14.25" customHeight="1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 ht="14.25" customHeight="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 ht="14.25" customHeight="1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 ht="14.25" customHeight="1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 ht="14.25" customHeight="1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 ht="14.25" customHeight="1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 ht="14.25" customHeight="1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 ht="14.25" customHeight="1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 ht="14.25" customHeight="1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 ht="14.25" customHeight="1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 ht="14.25" customHeight="1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 ht="14.25" customHeight="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 ht="14.25" customHeight="1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 ht="14.25" customHeight="1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 ht="14.25" customHeight="1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 ht="14.25" customHeight="1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 ht="14.25" customHeight="1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 ht="14.25" customHeight="1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 ht="14.25" customHeight="1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 ht="14.25" customHeight="1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 ht="14.25" customHeight="1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 ht="14.25" customHeight="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 ht="14.25" customHeight="1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 ht="14.25" customHeight="1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 ht="14.25" customHeight="1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 ht="14.25" customHeight="1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 ht="14.25" customHeight="1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 ht="14.25" customHeight="1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 ht="14.25" customHeight="1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 ht="14.25" customHeight="1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 ht="14.25" customHeight="1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 ht="14.25" customHeight="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 ht="14.25" customHeight="1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 ht="14.25" customHeight="1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 ht="14.25" customHeight="1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 ht="14.25" customHeight="1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 ht="14.25" customHeight="1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 ht="14.25" customHeight="1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 ht="14.25" customHeight="1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 ht="14.25" customHeight="1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 ht="14.25" customHeight="1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 ht="14.25" customHeight="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 ht="14.25" customHeight="1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 ht="14.25" customHeight="1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 ht="14.25" customHeight="1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 ht="14.25" customHeight="1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 ht="14.25" customHeight="1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 ht="14.25" customHeight="1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 ht="14.25" customHeight="1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 ht="14.25" customHeight="1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 ht="14.25" customHeight="1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 ht="14.25" customHeight="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 ht="14.25" customHeight="1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 ht="14.25" customHeight="1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 ht="14.25" customHeight="1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 ht="14.25" customHeight="1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 ht="14.25" customHeight="1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 ht="14.25" customHeight="1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 ht="14.25" customHeight="1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 ht="14.25" customHeight="1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 ht="14.25" customHeight="1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 ht="14.25" customHeight="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 ht="14.25" customHeight="1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 ht="14.25" customHeight="1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 ht="14.25" customHeight="1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 ht="14.25" customHeight="1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 ht="14.25" customHeight="1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 ht="14.25" customHeight="1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 ht="14.25" customHeight="1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 ht="14.25" customHeight="1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 ht="14.25" customHeight="1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 ht="14.25" customHeight="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 ht="14.25" customHeight="1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 ht="14.25" customHeight="1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 ht="14.25" customHeight="1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 ht="14.25" customHeight="1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 ht="14.25" customHeight="1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 ht="14.25" customHeight="1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 ht="14.25" customHeight="1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 ht="14.25" customHeight="1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 ht="14.25" customHeight="1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 ht="14.25" customHeight="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 ht="14.25" customHeight="1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 ht="14.25" customHeight="1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 ht="14.25" customHeight="1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 ht="14.25" customHeight="1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 ht="14.25" customHeight="1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 ht="14.25" customHeight="1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 ht="14.25" customHeight="1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 ht="14.25" customHeight="1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 ht="14.25" customHeight="1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 ht="14.25" customHeight="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 ht="14.25" customHeight="1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 ht="14.25" customHeight="1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 ht="14.25" customHeight="1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 ht="14.25" customHeight="1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 ht="14.25" customHeight="1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 ht="14.25" customHeight="1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 ht="14.25" customHeight="1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 ht="14.25" customHeight="1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 ht="14.25" customHeight="1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 ht="14.25" customHeight="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 ht="14.25" customHeight="1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 ht="14.25" customHeight="1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 ht="14.25" customHeight="1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 ht="14.25" customHeight="1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 ht="14.25" customHeight="1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 ht="14.25" customHeight="1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 ht="14.25" customHeight="1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 ht="14.25" customHeight="1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 ht="14.25" customHeight="1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 ht="14.25" customHeight="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 ht="14.25" customHeight="1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 ht="14.25" customHeight="1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 ht="14.25" customHeight="1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 ht="14.25" customHeight="1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 ht="14.25" customHeight="1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 ht="14.25" customHeight="1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 ht="14.25" customHeight="1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 ht="14.25" customHeight="1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 ht="14.25" customHeight="1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 ht="14.25" customHeight="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 ht="14.25" customHeight="1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 ht="14.25" customHeight="1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 ht="14.25" customHeight="1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 ht="14.25" customHeight="1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 ht="14.25" customHeight="1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 ht="14.25" customHeight="1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 ht="14.25" customHeight="1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 ht="14.25" customHeight="1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 ht="14.25" customHeight="1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 ht="14.25" customHeight="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 ht="14.25" customHeight="1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 ht="14.25" customHeight="1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 ht="14.25" customHeight="1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 ht="14.25" customHeight="1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 ht="14.25" customHeight="1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 ht="14.25" customHeight="1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 ht="14.25" customHeight="1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 ht="14.25" customHeight="1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 ht="14.25" customHeight="1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 ht="14.25" customHeight="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 ht="14.25" customHeight="1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 ht="14.25" customHeight="1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 ht="14.25" customHeight="1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 ht="14.25" customHeight="1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 ht="14.25" customHeight="1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 ht="14.25" customHeight="1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 ht="14.25" customHeight="1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 ht="14.25" customHeight="1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 ht="14.25" customHeight="1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 ht="14.25" customHeight="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 ht="14.25" customHeight="1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 ht="14.25" customHeight="1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 ht="14.25" customHeight="1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 ht="14.25" customHeight="1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 ht="14.25" customHeight="1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 ht="14.25" customHeight="1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 ht="14.25" customHeight="1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 ht="14.25" customHeight="1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 ht="14.25" customHeight="1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 ht="14.25" customHeight="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 ht="14.25" customHeight="1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 ht="14.25" customHeight="1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 ht="14.25" customHeight="1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 ht="14.25" customHeight="1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 ht="14.25" customHeight="1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 ht="14.25" customHeight="1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 ht="14.25" customHeight="1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 ht="14.25" customHeight="1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 ht="14.25" customHeight="1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 ht="14.25" customHeight="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 ht="14.25" customHeight="1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 ht="14.25" customHeight="1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 ht="14.25" customHeight="1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 ht="14.25" customHeight="1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 ht="14.25" customHeight="1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 ht="14.25" customHeight="1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 ht="14.25" customHeight="1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 ht="14.25" customHeight="1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 ht="14.25" customHeight="1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 ht="14.25" customHeight="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 ht="14.25" customHeight="1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 ht="14.25" customHeight="1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 ht="14.25" customHeight="1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 ht="14.25" customHeight="1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 ht="14.25" customHeight="1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 ht="14.25" customHeight="1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 ht="14.25" customHeight="1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 ht="14.25" customHeight="1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 ht="14.25" customHeight="1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 ht="14.25" customHeight="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 ht="14.25" customHeight="1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 ht="14.25" customHeight="1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 ht="14.25" customHeight="1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 ht="14.25" customHeight="1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 ht="14.25" customHeight="1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 ht="14.25" customHeight="1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 ht="14.25" customHeight="1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 ht="14.25" customHeight="1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 ht="14.25" customHeight="1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 ht="14.25" customHeight="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 ht="14.25" customHeight="1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 ht="14.25" customHeight="1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 ht="14.25" customHeight="1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 ht="14.25" customHeight="1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 ht="14.25" customHeight="1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 ht="14.25" customHeight="1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 ht="14.25" customHeight="1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 ht="14.25" customHeight="1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 ht="14.25" customHeight="1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 ht="14.25" customHeight="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 ht="14.25" customHeight="1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 ht="14.25" customHeight="1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 ht="14.25" customHeight="1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 ht="14.25" customHeight="1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 ht="14.25" customHeight="1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 ht="14.25" customHeight="1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 ht="14.25" customHeight="1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 ht="14.25" customHeight="1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 ht="14.25" customHeight="1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 ht="14.25" customHeight="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 ht="14.25" customHeight="1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 ht="14.25" customHeight="1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 ht="14.25" customHeight="1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 ht="14.25" customHeight="1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 ht="14.25" customHeight="1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 ht="14.25" customHeight="1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 ht="14.25" customHeight="1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 ht="14.25" customHeight="1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 ht="14.25" customHeight="1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 ht="14.25" customHeight="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 ht="14.25" customHeight="1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 ht="14.25" customHeight="1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 ht="14.25" customHeight="1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 ht="14.25" customHeight="1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 ht="14.25" customHeight="1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 ht="14.25" customHeight="1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 ht="14.25" customHeight="1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 ht="14.25" customHeight="1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 ht="14.25" customHeight="1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 ht="14.25" customHeight="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 ht="14.25" customHeight="1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 ht="14.25" customHeight="1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 ht="14.25" customHeight="1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 ht="14.25" customHeight="1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 ht="14.25" customHeight="1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 ht="14.25" customHeight="1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 ht="14.25" customHeight="1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 ht="14.25" customHeight="1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 ht="14.25" customHeight="1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 ht="14.25" customHeight="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 ht="14.25" customHeight="1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 ht="14.25" customHeight="1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 ht="14.25" customHeight="1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 ht="14.25" customHeight="1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 ht="14.25" customHeight="1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 ht="14.25" customHeight="1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 ht="14.25" customHeight="1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 ht="14.25" customHeight="1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 ht="14.25" customHeight="1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 ht="14.25" customHeight="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 ht="14.25" customHeight="1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 ht="14.25" customHeight="1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 ht="14.25" customHeight="1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 ht="14.25" customHeight="1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 ht="14.25" customHeight="1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 ht="14.25" customHeight="1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 ht="14.25" customHeight="1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 ht="14.25" customHeight="1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 ht="14.25" customHeight="1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 ht="14.25" customHeight="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 ht="14.25" customHeight="1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 ht="14.25" customHeight="1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 ht="14.25" customHeight="1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 ht="14.25" customHeight="1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 ht="14.25" customHeight="1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 ht="14.25" customHeight="1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 ht="14.25" customHeight="1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 ht="14.25" customHeight="1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 ht="14.25" customHeight="1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 ht="14.25" customHeight="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 ht="14.25" customHeight="1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 ht="14.25" customHeight="1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 ht="14.25" customHeight="1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 ht="14.25" customHeight="1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 ht="14.25" customHeight="1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 ht="14.25" customHeight="1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 ht="14.25" customHeight="1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 ht="14.25" customHeight="1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 ht="14.25" customHeight="1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 ht="14.25" customHeight="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 ht="14.25" customHeight="1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 ht="14.25" customHeight="1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 ht="14.25" customHeight="1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 ht="14.25" customHeight="1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 ht="14.25" customHeight="1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 ht="14.25" customHeight="1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 ht="14.25" customHeight="1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 ht="14.25" customHeight="1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 ht="14.25" customHeight="1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 ht="14.25" customHeight="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 ht="14.25" customHeight="1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 ht="14.25" customHeight="1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 ht="14.25" customHeight="1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 ht="14.25" customHeight="1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 ht="14.25" customHeight="1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 ht="14.25" customHeight="1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 ht="14.25" customHeight="1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 ht="14.25" customHeight="1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 ht="14.25" customHeight="1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 ht="14.25" customHeight="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 ht="14.25" customHeight="1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 ht="14.25" customHeight="1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 ht="14.25" customHeight="1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 ht="14.25" customHeight="1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 ht="14.25" customHeight="1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 ht="14.25" customHeight="1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 ht="14.25" customHeight="1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 ht="14.25" customHeight="1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 ht="14.25" customHeight="1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 ht="14.25" customHeight="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 ht="14.25" customHeight="1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 ht="14.25" customHeight="1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 ht="14.25" customHeight="1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 ht="14.25" customHeight="1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 ht="14.25" customHeight="1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 ht="14.25" customHeight="1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 ht="14.25" customHeight="1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 ht="14.25" customHeight="1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 ht="14.25" customHeight="1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 ht="14.25" customHeight="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 ht="14.25" customHeight="1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 ht="14.25" customHeight="1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 ht="14.25" customHeight="1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 ht="14.25" customHeight="1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 ht="14.25" customHeight="1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 ht="14.25" customHeight="1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 ht="14.25" customHeight="1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 ht="14.25" customHeight="1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 ht="14.25" customHeight="1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 ht="14.25" customHeight="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 ht="14.25" customHeight="1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 ht="14.25" customHeight="1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 ht="14.25" customHeight="1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 ht="14.25" customHeight="1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 ht="14.25" customHeight="1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 ht="14.25" customHeight="1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 ht="14.25" customHeight="1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 ht="14.25" customHeight="1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 ht="14.25" customHeight="1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 ht="14.25" customHeight="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 ht="14.25" customHeight="1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 ht="14.25" customHeight="1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 ht="14.25" customHeight="1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 ht="14.25" customHeight="1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 ht="14.25" customHeight="1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 ht="14.25" customHeight="1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 ht="14.25" customHeight="1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 ht="14.25" customHeight="1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 ht="14.25" customHeight="1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 ht="14.25" customHeight="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 ht="14.25" customHeight="1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 ht="14.25" customHeight="1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 ht="14.25" customHeight="1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 ht="14.25" customHeight="1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 ht="14.25" customHeight="1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 ht="14.25" customHeight="1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 ht="14.25" customHeight="1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 ht="14.25" customHeight="1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 ht="14.25" customHeight="1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 ht="14.25" customHeight="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 ht="14.25" customHeight="1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 ht="14.25" customHeight="1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 ht="14.25" customHeight="1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 ht="14.25" customHeight="1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 ht="14.25" customHeight="1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 ht="14.25" customHeight="1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 ht="14.25" customHeight="1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 ht="14.25" customHeight="1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 ht="14.25" customHeight="1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 ht="14.25" customHeight="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 ht="14.25" customHeight="1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 ht="14.25" customHeight="1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 ht="14.25" customHeight="1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 ht="14.25" customHeight="1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 ht="14.25" customHeight="1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 ht="14.25" customHeight="1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 ht="14.25" customHeight="1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 ht="14.25" customHeight="1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 ht="14.25" customHeight="1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 ht="14.25" customHeight="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 ht="14.25" customHeight="1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 ht="14.25" customHeight="1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 ht="14.25" customHeight="1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 ht="14.25" customHeight="1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 ht="14.25" customHeight="1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 ht="14.25" customHeight="1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 ht="14.25" customHeight="1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 ht="14.25" customHeight="1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 ht="14.25" customHeight="1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 ht="14.25" customHeight="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 ht="14.25" customHeight="1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 ht="14.25" customHeight="1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 ht="14.25" customHeight="1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 ht="14.25" customHeight="1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 ht="14.25" customHeight="1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 ht="14.25" customHeight="1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 ht="14.25" customHeight="1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 ht="14.25" customHeight="1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 ht="14.25" customHeight="1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 ht="14.25" customHeight="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 ht="14.25" customHeight="1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 ht="14.25" customHeight="1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 ht="14.25" customHeight="1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 ht="14.25" customHeight="1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 ht="14.25" customHeight="1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 ht="14.25" customHeight="1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 ht="14.25" customHeight="1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 ht="14.25" customHeight="1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 ht="14.25" customHeight="1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 ht="14.25" customHeight="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 ht="14.25" customHeight="1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 ht="14.25" customHeight="1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 ht="14.25" customHeight="1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 ht="14.25" customHeight="1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 ht="14.25" customHeight="1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 ht="14.25" customHeight="1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 ht="14.25" customHeight="1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 ht="14.25" customHeight="1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 ht="14.25" customHeight="1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 ht="14.25" customHeight="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 ht="14.25" customHeight="1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 ht="14.25" customHeight="1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 ht="14.25" customHeight="1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 ht="14.25" customHeight="1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 ht="14.25" customHeight="1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 ht="14.25" customHeight="1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 ht="14.25" customHeight="1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 ht="14.25" customHeight="1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 ht="14.25" customHeight="1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 ht="14.25" customHeight="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 ht="14.25" customHeight="1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 ht="14.25" customHeight="1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 ht="14.25" customHeight="1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 ht="14.25" customHeight="1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 ht="14.25" customHeight="1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 ht="14.25" customHeight="1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 ht="14.25" customHeight="1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 ht="14.25" customHeight="1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 ht="14.25" customHeight="1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 ht="14.25" customHeight="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 ht="14.25" customHeight="1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 ht="14.25" customHeight="1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 ht="14.25" customHeight="1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 ht="14.25" customHeight="1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 ht="14.25" customHeight="1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 ht="14.25" customHeight="1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 ht="14.25" customHeight="1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 ht="14.25" customHeight="1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 ht="14.25" customHeight="1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 ht="14.25" customHeight="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 ht="14.25" customHeight="1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 ht="14.25" customHeight="1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 ht="14.25" customHeight="1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 ht="14.25" customHeight="1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 ht="14.25" customHeight="1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 ht="14.25" customHeight="1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 ht="14.25" customHeight="1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 ht="14.25" customHeight="1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 ht="14.25" customHeight="1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 ht="14.25" customHeight="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 ht="14.25" customHeight="1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 ht="14.25" customHeight="1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 ht="14.25" customHeight="1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 ht="14.25" customHeight="1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 ht="14.25" customHeight="1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 ht="14.25" customHeight="1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 ht="14.25" customHeight="1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 ht="14.25" customHeight="1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 ht="14.25" customHeight="1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 ht="14.25" customHeight="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 ht="14.25" customHeight="1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 ht="14.25" customHeight="1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 ht="14.25" customHeight="1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 ht="14.25" customHeight="1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 ht="14.25" customHeight="1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 ht="14.25" customHeight="1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 ht="14.25" customHeight="1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 ht="14.25" customHeight="1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 ht="14.25" customHeight="1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 ht="14.25" customHeight="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 ht="14.25" customHeight="1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 ht="14.25" customHeight="1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 ht="14.25" customHeight="1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 ht="14.25" customHeight="1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 ht="14.25" customHeight="1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 ht="14.25" customHeight="1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 ht="14.25" customHeight="1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 ht="14.25" customHeight="1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 ht="14.25" customHeight="1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 ht="14.25" customHeight="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 ht="14.25" customHeight="1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 ht="14.25" customHeight="1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 ht="14.25" customHeight="1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 ht="14.25" customHeight="1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 ht="14.25" customHeight="1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 ht="14.25" customHeight="1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 ht="14.25" customHeight="1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 ht="14.25" customHeight="1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 ht="14.25" customHeight="1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 ht="14.25" customHeight="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 ht="14.25" customHeight="1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 ht="14.25" customHeight="1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 ht="14.25" customHeight="1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 ht="14.25" customHeight="1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 ht="14.25" customHeight="1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 ht="14.25" customHeight="1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 ht="14.25" customHeight="1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 ht="14.25" customHeight="1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 ht="14.25" customHeight="1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 ht="14.25" customHeight="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 ht="14.25" customHeight="1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 ht="14.25" customHeight="1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 ht="14.25" customHeight="1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 ht="14.25" customHeight="1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 ht="14.25" customHeight="1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 ht="14.25" customHeight="1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 ht="14.25" customHeight="1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 ht="14.25" customHeight="1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 ht="14.25" customHeight="1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 ht="14.25" customHeight="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 ht="14.25" customHeight="1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 ht="14.25" customHeight="1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 ht="14.25" customHeight="1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 ht="14.25" customHeight="1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 ht="14.25" customHeight="1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 ht="14.25" customHeight="1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 ht="14.25" customHeight="1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 ht="14.25" customHeight="1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 ht="14.25" customHeight="1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 ht="14.25" customHeight="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 ht="14.25" customHeight="1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 ht="14.25" customHeight="1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 ht="14.25" customHeight="1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 ht="14.25" customHeight="1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 ht="14.25" customHeight="1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 ht="14.25" customHeight="1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 ht="14.25" customHeight="1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 ht="14.25" customHeight="1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 ht="14.25" customHeight="1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 ht="14.25" customHeight="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 ht="14.25" customHeight="1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 ht="14.25" customHeight="1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 ht="14.25" customHeight="1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 ht="14.25" customHeight="1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 ht="14.25" customHeight="1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 ht="14.25" customHeight="1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 ht="14.25" customHeight="1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 ht="14.25" customHeight="1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 ht="14.25" customHeight="1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 ht="14.25" customHeight="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 ht="14.25" customHeight="1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 ht="14.25" customHeight="1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 ht="14.25" customHeight="1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 ht="14.25" customHeight="1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 ht="14.25" customHeight="1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 ht="14.25" customHeight="1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 ht="14.25" customHeight="1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 ht="14.25" customHeight="1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 ht="14.25" customHeight="1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 ht="14.25" customHeight="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 ht="14.25" customHeight="1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 ht="14.25" customHeight="1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 ht="14.25" customHeight="1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 ht="14.25" customHeight="1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 ht="14.25" customHeight="1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 ht="14.25" customHeight="1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 ht="14.25" customHeight="1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 ht="14.25" customHeight="1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 ht="14.25" customHeight="1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 ht="14.25" customHeight="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 ht="14.25" customHeight="1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 ht="14.25" customHeight="1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 ht="14.25" customHeight="1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 ht="14.25" customHeight="1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 ht="14.25" customHeight="1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 ht="14.25" customHeight="1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 ht="14.25" customHeight="1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 ht="14.25" customHeight="1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 ht="14.25" customHeight="1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 ht="14.25" customHeight="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 ht="14.25" customHeight="1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 ht="14.25" customHeight="1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 ht="14.25" customHeight="1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 ht="14.25" customHeight="1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 ht="14.25" customHeight="1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 ht="14.25" customHeight="1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 ht="14.25" customHeight="1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 ht="14.25" customHeight="1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 ht="14.25" customHeight="1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 ht="14.25" customHeight="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 ht="14.25" customHeight="1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 ht="14.25" customHeight="1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 ht="14.25" customHeight="1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 ht="14.25" customHeight="1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 ht="14.25" customHeight="1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 ht="14.25" customHeight="1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 ht="14.25" customHeight="1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 ht="14.25" customHeight="1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 ht="14.25" customHeight="1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 ht="14.25" customHeight="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 ht="14.25" customHeight="1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 ht="14.25" customHeight="1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 ht="14.25" customHeight="1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 ht="14.25" customHeight="1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 ht="14.25" customHeight="1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 ht="14.25" customHeight="1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 ht="14.25" customHeight="1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 ht="14.25" customHeight="1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 ht="14.25" customHeight="1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 ht="14.25" customHeight="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 ht="14.25" customHeight="1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 ht="14.25" customHeight="1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 ht="14.25" customHeight="1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 ht="14.25" customHeight="1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 ht="14.25" customHeight="1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 ht="14.25" customHeight="1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 ht="14.25" customHeight="1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 ht="14.25" customHeight="1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 ht="14.25" customHeight="1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 ht="14.25" customHeight="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 ht="14.25" customHeight="1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 ht="14.25" customHeight="1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 ht="14.25" customHeight="1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 ht="14.25" customHeight="1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 ht="14.25" customHeight="1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 ht="14.25" customHeight="1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 ht="14.25" customHeight="1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 ht="14.25" customHeight="1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 ht="14.25" customHeight="1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 ht="14.25" customHeight="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 ht="14.25" customHeight="1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 ht="14.25" customHeight="1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 ht="14.25" customHeight="1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 ht="14.25" customHeight="1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 ht="14.25" customHeight="1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 ht="14.25" customHeight="1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 ht="14.25" customHeight="1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 ht="14.25" customHeight="1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 ht="14.25" customHeight="1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 ht="14.25" customHeight="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 ht="14.25" customHeight="1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 ht="14.25" customHeight="1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 ht="14.25" customHeight="1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 ht="14.25" customHeight="1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 ht="14.25" customHeight="1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 ht="14.25" customHeight="1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 ht="14.25" customHeight="1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 ht="14.25" customHeight="1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 ht="14.25" customHeight="1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 ht="14.25" customHeight="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 ht="14.25" customHeight="1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 ht="14.25" customHeight="1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 ht="14.25" customHeight="1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 ht="14.25" customHeight="1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 ht="14.25" customHeight="1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 ht="14.25" customHeight="1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 ht="14.25" customHeight="1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 ht="14.25" customHeight="1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 ht="14.25" customHeight="1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 ht="14.25" customHeight="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 ht="14.25" customHeight="1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 ht="14.25" customHeight="1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 ht="14.25" customHeight="1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 ht="14.25" customHeight="1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 ht="14.25" customHeight="1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 ht="14.25" customHeight="1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 ht="14.25" customHeight="1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 ht="14.25" customHeight="1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 ht="14.25" customHeight="1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mergeCells count="35">
    <mergeCell ref="B4:E4"/>
    <mergeCell ref="K4:N4"/>
    <mergeCell ref="B5:E5"/>
    <mergeCell ref="K5:N5"/>
    <mergeCell ref="B6:E6"/>
    <mergeCell ref="K6:N6"/>
    <mergeCell ref="K10:N10"/>
    <mergeCell ref="K19:N19"/>
    <mergeCell ref="K20:M20"/>
    <mergeCell ref="K21:M21"/>
    <mergeCell ref="K22:M22"/>
    <mergeCell ref="K23:N23"/>
    <mergeCell ref="K24:N24"/>
    <mergeCell ref="K25:N25"/>
    <mergeCell ref="K12:N12"/>
    <mergeCell ref="K13:M13"/>
    <mergeCell ref="K14:M14"/>
    <mergeCell ref="K15:N15"/>
    <mergeCell ref="K16:M16"/>
    <mergeCell ref="K17:M17"/>
    <mergeCell ref="K18:M18"/>
    <mergeCell ref="B20:E20"/>
    <mergeCell ref="B21:D21"/>
    <mergeCell ref="B22:D22"/>
    <mergeCell ref="B23:D23"/>
    <mergeCell ref="B24:E24"/>
    <mergeCell ref="B25:E25"/>
    <mergeCell ref="B26:E26"/>
    <mergeCell ref="B10:E10"/>
    <mergeCell ref="B12:E12"/>
    <mergeCell ref="B13:D13"/>
    <mergeCell ref="B15:D15"/>
    <mergeCell ref="B17:E17"/>
    <mergeCell ref="B18:D18"/>
    <mergeCell ref="B19:D19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9.38"/>
    <col customWidth="1" min="3" max="26" width="7.75"/>
  </cols>
  <sheetData>
    <row r="1" ht="19.5" customHeight="1">
      <c r="A1" s="97"/>
      <c r="B1" s="98" t="s">
        <v>138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7" t="s">
        <v>5</v>
      </c>
      <c r="V1" s="97"/>
      <c r="W1" s="97"/>
      <c r="X1" s="97"/>
      <c r="Y1" s="97"/>
      <c r="Z1" s="97"/>
    </row>
    <row r="2" ht="14.2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22">
        <v>547.0</v>
      </c>
      <c r="V2" s="97"/>
      <c r="W2" s="97"/>
      <c r="X2" s="97"/>
      <c r="Y2" s="97"/>
      <c r="Z2" s="97"/>
    </row>
    <row r="3" ht="14.25" customHeight="1">
      <c r="A3" s="97"/>
      <c r="B3" s="94" t="s">
        <v>139</v>
      </c>
      <c r="C3" s="106"/>
      <c r="D3" s="106"/>
      <c r="E3" s="15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22">
        <v>413.0</v>
      </c>
      <c r="V3" s="97"/>
      <c r="W3" s="97"/>
      <c r="X3" s="97"/>
      <c r="Y3" s="97"/>
      <c r="Z3" s="97"/>
    </row>
    <row r="4" ht="14.25" customHeight="1">
      <c r="A4" s="97"/>
      <c r="B4" s="110"/>
      <c r="C4" s="111"/>
      <c r="D4" s="111"/>
      <c r="E4" s="45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22">
        <v>639.0</v>
      </c>
      <c r="V4" s="97"/>
      <c r="W4" s="97"/>
      <c r="X4" s="97"/>
      <c r="Y4" s="97"/>
      <c r="Z4" s="97"/>
    </row>
    <row r="5" ht="14.25" customHeight="1">
      <c r="A5" s="97"/>
      <c r="B5" s="99" t="s">
        <v>107</v>
      </c>
      <c r="C5" s="111"/>
      <c r="D5" s="111"/>
      <c r="E5" s="45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22">
        <v>933.0</v>
      </c>
      <c r="V5" s="97"/>
      <c r="W5" s="97"/>
      <c r="X5" s="97"/>
      <c r="Y5" s="97"/>
      <c r="Z5" s="97"/>
    </row>
    <row r="6" ht="14.25" customHeight="1">
      <c r="A6" s="97"/>
      <c r="B6" s="16" t="s">
        <v>110</v>
      </c>
      <c r="C6" s="153" t="s">
        <v>140</v>
      </c>
      <c r="D6" s="154" t="s">
        <v>141</v>
      </c>
      <c r="E6" s="155">
        <v>0.25</v>
      </c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64">
        <v>458.0</v>
      </c>
      <c r="V6" s="97"/>
      <c r="W6" s="97"/>
      <c r="X6" s="97"/>
      <c r="Y6" s="97"/>
      <c r="Z6" s="97"/>
    </row>
    <row r="7" ht="14.25" customHeight="1">
      <c r="A7" s="97"/>
      <c r="B7" s="16" t="s">
        <v>114</v>
      </c>
      <c r="C7" s="153" t="s">
        <v>140</v>
      </c>
      <c r="D7" s="154" t="s">
        <v>142</v>
      </c>
      <c r="E7" s="100">
        <v>0.25</v>
      </c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22">
        <v>767.0</v>
      </c>
      <c r="V7" s="97"/>
      <c r="W7" s="97"/>
      <c r="X7" s="97"/>
      <c r="Y7" s="97"/>
      <c r="Z7" s="97"/>
    </row>
    <row r="8" ht="14.25" customHeight="1">
      <c r="A8" s="97"/>
      <c r="B8" s="125" t="s">
        <v>116</v>
      </c>
      <c r="C8" s="126"/>
      <c r="D8" s="126"/>
      <c r="E8" s="12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64">
        <v>290.0</v>
      </c>
      <c r="V8" s="97"/>
      <c r="W8" s="97"/>
      <c r="X8" s="97"/>
      <c r="Y8" s="97"/>
      <c r="Z8" s="97"/>
    </row>
    <row r="9" ht="14.25" customHeight="1">
      <c r="A9" s="97"/>
      <c r="B9" s="99" t="s">
        <v>118</v>
      </c>
      <c r="C9" s="111"/>
      <c r="D9" s="111"/>
      <c r="E9" s="45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64">
        <v>309.0</v>
      </c>
      <c r="V9" s="97"/>
      <c r="W9" s="97"/>
      <c r="X9" s="97"/>
      <c r="Y9" s="97"/>
      <c r="Z9" s="97"/>
    </row>
    <row r="10" ht="14.25" customHeight="1">
      <c r="A10" s="97"/>
      <c r="B10" s="129"/>
      <c r="C10" s="97"/>
      <c r="D10" s="43" t="s">
        <v>119</v>
      </c>
      <c r="E10" s="131">
        <v>0.05</v>
      </c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22">
        <v>1162.0</v>
      </c>
      <c r="V10" s="97"/>
      <c r="W10" s="97"/>
      <c r="X10" s="97"/>
      <c r="Y10" s="97"/>
      <c r="Z10" s="97"/>
    </row>
    <row r="11" ht="14.25" customHeight="1">
      <c r="A11" s="97"/>
      <c r="B11" s="99" t="s">
        <v>121</v>
      </c>
      <c r="C11" s="111"/>
      <c r="D11" s="111"/>
      <c r="E11" s="45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64">
        <v>582.0</v>
      </c>
      <c r="V11" s="97"/>
      <c r="W11" s="97"/>
      <c r="X11" s="97"/>
      <c r="Y11" s="97"/>
      <c r="Z11" s="97"/>
    </row>
    <row r="12" ht="14.25" customHeight="1">
      <c r="A12" s="97"/>
      <c r="B12" s="132" t="s">
        <v>123</v>
      </c>
      <c r="C12" s="111"/>
      <c r="D12" s="11"/>
      <c r="E12" s="156">
        <f>_xlfn.NORM.S.INV(0.05)</f>
        <v>-1.644853625</v>
      </c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64">
        <v>1031.0</v>
      </c>
      <c r="V12" s="97"/>
      <c r="W12" s="97"/>
      <c r="X12" s="97"/>
      <c r="Y12" s="97"/>
      <c r="Z12" s="97"/>
    </row>
    <row r="13" ht="14.25" customHeight="1">
      <c r="A13" s="97"/>
      <c r="B13" s="99" t="s">
        <v>128</v>
      </c>
      <c r="C13" s="111"/>
      <c r="D13" s="111"/>
      <c r="E13" s="45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64">
        <v>875.0</v>
      </c>
      <c r="V13" s="97"/>
      <c r="W13" s="97"/>
      <c r="X13" s="97"/>
      <c r="Y13" s="97"/>
      <c r="Z13" s="97"/>
    </row>
    <row r="14" ht="14.25" customHeight="1">
      <c r="A14" s="97"/>
      <c r="B14" s="132" t="s">
        <v>131</v>
      </c>
      <c r="C14" s="111"/>
      <c r="D14" s="11"/>
      <c r="E14" s="142">
        <v>120.0</v>
      </c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22">
        <v>1054.0</v>
      </c>
      <c r="V14" s="97"/>
      <c r="W14" s="97"/>
      <c r="X14" s="97"/>
      <c r="Y14" s="97"/>
      <c r="Z14" s="97"/>
    </row>
    <row r="15" ht="14.25" customHeight="1">
      <c r="A15" s="97"/>
      <c r="B15" s="132" t="s">
        <v>143</v>
      </c>
      <c r="C15" s="111"/>
      <c r="D15" s="11"/>
      <c r="E15" s="142">
        <v>5.0</v>
      </c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64">
        <v>712.0</v>
      </c>
      <c r="V15" s="97"/>
      <c r="W15" s="97"/>
      <c r="X15" s="97"/>
      <c r="Y15" s="97"/>
      <c r="Z15" s="97"/>
    </row>
    <row r="16" ht="14.25" customHeight="1">
      <c r="A16" s="97"/>
      <c r="B16" s="144"/>
      <c r="C16" s="111"/>
      <c r="D16" s="111"/>
      <c r="E16" s="45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64">
        <v>573.0</v>
      </c>
      <c r="V16" s="97"/>
      <c r="W16" s="97"/>
      <c r="X16" s="97"/>
      <c r="Y16" s="97"/>
      <c r="Z16" s="97"/>
    </row>
    <row r="17" ht="14.25" customHeight="1">
      <c r="A17" s="97"/>
      <c r="B17" s="132" t="s">
        <v>144</v>
      </c>
      <c r="C17" s="111"/>
      <c r="D17" s="11"/>
      <c r="E17" s="157">
        <f>E15/E14</f>
        <v>0.04166666667</v>
      </c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64">
        <v>366.0</v>
      </c>
      <c r="V17" s="97"/>
      <c r="W17" s="97"/>
      <c r="X17" s="97"/>
      <c r="Y17" s="97"/>
      <c r="Z17" s="97"/>
    </row>
    <row r="18" ht="14.25" customHeight="1">
      <c r="A18" s="97"/>
      <c r="B18" s="132" t="s">
        <v>145</v>
      </c>
      <c r="C18" s="111"/>
      <c r="D18" s="11"/>
      <c r="E18" s="158">
        <f>SQRT(E7*(1-E7)/E14)*100</f>
        <v>3.952847075</v>
      </c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64">
        <v>1224.0</v>
      </c>
      <c r="V18" s="97"/>
      <c r="W18" s="97"/>
      <c r="X18" s="97"/>
      <c r="Y18" s="97"/>
      <c r="Z18" s="97"/>
    </row>
    <row r="19" ht="14.25" customHeight="1">
      <c r="A19" s="97"/>
      <c r="B19" s="132" t="s">
        <v>146</v>
      </c>
      <c r="C19" s="111"/>
      <c r="D19" s="11"/>
      <c r="E19" s="145">
        <f>(E17-E6)/E18*100</f>
        <v>-5.270462767</v>
      </c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64">
        <v>560.0</v>
      </c>
      <c r="V19" s="97"/>
      <c r="W19" s="97"/>
      <c r="X19" s="97"/>
      <c r="Y19" s="97"/>
      <c r="Z19" s="97"/>
    </row>
    <row r="20" ht="14.25" customHeight="1">
      <c r="A20" s="97"/>
      <c r="B20" s="132" t="s">
        <v>135</v>
      </c>
      <c r="C20" s="111"/>
      <c r="D20" s="11"/>
      <c r="E20" s="145">
        <f>_xlfn.NORM.S.DIST(E19
)</f>
        <v>0.00000006804011465</v>
      </c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64">
        <v>481.0</v>
      </c>
      <c r="V20" s="97"/>
      <c r="W20" s="97"/>
      <c r="X20" s="97"/>
      <c r="Y20" s="97"/>
      <c r="Z20" s="97"/>
    </row>
    <row r="21" ht="14.25" customHeight="1">
      <c r="A21" s="97"/>
      <c r="B21" s="144"/>
      <c r="C21" s="111"/>
      <c r="D21" s="111"/>
      <c r="E21" s="45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64">
        <v>615.0</v>
      </c>
      <c r="V21" s="97"/>
      <c r="W21" s="97"/>
      <c r="X21" s="97"/>
      <c r="Y21" s="97"/>
      <c r="Z21" s="97"/>
    </row>
    <row r="22" ht="14.25" customHeight="1">
      <c r="A22" s="97"/>
      <c r="B22" s="99" t="s">
        <v>136</v>
      </c>
      <c r="C22" s="111"/>
      <c r="D22" s="111"/>
      <c r="E22" s="45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64">
        <v>437.0</v>
      </c>
      <c r="V22" s="97"/>
      <c r="W22" s="97"/>
      <c r="X22" s="97"/>
      <c r="Y22" s="97"/>
      <c r="Z22" s="97"/>
    </row>
    <row r="23" ht="14.25" customHeight="1">
      <c r="A23" s="97"/>
      <c r="B23" s="148" t="s">
        <v>137</v>
      </c>
      <c r="C23" s="149"/>
      <c r="D23" s="149"/>
      <c r="E23" s="150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64">
        <v>966.0</v>
      </c>
      <c r="V23" s="97"/>
      <c r="W23" s="97"/>
      <c r="X23" s="97"/>
      <c r="Y23" s="97"/>
      <c r="Z23" s="97"/>
    </row>
    <row r="24" ht="14.25" customHeight="1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64">
        <v>1079.0</v>
      </c>
      <c r="V24" s="97"/>
      <c r="W24" s="97"/>
      <c r="X24" s="97"/>
      <c r="Y24" s="97"/>
      <c r="Z24" s="97"/>
    </row>
    <row r="25" ht="14.25" customHeight="1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64">
        <v>855.0</v>
      </c>
      <c r="V25" s="97"/>
      <c r="W25" s="97"/>
      <c r="X25" s="97"/>
      <c r="Y25" s="97"/>
      <c r="Z25" s="97"/>
    </row>
    <row r="26" ht="14.25" customHeight="1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22">
        <v>1005.0</v>
      </c>
      <c r="V26" s="97"/>
      <c r="W26" s="97"/>
      <c r="X26" s="97"/>
      <c r="Y26" s="97"/>
      <c r="Z26" s="97"/>
    </row>
    <row r="27" ht="14.25" customHeight="1">
      <c r="A27" s="97"/>
      <c r="B27" s="97"/>
      <c r="C27" s="104">
        <f>AVERAGE(U2:U121)</f>
        <v>886.575</v>
      </c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22">
        <v>1014.0</v>
      </c>
      <c r="V27" s="97"/>
      <c r="W27" s="97"/>
      <c r="X27" s="97"/>
      <c r="Y27" s="97"/>
      <c r="Z27" s="97"/>
    </row>
    <row r="28" ht="14.25" customHeight="1">
      <c r="A28" s="97"/>
      <c r="B28" s="97"/>
      <c r="C28" s="104">
        <f>MEDIAN(U2:U121)</f>
        <v>852</v>
      </c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64">
        <v>430.0</v>
      </c>
      <c r="V28" s="97"/>
      <c r="W28" s="97"/>
      <c r="X28" s="97"/>
      <c r="Y28" s="97"/>
      <c r="Z28" s="97"/>
    </row>
    <row r="29" ht="14.25" customHeight="1">
      <c r="A29" s="97"/>
      <c r="B29" s="97"/>
      <c r="C29" s="108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64">
        <v>601.0</v>
      </c>
      <c r="V29" s="97"/>
      <c r="W29" s="97"/>
      <c r="X29" s="97"/>
      <c r="Y29" s="97"/>
      <c r="Z29" s="97"/>
    </row>
    <row r="30" ht="14.25" customHeight="1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64">
        <v>1090.0</v>
      </c>
      <c r="V30" s="97"/>
      <c r="W30" s="97"/>
      <c r="X30" s="97"/>
      <c r="Y30" s="97"/>
      <c r="Z30" s="97"/>
    </row>
    <row r="31" ht="14.25" customHeight="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64">
        <v>579.0</v>
      </c>
      <c r="V31" s="97"/>
      <c r="W31" s="97"/>
      <c r="X31" s="97"/>
      <c r="Y31" s="97"/>
      <c r="Z31" s="97"/>
    </row>
    <row r="32" ht="14.25" customHeight="1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64">
        <v>846.0</v>
      </c>
      <c r="V32" s="97"/>
      <c r="W32" s="97"/>
      <c r="X32" s="97"/>
      <c r="Y32" s="97"/>
      <c r="Z32" s="97"/>
    </row>
    <row r="33" ht="14.25" customHeight="1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22">
        <v>1010.0</v>
      </c>
      <c r="V33" s="97"/>
      <c r="W33" s="97"/>
      <c r="X33" s="97"/>
      <c r="Y33" s="97"/>
      <c r="Z33" s="97"/>
    </row>
    <row r="34" ht="14.25" customHeight="1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64">
        <v>785.0</v>
      </c>
      <c r="V34" s="97"/>
      <c r="W34" s="97"/>
      <c r="X34" s="97"/>
      <c r="Y34" s="97"/>
      <c r="Z34" s="97"/>
    </row>
    <row r="35" ht="14.25" customHeight="1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64">
        <v>938.0</v>
      </c>
      <c r="V35" s="97"/>
      <c r="W35" s="97"/>
      <c r="X35" s="97"/>
      <c r="Y35" s="97"/>
      <c r="Z35" s="97"/>
    </row>
    <row r="36" ht="14.25" customHeight="1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64">
        <v>1219.0</v>
      </c>
      <c r="V36" s="97"/>
      <c r="W36" s="97"/>
      <c r="X36" s="97"/>
      <c r="Y36" s="97"/>
      <c r="Z36" s="97"/>
    </row>
    <row r="37" ht="14.25" customHeight="1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64">
        <v>626.0</v>
      </c>
      <c r="V37" s="97"/>
      <c r="W37" s="97"/>
      <c r="X37" s="97"/>
      <c r="Y37" s="97"/>
      <c r="Z37" s="97"/>
    </row>
    <row r="38" ht="14.25" customHeight="1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22">
        <v>1008.0</v>
      </c>
      <c r="V38" s="97"/>
      <c r="W38" s="97"/>
      <c r="X38" s="97"/>
      <c r="Y38" s="97"/>
      <c r="Z38" s="97"/>
    </row>
    <row r="39" ht="14.25" customHeight="1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64">
        <v>870.0</v>
      </c>
      <c r="V39" s="97"/>
      <c r="W39" s="97"/>
      <c r="X39" s="97"/>
      <c r="Y39" s="97"/>
      <c r="Z39" s="97"/>
    </row>
    <row r="40" ht="14.25" customHeight="1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64">
        <v>728.0</v>
      </c>
      <c r="V40" s="97"/>
      <c r="W40" s="97"/>
      <c r="X40" s="97"/>
      <c r="Y40" s="97"/>
      <c r="Z40" s="97"/>
    </row>
    <row r="41" ht="14.25" customHeight="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64">
        <v>851.0</v>
      </c>
      <c r="V41" s="97"/>
      <c r="W41" s="97"/>
      <c r="X41" s="97"/>
      <c r="Y41" s="97"/>
      <c r="Z41" s="97"/>
    </row>
    <row r="42" ht="14.25" customHeight="1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64">
        <v>793.0</v>
      </c>
      <c r="V42" s="97"/>
      <c r="W42" s="97"/>
      <c r="X42" s="97"/>
      <c r="Y42" s="97"/>
      <c r="Z42" s="97"/>
    </row>
    <row r="43" ht="14.25" customHeight="1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64">
        <v>534.0</v>
      </c>
      <c r="V43" s="97"/>
      <c r="W43" s="97"/>
      <c r="X43" s="97"/>
      <c r="Y43" s="97"/>
      <c r="Z43" s="97"/>
    </row>
    <row r="44" ht="14.25" customHeight="1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64">
        <v>880.0</v>
      </c>
      <c r="V44" s="97"/>
      <c r="W44" s="97"/>
      <c r="X44" s="97"/>
      <c r="Y44" s="97"/>
      <c r="Z44" s="97"/>
    </row>
    <row r="45" ht="14.25" customHeight="1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64">
        <v>974.0</v>
      </c>
      <c r="V45" s="97"/>
      <c r="W45" s="97"/>
      <c r="X45" s="97"/>
      <c r="Y45" s="97"/>
      <c r="Z45" s="97"/>
    </row>
    <row r="46" ht="14.25" customHeight="1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64">
        <v>524.0</v>
      </c>
      <c r="V46" s="97"/>
      <c r="W46" s="97"/>
      <c r="X46" s="97"/>
      <c r="Y46" s="97"/>
      <c r="Z46" s="97"/>
    </row>
    <row r="47" ht="14.25" customHeight="1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64">
        <v>1036.0</v>
      </c>
      <c r="V47" s="97"/>
      <c r="W47" s="97"/>
      <c r="X47" s="97"/>
      <c r="Y47" s="97"/>
      <c r="Z47" s="97"/>
    </row>
    <row r="48" ht="14.25" customHeight="1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64">
        <v>653.0</v>
      </c>
      <c r="V48" s="97"/>
      <c r="W48" s="97"/>
      <c r="X48" s="97"/>
      <c r="Y48" s="97"/>
      <c r="Z48" s="97"/>
    </row>
    <row r="49" ht="14.25" customHeight="1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64">
        <v>448.0</v>
      </c>
      <c r="V49" s="97"/>
      <c r="W49" s="97"/>
      <c r="X49" s="97"/>
      <c r="Y49" s="97"/>
      <c r="Z49" s="97"/>
    </row>
    <row r="50" ht="14.25" customHeight="1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64">
        <v>1109.0</v>
      </c>
      <c r="V50" s="97"/>
      <c r="W50" s="97"/>
      <c r="X50" s="97"/>
      <c r="Y50" s="97"/>
      <c r="Z50" s="97"/>
    </row>
    <row r="51" ht="14.25" customHeight="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64">
        <v>435.0</v>
      </c>
      <c r="V51" s="97"/>
      <c r="W51" s="97"/>
      <c r="X51" s="97"/>
      <c r="Y51" s="97"/>
      <c r="Z51" s="97"/>
    </row>
    <row r="52" ht="14.25" customHeight="1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64">
        <v>1178.0</v>
      </c>
      <c r="V52" s="97"/>
      <c r="W52" s="97"/>
      <c r="X52" s="97"/>
      <c r="Y52" s="97"/>
      <c r="Z52" s="97"/>
    </row>
    <row r="53" ht="14.25" customHeight="1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64">
        <v>600.0</v>
      </c>
      <c r="V53" s="97"/>
      <c r="W53" s="97"/>
      <c r="X53" s="97"/>
      <c r="Y53" s="97"/>
      <c r="Z53" s="97"/>
    </row>
    <row r="54" ht="14.25" customHeight="1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64">
        <v>1160.0</v>
      </c>
      <c r="V54" s="97"/>
      <c r="W54" s="97"/>
      <c r="X54" s="97"/>
      <c r="Y54" s="97"/>
      <c r="Z54" s="97"/>
    </row>
    <row r="55" ht="14.25" customHeight="1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64">
        <v>811.0</v>
      </c>
      <c r="V55" s="97"/>
      <c r="W55" s="97"/>
      <c r="X55" s="97"/>
      <c r="Y55" s="97"/>
      <c r="Z55" s="97"/>
    </row>
    <row r="56" ht="14.25" customHeight="1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64">
        <v>550.0</v>
      </c>
      <c r="V56" s="97"/>
      <c r="W56" s="97"/>
      <c r="X56" s="97"/>
      <c r="Y56" s="97"/>
      <c r="Z56" s="97"/>
    </row>
    <row r="57" ht="14.25" customHeight="1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64">
        <v>192.0</v>
      </c>
      <c r="V57" s="97"/>
      <c r="W57" s="97"/>
      <c r="X57" s="97"/>
      <c r="Y57" s="97"/>
      <c r="Z57" s="97"/>
    </row>
    <row r="58" ht="14.25" customHeight="1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64">
        <v>1246.0</v>
      </c>
      <c r="V58" s="97"/>
      <c r="W58" s="97"/>
      <c r="X58" s="97"/>
      <c r="Y58" s="97"/>
      <c r="Z58" s="97"/>
    </row>
    <row r="59" ht="14.25" customHeight="1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64">
        <v>499.0</v>
      </c>
      <c r="V59" s="97"/>
      <c r="W59" s="97"/>
      <c r="X59" s="97"/>
      <c r="Y59" s="97"/>
      <c r="Z59" s="97"/>
    </row>
    <row r="60" ht="14.25" customHeight="1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64">
        <v>630.0</v>
      </c>
      <c r="V60" s="97"/>
      <c r="W60" s="97"/>
      <c r="X60" s="97"/>
      <c r="Y60" s="97"/>
      <c r="Z60" s="97"/>
    </row>
    <row r="61" ht="14.25" customHeight="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64">
        <v>632.0</v>
      </c>
      <c r="V61" s="97"/>
      <c r="W61" s="97"/>
      <c r="X61" s="97"/>
      <c r="Y61" s="97"/>
      <c r="Z61" s="97"/>
    </row>
    <row r="62" ht="14.25" customHeight="1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64">
        <v>998.0</v>
      </c>
      <c r="V62" s="97"/>
      <c r="W62" s="97"/>
      <c r="X62" s="97"/>
      <c r="Y62" s="97"/>
      <c r="Z62" s="97"/>
    </row>
    <row r="63" ht="14.25" customHeight="1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64">
        <v>1030.0</v>
      </c>
      <c r="V63" s="97"/>
      <c r="W63" s="97"/>
      <c r="X63" s="97"/>
      <c r="Y63" s="97"/>
      <c r="Z63" s="97"/>
    </row>
    <row r="64" ht="14.25" customHeight="1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64">
        <v>811.0</v>
      </c>
      <c r="V64" s="97"/>
      <c r="W64" s="97"/>
      <c r="X64" s="97"/>
      <c r="Y64" s="97"/>
      <c r="Z64" s="97"/>
    </row>
    <row r="65" ht="14.25" customHeight="1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64">
        <v>828.0</v>
      </c>
      <c r="V65" s="97"/>
      <c r="W65" s="97"/>
      <c r="X65" s="97"/>
      <c r="Y65" s="97"/>
      <c r="Z65" s="97"/>
    </row>
    <row r="66" ht="14.25" customHeight="1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64">
        <v>670.0</v>
      </c>
      <c r="V66" s="97"/>
      <c r="W66" s="97"/>
      <c r="X66" s="97"/>
      <c r="Y66" s="97"/>
      <c r="Z66" s="97"/>
    </row>
    <row r="67" ht="14.25" customHeight="1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64">
        <v>694.0</v>
      </c>
      <c r="V67" s="97"/>
      <c r="W67" s="97"/>
      <c r="X67" s="97"/>
      <c r="Y67" s="97"/>
      <c r="Z67" s="97"/>
    </row>
    <row r="68" ht="14.25" customHeight="1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64">
        <v>945.0</v>
      </c>
      <c r="V68" s="97"/>
      <c r="W68" s="97"/>
      <c r="X68" s="97"/>
      <c r="Y68" s="97"/>
      <c r="Z68" s="97"/>
    </row>
    <row r="69" ht="14.25" customHeight="1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64">
        <v>729.0</v>
      </c>
      <c r="V69" s="97"/>
      <c r="W69" s="97"/>
      <c r="X69" s="97"/>
      <c r="Y69" s="97"/>
      <c r="Z69" s="97"/>
    </row>
    <row r="70" ht="14.25" customHeight="1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64">
        <v>976.0</v>
      </c>
      <c r="V70" s="97"/>
      <c r="W70" s="97"/>
      <c r="X70" s="97"/>
      <c r="Y70" s="97"/>
      <c r="Z70" s="97"/>
    </row>
    <row r="71" ht="14.25" customHeight="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64">
        <v>825.0</v>
      </c>
      <c r="V71" s="97"/>
      <c r="W71" s="97"/>
      <c r="X71" s="97"/>
      <c r="Y71" s="97"/>
      <c r="Z71" s="97"/>
    </row>
    <row r="72" ht="14.25" customHeight="1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64">
        <v>1182.0</v>
      </c>
      <c r="V72" s="97"/>
      <c r="W72" s="97"/>
      <c r="X72" s="97"/>
      <c r="Y72" s="97"/>
      <c r="Z72" s="97"/>
    </row>
    <row r="73" ht="14.25" customHeight="1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64">
        <v>824.0</v>
      </c>
      <c r="V73" s="97"/>
      <c r="W73" s="97"/>
      <c r="X73" s="97"/>
      <c r="Y73" s="97"/>
      <c r="Z73" s="97"/>
    </row>
    <row r="74" ht="14.25" customHeight="1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64">
        <v>1468.0</v>
      </c>
      <c r="V74" s="97"/>
      <c r="W74" s="97"/>
      <c r="X74" s="97"/>
      <c r="Y74" s="97"/>
      <c r="Z74" s="97"/>
    </row>
    <row r="75" ht="14.25" customHeight="1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64">
        <v>1067.0</v>
      </c>
      <c r="V75" s="97"/>
      <c r="W75" s="97"/>
      <c r="X75" s="97"/>
      <c r="Y75" s="97"/>
      <c r="Z75" s="97"/>
    </row>
    <row r="76" ht="14.25" customHeight="1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64">
        <v>1357.0</v>
      </c>
      <c r="V76" s="97"/>
      <c r="W76" s="97"/>
      <c r="X76" s="97"/>
      <c r="Y76" s="97"/>
      <c r="Z76" s="97"/>
    </row>
    <row r="77" ht="14.25" customHeight="1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64">
        <v>546.0</v>
      </c>
      <c r="V77" s="97"/>
      <c r="W77" s="97"/>
      <c r="X77" s="97"/>
      <c r="Y77" s="97"/>
      <c r="Z77" s="97"/>
    </row>
    <row r="78" ht="14.25" customHeight="1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64">
        <v>906.0</v>
      </c>
      <c r="V78" s="97"/>
      <c r="W78" s="97"/>
      <c r="X78" s="97"/>
      <c r="Y78" s="97"/>
      <c r="Z78" s="97"/>
    </row>
    <row r="79" ht="14.25" customHeight="1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64">
        <v>1238.0</v>
      </c>
      <c r="V79" s="97"/>
      <c r="W79" s="97"/>
      <c r="X79" s="97"/>
      <c r="Y79" s="97"/>
      <c r="Z79" s="97"/>
    </row>
    <row r="80" ht="14.25" customHeight="1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64">
        <v>704.0</v>
      </c>
      <c r="V80" s="97"/>
      <c r="W80" s="97"/>
      <c r="X80" s="97"/>
      <c r="Y80" s="97"/>
      <c r="Z80" s="97"/>
    </row>
    <row r="81" ht="14.25" customHeight="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64">
        <v>842.0</v>
      </c>
      <c r="V81" s="97"/>
      <c r="W81" s="97"/>
      <c r="X81" s="97"/>
      <c r="Y81" s="97"/>
      <c r="Z81" s="97"/>
    </row>
    <row r="82" ht="14.25" customHeight="1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64">
        <v>686.0</v>
      </c>
      <c r="V82" s="97"/>
      <c r="W82" s="97"/>
      <c r="X82" s="97"/>
      <c r="Y82" s="97"/>
      <c r="Z82" s="97"/>
    </row>
    <row r="83" ht="14.25" customHeight="1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64">
        <v>699.0</v>
      </c>
      <c r="V83" s="97"/>
      <c r="W83" s="97"/>
      <c r="X83" s="97"/>
      <c r="Y83" s="97"/>
      <c r="Z83" s="97"/>
    </row>
    <row r="84" ht="14.25" customHeight="1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64">
        <v>1441.0</v>
      </c>
      <c r="V84" s="97"/>
      <c r="W84" s="97"/>
      <c r="X84" s="97"/>
      <c r="Y84" s="97"/>
      <c r="Z84" s="97"/>
    </row>
    <row r="85" ht="14.25" customHeight="1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64">
        <v>986.0</v>
      </c>
      <c r="V85" s="97"/>
      <c r="W85" s="97"/>
      <c r="X85" s="97"/>
      <c r="Y85" s="97"/>
      <c r="Z85" s="97"/>
    </row>
    <row r="86" ht="14.25" customHeight="1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64">
        <v>829.0</v>
      </c>
      <c r="V86" s="97"/>
      <c r="W86" s="97"/>
      <c r="X86" s="97"/>
      <c r="Y86" s="97"/>
      <c r="Z86" s="97"/>
    </row>
    <row r="87" ht="14.25" customHeight="1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64">
        <v>1761.0</v>
      </c>
      <c r="V87" s="97"/>
      <c r="W87" s="97"/>
      <c r="X87" s="97"/>
      <c r="Y87" s="97"/>
      <c r="Z87" s="97"/>
    </row>
    <row r="88" ht="14.25" customHeight="1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64">
        <v>1025.0</v>
      </c>
      <c r="V88" s="97"/>
      <c r="W88" s="97"/>
      <c r="X88" s="97"/>
      <c r="Y88" s="97"/>
      <c r="Z88" s="97"/>
    </row>
    <row r="89" ht="14.25" customHeight="1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64">
        <v>479.0</v>
      </c>
      <c r="V89" s="97"/>
      <c r="W89" s="97"/>
      <c r="X89" s="97"/>
      <c r="Y89" s="97"/>
      <c r="Z89" s="97"/>
    </row>
    <row r="90" ht="14.25" customHeight="1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64">
        <v>1274.0</v>
      </c>
      <c r="V90" s="97"/>
      <c r="W90" s="97"/>
      <c r="X90" s="97"/>
      <c r="Y90" s="97"/>
      <c r="Z90" s="97"/>
    </row>
    <row r="91" ht="14.25" customHeight="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64">
        <v>523.0</v>
      </c>
      <c r="V91" s="97"/>
      <c r="W91" s="97"/>
      <c r="X91" s="97"/>
      <c r="Y91" s="97"/>
      <c r="Z91" s="97"/>
    </row>
    <row r="92" ht="14.25" customHeight="1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64">
        <v>1385.0</v>
      </c>
      <c r="V92" s="97"/>
      <c r="W92" s="97"/>
      <c r="X92" s="97"/>
      <c r="Y92" s="97"/>
      <c r="Z92" s="97"/>
    </row>
    <row r="93" ht="14.25" customHeight="1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64">
        <v>817.0</v>
      </c>
      <c r="V93" s="97"/>
      <c r="W93" s="97"/>
      <c r="X93" s="97"/>
      <c r="Y93" s="97"/>
      <c r="Z93" s="97"/>
    </row>
    <row r="94" ht="14.25" customHeight="1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64">
        <v>853.0</v>
      </c>
      <c r="V94" s="97"/>
      <c r="W94" s="97"/>
      <c r="X94" s="97"/>
      <c r="Y94" s="97"/>
      <c r="Z94" s="97"/>
    </row>
    <row r="95" ht="14.25" customHeight="1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64">
        <v>1213.0</v>
      </c>
      <c r="V95" s="97"/>
      <c r="W95" s="97"/>
      <c r="X95" s="97"/>
      <c r="Y95" s="97"/>
      <c r="Z95" s="97"/>
    </row>
    <row r="96" ht="14.25" customHeight="1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64">
        <v>758.0</v>
      </c>
      <c r="V96" s="97"/>
      <c r="W96" s="97"/>
      <c r="X96" s="97"/>
      <c r="Y96" s="97"/>
      <c r="Z96" s="97"/>
    </row>
    <row r="97" ht="14.25" customHeight="1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64">
        <v>473.0</v>
      </c>
      <c r="V97" s="97"/>
      <c r="W97" s="97"/>
      <c r="X97" s="97"/>
      <c r="Y97" s="97"/>
      <c r="Z97" s="97"/>
    </row>
    <row r="98" ht="14.25" customHeight="1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64">
        <v>1186.0</v>
      </c>
      <c r="V98" s="97"/>
      <c r="W98" s="97"/>
      <c r="X98" s="97"/>
      <c r="Y98" s="97"/>
      <c r="Z98" s="97"/>
    </row>
    <row r="99" ht="14.25" customHeight="1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64">
        <v>958.0</v>
      </c>
      <c r="V99" s="97"/>
      <c r="W99" s="97"/>
      <c r="X99" s="97"/>
      <c r="Y99" s="97"/>
      <c r="Z99" s="97"/>
    </row>
    <row r="100" ht="14.25" customHeight="1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64">
        <v>1102.0</v>
      </c>
      <c r="V100" s="97"/>
      <c r="W100" s="97"/>
      <c r="X100" s="97"/>
      <c r="Y100" s="97"/>
      <c r="Z100" s="97"/>
    </row>
    <row r="101" ht="14.25" customHeight="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64">
        <v>802.0</v>
      </c>
      <c r="V101" s="97"/>
      <c r="W101" s="97"/>
      <c r="X101" s="97"/>
      <c r="Y101" s="97"/>
      <c r="Z101" s="97"/>
    </row>
    <row r="102" ht="14.25" customHeight="1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64">
        <v>724.0</v>
      </c>
      <c r="V102" s="97"/>
      <c r="W102" s="97"/>
      <c r="X102" s="97"/>
      <c r="Y102" s="97"/>
      <c r="Z102" s="97"/>
    </row>
    <row r="103" ht="14.25" customHeight="1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64">
        <v>983.0</v>
      </c>
      <c r="V103" s="97"/>
      <c r="W103" s="97"/>
      <c r="X103" s="97"/>
      <c r="Y103" s="97"/>
      <c r="Z103" s="97"/>
    </row>
    <row r="104" ht="14.25" customHeight="1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64">
        <v>1641.0</v>
      </c>
      <c r="V104" s="97"/>
      <c r="W104" s="97"/>
      <c r="X104" s="97"/>
      <c r="Y104" s="97"/>
      <c r="Z104" s="97"/>
    </row>
    <row r="105" ht="14.25" customHeight="1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64">
        <v>656.0</v>
      </c>
      <c r="V105" s="97"/>
      <c r="W105" s="97"/>
      <c r="X105" s="97"/>
      <c r="Y105" s="97"/>
      <c r="Z105" s="97"/>
    </row>
    <row r="106" ht="14.25" customHeight="1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64">
        <v>1395.0</v>
      </c>
      <c r="V106" s="97"/>
      <c r="W106" s="97"/>
      <c r="X106" s="97"/>
      <c r="Y106" s="97"/>
      <c r="Z106" s="97"/>
    </row>
    <row r="107" ht="14.25" customHeight="1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64">
        <v>1599.0</v>
      </c>
      <c r="V107" s="97"/>
      <c r="W107" s="97"/>
      <c r="X107" s="97"/>
      <c r="Y107" s="97"/>
      <c r="Z107" s="97"/>
    </row>
    <row r="108" ht="14.25" customHeight="1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64">
        <v>639.0</v>
      </c>
      <c r="V108" s="97"/>
      <c r="W108" s="97"/>
      <c r="X108" s="97"/>
      <c r="Y108" s="97"/>
      <c r="Z108" s="97"/>
    </row>
    <row r="109" ht="14.25" customHeight="1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64">
        <v>739.0</v>
      </c>
      <c r="V109" s="97"/>
      <c r="W109" s="97"/>
      <c r="X109" s="97"/>
      <c r="Y109" s="97"/>
      <c r="Z109" s="97"/>
    </row>
    <row r="110" ht="14.25" customHeight="1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64">
        <v>1416.0</v>
      </c>
      <c r="V110" s="97"/>
      <c r="W110" s="97"/>
      <c r="X110" s="97"/>
      <c r="Y110" s="97"/>
      <c r="Z110" s="97"/>
    </row>
    <row r="111" ht="14.25" customHeight="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64">
        <v>898.0</v>
      </c>
      <c r="V111" s="97"/>
      <c r="W111" s="97"/>
      <c r="X111" s="97"/>
      <c r="Y111" s="97"/>
      <c r="Z111" s="97"/>
    </row>
    <row r="112" ht="14.25" customHeight="1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64">
        <v>1507.0</v>
      </c>
      <c r="V112" s="97"/>
      <c r="W112" s="97"/>
      <c r="X112" s="97"/>
      <c r="Y112" s="97"/>
      <c r="Z112" s="97"/>
    </row>
    <row r="113" ht="14.25" customHeight="1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64">
        <v>811.0</v>
      </c>
      <c r="V113" s="97"/>
      <c r="W113" s="97"/>
      <c r="X113" s="97"/>
      <c r="Y113" s="97"/>
      <c r="Z113" s="97"/>
    </row>
    <row r="114" ht="14.25" customHeight="1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64">
        <v>1492.0</v>
      </c>
      <c r="V114" s="97"/>
      <c r="W114" s="97"/>
      <c r="X114" s="97"/>
      <c r="Y114" s="97"/>
      <c r="Z114" s="97"/>
    </row>
    <row r="115" ht="14.25" customHeight="1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64">
        <v>1476.0</v>
      </c>
      <c r="V115" s="97"/>
      <c r="W115" s="97"/>
      <c r="X115" s="97"/>
      <c r="Y115" s="97"/>
      <c r="Z115" s="97"/>
    </row>
    <row r="116" ht="14.25" customHeight="1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64">
        <v>1697.0</v>
      </c>
      <c r="V116" s="97"/>
      <c r="W116" s="97"/>
      <c r="X116" s="97"/>
      <c r="Y116" s="97"/>
      <c r="Z116" s="97"/>
    </row>
    <row r="117" ht="14.25" customHeight="1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81">
        <v>1016.0</v>
      </c>
      <c r="V117" s="97"/>
      <c r="W117" s="97"/>
      <c r="X117" s="97"/>
      <c r="Y117" s="97"/>
      <c r="Z117" s="97"/>
    </row>
    <row r="118" ht="14.25" customHeight="1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64">
        <v>1072.0</v>
      </c>
      <c r="V118" s="97"/>
      <c r="W118" s="97"/>
      <c r="X118" s="97"/>
      <c r="Y118" s="97"/>
      <c r="Z118" s="97"/>
    </row>
    <row r="119" ht="14.25" customHeight="1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64">
        <v>1096.0</v>
      </c>
      <c r="V119" s="97"/>
      <c r="W119" s="97"/>
      <c r="X119" s="97"/>
      <c r="Y119" s="97"/>
      <c r="Z119" s="97"/>
    </row>
    <row r="120" ht="14.25" customHeight="1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64">
        <v>1104.0</v>
      </c>
      <c r="V120" s="97"/>
      <c r="W120" s="97"/>
      <c r="X120" s="97"/>
      <c r="Y120" s="97"/>
      <c r="Z120" s="97"/>
    </row>
    <row r="121" ht="14.25" customHeight="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83">
        <v>1126.0</v>
      </c>
      <c r="V121" s="97"/>
      <c r="W121" s="97"/>
      <c r="X121" s="97"/>
      <c r="Y121" s="97"/>
      <c r="Z121" s="97"/>
    </row>
    <row r="122" ht="14.25" customHeight="1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 ht="14.25" customHeight="1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 ht="14.25" customHeight="1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 ht="14.25" customHeight="1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 ht="14.25" customHeight="1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 ht="14.25" customHeight="1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 ht="14.25" customHeight="1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 ht="14.25" customHeight="1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 ht="14.25" customHeight="1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 ht="14.25" customHeight="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 ht="14.25" customHeight="1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 ht="14.25" customHeight="1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 ht="14.25" customHeight="1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 ht="14.25" customHeight="1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 ht="14.25" customHeight="1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 ht="14.25" customHeight="1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 ht="14.25" customHeight="1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 ht="14.25" customHeight="1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 ht="14.25" customHeight="1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 ht="14.25" customHeight="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 ht="14.25" customHeight="1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 ht="14.25" customHeight="1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 ht="14.25" customHeight="1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 ht="14.25" customHeight="1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 ht="14.25" customHeight="1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 ht="14.25" customHeight="1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 ht="14.25" customHeight="1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 ht="14.25" customHeight="1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 ht="14.25" customHeight="1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 ht="14.25" customHeight="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 ht="14.25" customHeight="1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 ht="14.25" customHeight="1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 ht="14.25" customHeight="1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 ht="14.25" customHeight="1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 ht="14.25" customHeight="1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 ht="14.25" customHeight="1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 ht="14.25" customHeight="1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 ht="14.25" customHeight="1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 ht="14.25" customHeight="1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 ht="14.25" customHeight="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 ht="14.25" customHeight="1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 ht="14.25" customHeight="1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 ht="14.25" customHeight="1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 ht="14.25" customHeight="1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 ht="14.25" customHeight="1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 ht="14.25" customHeight="1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 ht="14.25" customHeight="1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 ht="14.25" customHeight="1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 ht="14.25" customHeight="1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 ht="14.25" customHeight="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 ht="14.25" customHeight="1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 ht="14.25" customHeight="1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 ht="14.25" customHeight="1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 ht="14.25" customHeight="1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 ht="14.25" customHeight="1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 ht="14.25" customHeight="1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 ht="14.25" customHeight="1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 ht="14.25" customHeight="1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 ht="14.25" customHeight="1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 ht="14.25" customHeight="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 ht="14.25" customHeight="1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 ht="14.25" customHeight="1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 ht="14.25" customHeight="1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 ht="14.25" customHeight="1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 ht="14.25" customHeight="1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 ht="14.25" customHeight="1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 ht="14.25" customHeight="1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 ht="14.25" customHeight="1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 ht="14.25" customHeight="1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 ht="14.25" customHeight="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 ht="14.25" customHeight="1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 ht="14.25" customHeight="1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 ht="14.25" customHeight="1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 ht="14.25" customHeight="1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 ht="14.25" customHeight="1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 ht="14.25" customHeight="1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 ht="14.25" customHeight="1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 ht="14.25" customHeight="1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 ht="14.25" customHeight="1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 ht="14.25" customHeight="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 ht="14.25" customHeight="1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 ht="14.25" customHeight="1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 ht="14.25" customHeight="1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 ht="14.25" customHeight="1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 ht="14.25" customHeight="1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 ht="14.25" customHeight="1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 ht="14.25" customHeight="1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 ht="14.25" customHeight="1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 ht="14.25" customHeight="1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 ht="14.25" customHeight="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 ht="14.25" customHeight="1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 ht="14.25" customHeight="1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 ht="14.25" customHeight="1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 ht="14.25" customHeight="1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 ht="14.25" customHeight="1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 ht="14.25" customHeight="1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 ht="14.25" customHeight="1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 ht="14.25" customHeight="1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 ht="14.25" customHeight="1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 ht="14.25" customHeight="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 ht="14.25" customHeight="1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 ht="14.25" customHeight="1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 ht="14.25" customHeight="1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 ht="14.25" customHeight="1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 ht="14.25" customHeight="1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 ht="14.25" customHeight="1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 ht="14.25" customHeight="1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 ht="14.25" customHeight="1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 ht="14.25" customHeight="1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 ht="14.25" customHeight="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 ht="14.25" customHeight="1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 ht="14.25" customHeight="1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 ht="14.25" customHeight="1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 ht="14.25" customHeight="1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 ht="14.25" customHeight="1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 ht="14.25" customHeight="1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 ht="14.25" customHeight="1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 ht="14.25" customHeight="1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 ht="14.25" customHeight="1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 ht="14.25" customHeight="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 ht="14.25" customHeight="1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 ht="14.25" customHeight="1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 ht="14.25" customHeight="1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 ht="14.25" customHeight="1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 ht="14.25" customHeight="1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 ht="14.25" customHeight="1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 ht="14.25" customHeight="1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 ht="14.25" customHeight="1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 ht="14.25" customHeight="1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 ht="14.25" customHeight="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 ht="14.25" customHeight="1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 ht="14.25" customHeight="1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 ht="14.25" customHeight="1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 ht="14.25" customHeight="1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 ht="14.25" customHeight="1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 ht="14.25" customHeight="1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 ht="14.25" customHeight="1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 ht="14.25" customHeight="1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 ht="14.25" customHeight="1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 ht="14.25" customHeight="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 ht="14.25" customHeight="1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 ht="14.25" customHeight="1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 ht="14.25" customHeight="1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 ht="14.25" customHeight="1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 ht="14.25" customHeight="1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 ht="14.25" customHeight="1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 ht="14.25" customHeight="1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 ht="14.25" customHeight="1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 ht="14.25" customHeight="1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 ht="14.25" customHeight="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 ht="14.25" customHeight="1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 ht="14.25" customHeight="1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 ht="14.25" customHeight="1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 ht="14.25" customHeight="1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 ht="14.25" customHeight="1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 ht="14.25" customHeight="1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 ht="14.25" customHeight="1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 ht="14.25" customHeight="1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 ht="14.25" customHeight="1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 ht="14.25" customHeight="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 ht="14.25" customHeight="1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 ht="14.25" customHeight="1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 ht="14.25" customHeight="1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 ht="14.25" customHeight="1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 ht="14.25" customHeight="1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 ht="14.25" customHeight="1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 ht="14.25" customHeight="1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 ht="14.25" customHeight="1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 ht="14.25" customHeight="1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 ht="14.25" customHeight="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 ht="14.25" customHeight="1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 ht="14.25" customHeight="1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 ht="14.25" customHeight="1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 ht="14.25" customHeight="1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 ht="14.25" customHeight="1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 ht="14.25" customHeight="1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 ht="14.25" customHeight="1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 ht="14.25" customHeight="1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 ht="14.25" customHeight="1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 ht="14.25" customHeight="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 ht="14.25" customHeight="1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 ht="14.25" customHeight="1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 ht="14.25" customHeight="1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 ht="14.25" customHeight="1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 ht="14.25" customHeight="1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 ht="14.25" customHeight="1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 ht="14.25" customHeight="1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 ht="14.25" customHeight="1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 ht="14.25" customHeight="1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 ht="14.25" customHeight="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 ht="14.25" customHeight="1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 ht="14.25" customHeight="1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 ht="14.25" customHeight="1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 ht="14.25" customHeight="1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 ht="14.25" customHeight="1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 ht="14.25" customHeight="1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 ht="14.25" customHeight="1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 ht="14.25" customHeight="1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 ht="14.25" customHeight="1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 ht="14.25" customHeight="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 ht="14.25" customHeight="1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 ht="14.25" customHeight="1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 ht="14.25" customHeight="1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 ht="14.25" customHeight="1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 ht="14.25" customHeight="1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 ht="14.25" customHeight="1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 ht="14.25" customHeight="1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 ht="14.25" customHeight="1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 ht="14.25" customHeight="1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 ht="14.25" customHeight="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 ht="14.25" customHeight="1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 ht="14.25" customHeight="1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 ht="14.25" customHeight="1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 ht="14.25" customHeight="1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 ht="14.25" customHeight="1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 ht="14.25" customHeight="1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 ht="14.25" customHeight="1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 ht="14.25" customHeight="1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 ht="14.25" customHeight="1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 ht="14.25" customHeight="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 ht="14.25" customHeight="1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 ht="14.25" customHeight="1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 ht="14.25" customHeight="1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 ht="14.25" customHeight="1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 ht="14.25" customHeight="1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 ht="14.25" customHeight="1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 ht="14.25" customHeight="1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 ht="14.25" customHeight="1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 ht="14.25" customHeight="1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 ht="14.25" customHeight="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 ht="14.25" customHeight="1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 ht="14.25" customHeight="1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 ht="14.25" customHeight="1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 ht="14.25" customHeight="1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 ht="14.25" customHeight="1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 ht="14.25" customHeight="1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 ht="14.25" customHeight="1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 ht="14.25" customHeight="1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 ht="14.25" customHeight="1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 ht="14.25" customHeight="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 ht="14.25" customHeight="1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 ht="14.25" customHeight="1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 ht="14.25" customHeight="1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 ht="14.25" customHeight="1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 ht="14.25" customHeight="1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 ht="14.25" customHeight="1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 ht="14.25" customHeight="1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 ht="14.25" customHeight="1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 ht="14.25" customHeight="1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 ht="14.25" customHeight="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 ht="14.25" customHeight="1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 ht="14.25" customHeight="1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 ht="14.25" customHeight="1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 ht="14.25" customHeight="1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 ht="14.25" customHeight="1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 ht="14.25" customHeight="1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 ht="14.25" customHeight="1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 ht="14.25" customHeight="1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 ht="14.25" customHeight="1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 ht="14.25" customHeight="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 ht="14.25" customHeight="1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 ht="14.25" customHeight="1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 ht="14.25" customHeight="1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 ht="14.25" customHeight="1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 ht="14.25" customHeight="1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 ht="14.25" customHeight="1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 ht="14.25" customHeight="1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 ht="14.25" customHeight="1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 ht="14.25" customHeight="1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 ht="14.25" customHeight="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 ht="14.25" customHeight="1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 ht="14.25" customHeight="1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 ht="14.25" customHeight="1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 ht="14.25" customHeight="1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 ht="14.25" customHeight="1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 ht="14.25" customHeight="1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 ht="14.25" customHeight="1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 ht="14.25" customHeight="1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 ht="14.25" customHeight="1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 ht="14.25" customHeight="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 ht="14.25" customHeight="1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 ht="14.25" customHeight="1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 ht="14.25" customHeight="1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 ht="14.25" customHeight="1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 ht="14.25" customHeight="1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 ht="14.25" customHeight="1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 ht="14.25" customHeight="1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 ht="14.25" customHeight="1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 ht="14.25" customHeight="1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 ht="14.25" customHeight="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 ht="14.25" customHeight="1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 ht="14.25" customHeight="1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 ht="14.25" customHeight="1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 ht="14.25" customHeight="1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 ht="14.25" customHeight="1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 ht="14.25" customHeight="1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 ht="14.25" customHeight="1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 ht="14.25" customHeight="1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 ht="14.25" customHeight="1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 ht="14.25" customHeight="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 ht="14.25" customHeight="1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 ht="14.25" customHeight="1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 ht="14.25" customHeight="1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 ht="14.25" customHeight="1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 ht="14.25" customHeight="1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 ht="14.25" customHeight="1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 ht="14.25" customHeight="1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 ht="14.25" customHeight="1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 ht="14.25" customHeight="1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 ht="14.25" customHeight="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 ht="14.25" customHeight="1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 ht="14.25" customHeight="1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 ht="14.25" customHeight="1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 ht="14.25" customHeight="1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 ht="14.25" customHeight="1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 ht="14.25" customHeight="1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 ht="14.25" customHeight="1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 ht="14.25" customHeight="1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 ht="14.25" customHeight="1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 ht="14.25" customHeight="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 ht="14.25" customHeight="1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 ht="14.25" customHeight="1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 ht="14.25" customHeight="1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 ht="14.25" customHeight="1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 ht="14.25" customHeight="1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 ht="14.25" customHeight="1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 ht="14.25" customHeight="1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 ht="14.25" customHeight="1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 ht="14.25" customHeight="1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 ht="14.25" customHeight="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 ht="14.25" customHeight="1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 ht="14.25" customHeight="1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 ht="14.25" customHeight="1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 ht="14.25" customHeight="1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 ht="14.25" customHeight="1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 ht="14.25" customHeight="1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 ht="14.25" customHeight="1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 ht="14.25" customHeight="1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 ht="14.25" customHeight="1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 ht="14.25" customHeight="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 ht="14.25" customHeight="1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 ht="14.25" customHeight="1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 ht="14.25" customHeight="1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 ht="14.25" customHeight="1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 ht="14.25" customHeight="1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 ht="14.25" customHeight="1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 ht="14.25" customHeight="1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 ht="14.25" customHeight="1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 ht="14.25" customHeight="1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 ht="14.25" customHeight="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 ht="14.25" customHeight="1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 ht="14.25" customHeight="1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 ht="14.25" customHeight="1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 ht="14.25" customHeight="1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 ht="14.25" customHeight="1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 ht="14.25" customHeight="1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 ht="14.25" customHeight="1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 ht="14.25" customHeight="1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 ht="14.25" customHeight="1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 ht="14.25" customHeight="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 ht="14.25" customHeight="1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 ht="14.25" customHeight="1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 ht="14.25" customHeight="1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 ht="14.25" customHeight="1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 ht="14.25" customHeight="1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 ht="14.25" customHeight="1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 ht="14.25" customHeight="1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 ht="14.25" customHeight="1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 ht="14.25" customHeight="1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 ht="14.25" customHeight="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 ht="14.25" customHeight="1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 ht="14.25" customHeight="1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 ht="14.25" customHeight="1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 ht="14.25" customHeight="1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 ht="14.25" customHeight="1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 ht="14.25" customHeight="1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 ht="14.25" customHeight="1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 ht="14.25" customHeight="1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 ht="14.25" customHeight="1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 ht="14.25" customHeight="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 ht="14.25" customHeight="1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 ht="14.25" customHeight="1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 ht="14.25" customHeight="1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 ht="14.25" customHeight="1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 ht="14.25" customHeight="1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 ht="14.25" customHeight="1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 ht="14.25" customHeight="1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 ht="14.25" customHeight="1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 ht="14.25" customHeight="1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 ht="14.25" customHeight="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 ht="14.25" customHeight="1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 ht="14.25" customHeight="1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 ht="14.25" customHeight="1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 ht="14.25" customHeight="1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 ht="14.25" customHeight="1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 ht="14.25" customHeight="1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 ht="14.25" customHeight="1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 ht="14.25" customHeight="1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 ht="14.25" customHeight="1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 ht="14.25" customHeight="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 ht="14.25" customHeight="1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 ht="14.25" customHeight="1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 ht="14.25" customHeight="1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 ht="14.25" customHeight="1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 ht="14.25" customHeight="1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 ht="14.25" customHeight="1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 ht="14.25" customHeight="1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 ht="14.25" customHeight="1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 ht="14.25" customHeight="1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 ht="14.25" customHeight="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 ht="14.25" customHeight="1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 ht="14.25" customHeight="1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 ht="14.25" customHeight="1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 ht="14.25" customHeight="1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 ht="14.25" customHeight="1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 ht="14.25" customHeight="1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 ht="14.25" customHeight="1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 ht="14.25" customHeight="1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 ht="14.25" customHeight="1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 ht="14.25" customHeight="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 ht="14.25" customHeight="1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 ht="14.25" customHeight="1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 ht="14.25" customHeight="1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 ht="14.25" customHeight="1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 ht="14.25" customHeight="1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 ht="14.25" customHeight="1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 ht="14.25" customHeight="1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 ht="14.25" customHeight="1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 ht="14.25" customHeight="1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 ht="14.25" customHeight="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 ht="14.25" customHeight="1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 ht="14.25" customHeight="1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 ht="14.25" customHeight="1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 ht="14.25" customHeight="1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 ht="14.25" customHeight="1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 ht="14.25" customHeight="1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 ht="14.25" customHeight="1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 ht="14.25" customHeight="1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 ht="14.25" customHeight="1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 ht="14.25" customHeight="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 ht="14.25" customHeight="1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 ht="14.25" customHeight="1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 ht="14.25" customHeight="1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 ht="14.25" customHeight="1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 ht="14.25" customHeight="1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 ht="14.25" customHeight="1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 ht="14.25" customHeight="1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 ht="14.25" customHeight="1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 ht="14.25" customHeight="1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 ht="14.25" customHeight="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 ht="14.25" customHeight="1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 ht="14.25" customHeight="1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 ht="14.25" customHeight="1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 ht="14.25" customHeight="1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 ht="14.25" customHeight="1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 ht="14.25" customHeight="1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 ht="14.25" customHeight="1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 ht="14.25" customHeight="1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 ht="14.25" customHeight="1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 ht="14.25" customHeight="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 ht="14.25" customHeight="1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 ht="14.25" customHeight="1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 ht="14.25" customHeight="1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 ht="14.25" customHeight="1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 ht="14.25" customHeight="1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 ht="14.25" customHeight="1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 ht="14.25" customHeight="1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 ht="14.25" customHeight="1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 ht="14.25" customHeight="1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 ht="14.25" customHeight="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 ht="14.25" customHeight="1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 ht="14.25" customHeight="1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 ht="14.25" customHeight="1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 ht="14.25" customHeight="1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 ht="14.25" customHeight="1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 ht="14.25" customHeight="1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 ht="14.25" customHeight="1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 ht="14.25" customHeight="1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 ht="14.25" customHeight="1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 ht="14.25" customHeight="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 ht="14.25" customHeight="1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 ht="14.25" customHeight="1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 ht="14.25" customHeight="1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 ht="14.25" customHeight="1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 ht="14.25" customHeight="1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 ht="14.25" customHeight="1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 ht="14.25" customHeight="1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 ht="14.25" customHeight="1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 ht="14.25" customHeight="1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 ht="14.25" customHeight="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 ht="14.25" customHeight="1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 ht="14.25" customHeight="1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 ht="14.25" customHeight="1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 ht="14.25" customHeight="1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 ht="14.25" customHeight="1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 ht="14.25" customHeight="1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 ht="14.25" customHeight="1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 ht="14.25" customHeight="1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 ht="14.25" customHeight="1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 ht="14.25" customHeight="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 ht="14.25" customHeight="1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 ht="14.25" customHeight="1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 ht="14.25" customHeight="1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 ht="14.25" customHeight="1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 ht="14.25" customHeight="1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 ht="14.25" customHeight="1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 ht="14.25" customHeight="1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 ht="14.25" customHeight="1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 ht="14.25" customHeight="1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 ht="14.25" customHeight="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 ht="14.25" customHeight="1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 ht="14.25" customHeight="1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 ht="14.25" customHeight="1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 ht="14.25" customHeight="1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 ht="14.25" customHeight="1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 ht="14.25" customHeight="1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 ht="14.25" customHeight="1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 ht="14.25" customHeight="1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 ht="14.25" customHeight="1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 ht="14.25" customHeight="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 ht="14.25" customHeight="1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 ht="14.25" customHeight="1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 ht="14.25" customHeight="1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 ht="14.25" customHeight="1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 ht="14.25" customHeight="1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 ht="14.25" customHeight="1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 ht="14.25" customHeight="1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 ht="14.25" customHeight="1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 ht="14.25" customHeight="1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 ht="14.25" customHeight="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 ht="14.25" customHeight="1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 ht="14.25" customHeight="1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 ht="14.25" customHeight="1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 ht="14.25" customHeight="1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 ht="14.25" customHeight="1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 ht="14.25" customHeight="1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 ht="14.25" customHeight="1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 ht="14.25" customHeight="1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 ht="14.25" customHeight="1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 ht="14.25" customHeight="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 ht="14.25" customHeight="1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 ht="14.25" customHeight="1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 ht="14.25" customHeight="1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 ht="14.25" customHeight="1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 ht="14.25" customHeight="1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 ht="14.25" customHeight="1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 ht="14.25" customHeight="1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 ht="14.25" customHeight="1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 ht="14.25" customHeight="1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 ht="14.25" customHeight="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 ht="14.25" customHeight="1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 ht="14.25" customHeight="1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 ht="14.25" customHeight="1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 ht="14.25" customHeight="1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 ht="14.25" customHeight="1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 ht="14.25" customHeight="1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 ht="14.25" customHeight="1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 ht="14.25" customHeight="1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 ht="14.25" customHeight="1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 ht="14.25" customHeight="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 ht="14.25" customHeight="1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 ht="14.25" customHeight="1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 ht="14.25" customHeight="1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 ht="14.25" customHeight="1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 ht="14.25" customHeight="1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 ht="14.25" customHeight="1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 ht="14.25" customHeight="1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 ht="14.25" customHeight="1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 ht="14.25" customHeight="1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 ht="14.25" customHeight="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 ht="14.25" customHeight="1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 ht="14.25" customHeight="1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 ht="14.25" customHeight="1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 ht="14.25" customHeight="1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 ht="14.25" customHeight="1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 ht="14.25" customHeight="1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 ht="14.25" customHeight="1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 ht="14.25" customHeight="1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 ht="14.25" customHeight="1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 ht="14.25" customHeight="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 ht="14.25" customHeight="1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 ht="14.25" customHeight="1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 ht="14.25" customHeight="1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 ht="14.25" customHeight="1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 ht="14.25" customHeight="1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 ht="14.25" customHeight="1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 ht="14.25" customHeight="1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 ht="14.25" customHeight="1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 ht="14.25" customHeight="1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 ht="14.25" customHeight="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 ht="14.25" customHeight="1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 ht="14.25" customHeight="1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 ht="14.25" customHeight="1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 ht="14.25" customHeight="1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 ht="14.25" customHeight="1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 ht="14.25" customHeight="1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 ht="14.25" customHeight="1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 ht="14.25" customHeight="1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 ht="14.25" customHeight="1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 ht="14.25" customHeight="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 ht="14.25" customHeight="1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 ht="14.25" customHeight="1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 ht="14.25" customHeight="1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 ht="14.25" customHeight="1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 ht="14.25" customHeight="1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 ht="14.25" customHeight="1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 ht="14.25" customHeight="1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 ht="14.25" customHeight="1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 ht="14.25" customHeight="1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 ht="14.25" customHeight="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 ht="14.25" customHeight="1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 ht="14.25" customHeight="1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 ht="14.25" customHeight="1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 ht="14.25" customHeight="1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 ht="14.25" customHeight="1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 ht="14.25" customHeight="1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 ht="14.25" customHeight="1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 ht="14.25" customHeight="1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 ht="14.25" customHeight="1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 ht="14.25" customHeight="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 ht="14.25" customHeight="1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 ht="14.25" customHeight="1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 ht="14.25" customHeight="1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 ht="14.25" customHeight="1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 ht="14.25" customHeight="1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 ht="14.25" customHeight="1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 ht="14.25" customHeight="1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 ht="14.25" customHeight="1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 ht="14.25" customHeight="1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 ht="14.25" customHeight="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 ht="14.25" customHeight="1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 ht="14.25" customHeight="1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 ht="14.25" customHeight="1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 ht="14.25" customHeight="1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 ht="14.25" customHeight="1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 ht="14.25" customHeight="1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 ht="14.25" customHeight="1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 ht="14.25" customHeight="1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 ht="14.25" customHeight="1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 ht="14.25" customHeight="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 ht="14.25" customHeight="1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 ht="14.25" customHeight="1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 ht="14.25" customHeight="1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 ht="14.25" customHeight="1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 ht="14.25" customHeight="1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 ht="14.25" customHeight="1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 ht="14.25" customHeight="1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 ht="14.25" customHeight="1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 ht="14.25" customHeight="1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 ht="14.25" customHeight="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 ht="14.25" customHeight="1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 ht="14.25" customHeight="1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 ht="14.25" customHeight="1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 ht="14.25" customHeight="1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 ht="14.25" customHeight="1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 ht="14.25" customHeight="1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 ht="14.25" customHeight="1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 ht="14.25" customHeight="1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 ht="14.25" customHeight="1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 ht="14.25" customHeight="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 ht="14.25" customHeight="1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 ht="14.25" customHeight="1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 ht="14.25" customHeight="1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 ht="14.25" customHeight="1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 ht="14.25" customHeight="1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 ht="14.25" customHeight="1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 ht="14.25" customHeight="1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 ht="14.25" customHeight="1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 ht="14.25" customHeight="1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 ht="14.25" customHeight="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 ht="14.25" customHeight="1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 ht="14.25" customHeight="1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 ht="14.25" customHeight="1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 ht="14.25" customHeight="1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 ht="14.25" customHeight="1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 ht="14.25" customHeight="1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 ht="14.25" customHeight="1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 ht="14.25" customHeight="1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 ht="14.25" customHeight="1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 ht="14.25" customHeight="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 ht="14.25" customHeight="1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 ht="14.25" customHeight="1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 ht="14.25" customHeight="1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 ht="14.25" customHeight="1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 ht="14.25" customHeight="1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 ht="14.25" customHeight="1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 ht="14.25" customHeight="1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 ht="14.25" customHeight="1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 ht="14.25" customHeight="1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 ht="14.25" customHeight="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 ht="14.25" customHeight="1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 ht="14.25" customHeight="1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 ht="14.25" customHeight="1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 ht="14.25" customHeight="1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 ht="14.25" customHeight="1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 ht="14.25" customHeight="1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 ht="14.25" customHeight="1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 ht="14.25" customHeight="1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 ht="14.25" customHeight="1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 ht="14.25" customHeight="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 ht="14.25" customHeight="1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 ht="14.25" customHeight="1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 ht="14.25" customHeight="1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 ht="14.25" customHeight="1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 ht="14.25" customHeight="1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 ht="14.25" customHeight="1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 ht="14.25" customHeight="1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 ht="14.25" customHeight="1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 ht="14.25" customHeight="1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 ht="14.25" customHeight="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 ht="14.25" customHeight="1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 ht="14.25" customHeight="1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 ht="14.25" customHeight="1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 ht="14.25" customHeight="1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 ht="14.25" customHeight="1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 ht="14.25" customHeight="1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 ht="14.25" customHeight="1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 ht="14.25" customHeight="1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 ht="14.25" customHeight="1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 ht="14.25" customHeight="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 ht="14.25" customHeight="1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 ht="14.25" customHeight="1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 ht="14.25" customHeight="1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 ht="14.25" customHeight="1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 ht="14.25" customHeight="1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 ht="14.25" customHeight="1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 ht="14.25" customHeight="1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 ht="14.25" customHeight="1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 ht="14.25" customHeight="1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 ht="14.25" customHeight="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 ht="14.25" customHeight="1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 ht="14.25" customHeight="1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 ht="14.25" customHeight="1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 ht="14.25" customHeight="1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 ht="14.25" customHeight="1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 ht="14.25" customHeight="1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 ht="14.25" customHeight="1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 ht="14.25" customHeight="1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 ht="14.25" customHeight="1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 ht="14.25" customHeight="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 ht="14.25" customHeight="1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 ht="14.25" customHeight="1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 ht="14.25" customHeight="1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 ht="14.25" customHeight="1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 ht="14.25" customHeight="1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 ht="14.25" customHeight="1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 ht="14.25" customHeight="1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 ht="14.25" customHeight="1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 ht="14.25" customHeight="1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 ht="14.25" customHeight="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 ht="14.25" customHeight="1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 ht="14.25" customHeight="1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 ht="14.25" customHeight="1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 ht="14.25" customHeight="1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 ht="14.25" customHeight="1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 ht="14.25" customHeight="1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 ht="14.25" customHeight="1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 ht="14.25" customHeight="1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 ht="14.25" customHeight="1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 ht="14.25" customHeight="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 ht="14.25" customHeight="1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 ht="14.25" customHeight="1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 ht="14.25" customHeight="1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 ht="14.25" customHeight="1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 ht="14.25" customHeight="1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 ht="14.25" customHeight="1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 ht="14.25" customHeight="1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 ht="14.25" customHeight="1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 ht="14.25" customHeight="1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 ht="14.25" customHeight="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 ht="14.25" customHeight="1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 ht="14.25" customHeight="1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 ht="14.25" customHeight="1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 ht="14.25" customHeight="1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 ht="14.25" customHeight="1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 ht="14.25" customHeight="1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 ht="14.25" customHeight="1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 ht="14.25" customHeight="1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 ht="14.25" customHeight="1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 ht="14.25" customHeight="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 ht="14.25" customHeight="1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 ht="14.25" customHeight="1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 ht="14.25" customHeight="1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 ht="14.25" customHeight="1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 ht="14.25" customHeight="1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 ht="14.25" customHeight="1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 ht="14.25" customHeight="1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 ht="14.25" customHeight="1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 ht="14.25" customHeight="1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 ht="14.25" customHeight="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 ht="14.25" customHeight="1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 ht="14.25" customHeight="1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 ht="14.25" customHeight="1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 ht="14.25" customHeight="1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 ht="14.25" customHeight="1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 ht="14.25" customHeight="1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 ht="14.25" customHeight="1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 ht="14.25" customHeight="1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 ht="14.25" customHeight="1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 ht="14.25" customHeight="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 ht="14.25" customHeight="1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 ht="14.25" customHeight="1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 ht="14.25" customHeight="1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 ht="14.25" customHeight="1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 ht="14.25" customHeight="1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 ht="14.25" customHeight="1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 ht="14.25" customHeight="1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 ht="14.25" customHeight="1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 ht="14.25" customHeight="1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 ht="14.25" customHeight="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 ht="14.25" customHeight="1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 ht="14.25" customHeight="1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 ht="14.25" customHeight="1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 ht="14.25" customHeight="1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 ht="14.25" customHeight="1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 ht="14.25" customHeight="1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 ht="14.25" customHeight="1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 ht="14.25" customHeight="1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 ht="14.25" customHeight="1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 ht="14.25" customHeight="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 ht="14.25" customHeight="1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 ht="14.25" customHeight="1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 ht="14.25" customHeight="1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 ht="14.25" customHeight="1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 ht="14.25" customHeight="1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 ht="14.25" customHeight="1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 ht="14.25" customHeight="1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 ht="14.25" customHeight="1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 ht="14.25" customHeight="1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 ht="14.25" customHeight="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 ht="14.25" customHeight="1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 ht="14.25" customHeight="1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 ht="14.25" customHeight="1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 ht="14.25" customHeight="1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 ht="14.25" customHeight="1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 ht="14.25" customHeight="1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 ht="14.25" customHeight="1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 ht="14.25" customHeight="1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 ht="14.25" customHeight="1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 ht="14.25" customHeight="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 ht="14.25" customHeight="1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 ht="14.25" customHeight="1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 ht="14.25" customHeight="1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 ht="14.25" customHeight="1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 ht="14.25" customHeight="1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 ht="14.25" customHeight="1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 ht="14.25" customHeight="1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 ht="14.25" customHeight="1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 ht="14.25" customHeight="1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 ht="14.25" customHeight="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 ht="14.25" customHeight="1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 ht="14.25" customHeight="1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 ht="14.25" customHeight="1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 ht="14.25" customHeight="1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 ht="14.25" customHeight="1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 ht="14.25" customHeight="1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 ht="14.25" customHeight="1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 ht="14.25" customHeight="1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 ht="14.25" customHeight="1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 ht="14.25" customHeight="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 ht="14.25" customHeight="1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 ht="14.25" customHeight="1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 ht="14.25" customHeight="1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 ht="14.25" customHeight="1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 ht="14.25" customHeight="1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 ht="14.25" customHeight="1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 ht="14.25" customHeight="1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 ht="14.25" customHeight="1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 ht="14.25" customHeight="1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 ht="14.25" customHeight="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 ht="14.25" customHeight="1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 ht="14.25" customHeight="1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 ht="14.25" customHeight="1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 ht="14.25" customHeight="1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 ht="14.25" customHeight="1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 ht="14.25" customHeight="1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 ht="14.25" customHeight="1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 ht="14.25" customHeight="1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 ht="14.25" customHeight="1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mergeCells count="17">
    <mergeCell ref="B3:E3"/>
    <mergeCell ref="B4:E4"/>
    <mergeCell ref="B5:E5"/>
    <mergeCell ref="B9:E9"/>
    <mergeCell ref="B11:E11"/>
    <mergeCell ref="B12:D12"/>
    <mergeCell ref="B13:E13"/>
    <mergeCell ref="B21:E21"/>
    <mergeCell ref="B22:E22"/>
    <mergeCell ref="B23:E23"/>
    <mergeCell ref="B14:D14"/>
    <mergeCell ref="B15:D15"/>
    <mergeCell ref="B16:E16"/>
    <mergeCell ref="B17:D17"/>
    <mergeCell ref="B18:D18"/>
    <mergeCell ref="B19:D19"/>
    <mergeCell ref="B20:D20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.38"/>
    <col customWidth="1" min="4" max="4" width="13.75"/>
    <col customWidth="1" min="5" max="26" width="7.63"/>
  </cols>
  <sheetData>
    <row r="1" ht="14.25" customHeight="1">
      <c r="A1" s="77" t="s">
        <v>147</v>
      </c>
    </row>
    <row r="2" ht="14.25" customHeight="1"/>
    <row r="3" ht="14.25" customHeight="1"/>
    <row r="4" ht="14.25" customHeight="1"/>
    <row r="5" ht="14.25" customHeight="1">
      <c r="I5" s="77" t="s">
        <v>148</v>
      </c>
    </row>
    <row r="6" ht="14.25" customHeight="1">
      <c r="I6" s="77" t="b">
        <f>OR('Data Set'!B2&gt;$D$22,'Data Set'!B2&lt;$D$23)</f>
        <v>0</v>
      </c>
      <c r="J6" s="90" t="b">
        <f>if(I6=true,'Data Set'!W2)</f>
        <v>0</v>
      </c>
      <c r="K6" s="77" t="s">
        <v>149</v>
      </c>
      <c r="L6" s="77"/>
    </row>
    <row r="7" ht="14.25" customHeight="1">
      <c r="I7" s="77" t="b">
        <f>OR('Data Set'!B3&gt;$D$22,'Data Set'!B3&lt;$D$23)</f>
        <v>1</v>
      </c>
      <c r="J7" s="91">
        <f>if(I7=true,'Data Set'!W3)</f>
        <v>320</v>
      </c>
      <c r="K7" s="89">
        <f>countif(I6:I121,True)</f>
        <v>18</v>
      </c>
      <c r="L7" s="77" t="s">
        <v>96</v>
      </c>
    </row>
    <row r="8" ht="14.25" customHeight="1">
      <c r="I8" s="77" t="b">
        <f>OR('Data Set'!B4&gt;$D$22,'Data Set'!B4&lt;$D$23)</f>
        <v>0</v>
      </c>
      <c r="J8" s="90" t="b">
        <f>if(I8=true,'Data Set'!W4)</f>
        <v>0</v>
      </c>
      <c r="L8" s="77"/>
    </row>
    <row r="9" ht="14.25" customHeight="1">
      <c r="I9" s="77" t="b">
        <f>OR('Data Set'!B5&gt;$D$22,'Data Set'!B5&lt;$D$23)</f>
        <v>0</v>
      </c>
      <c r="J9" s="90" t="b">
        <f>if(I9=true,'Data Set'!W5)</f>
        <v>0</v>
      </c>
      <c r="L9" s="77" t="s">
        <v>96</v>
      </c>
      <c r="R9" s="77"/>
    </row>
    <row r="10" ht="14.25" customHeight="1">
      <c r="C10" s="77" t="s">
        <v>150</v>
      </c>
      <c r="I10" s="77" t="b">
        <f>OR('Data Set'!B6&gt;$D$22,'Data Set'!B6&lt;$D$23)</f>
        <v>0</v>
      </c>
      <c r="J10" s="90" t="b">
        <f>if(I10=true,'Data Set'!W6)</f>
        <v>0</v>
      </c>
    </row>
    <row r="11" ht="14.25" customHeight="1">
      <c r="C11" s="77" t="s">
        <v>151</v>
      </c>
      <c r="I11" s="77" t="b">
        <f>OR('Data Set'!B7&gt;$D$22,'Data Set'!B7&lt;$D$23)</f>
        <v>0</v>
      </c>
      <c r="J11" s="90" t="b">
        <f>if(I11=true,'Data Set'!W7)</f>
        <v>0</v>
      </c>
    </row>
    <row r="12" ht="14.25" customHeight="1">
      <c r="C12" s="77" t="s">
        <v>152</v>
      </c>
      <c r="D12" s="77">
        <f>STDEV('Data Set'!B2:B121)</f>
        <v>324.9466579</v>
      </c>
      <c r="I12" s="77" t="b">
        <f>OR('Data Set'!B8&gt;$D$22,'Data Set'!B8&lt;$D$23)</f>
        <v>1</v>
      </c>
      <c r="J12" s="91">
        <f>if(I12=true,'Data Set'!W8)</f>
        <v>200</v>
      </c>
    </row>
    <row r="13" ht="14.25" customHeight="1">
      <c r="C13" s="77" t="s">
        <v>153</v>
      </c>
      <c r="D13" s="91">
        <f>AVERAGE('Data Set'!B2:B121)</f>
        <v>886.575</v>
      </c>
      <c r="I13" s="77" t="b">
        <f>OR('Data Set'!B9&gt;$D$22,'Data Set'!B9&lt;$D$23)</f>
        <v>1</v>
      </c>
      <c r="J13" s="91">
        <f>if(I13=true,'Data Set'!W9)</f>
        <v>330</v>
      </c>
    </row>
    <row r="14" ht="14.25" customHeight="1">
      <c r="C14" s="77" t="s">
        <v>154</v>
      </c>
      <c r="D14" s="91">
        <f>MAX(('Data Set'!B2:B121))</f>
        <v>1761</v>
      </c>
      <c r="I14" s="77" t="b">
        <f>OR('Data Set'!B10&gt;$D$22,'Data Set'!B10&lt;$D$23)</f>
        <v>0</v>
      </c>
      <c r="J14" s="90" t="b">
        <f>if(I14=true,'Data Set'!W10)</f>
        <v>0</v>
      </c>
    </row>
    <row r="15" ht="14.25" customHeight="1">
      <c r="C15" s="77" t="s">
        <v>155</v>
      </c>
      <c r="D15" s="91">
        <f>MIN('Data Set'!B2:B121)</f>
        <v>192</v>
      </c>
      <c r="I15" s="77" t="b">
        <f>OR('Data Set'!B11&gt;$D$22,'Data Set'!B11&lt;$D$23)</f>
        <v>0</v>
      </c>
      <c r="J15" s="90" t="b">
        <f>if(I15=true,'Data Set'!W11)</f>
        <v>0</v>
      </c>
    </row>
    <row r="16" ht="14.25" customHeight="1">
      <c r="C16" s="77" t="s">
        <v>156</v>
      </c>
      <c r="D16" s="91">
        <f>D14-D15</f>
        <v>1569</v>
      </c>
      <c r="I16" s="77" t="b">
        <f>OR('Data Set'!B12&gt;$D$22,'Data Set'!B12&lt;$D$23)</f>
        <v>0</v>
      </c>
      <c r="J16" s="90" t="b">
        <f>if(I16=true,'Data Set'!W12)</f>
        <v>0</v>
      </c>
    </row>
    <row r="17" ht="14.25" customHeight="1">
      <c r="C17" s="77" t="s">
        <v>157</v>
      </c>
      <c r="D17" s="91">
        <f>Median('Data Set'!B2:B121)</f>
        <v>852</v>
      </c>
      <c r="I17" s="77" t="b">
        <f>OR('Data Set'!B13&gt;$D$22,'Data Set'!B13&lt;$D$23)</f>
        <v>0</v>
      </c>
      <c r="J17" s="90" t="b">
        <f>if(I17=true,'Data Set'!W13)</f>
        <v>0</v>
      </c>
    </row>
    <row r="18" ht="14.25" customHeight="1">
      <c r="C18" s="77" t="s">
        <v>158</v>
      </c>
      <c r="D18" s="90">
        <f>VAR('Data Set'!B2:B121)</f>
        <v>105590.3305</v>
      </c>
      <c r="I18" s="77" t="b">
        <f>OR('Data Set'!B14&gt;$D$22,'Data Set'!B14&lt;$D$23)</f>
        <v>0</v>
      </c>
      <c r="J18" s="90" t="b">
        <f>if(I18=true,'Data Set'!W14)</f>
        <v>0</v>
      </c>
    </row>
    <row r="19" ht="14.25" customHeight="1">
      <c r="C19" s="77" t="s">
        <v>159</v>
      </c>
      <c r="D19" s="90">
        <f>QUARTILE('Data Set'!B2:B121,1)</f>
        <v>637.25</v>
      </c>
      <c r="I19" s="77" t="b">
        <f>OR('Data Set'!B15&gt;$D$22,'Data Set'!B15&lt;$D$23)</f>
        <v>0</v>
      </c>
      <c r="J19" s="90" t="b">
        <f>if(I19=true,'Data Set'!W15)</f>
        <v>0</v>
      </c>
    </row>
    <row r="20" ht="14.25" customHeight="1">
      <c r="C20" s="77" t="s">
        <v>160</v>
      </c>
      <c r="D20" s="90">
        <f>QUARTILE('Data Set'!B2:B121, 3)</f>
        <v>1081.75</v>
      </c>
      <c r="I20" s="77" t="b">
        <f>OR('Data Set'!B16&gt;$D$22,'Data Set'!B16&lt;$D$23)</f>
        <v>0</v>
      </c>
      <c r="J20" s="90" t="b">
        <f>if(I20=true,'Data Set'!W16)</f>
        <v>0</v>
      </c>
    </row>
    <row r="21" ht="14.25" customHeight="1">
      <c r="C21" s="77" t="s">
        <v>161</v>
      </c>
      <c r="D21" s="90">
        <f>D20-D19</f>
        <v>444.5</v>
      </c>
      <c r="I21" s="77" t="b">
        <f>OR('Data Set'!B17&gt;$D$22,'Data Set'!B17&lt;$D$23)</f>
        <v>1</v>
      </c>
      <c r="J21" s="91">
        <f>if(I21=true,'Data Set'!W17)</f>
        <v>250</v>
      </c>
    </row>
    <row r="22" ht="14.25" customHeight="1">
      <c r="C22" s="77" t="s">
        <v>162</v>
      </c>
      <c r="D22" s="90">
        <f>D19+1.5*D21</f>
        <v>1304</v>
      </c>
      <c r="I22" s="77" t="b">
        <f>OR('Data Set'!B18&gt;$D$22,'Data Set'!B18&lt;$D$23)</f>
        <v>0</v>
      </c>
      <c r="J22" s="90" t="b">
        <f>if(I22=true,'Data Set'!W18)</f>
        <v>0</v>
      </c>
    </row>
    <row r="23" ht="14.25" customHeight="1">
      <c r="C23" s="77" t="s">
        <v>163</v>
      </c>
      <c r="D23" s="90">
        <f>D20-1.5*D21</f>
        <v>415</v>
      </c>
      <c r="I23" s="77" t="b">
        <f>OR('Data Set'!B19&gt;$D$22,'Data Set'!B19&lt;$D$23)</f>
        <v>0</v>
      </c>
      <c r="J23" s="90" t="b">
        <f>if(I23=true,'Data Set'!W19)</f>
        <v>0</v>
      </c>
    </row>
    <row r="24" ht="14.25" customHeight="1">
      <c r="I24" s="77" t="b">
        <f>OR('Data Set'!B20&gt;$D$22,'Data Set'!B20&lt;$D$23)</f>
        <v>0</v>
      </c>
      <c r="J24" s="90" t="b">
        <f>if(I24=true,'Data Set'!W20)</f>
        <v>0</v>
      </c>
    </row>
    <row r="25" ht="14.25" customHeight="1">
      <c r="I25" s="77" t="b">
        <f>OR('Data Set'!B21&gt;$D$22,'Data Set'!B21&lt;$D$23)</f>
        <v>0</v>
      </c>
      <c r="J25" s="90" t="b">
        <f>if(I25=true,'Data Set'!W21)</f>
        <v>0</v>
      </c>
    </row>
    <row r="26" ht="14.25" customHeight="1">
      <c r="I26" s="77" t="b">
        <f>OR('Data Set'!B22&gt;$D$22,'Data Set'!B22&lt;$D$23)</f>
        <v>0</v>
      </c>
      <c r="J26" s="90" t="b">
        <f>if(I26=true,'Data Set'!W22)</f>
        <v>0</v>
      </c>
    </row>
    <row r="27" ht="14.25" customHeight="1">
      <c r="I27" s="77" t="b">
        <f>OR('Data Set'!B23&gt;$D$22,'Data Set'!B23&lt;$D$23)</f>
        <v>0</v>
      </c>
      <c r="J27" s="90" t="b">
        <f>if(I27=true,'Data Set'!W23)</f>
        <v>0</v>
      </c>
    </row>
    <row r="28" ht="14.25" customHeight="1">
      <c r="D28" s="77" t="s">
        <v>164</v>
      </c>
      <c r="I28" s="77" t="b">
        <f>OR('Data Set'!B24&gt;$D$22,'Data Set'!B24&lt;$D$23)</f>
        <v>0</v>
      </c>
      <c r="J28" s="90" t="b">
        <f>if(I28=true,'Data Set'!W24)</f>
        <v>0</v>
      </c>
    </row>
    <row r="29" ht="14.25" customHeight="1">
      <c r="I29" s="77" t="b">
        <f>OR('Data Set'!B25&gt;$D$22,'Data Set'!B25&lt;$D$23)</f>
        <v>0</v>
      </c>
      <c r="J29" s="90" t="b">
        <f>if(I29=true,'Data Set'!W25)</f>
        <v>0</v>
      </c>
    </row>
    <row r="30" ht="14.25" customHeight="1">
      <c r="I30" s="77" t="b">
        <f>OR('Data Set'!B26&gt;$D$22,'Data Set'!B26&lt;$D$23)</f>
        <v>0</v>
      </c>
      <c r="J30" s="90" t="b">
        <f>if(I30=true,'Data Set'!W26)</f>
        <v>0</v>
      </c>
    </row>
    <row r="31" ht="14.25" customHeight="1">
      <c r="I31" s="77" t="b">
        <f>OR('Data Set'!B27&gt;$D$22,'Data Set'!B27&lt;$D$23)</f>
        <v>0</v>
      </c>
      <c r="J31" s="90" t="b">
        <f>if(I31=true,'Data Set'!W27)</f>
        <v>0</v>
      </c>
    </row>
    <row r="32" ht="14.25" customHeight="1">
      <c r="I32" s="77" t="b">
        <f>OR('Data Set'!B28&gt;$D$22,'Data Set'!B28&lt;$D$23)</f>
        <v>0</v>
      </c>
      <c r="J32" s="90" t="b">
        <f>if(I32=true,'Data Set'!W28)</f>
        <v>0</v>
      </c>
    </row>
    <row r="33" ht="14.25" customHeight="1">
      <c r="I33" s="77" t="b">
        <f>OR('Data Set'!B29&gt;$D$22,'Data Set'!B29&lt;$D$23)</f>
        <v>0</v>
      </c>
      <c r="J33" s="90" t="b">
        <f>if(I33=true,'Data Set'!W29)</f>
        <v>0</v>
      </c>
    </row>
    <row r="34" ht="14.25" customHeight="1">
      <c r="I34" s="77" t="b">
        <f>OR('Data Set'!B30&gt;$D$22,'Data Set'!B30&lt;$D$23)</f>
        <v>0</v>
      </c>
      <c r="J34" s="90" t="b">
        <f>if(I34=true,'Data Set'!W30)</f>
        <v>0</v>
      </c>
    </row>
    <row r="35" ht="14.25" customHeight="1">
      <c r="I35" s="77" t="b">
        <f>OR('Data Set'!B31&gt;$D$22,'Data Set'!B31&lt;$D$23)</f>
        <v>0</v>
      </c>
      <c r="J35" s="90" t="b">
        <f>if(I35=true,'Data Set'!W31)</f>
        <v>0</v>
      </c>
    </row>
    <row r="36" ht="14.25" customHeight="1">
      <c r="I36" s="77" t="b">
        <f>OR('Data Set'!B32&gt;$D$22,'Data Set'!B32&lt;$D$23)</f>
        <v>0</v>
      </c>
      <c r="J36" s="90" t="b">
        <f>if(I36=true,'Data Set'!W32)</f>
        <v>0</v>
      </c>
    </row>
    <row r="37" ht="14.25" customHeight="1">
      <c r="I37" s="77" t="b">
        <f>OR('Data Set'!B33&gt;$D$22,'Data Set'!B33&lt;$D$23)</f>
        <v>0</v>
      </c>
      <c r="J37" s="90" t="b">
        <f>if(I37=true,'Data Set'!W33)</f>
        <v>0</v>
      </c>
    </row>
    <row r="38" ht="14.25" customHeight="1">
      <c r="I38" s="77" t="b">
        <f>OR('Data Set'!B34&gt;$D$22,'Data Set'!B34&lt;$D$23)</f>
        <v>0</v>
      </c>
      <c r="J38" s="90" t="b">
        <f>if(I38=true,'Data Set'!W34)</f>
        <v>0</v>
      </c>
    </row>
    <row r="39" ht="14.25" customHeight="1">
      <c r="I39" s="77" t="b">
        <f>OR('Data Set'!B35&gt;$D$22,'Data Set'!B35&lt;$D$23)</f>
        <v>0</v>
      </c>
      <c r="J39" s="90" t="b">
        <f>if(I39=true,'Data Set'!W35)</f>
        <v>0</v>
      </c>
    </row>
    <row r="40" ht="14.25" customHeight="1">
      <c r="I40" s="77" t="b">
        <f>OR('Data Set'!B36&gt;$D$22,'Data Set'!B36&lt;$D$23)</f>
        <v>0</v>
      </c>
      <c r="J40" s="90" t="b">
        <f>if(I40=true,'Data Set'!W36)</f>
        <v>0</v>
      </c>
    </row>
    <row r="41" ht="14.25" customHeight="1">
      <c r="I41" s="77" t="b">
        <f>OR('Data Set'!B37&gt;$D$22,'Data Set'!B37&lt;$D$23)</f>
        <v>0</v>
      </c>
      <c r="J41" s="90" t="b">
        <f>if(I41=true,'Data Set'!W37)</f>
        <v>0</v>
      </c>
    </row>
    <row r="42" ht="14.25" customHeight="1">
      <c r="I42" s="77" t="b">
        <f>OR('Data Set'!B38&gt;$D$22,'Data Set'!B38&lt;$D$23)</f>
        <v>0</v>
      </c>
      <c r="J42" s="90" t="b">
        <f>if(I42=true,'Data Set'!W38)</f>
        <v>0</v>
      </c>
    </row>
    <row r="43" ht="14.25" customHeight="1">
      <c r="I43" s="77" t="b">
        <f>OR('Data Set'!B39&gt;$D$22,'Data Set'!B39&lt;$D$23)</f>
        <v>0</v>
      </c>
      <c r="J43" s="90" t="b">
        <f>if(I43=true,'Data Set'!W39)</f>
        <v>0</v>
      </c>
    </row>
    <row r="44" ht="14.25" customHeight="1">
      <c r="I44" s="77" t="b">
        <f>OR('Data Set'!B40&gt;$D$22,'Data Set'!B40&lt;$D$23)</f>
        <v>0</v>
      </c>
      <c r="J44" s="90" t="b">
        <f>if(I44=true,'Data Set'!W40)</f>
        <v>0</v>
      </c>
    </row>
    <row r="45" ht="14.25" customHeight="1">
      <c r="I45" s="77" t="b">
        <f>OR('Data Set'!B41&gt;$D$22,'Data Set'!B41&lt;$D$23)</f>
        <v>0</v>
      </c>
      <c r="J45" s="90" t="b">
        <f>if(I45=true,'Data Set'!W41)</f>
        <v>0</v>
      </c>
    </row>
    <row r="46" ht="14.25" customHeight="1">
      <c r="I46" s="77" t="b">
        <f>OR('Data Set'!B42&gt;$D$22,'Data Set'!B42&lt;$D$23)</f>
        <v>0</v>
      </c>
      <c r="J46" s="90" t="b">
        <f>if(I46=true,'Data Set'!W42)</f>
        <v>0</v>
      </c>
    </row>
    <row r="47" ht="14.25" customHeight="1">
      <c r="I47" s="77" t="b">
        <f>OR('Data Set'!B43&gt;$D$22,'Data Set'!B43&lt;$D$23)</f>
        <v>0</v>
      </c>
      <c r="J47" s="90" t="b">
        <f>if(I47=true,'Data Set'!W43)</f>
        <v>0</v>
      </c>
    </row>
    <row r="48" ht="14.25" customHeight="1">
      <c r="I48" s="77" t="b">
        <f>OR('Data Set'!B44&gt;$D$22,'Data Set'!B44&lt;$D$23)</f>
        <v>0</v>
      </c>
      <c r="J48" s="90" t="b">
        <f>if(I48=true,'Data Set'!W44)</f>
        <v>0</v>
      </c>
    </row>
    <row r="49" ht="14.25" customHeight="1">
      <c r="I49" s="77" t="b">
        <f>OR('Data Set'!B45&gt;$D$22,'Data Set'!B45&lt;$D$23)</f>
        <v>0</v>
      </c>
      <c r="J49" s="90" t="b">
        <f>if(I49=true,'Data Set'!W45)</f>
        <v>0</v>
      </c>
    </row>
    <row r="50" ht="14.25" customHeight="1">
      <c r="I50" s="77" t="b">
        <f>OR('Data Set'!B46&gt;$D$22,'Data Set'!B46&lt;$D$23)</f>
        <v>0</v>
      </c>
      <c r="J50" s="90" t="b">
        <f>if(I50=true,'Data Set'!W46)</f>
        <v>0</v>
      </c>
    </row>
    <row r="51" ht="14.25" customHeight="1">
      <c r="I51" s="77" t="b">
        <f>OR('Data Set'!B47&gt;$D$22,'Data Set'!B47&lt;$D$23)</f>
        <v>0</v>
      </c>
      <c r="J51" s="90" t="b">
        <f>if(I51=true,'Data Set'!W47)</f>
        <v>0</v>
      </c>
    </row>
    <row r="52" ht="14.25" customHeight="1">
      <c r="I52" s="77" t="b">
        <f>OR('Data Set'!B48&gt;$D$22,'Data Set'!B48&lt;$D$23)</f>
        <v>0</v>
      </c>
      <c r="J52" s="90" t="b">
        <f>if(I52=true,'Data Set'!W48)</f>
        <v>0</v>
      </c>
    </row>
    <row r="53" ht="14.25" customHeight="1">
      <c r="I53" s="77" t="b">
        <f>OR('Data Set'!B49&gt;$D$22,'Data Set'!B49&lt;$D$23)</f>
        <v>0</v>
      </c>
      <c r="J53" s="90" t="b">
        <f>if(I53=true,'Data Set'!W49)</f>
        <v>0</v>
      </c>
    </row>
    <row r="54" ht="14.25" customHeight="1">
      <c r="I54" s="77" t="b">
        <f>OR('Data Set'!B50&gt;$D$22,'Data Set'!B50&lt;$D$23)</f>
        <v>0</v>
      </c>
      <c r="J54" s="90" t="b">
        <f>if(I54=true,'Data Set'!W50)</f>
        <v>0</v>
      </c>
    </row>
    <row r="55" ht="14.25" customHeight="1">
      <c r="I55" s="77" t="b">
        <f>OR('Data Set'!B51&gt;$D$22,'Data Set'!B51&lt;$D$23)</f>
        <v>0</v>
      </c>
      <c r="J55" s="90" t="b">
        <f>if(I55=true,'Data Set'!W51)</f>
        <v>0</v>
      </c>
    </row>
    <row r="56" ht="14.25" customHeight="1">
      <c r="I56" s="77" t="b">
        <f>OR('Data Set'!B52&gt;$D$22,'Data Set'!B52&lt;$D$23)</f>
        <v>0</v>
      </c>
      <c r="J56" s="90" t="b">
        <f>if(I56=true,'Data Set'!W52)</f>
        <v>0</v>
      </c>
    </row>
    <row r="57" ht="14.25" customHeight="1">
      <c r="I57" s="77" t="b">
        <f>OR('Data Set'!B53&gt;$D$22,'Data Set'!B53&lt;$D$23)</f>
        <v>0</v>
      </c>
      <c r="J57" s="90" t="b">
        <f>if(I57=true,'Data Set'!W53)</f>
        <v>0</v>
      </c>
    </row>
    <row r="58" ht="14.25" customHeight="1">
      <c r="I58" s="77" t="b">
        <f>OR('Data Set'!B54&gt;$D$22,'Data Set'!B54&lt;$D$23)</f>
        <v>0</v>
      </c>
      <c r="J58" s="90" t="b">
        <f>if(I58=true,'Data Set'!W54)</f>
        <v>0</v>
      </c>
    </row>
    <row r="59" ht="14.25" customHeight="1">
      <c r="I59" s="77" t="b">
        <f>OR('Data Set'!B55&gt;$D$22,'Data Set'!B55&lt;$D$23)</f>
        <v>0</v>
      </c>
      <c r="J59" s="90" t="b">
        <f>if(I59=true,'Data Set'!W55)</f>
        <v>0</v>
      </c>
    </row>
    <row r="60" ht="14.25" customHeight="1">
      <c r="I60" s="77" t="b">
        <f>OR('Data Set'!B56&gt;$D$22,'Data Set'!B56&lt;$D$23)</f>
        <v>0</v>
      </c>
      <c r="J60" s="90" t="b">
        <f>if(I60=true,'Data Set'!W56)</f>
        <v>0</v>
      </c>
    </row>
    <row r="61" ht="14.25" customHeight="1">
      <c r="I61" s="77" t="b">
        <f>OR('Data Set'!B57&gt;$D$22,'Data Set'!B57&lt;$D$23)</f>
        <v>1</v>
      </c>
      <c r="J61" s="91">
        <f>if(I61=true,'Data Set'!W57)</f>
        <v>290</v>
      </c>
    </row>
    <row r="62" ht="14.25" customHeight="1">
      <c r="I62" s="77" t="b">
        <f>OR('Data Set'!B58&gt;$D$22,'Data Set'!B58&lt;$D$23)</f>
        <v>0</v>
      </c>
      <c r="J62" s="90" t="b">
        <f>if(I62=true,'Data Set'!W58)</f>
        <v>0</v>
      </c>
    </row>
    <row r="63" ht="14.25" customHeight="1">
      <c r="I63" s="77" t="b">
        <f>OR('Data Set'!B59&gt;$D$22,'Data Set'!B59&lt;$D$23)</f>
        <v>0</v>
      </c>
      <c r="J63" s="90" t="b">
        <f>if(I63=true,'Data Set'!W59)</f>
        <v>0</v>
      </c>
    </row>
    <row r="64" ht="14.25" customHeight="1">
      <c r="I64" s="77" t="b">
        <f>OR('Data Set'!B60&gt;$D$22,'Data Set'!B60&lt;$D$23)</f>
        <v>0</v>
      </c>
      <c r="J64" s="90" t="b">
        <f>if(I64=true,'Data Set'!W60)</f>
        <v>0</v>
      </c>
    </row>
    <row r="65" ht="14.25" customHeight="1">
      <c r="I65" s="77" t="b">
        <f>OR('Data Set'!B61&gt;$D$22,'Data Set'!B61&lt;$D$23)</f>
        <v>0</v>
      </c>
      <c r="J65" s="90" t="b">
        <f>if(I65=true,'Data Set'!W61)</f>
        <v>0</v>
      </c>
    </row>
    <row r="66" ht="14.25" customHeight="1">
      <c r="I66" s="77" t="b">
        <f>OR('Data Set'!B62&gt;$D$22,'Data Set'!B62&lt;$D$23)</f>
        <v>0</v>
      </c>
      <c r="J66" s="90" t="b">
        <f>if(I66=true,'Data Set'!W62)</f>
        <v>0</v>
      </c>
    </row>
    <row r="67" ht="14.25" customHeight="1">
      <c r="I67" s="77" t="b">
        <f>OR('Data Set'!B63&gt;$D$22,'Data Set'!B63&lt;$D$23)</f>
        <v>0</v>
      </c>
      <c r="J67" s="90" t="b">
        <f>if(I67=true,'Data Set'!W63)</f>
        <v>0</v>
      </c>
    </row>
    <row r="68" ht="14.25" customHeight="1">
      <c r="I68" s="77" t="b">
        <f>OR('Data Set'!B64&gt;$D$22,'Data Set'!B64&lt;$D$23)</f>
        <v>0</v>
      </c>
      <c r="J68" s="90" t="b">
        <f>if(I68=true,'Data Set'!W64)</f>
        <v>0</v>
      </c>
    </row>
    <row r="69" ht="14.25" customHeight="1">
      <c r="I69" s="77" t="b">
        <f>OR('Data Set'!B65&gt;$D$22,'Data Set'!B65&lt;$D$23)</f>
        <v>0</v>
      </c>
      <c r="J69" s="90" t="b">
        <f>if(I69=true,'Data Set'!W65)</f>
        <v>0</v>
      </c>
    </row>
    <row r="70" ht="14.25" customHeight="1">
      <c r="I70" s="77" t="b">
        <f>OR('Data Set'!B66&gt;$D$22,'Data Set'!B66&lt;$D$23)</f>
        <v>0</v>
      </c>
      <c r="J70" s="90" t="b">
        <f>if(I70=true,'Data Set'!W66)</f>
        <v>0</v>
      </c>
    </row>
    <row r="71" ht="14.25" customHeight="1">
      <c r="I71" s="77" t="b">
        <f>OR('Data Set'!B67&gt;$D$22,'Data Set'!B67&lt;$D$23)</f>
        <v>0</v>
      </c>
      <c r="J71" s="90" t="b">
        <f>if(I71=true,'Data Set'!W67)</f>
        <v>0</v>
      </c>
    </row>
    <row r="72" ht="14.25" customHeight="1">
      <c r="I72" s="77" t="b">
        <f>OR('Data Set'!B68&gt;$D$22,'Data Set'!B68&lt;$D$23)</f>
        <v>0</v>
      </c>
      <c r="J72" s="90" t="b">
        <f>if(I72=true,'Data Set'!W68)</f>
        <v>0</v>
      </c>
    </row>
    <row r="73" ht="14.25" customHeight="1">
      <c r="I73" s="77" t="b">
        <f>OR('Data Set'!B69&gt;$D$22,'Data Set'!B69&lt;$D$23)</f>
        <v>0</v>
      </c>
      <c r="J73" s="90" t="b">
        <f>if(I73=true,'Data Set'!W69)</f>
        <v>0</v>
      </c>
    </row>
    <row r="74" ht="14.25" customHeight="1">
      <c r="I74" s="77" t="b">
        <f>OR('Data Set'!B70&gt;$D$22,'Data Set'!B70&lt;$D$23)</f>
        <v>0</v>
      </c>
      <c r="J74" s="90" t="b">
        <f>if(I74=true,'Data Set'!W70)</f>
        <v>0</v>
      </c>
    </row>
    <row r="75" ht="14.25" customHeight="1">
      <c r="I75" s="77" t="b">
        <f>OR('Data Set'!B71&gt;$D$22,'Data Set'!B71&lt;$D$23)</f>
        <v>0</v>
      </c>
      <c r="J75" s="90" t="b">
        <f>if(I75=true,'Data Set'!W71)</f>
        <v>0</v>
      </c>
    </row>
    <row r="76" ht="14.25" customHeight="1">
      <c r="I76" s="77" t="b">
        <f>OR('Data Set'!B72&gt;$D$22,'Data Set'!B72&lt;$D$23)</f>
        <v>0</v>
      </c>
      <c r="J76" s="90" t="b">
        <f>if(I76=true,'Data Set'!W72)</f>
        <v>0</v>
      </c>
    </row>
    <row r="77" ht="14.25" customHeight="1">
      <c r="I77" s="77" t="b">
        <f>OR('Data Set'!B73&gt;$D$22,'Data Set'!B73&lt;$D$23)</f>
        <v>0</v>
      </c>
      <c r="J77" s="90" t="b">
        <f>if(I77=true,'Data Set'!W73)</f>
        <v>0</v>
      </c>
    </row>
    <row r="78" ht="14.25" customHeight="1">
      <c r="I78" s="77" t="b">
        <f>OR('Data Set'!B74&gt;$D$22,'Data Set'!B74&lt;$D$23)</f>
        <v>1</v>
      </c>
      <c r="J78" s="91">
        <f>if(I78=true,'Data Set'!W74)</f>
        <v>1250</v>
      </c>
    </row>
    <row r="79" ht="14.25" customHeight="1">
      <c r="I79" s="77" t="b">
        <f>OR('Data Set'!B75&gt;$D$22,'Data Set'!B75&lt;$D$23)</f>
        <v>0</v>
      </c>
      <c r="J79" s="90" t="b">
        <f>if(I79=true,'Data Set'!W75)</f>
        <v>0</v>
      </c>
    </row>
    <row r="80" ht="14.25" customHeight="1">
      <c r="I80" s="77" t="b">
        <f>OR('Data Set'!B76&gt;$D$22,'Data Set'!B76&lt;$D$23)</f>
        <v>1</v>
      </c>
      <c r="J80" s="91">
        <f>if(I80=true,'Data Set'!W76)</f>
        <v>715</v>
      </c>
    </row>
    <row r="81" ht="14.25" customHeight="1">
      <c r="I81" s="77" t="b">
        <f>OR('Data Set'!B77&gt;$D$22,'Data Set'!B77&lt;$D$23)</f>
        <v>0</v>
      </c>
      <c r="J81" s="90" t="b">
        <f>if(I81=true,'Data Set'!W77)</f>
        <v>0</v>
      </c>
    </row>
    <row r="82" ht="14.25" customHeight="1">
      <c r="I82" s="77" t="b">
        <f>OR('Data Set'!B78&gt;$D$22,'Data Set'!B78&lt;$D$23)</f>
        <v>0</v>
      </c>
      <c r="J82" s="90" t="b">
        <f>if(I82=true,'Data Set'!W78)</f>
        <v>0</v>
      </c>
    </row>
    <row r="83" ht="14.25" customHeight="1">
      <c r="I83" s="77" t="b">
        <f>OR('Data Set'!B79&gt;$D$22,'Data Set'!B79&lt;$D$23)</f>
        <v>0</v>
      </c>
      <c r="J83" s="90" t="b">
        <f>if(I83=true,'Data Set'!W79)</f>
        <v>0</v>
      </c>
    </row>
    <row r="84" ht="14.25" customHeight="1">
      <c r="I84" s="77" t="b">
        <f>OR('Data Set'!B80&gt;$D$22,'Data Set'!B80&lt;$D$23)</f>
        <v>0</v>
      </c>
      <c r="J84" s="90" t="b">
        <f>if(I84=true,'Data Set'!W80)</f>
        <v>0</v>
      </c>
    </row>
    <row r="85" ht="14.25" customHeight="1">
      <c r="I85" s="77" t="b">
        <f>OR('Data Set'!B81&gt;$D$22,'Data Set'!B81&lt;$D$23)</f>
        <v>0</v>
      </c>
      <c r="J85" s="90" t="b">
        <f>if(I85=true,'Data Set'!W81)</f>
        <v>0</v>
      </c>
    </row>
    <row r="86" ht="14.25" customHeight="1">
      <c r="I86" s="77" t="b">
        <f>OR('Data Set'!B82&gt;$D$22,'Data Set'!B82&lt;$D$23)</f>
        <v>0</v>
      </c>
      <c r="J86" s="90" t="b">
        <f>if(I86=true,'Data Set'!W82)</f>
        <v>0</v>
      </c>
    </row>
    <row r="87" ht="14.25" customHeight="1">
      <c r="I87" s="77" t="b">
        <f>OR('Data Set'!B83&gt;$D$22,'Data Set'!B83&lt;$D$23)</f>
        <v>0</v>
      </c>
      <c r="J87" s="90" t="b">
        <f>if(I87=true,'Data Set'!W83)</f>
        <v>0</v>
      </c>
    </row>
    <row r="88" ht="14.25" customHeight="1">
      <c r="I88" s="77" t="b">
        <f>OR('Data Set'!B84&gt;$D$22,'Data Set'!B84&lt;$D$23)</f>
        <v>1</v>
      </c>
      <c r="J88" s="91">
        <f>if(I88=true,'Data Set'!W84)</f>
        <v>1370</v>
      </c>
    </row>
    <row r="89" ht="14.25" customHeight="1">
      <c r="I89" s="77" t="b">
        <f>OR('Data Set'!B85&gt;$D$22,'Data Set'!B85&lt;$D$23)</f>
        <v>0</v>
      </c>
      <c r="J89" s="90" t="b">
        <f>if(I89=true,'Data Set'!W85)</f>
        <v>0</v>
      </c>
    </row>
    <row r="90" ht="14.25" customHeight="1">
      <c r="I90" s="77" t="b">
        <f>OR('Data Set'!B86&gt;$D$22,'Data Set'!B86&lt;$D$23)</f>
        <v>0</v>
      </c>
      <c r="J90" s="90" t="b">
        <f>if(I90=true,'Data Set'!W86)</f>
        <v>0</v>
      </c>
    </row>
    <row r="91" ht="14.25" customHeight="1">
      <c r="I91" s="77" t="b">
        <f>OR('Data Set'!B87&gt;$D$22,'Data Set'!B87&lt;$D$23)</f>
        <v>1</v>
      </c>
      <c r="J91" s="91">
        <f>if(I91=true,'Data Set'!W87)</f>
        <v>920</v>
      </c>
    </row>
    <row r="92" ht="14.25" customHeight="1">
      <c r="I92" s="77" t="b">
        <f>OR('Data Set'!B88&gt;$D$22,'Data Set'!B88&lt;$D$23)</f>
        <v>0</v>
      </c>
      <c r="J92" s="90" t="b">
        <f>if(I92=true,'Data Set'!W88)</f>
        <v>0</v>
      </c>
    </row>
    <row r="93" ht="14.25" customHeight="1">
      <c r="I93" s="77" t="b">
        <f>OR('Data Set'!B89&gt;$D$22,'Data Set'!B89&lt;$D$23)</f>
        <v>0</v>
      </c>
      <c r="J93" s="90" t="b">
        <f>if(I93=true,'Data Set'!W89)</f>
        <v>0</v>
      </c>
    </row>
    <row r="94" ht="14.25" customHeight="1">
      <c r="I94" s="77" t="b">
        <f>OR('Data Set'!B90&gt;$D$22,'Data Set'!B90&lt;$D$23)</f>
        <v>0</v>
      </c>
      <c r="J94" s="90" t="b">
        <f>if(I94=true,'Data Set'!W90)</f>
        <v>0</v>
      </c>
    </row>
    <row r="95" ht="14.25" customHeight="1">
      <c r="I95" s="77" t="b">
        <f>OR('Data Set'!B91&gt;$D$22,'Data Set'!B91&lt;$D$23)</f>
        <v>0</v>
      </c>
      <c r="J95" s="90" t="b">
        <f>if(I95=true,'Data Set'!W91)</f>
        <v>0</v>
      </c>
    </row>
    <row r="96" ht="14.25" customHeight="1">
      <c r="I96" s="77" t="b">
        <f>OR('Data Set'!B92&gt;$D$22,'Data Set'!B92&lt;$D$23)</f>
        <v>1</v>
      </c>
      <c r="J96" s="91">
        <f>if(I96=true,'Data Set'!W92)</f>
        <v>1010</v>
      </c>
    </row>
    <row r="97" ht="14.25" customHeight="1">
      <c r="I97" s="77" t="b">
        <f>OR('Data Set'!B93&gt;$D$22,'Data Set'!B93&lt;$D$23)</f>
        <v>0</v>
      </c>
      <c r="J97" s="90" t="b">
        <f>if(I97=true,'Data Set'!W93)</f>
        <v>0</v>
      </c>
    </row>
    <row r="98" ht="14.25" customHeight="1">
      <c r="I98" s="77" t="b">
        <f>OR('Data Set'!B94&gt;$D$22,'Data Set'!B94&lt;$D$23)</f>
        <v>0</v>
      </c>
      <c r="J98" s="90" t="b">
        <f>if(I98=true,'Data Set'!W94)</f>
        <v>0</v>
      </c>
    </row>
    <row r="99" ht="14.25" customHeight="1">
      <c r="I99" s="77" t="b">
        <f>OR('Data Set'!B95&gt;$D$22,'Data Set'!B95&lt;$D$23)</f>
        <v>0</v>
      </c>
      <c r="J99" s="90" t="b">
        <f>if(I99=true,'Data Set'!W95)</f>
        <v>0</v>
      </c>
    </row>
    <row r="100" ht="14.25" customHeight="1">
      <c r="I100" s="77" t="b">
        <f>OR('Data Set'!B96&gt;$D$22,'Data Set'!B96&lt;$D$23)</f>
        <v>0</v>
      </c>
      <c r="J100" s="90" t="b">
        <f>if(I100=true,'Data Set'!W96)</f>
        <v>0</v>
      </c>
    </row>
    <row r="101" ht="14.25" customHeight="1">
      <c r="I101" s="77" t="b">
        <f>OR('Data Set'!B97&gt;$D$22,'Data Set'!B97&lt;$D$23)</f>
        <v>0</v>
      </c>
      <c r="J101" s="90" t="b">
        <f>if(I101=true,'Data Set'!W97)</f>
        <v>0</v>
      </c>
    </row>
    <row r="102" ht="14.25" customHeight="1">
      <c r="I102" s="77" t="b">
        <f>OR('Data Set'!B98&gt;$D$22,'Data Set'!B98&lt;$D$23)</f>
        <v>0</v>
      </c>
      <c r="J102" s="90" t="b">
        <f>if(I102=true,'Data Set'!W98)</f>
        <v>0</v>
      </c>
    </row>
    <row r="103" ht="14.25" customHeight="1">
      <c r="I103" s="77" t="b">
        <f>OR('Data Set'!B99&gt;$D$22,'Data Set'!B99&lt;$D$23)</f>
        <v>0</v>
      </c>
      <c r="J103" s="90" t="b">
        <f>if(I103=true,'Data Set'!W99)</f>
        <v>0</v>
      </c>
    </row>
    <row r="104" ht="14.25" customHeight="1">
      <c r="I104" s="77" t="b">
        <f>OR('Data Set'!B100&gt;$D$22,'Data Set'!B100&lt;$D$23)</f>
        <v>0</v>
      </c>
      <c r="J104" s="90" t="b">
        <f>if(I104=true,'Data Set'!W100)</f>
        <v>0</v>
      </c>
    </row>
    <row r="105" ht="14.25" customHeight="1">
      <c r="I105" s="77" t="b">
        <f>OR('Data Set'!B101&gt;$D$22,'Data Set'!B101&lt;$D$23)</f>
        <v>0</v>
      </c>
      <c r="J105" s="90" t="b">
        <f>if(I105=true,'Data Set'!W101)</f>
        <v>0</v>
      </c>
    </row>
    <row r="106" ht="14.25" customHeight="1">
      <c r="I106" s="77" t="b">
        <f>OR('Data Set'!B102&gt;$D$22,'Data Set'!B102&lt;$D$23)</f>
        <v>0</v>
      </c>
      <c r="J106" s="90" t="b">
        <f>if(I106=true,'Data Set'!W102)</f>
        <v>0</v>
      </c>
    </row>
    <row r="107" ht="14.25" customHeight="1">
      <c r="I107" s="77" t="b">
        <f>OR('Data Set'!B103&gt;$D$22,'Data Set'!B103&lt;$D$23)</f>
        <v>0</v>
      </c>
      <c r="J107" s="90" t="b">
        <f>if(I107=true,'Data Set'!W103)</f>
        <v>0</v>
      </c>
    </row>
    <row r="108" ht="14.25" customHeight="1">
      <c r="I108" s="77" t="b">
        <f>OR('Data Set'!B104&gt;$D$22,'Data Set'!B104&lt;$D$23)</f>
        <v>1</v>
      </c>
      <c r="J108" s="91">
        <f>if(I108=true,'Data Set'!W104)</f>
        <v>750</v>
      </c>
    </row>
    <row r="109" ht="14.25" customHeight="1">
      <c r="I109" s="77" t="b">
        <f>OR('Data Set'!B105&gt;$D$22,'Data Set'!B105&lt;$D$23)</f>
        <v>0</v>
      </c>
      <c r="J109" s="90" t="b">
        <f>if(I109=true,'Data Set'!W105)</f>
        <v>0</v>
      </c>
    </row>
    <row r="110" ht="14.25" customHeight="1">
      <c r="I110" s="77" t="b">
        <f>OR('Data Set'!B106&gt;$D$22,'Data Set'!B106&lt;$D$23)</f>
        <v>1</v>
      </c>
      <c r="J110" s="91">
        <f>if(I110=true,'Data Set'!W106)</f>
        <v>990</v>
      </c>
    </row>
    <row r="111" ht="14.25" customHeight="1">
      <c r="I111" s="77" t="b">
        <f>OR('Data Set'!B107&gt;$D$22,'Data Set'!B107&lt;$D$23)</f>
        <v>1</v>
      </c>
      <c r="J111" s="91">
        <f>if(I111=true,'Data Set'!W107)</f>
        <v>870</v>
      </c>
    </row>
    <row r="112" ht="14.25" customHeight="1">
      <c r="I112" s="77" t="b">
        <f>OR('Data Set'!B108&gt;$D$22,'Data Set'!B108&lt;$D$23)</f>
        <v>0</v>
      </c>
      <c r="J112" s="90" t="b">
        <f>if(I112=true,'Data Set'!W108)</f>
        <v>0</v>
      </c>
    </row>
    <row r="113" ht="14.25" customHeight="1">
      <c r="I113" s="77" t="b">
        <f>OR('Data Set'!B109&gt;$D$22,'Data Set'!B109&lt;$D$23)</f>
        <v>0</v>
      </c>
      <c r="J113" s="90" t="b">
        <f>if(I113=true,'Data Set'!W109)</f>
        <v>0</v>
      </c>
    </row>
    <row r="114" ht="14.25" customHeight="1">
      <c r="I114" s="77" t="b">
        <f>OR('Data Set'!B110&gt;$D$22,'Data Set'!B110&lt;$D$23)</f>
        <v>1</v>
      </c>
      <c r="J114" s="91">
        <f>if(I114=true,'Data Set'!W110)</f>
        <v>675</v>
      </c>
    </row>
    <row r="115" ht="14.25" customHeight="1">
      <c r="I115" s="77" t="b">
        <f>OR('Data Set'!B111&gt;$D$22,'Data Set'!B111&lt;$D$23)</f>
        <v>0</v>
      </c>
      <c r="J115" s="90" t="b">
        <f>if(I115=true,'Data Set'!W111)</f>
        <v>0</v>
      </c>
    </row>
    <row r="116" ht="14.25" customHeight="1">
      <c r="I116" s="77" t="b">
        <f>OR('Data Set'!B112&gt;$D$22,'Data Set'!B112&lt;$D$23)</f>
        <v>1</v>
      </c>
      <c r="J116" s="91">
        <f>if(I116=true,'Data Set'!W112)</f>
        <v>835</v>
      </c>
    </row>
    <row r="117" ht="14.25" customHeight="1">
      <c r="I117" s="77" t="b">
        <f>OR('Data Set'!B113&gt;$D$22,'Data Set'!B113&lt;$D$23)</f>
        <v>0</v>
      </c>
      <c r="J117" s="90" t="b">
        <f>if(I117=true,'Data Set'!W113)</f>
        <v>0</v>
      </c>
    </row>
    <row r="118" ht="14.25" customHeight="1">
      <c r="I118" s="77" t="b">
        <f>OR('Data Set'!B114&gt;$D$22,'Data Set'!B114&lt;$D$23)</f>
        <v>1</v>
      </c>
      <c r="J118" s="91">
        <f>if(I118=true,'Data Set'!W114)</f>
        <v>800</v>
      </c>
    </row>
    <row r="119" ht="14.25" customHeight="1">
      <c r="I119" s="77" t="b">
        <f>OR('Data Set'!B115&gt;$D$22,'Data Set'!B115&lt;$D$23)</f>
        <v>1</v>
      </c>
      <c r="J119" s="91">
        <f>if(I119=true,'Data Set'!W115)</f>
        <v>720</v>
      </c>
    </row>
    <row r="120" ht="14.25" customHeight="1">
      <c r="I120" s="77" t="b">
        <f>OR('Data Set'!B116&gt;$D$22,'Data Set'!B116&lt;$D$23)</f>
        <v>1</v>
      </c>
      <c r="J120" s="91">
        <f>if(I120=true,'Data Set'!W116)</f>
        <v>740</v>
      </c>
    </row>
    <row r="121" ht="14.25" customHeight="1">
      <c r="I121" s="77" t="b">
        <f>OR('Data Set'!B117&gt;$D$22,'Data Set'!B117&lt;$D$23)</f>
        <v>0</v>
      </c>
      <c r="J121" s="90" t="b">
        <f>if(I121=true,'Data Set'!W117)</f>
        <v>0</v>
      </c>
    </row>
    <row r="122" ht="14.25" customHeight="1">
      <c r="I122" s="77" t="b">
        <f>OR('Data Set'!B118&gt;$D$22,'Data Set'!B118&lt;$D$23)</f>
        <v>0</v>
      </c>
      <c r="J122" s="90" t="b">
        <f>if(I122=true,'Data Set'!W118)</f>
        <v>0</v>
      </c>
    </row>
    <row r="123" ht="14.25" customHeight="1">
      <c r="I123" s="77" t="b">
        <f>OR('Data Set'!B119&gt;$D$22,'Data Set'!B119&lt;$D$23)</f>
        <v>0</v>
      </c>
      <c r="J123" s="90" t="b">
        <f>if(I123=true,'Data Set'!W119)</f>
        <v>0</v>
      </c>
    </row>
    <row r="124" ht="14.25" customHeight="1">
      <c r="I124" s="77" t="b">
        <f>OR('Data Set'!B120&gt;$D$22,'Data Set'!B120&lt;$D$23)</f>
        <v>0</v>
      </c>
      <c r="J124" s="90" t="b">
        <f>if(I124=true,'Data Set'!W120)</f>
        <v>0</v>
      </c>
    </row>
    <row r="125" ht="14.25" customHeight="1">
      <c r="I125" s="77" t="b">
        <f>OR('Data Set'!B121&gt;$D$22,'Data Set'!B121&lt;$D$23)</f>
        <v>0</v>
      </c>
      <c r="J125" s="90" t="b">
        <f>if(I125=true,'Data Set'!W121)</f>
        <v>0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>
      <c r="F11" s="77" t="s">
        <v>165</v>
      </c>
      <c r="G11" s="91">
        <f>median('Data Set'!B2:B47)</f>
        <v>789</v>
      </c>
      <c r="H11" s="91">
        <f>min('Data Set'!B2:B47)</f>
        <v>290</v>
      </c>
      <c r="I11" s="91">
        <f>max('Data Set'!B2:B47)</f>
        <v>1224</v>
      </c>
    </row>
    <row r="12" ht="14.25" customHeight="1">
      <c r="F12" s="77" t="s">
        <v>166</v>
      </c>
      <c r="G12" s="91">
        <f>median('Data Set'!B48:B80)</f>
        <v>824</v>
      </c>
      <c r="H12" s="91">
        <f>min('Data Set'!B48:B80)</f>
        <v>192</v>
      </c>
      <c r="I12" s="91">
        <f>max('Data Set'!B48:B80)</f>
        <v>1468</v>
      </c>
    </row>
    <row r="13" ht="14.25" customHeight="1">
      <c r="F13" s="77" t="s">
        <v>167</v>
      </c>
      <c r="G13" s="91">
        <f>median('Data Set'!B81:B121)</f>
        <v>1016</v>
      </c>
      <c r="H13" s="91">
        <f>min('Data Set'!B81:B121)</f>
        <v>473</v>
      </c>
      <c r="I13" s="91">
        <f>max('Data Set'!B81:B121)</f>
        <v>1761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G22" s="159">
        <f>MEDIAN(G11:G13)</f>
        <v>824</v>
      </c>
    </row>
    <row r="23" ht="14.25" customHeight="1"/>
    <row r="24" ht="14.25" customHeight="1">
      <c r="G24" s="77">
        <v>5.0</v>
      </c>
    </row>
    <row r="25" ht="14.25" customHeight="1"/>
    <row r="26" ht="14.25" customHeight="1"/>
    <row r="27" ht="14.25" customHeight="1">
      <c r="H27" s="77">
        <v>5.0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8" t="s">
        <v>29</v>
      </c>
    </row>
    <row r="2" ht="14.25" customHeight="1">
      <c r="A2" s="25">
        <v>3.0</v>
      </c>
    </row>
    <row r="3" ht="14.25" customHeight="1">
      <c r="A3" s="43">
        <v>2.0</v>
      </c>
    </row>
    <row r="4" ht="14.25" customHeight="1">
      <c r="A4" s="43">
        <v>3.0</v>
      </c>
    </row>
    <row r="5" ht="14.25" customHeight="1">
      <c r="A5" s="43">
        <v>4.0</v>
      </c>
    </row>
    <row r="6" ht="14.25" customHeight="1">
      <c r="A6" s="43">
        <v>4.0</v>
      </c>
    </row>
    <row r="7" ht="14.25" customHeight="1">
      <c r="A7" s="43">
        <v>2.0</v>
      </c>
      <c r="G7" s="77" t="s">
        <v>168</v>
      </c>
      <c r="H7" s="77" t="s">
        <v>169</v>
      </c>
      <c r="I7" s="77" t="s">
        <v>170</v>
      </c>
    </row>
    <row r="8" ht="14.25" customHeight="1">
      <c r="A8" s="43">
        <v>1.0</v>
      </c>
      <c r="E8" s="77">
        <f>AVERAGE(A2:A47)</f>
        <v>2.630434783</v>
      </c>
      <c r="G8" s="90">
        <f>COUNTIF(A1:A47,"=1")</f>
        <v>4</v>
      </c>
      <c r="H8" s="90">
        <f>COUNTIF(A48:A80,"=1")</f>
        <v>4</v>
      </c>
      <c r="I8" s="90">
        <f>COUNTIF(A81:A121,"=1")</f>
        <v>7</v>
      </c>
    </row>
    <row r="9" ht="14.25" customHeight="1">
      <c r="A9" s="43">
        <v>3.0</v>
      </c>
      <c r="E9" s="90">
        <f>AVERAGE(A48:A80)</f>
        <v>2.515151515</v>
      </c>
      <c r="G9" s="90">
        <f>COUNTIF(A1:A47,"=2")</f>
        <v>15</v>
      </c>
      <c r="H9" s="90">
        <f>COUNTIF(A48:A80,"=2")</f>
        <v>14</v>
      </c>
      <c r="I9" s="90">
        <f>COUNTIF(A81:A121,"=2")</f>
        <v>11</v>
      </c>
    </row>
    <row r="10" ht="14.25" customHeight="1">
      <c r="A10" s="43">
        <v>3.0</v>
      </c>
      <c r="E10" s="90">
        <f>AVERAGE(A81:Z121)</f>
        <v>2.658536585</v>
      </c>
      <c r="G10" s="90">
        <f>COUNTIF(A1:A47,"=3")</f>
        <v>21</v>
      </c>
      <c r="H10" s="90">
        <f>COUNTIF(A48:A80,"=3")</f>
        <v>9</v>
      </c>
      <c r="I10" s="90">
        <f>COUNTIF(A81:A121,"=3")</f>
        <v>12</v>
      </c>
    </row>
    <row r="11" ht="14.25" customHeight="1">
      <c r="A11" s="43">
        <v>2.0</v>
      </c>
      <c r="G11" s="90">
        <f>COUNTIF(A1:A47,"=4")</f>
        <v>6</v>
      </c>
      <c r="H11" s="90">
        <f>COUNTIF(A48:A80,"=4")</f>
        <v>6</v>
      </c>
      <c r="I11" s="90">
        <f>COUNTIF(A81:A121,"=4")</f>
        <v>11</v>
      </c>
    </row>
    <row r="12" ht="14.25" customHeight="1">
      <c r="A12" s="43">
        <v>2.0</v>
      </c>
    </row>
    <row r="13" ht="14.25" customHeight="1">
      <c r="A13" s="43">
        <v>4.0</v>
      </c>
      <c r="E13" s="77"/>
      <c r="F13" s="77"/>
    </row>
    <row r="14" ht="14.25" customHeight="1">
      <c r="A14" s="43">
        <v>3.0</v>
      </c>
    </row>
    <row r="15" ht="14.25" customHeight="1">
      <c r="A15" s="43">
        <v>1.0</v>
      </c>
    </row>
    <row r="16" ht="14.25" customHeight="1">
      <c r="A16" s="43">
        <v>3.0</v>
      </c>
    </row>
    <row r="17" ht="14.25" customHeight="1">
      <c r="A17" s="43">
        <v>3.0</v>
      </c>
    </row>
    <row r="18" ht="14.25" customHeight="1">
      <c r="A18" s="43">
        <v>4.0</v>
      </c>
    </row>
    <row r="19" ht="14.25" customHeight="1">
      <c r="A19" s="43">
        <v>2.0</v>
      </c>
    </row>
    <row r="20" ht="14.25" customHeight="1">
      <c r="A20" s="43">
        <v>2.0</v>
      </c>
    </row>
    <row r="21" ht="14.25" customHeight="1">
      <c r="A21" s="43">
        <v>3.0</v>
      </c>
    </row>
    <row r="22" ht="14.25" customHeight="1">
      <c r="A22" s="43">
        <v>2.0</v>
      </c>
    </row>
    <row r="23" ht="14.25" customHeight="1">
      <c r="A23" s="43">
        <v>3.0</v>
      </c>
    </row>
    <row r="24" ht="14.25" customHeight="1">
      <c r="A24" s="43">
        <v>3.0</v>
      </c>
    </row>
    <row r="25" ht="14.25" customHeight="1">
      <c r="A25" s="43">
        <v>3.0</v>
      </c>
    </row>
    <row r="26" ht="14.25" customHeight="1">
      <c r="A26" s="43">
        <v>4.0</v>
      </c>
    </row>
    <row r="27" ht="14.25" customHeight="1">
      <c r="A27" s="43">
        <v>2.0</v>
      </c>
    </row>
    <row r="28" ht="14.25" customHeight="1">
      <c r="A28" s="43">
        <v>2.0</v>
      </c>
    </row>
    <row r="29" ht="14.25" customHeight="1">
      <c r="A29" s="43">
        <v>1.0</v>
      </c>
    </row>
    <row r="30" ht="14.25" customHeight="1">
      <c r="A30" s="43">
        <v>2.0</v>
      </c>
    </row>
    <row r="31" ht="14.25" customHeight="1">
      <c r="A31" s="43">
        <v>3.0</v>
      </c>
    </row>
    <row r="32" ht="14.25" customHeight="1">
      <c r="A32" s="43">
        <v>3.0</v>
      </c>
    </row>
    <row r="33" ht="14.25" customHeight="1">
      <c r="A33" s="43">
        <v>3.0</v>
      </c>
    </row>
    <row r="34" ht="14.25" customHeight="1">
      <c r="A34" s="43">
        <v>2.0</v>
      </c>
    </row>
    <row r="35" ht="14.25" customHeight="1">
      <c r="A35" s="43">
        <v>4.0</v>
      </c>
    </row>
    <row r="36" ht="14.25" customHeight="1">
      <c r="A36" s="43">
        <v>3.0</v>
      </c>
    </row>
    <row r="37" ht="14.25" customHeight="1">
      <c r="A37" s="43">
        <v>1.0</v>
      </c>
    </row>
    <row r="38" ht="14.25" customHeight="1">
      <c r="A38" s="43">
        <v>2.0</v>
      </c>
    </row>
    <row r="39" ht="14.25" customHeight="1">
      <c r="A39" s="43">
        <v>3.0</v>
      </c>
    </row>
    <row r="40" ht="14.25" customHeight="1">
      <c r="A40" s="43">
        <v>3.0</v>
      </c>
    </row>
    <row r="41" ht="14.25" customHeight="1">
      <c r="A41" s="43">
        <v>3.0</v>
      </c>
    </row>
    <row r="42" ht="14.25" customHeight="1">
      <c r="A42" s="43">
        <v>2.0</v>
      </c>
    </row>
    <row r="43" ht="14.25" customHeight="1">
      <c r="A43" s="43">
        <v>2.0</v>
      </c>
    </row>
    <row r="44" ht="14.25" customHeight="1">
      <c r="A44" s="43">
        <v>3.0</v>
      </c>
    </row>
    <row r="45" ht="14.25" customHeight="1">
      <c r="A45" s="43">
        <v>2.0</v>
      </c>
    </row>
    <row r="46" ht="14.25" customHeight="1">
      <c r="A46" s="43">
        <v>3.0</v>
      </c>
    </row>
    <row r="47" ht="14.25" customHeight="1">
      <c r="A47" s="43">
        <v>3.0</v>
      </c>
    </row>
    <row r="48" ht="14.25" customHeight="1">
      <c r="A48" s="43">
        <v>2.0</v>
      </c>
    </row>
    <row r="49" ht="14.25" customHeight="1">
      <c r="A49" s="43">
        <v>2.0</v>
      </c>
    </row>
    <row r="50" ht="14.25" customHeight="1">
      <c r="A50" s="43">
        <v>4.0</v>
      </c>
    </row>
    <row r="51" ht="14.25" customHeight="1">
      <c r="A51" s="43">
        <v>1.0</v>
      </c>
    </row>
    <row r="52" ht="14.25" customHeight="1">
      <c r="A52" s="43">
        <v>4.0</v>
      </c>
    </row>
    <row r="53" ht="14.25" customHeight="1">
      <c r="A53" s="43">
        <v>3.0</v>
      </c>
    </row>
    <row r="54" ht="14.25" customHeight="1">
      <c r="A54" s="43">
        <v>2.0</v>
      </c>
    </row>
    <row r="55" ht="14.25" customHeight="1">
      <c r="A55" s="43">
        <v>1.0</v>
      </c>
    </row>
    <row r="56" ht="14.25" customHeight="1">
      <c r="A56" s="43">
        <v>2.0</v>
      </c>
    </row>
    <row r="57" ht="14.25" customHeight="1">
      <c r="A57" s="43">
        <v>3.0</v>
      </c>
    </row>
    <row r="58" ht="14.25" customHeight="1">
      <c r="A58" s="43">
        <v>3.0</v>
      </c>
    </row>
    <row r="59" ht="14.25" customHeight="1">
      <c r="A59" s="43">
        <v>2.0</v>
      </c>
    </row>
    <row r="60" ht="14.25" customHeight="1">
      <c r="A60" s="43">
        <v>3.0</v>
      </c>
    </row>
    <row r="61" ht="14.25" customHeight="1">
      <c r="A61" s="43">
        <v>3.0</v>
      </c>
    </row>
    <row r="62" ht="14.25" customHeight="1">
      <c r="A62" s="43">
        <v>3.0</v>
      </c>
    </row>
    <row r="63" ht="14.25" customHeight="1">
      <c r="A63" s="43">
        <v>2.0</v>
      </c>
    </row>
    <row r="64" ht="14.25" customHeight="1">
      <c r="A64" s="43">
        <v>2.0</v>
      </c>
    </row>
    <row r="65" ht="14.25" customHeight="1">
      <c r="A65" s="43">
        <v>2.0</v>
      </c>
    </row>
    <row r="66" ht="14.25" customHeight="1">
      <c r="A66" s="43">
        <v>1.0</v>
      </c>
    </row>
    <row r="67" ht="14.25" customHeight="1">
      <c r="A67" s="43">
        <v>3.0</v>
      </c>
    </row>
    <row r="68" ht="14.25" customHeight="1">
      <c r="A68" s="43">
        <v>3.0</v>
      </c>
    </row>
    <row r="69" ht="14.25" customHeight="1">
      <c r="A69" s="43">
        <v>1.0</v>
      </c>
    </row>
    <row r="70" ht="14.25" customHeight="1">
      <c r="A70" s="43">
        <v>3.0</v>
      </c>
    </row>
    <row r="71" ht="14.25" customHeight="1">
      <c r="A71" s="43">
        <v>2.0</v>
      </c>
    </row>
    <row r="72" ht="14.25" customHeight="1">
      <c r="A72" s="43">
        <v>2.0</v>
      </c>
    </row>
    <row r="73" ht="14.25" customHeight="1">
      <c r="A73" s="43">
        <v>2.0</v>
      </c>
    </row>
    <row r="74" ht="14.25" customHeight="1">
      <c r="A74" s="43">
        <v>4.0</v>
      </c>
    </row>
    <row r="75" ht="14.25" customHeight="1">
      <c r="A75" s="43">
        <v>2.0</v>
      </c>
    </row>
    <row r="76" ht="14.25" customHeight="1">
      <c r="A76" s="43">
        <v>4.0</v>
      </c>
    </row>
    <row r="77" ht="14.25" customHeight="1">
      <c r="A77" s="43">
        <v>2.0</v>
      </c>
    </row>
    <row r="78" ht="14.25" customHeight="1">
      <c r="A78" s="43">
        <v>2.0</v>
      </c>
    </row>
    <row r="79" ht="14.25" customHeight="1">
      <c r="A79" s="43">
        <v>4.0</v>
      </c>
    </row>
    <row r="80" ht="14.25" customHeight="1">
      <c r="A80" s="43">
        <v>4.0</v>
      </c>
    </row>
    <row r="81" ht="14.25" customHeight="1">
      <c r="A81" s="43">
        <v>2.0</v>
      </c>
    </row>
    <row r="82" ht="14.25" customHeight="1">
      <c r="A82" s="43">
        <v>4.0</v>
      </c>
    </row>
    <row r="83" ht="14.25" customHeight="1">
      <c r="A83" s="43">
        <v>2.0</v>
      </c>
    </row>
    <row r="84" ht="14.25" customHeight="1">
      <c r="A84" s="43">
        <v>4.0</v>
      </c>
    </row>
    <row r="85" ht="14.25" customHeight="1">
      <c r="A85" s="43">
        <v>3.0</v>
      </c>
    </row>
    <row r="86" ht="14.25" customHeight="1">
      <c r="A86" s="43">
        <v>3.0</v>
      </c>
    </row>
    <row r="87" ht="14.25" customHeight="1">
      <c r="A87" s="43">
        <v>4.0</v>
      </c>
    </row>
    <row r="88" ht="14.25" customHeight="1">
      <c r="A88" s="43">
        <v>2.0</v>
      </c>
    </row>
    <row r="89" ht="14.25" customHeight="1">
      <c r="A89" s="43">
        <v>3.0</v>
      </c>
    </row>
    <row r="90" ht="14.25" customHeight="1">
      <c r="A90" s="43">
        <v>2.0</v>
      </c>
    </row>
    <row r="91" ht="14.25" customHeight="1">
      <c r="A91" s="43">
        <v>2.0</v>
      </c>
    </row>
    <row r="92" ht="14.25" customHeight="1">
      <c r="A92" s="43">
        <v>3.0</v>
      </c>
    </row>
    <row r="93" ht="14.25" customHeight="1">
      <c r="A93" s="43">
        <v>4.0</v>
      </c>
    </row>
    <row r="94" ht="14.25" customHeight="1">
      <c r="A94" s="43">
        <v>2.0</v>
      </c>
    </row>
    <row r="95" ht="14.25" customHeight="1">
      <c r="A95" s="43">
        <v>1.0</v>
      </c>
    </row>
    <row r="96" ht="14.25" customHeight="1">
      <c r="A96" s="43">
        <v>1.0</v>
      </c>
    </row>
    <row r="97" ht="14.25" customHeight="1">
      <c r="A97" s="43">
        <v>2.0</v>
      </c>
    </row>
    <row r="98" ht="14.25" customHeight="1">
      <c r="A98" s="43">
        <v>4.0</v>
      </c>
    </row>
    <row r="99" ht="14.25" customHeight="1">
      <c r="A99" s="43">
        <v>4.0</v>
      </c>
    </row>
    <row r="100" ht="14.25" customHeight="1">
      <c r="A100" s="43">
        <v>4.0</v>
      </c>
    </row>
    <row r="101" ht="14.25" customHeight="1">
      <c r="A101" s="43">
        <v>3.0</v>
      </c>
    </row>
    <row r="102" ht="14.25" customHeight="1">
      <c r="A102" s="43">
        <v>3.0</v>
      </c>
    </row>
    <row r="103" ht="14.25" customHeight="1">
      <c r="A103" s="43">
        <v>1.0</v>
      </c>
    </row>
    <row r="104" ht="14.25" customHeight="1">
      <c r="A104" s="43">
        <v>3.0</v>
      </c>
    </row>
    <row r="105" ht="14.25" customHeight="1">
      <c r="A105" s="43">
        <v>1.0</v>
      </c>
    </row>
    <row r="106" ht="14.25" customHeight="1">
      <c r="A106" s="43">
        <v>3.0</v>
      </c>
    </row>
    <row r="107" ht="14.25" customHeight="1">
      <c r="A107" s="43">
        <v>4.0</v>
      </c>
    </row>
    <row r="108" ht="14.25" customHeight="1">
      <c r="A108" s="43">
        <v>3.0</v>
      </c>
    </row>
    <row r="109" ht="14.25" customHeight="1">
      <c r="A109" s="43">
        <v>2.0</v>
      </c>
    </row>
    <row r="110" ht="14.25" customHeight="1">
      <c r="A110" s="43">
        <v>4.0</v>
      </c>
    </row>
    <row r="111" ht="14.25" customHeight="1">
      <c r="A111" s="43">
        <v>1.0</v>
      </c>
    </row>
    <row r="112" ht="14.25" customHeight="1">
      <c r="A112" s="43">
        <v>3.0</v>
      </c>
    </row>
    <row r="113" ht="14.25" customHeight="1">
      <c r="A113" s="43">
        <v>1.0</v>
      </c>
    </row>
    <row r="114" ht="14.25" customHeight="1">
      <c r="A114" s="43">
        <v>2.0</v>
      </c>
    </row>
    <row r="115" ht="14.25" customHeight="1">
      <c r="A115" s="43">
        <v>3.0</v>
      </c>
    </row>
    <row r="116" ht="14.25" customHeight="1">
      <c r="A116" s="43">
        <v>4.0</v>
      </c>
    </row>
    <row r="117" ht="14.25" customHeight="1">
      <c r="A117" s="43">
        <v>4.0</v>
      </c>
    </row>
    <row r="118" ht="14.25" customHeight="1">
      <c r="A118" s="43">
        <v>3.0</v>
      </c>
    </row>
    <row r="119" ht="14.25" customHeight="1">
      <c r="A119" s="43">
        <v>2.0</v>
      </c>
    </row>
    <row r="120" ht="14.25" customHeight="1">
      <c r="A120" s="43">
        <v>2.0</v>
      </c>
    </row>
    <row r="121" ht="14.25" customHeight="1">
      <c r="A121" s="84">
        <v>1.0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62" t="s">
        <v>5</v>
      </c>
      <c r="B1" s="8" t="s">
        <v>8</v>
      </c>
      <c r="C1" s="8" t="s">
        <v>9</v>
      </c>
      <c r="D1" s="8" t="s">
        <v>11</v>
      </c>
      <c r="E1" s="7" t="s">
        <v>27</v>
      </c>
    </row>
    <row r="2" ht="14.25" customHeight="1">
      <c r="A2" s="163">
        <v>547.0</v>
      </c>
      <c r="B2" s="25">
        <v>6.0</v>
      </c>
      <c r="C2" s="25">
        <v>940.0</v>
      </c>
      <c r="D2" s="25">
        <v>240.0</v>
      </c>
      <c r="E2" s="36">
        <v>890.0</v>
      </c>
    </row>
    <row r="3" ht="14.25" customHeight="1">
      <c r="A3" s="163">
        <v>413.0</v>
      </c>
      <c r="B3" s="43">
        <v>7.0</v>
      </c>
      <c r="C3" s="46">
        <v>890.0</v>
      </c>
      <c r="D3" s="46">
        <v>160.0</v>
      </c>
      <c r="E3" s="50">
        <v>320.0</v>
      </c>
    </row>
    <row r="4" ht="14.25" customHeight="1">
      <c r="A4" s="163">
        <v>639.0</v>
      </c>
      <c r="B4" s="43">
        <v>5.0</v>
      </c>
      <c r="C4" s="43">
        <v>1015.0</v>
      </c>
      <c r="D4" s="43">
        <v>180.0</v>
      </c>
      <c r="E4" s="57">
        <v>370.0</v>
      </c>
    </row>
    <row r="5" ht="14.25" customHeight="1">
      <c r="A5" s="163">
        <v>933.0</v>
      </c>
      <c r="B5" s="43">
        <v>9.0</v>
      </c>
      <c r="C5" s="43">
        <v>1082.0</v>
      </c>
      <c r="D5" s="43">
        <v>410.0</v>
      </c>
      <c r="E5" s="57">
        <v>865.0</v>
      </c>
    </row>
    <row r="6" ht="14.25" customHeight="1">
      <c r="A6" s="164">
        <v>458.0</v>
      </c>
      <c r="B6" s="43">
        <v>5.0</v>
      </c>
      <c r="C6" s="43">
        <v>950.0</v>
      </c>
      <c r="D6" s="43">
        <v>210.0</v>
      </c>
      <c r="E6" s="57">
        <v>460.0</v>
      </c>
    </row>
    <row r="7" ht="14.25" customHeight="1">
      <c r="A7" s="163">
        <v>767.0</v>
      </c>
      <c r="B7" s="43">
        <v>5.0</v>
      </c>
      <c r="C7" s="43">
        <v>1742.0</v>
      </c>
      <c r="D7" s="43">
        <v>210.0</v>
      </c>
      <c r="E7" s="57">
        <v>340.0</v>
      </c>
    </row>
    <row r="8" ht="14.25" customHeight="1">
      <c r="A8" s="164">
        <v>290.0</v>
      </c>
      <c r="B8" s="43">
        <v>5.0</v>
      </c>
      <c r="C8" s="43">
        <v>880.0</v>
      </c>
      <c r="D8" s="43">
        <v>150.0</v>
      </c>
      <c r="E8" s="57">
        <v>200.0</v>
      </c>
    </row>
    <row r="9" ht="14.25" customHeight="1">
      <c r="A9" s="164">
        <v>309.0</v>
      </c>
      <c r="B9" s="43">
        <v>7.0</v>
      </c>
      <c r="C9" s="43">
        <v>870.0</v>
      </c>
      <c r="D9" s="43">
        <v>170.0</v>
      </c>
      <c r="E9" s="57">
        <v>330.0</v>
      </c>
    </row>
    <row r="10" ht="14.25" customHeight="1">
      <c r="A10" s="163">
        <v>1162.0</v>
      </c>
      <c r="B10" s="43">
        <v>9.0</v>
      </c>
      <c r="C10" s="43">
        <v>1290.0</v>
      </c>
      <c r="D10" s="43">
        <v>390.0</v>
      </c>
      <c r="E10" s="50">
        <v>785.0</v>
      </c>
    </row>
    <row r="11" ht="14.25" customHeight="1">
      <c r="A11" s="164">
        <v>582.0</v>
      </c>
      <c r="B11" s="43">
        <v>6.0</v>
      </c>
      <c r="C11" s="43">
        <v>960.0</v>
      </c>
      <c r="D11" s="43">
        <v>240.0</v>
      </c>
      <c r="E11" s="57">
        <v>395.0</v>
      </c>
    </row>
    <row r="12" ht="14.25" customHeight="1">
      <c r="A12" s="164">
        <v>1031.0</v>
      </c>
      <c r="B12" s="43">
        <v>8.0</v>
      </c>
      <c r="C12" s="43">
        <v>1392.0</v>
      </c>
      <c r="D12" s="43">
        <v>310.0</v>
      </c>
      <c r="E12" s="57">
        <v>615.0</v>
      </c>
    </row>
    <row r="13" ht="14.25" customHeight="1">
      <c r="A13" s="164">
        <v>875.0</v>
      </c>
      <c r="B13" s="43">
        <v>8.0</v>
      </c>
      <c r="C13" s="43">
        <v>950.0</v>
      </c>
      <c r="D13" s="43">
        <v>380.0</v>
      </c>
      <c r="E13" s="57">
        <v>575.0</v>
      </c>
    </row>
    <row r="14" ht="14.25" customHeight="1">
      <c r="A14" s="163">
        <v>1054.0</v>
      </c>
      <c r="B14" s="43">
        <v>7.0</v>
      </c>
      <c r="C14" s="43">
        <v>1110.0</v>
      </c>
      <c r="D14" s="43">
        <v>370.0</v>
      </c>
      <c r="E14" s="57">
        <v>735.0</v>
      </c>
    </row>
    <row r="15" ht="14.25" customHeight="1">
      <c r="A15" s="164">
        <v>712.0</v>
      </c>
      <c r="B15" s="43">
        <v>7.0</v>
      </c>
      <c r="C15" s="43">
        <v>890.0</v>
      </c>
      <c r="D15" s="43">
        <v>240.0</v>
      </c>
      <c r="E15" s="57">
        <v>415.0</v>
      </c>
    </row>
    <row r="16" ht="14.25" customHeight="1">
      <c r="A16" s="164">
        <v>573.0</v>
      </c>
      <c r="B16" s="43">
        <v>5.0</v>
      </c>
      <c r="C16" s="43">
        <v>930.0</v>
      </c>
      <c r="D16" s="43">
        <v>210.0</v>
      </c>
      <c r="E16" s="57">
        <v>455.0</v>
      </c>
    </row>
    <row r="17" ht="14.25" customHeight="1">
      <c r="A17" s="164">
        <v>366.0</v>
      </c>
      <c r="B17" s="43">
        <v>7.0</v>
      </c>
      <c r="C17" s="43">
        <v>635.0</v>
      </c>
      <c r="D17" s="43">
        <v>190.0</v>
      </c>
      <c r="E17" s="57">
        <v>250.0</v>
      </c>
    </row>
    <row r="18" ht="14.25" customHeight="1">
      <c r="A18" s="164">
        <v>1224.0</v>
      </c>
      <c r="B18" s="43">
        <v>8.0</v>
      </c>
      <c r="C18" s="43">
        <v>960.0</v>
      </c>
      <c r="D18" s="43">
        <v>400.0</v>
      </c>
      <c r="E18" s="57">
        <v>980.0</v>
      </c>
    </row>
    <row r="19" ht="14.25" customHeight="1">
      <c r="A19" s="164">
        <v>560.0</v>
      </c>
      <c r="B19" s="43">
        <v>6.0</v>
      </c>
      <c r="C19" s="43">
        <v>1264.0</v>
      </c>
      <c r="D19" s="43">
        <v>200.0</v>
      </c>
      <c r="E19" s="57">
        <v>715.0</v>
      </c>
    </row>
    <row r="20" ht="14.25" customHeight="1">
      <c r="A20" s="164">
        <v>481.0</v>
      </c>
      <c r="B20" s="43">
        <v>5.0</v>
      </c>
      <c r="C20" s="43">
        <v>980.0</v>
      </c>
      <c r="D20" s="43">
        <v>210.0</v>
      </c>
      <c r="E20" s="57">
        <v>335.0</v>
      </c>
    </row>
    <row r="21" ht="14.25" customHeight="1">
      <c r="A21" s="164">
        <v>615.0</v>
      </c>
      <c r="B21" s="43">
        <v>6.0</v>
      </c>
      <c r="C21" s="43">
        <v>920.0</v>
      </c>
      <c r="D21" s="43">
        <v>220.0</v>
      </c>
      <c r="E21" s="57">
        <v>595.0</v>
      </c>
    </row>
    <row r="22" ht="14.25" customHeight="1">
      <c r="A22" s="164">
        <v>437.0</v>
      </c>
      <c r="B22" s="43">
        <v>6.0</v>
      </c>
      <c r="C22" s="43">
        <v>1440.0</v>
      </c>
      <c r="D22" s="43">
        <v>220.0</v>
      </c>
      <c r="E22" s="57">
        <v>490.0</v>
      </c>
    </row>
    <row r="23" ht="14.25" customHeight="1">
      <c r="A23" s="164">
        <v>966.0</v>
      </c>
      <c r="B23" s="43">
        <v>9.0</v>
      </c>
      <c r="C23" s="43">
        <v>890.0</v>
      </c>
      <c r="D23" s="43">
        <v>350.0</v>
      </c>
      <c r="E23" s="57">
        <v>835.0</v>
      </c>
      <c r="N23" s="77" t="s">
        <v>5</v>
      </c>
      <c r="O23" s="77" t="s">
        <v>186</v>
      </c>
      <c r="P23" s="77" t="s">
        <v>187</v>
      </c>
      <c r="Q23" s="77" t="s">
        <v>188</v>
      </c>
      <c r="R23" s="77" t="s">
        <v>189</v>
      </c>
    </row>
    <row r="24" ht="14.25" customHeight="1">
      <c r="A24" s="164">
        <v>1079.0</v>
      </c>
      <c r="B24" s="43">
        <v>7.0</v>
      </c>
      <c r="C24" s="43">
        <v>1950.0</v>
      </c>
      <c r="D24" s="43">
        <v>360.0</v>
      </c>
      <c r="E24" s="57">
        <v>700.0</v>
      </c>
      <c r="N24" s="165">
        <f t="shared" ref="N24:N143" si="1">(A2-MIN($A$2:$A$121))/(MAX($A$2:$A$121)-MIN($A$2:$A$121)) </f>
        <v>0.2262587635</v>
      </c>
      <c r="O24" s="90">
        <f t="shared" ref="O24:O143" si="2">(B2-MIN($B$2:$B$121))/(MAX($B$2:$B$121)-MIN($B$2:$B$121)) </f>
        <v>0.25</v>
      </c>
      <c r="P24" s="90">
        <f t="shared" ref="P24:P143" si="3">(C2-MIN($C$2:$C$121))/(MAX($C$2:$C$121)-MIN($C$2:$C$121)) </f>
        <v>0.2336874052</v>
      </c>
      <c r="Q24" s="90">
        <f t="shared" ref="Q24:Q143" si="4">(D2-MIN($D$2:$D$121))/(MAX($D$2:$D$121)-MIN($D$2:$D$121)) </f>
        <v>0.3103448276</v>
      </c>
      <c r="R24" s="90">
        <f t="shared" ref="R24:R143" si="5">(E2-MIN($E$2:$E$121))/(MAX($E$2:$E$121)-MIN($E$2:$E$121)) </f>
        <v>0.5897435897</v>
      </c>
    </row>
    <row r="25" ht="14.25" customHeight="1">
      <c r="A25" s="164">
        <v>855.0</v>
      </c>
      <c r="B25" s="43">
        <v>8.0</v>
      </c>
      <c r="C25" s="43">
        <v>980.0</v>
      </c>
      <c r="D25" s="43">
        <v>380.0</v>
      </c>
      <c r="E25" s="57">
        <v>595.0</v>
      </c>
      <c r="N25" s="165">
        <f t="shared" si="1"/>
        <v>0.1408540472</v>
      </c>
      <c r="O25" s="90">
        <f t="shared" si="2"/>
        <v>0.5</v>
      </c>
      <c r="P25" s="90">
        <f t="shared" si="3"/>
        <v>0.1957511381</v>
      </c>
      <c r="Q25" s="90">
        <f t="shared" si="4"/>
        <v>0.03448275862</v>
      </c>
      <c r="R25" s="90">
        <f t="shared" si="5"/>
        <v>0.1025641026</v>
      </c>
    </row>
    <row r="26" ht="14.25" customHeight="1">
      <c r="A26" s="163">
        <v>1005.0</v>
      </c>
      <c r="B26" s="43">
        <v>8.0</v>
      </c>
      <c r="C26" s="43">
        <v>920.0</v>
      </c>
      <c r="D26" s="43">
        <v>360.0</v>
      </c>
      <c r="E26" s="57">
        <v>910.0</v>
      </c>
      <c r="N26" s="165">
        <f t="shared" si="1"/>
        <v>0.2848948375</v>
      </c>
      <c r="O26" s="90">
        <f t="shared" si="2"/>
        <v>0</v>
      </c>
      <c r="P26" s="90">
        <f t="shared" si="3"/>
        <v>0.2905918058</v>
      </c>
      <c r="Q26" s="90">
        <f t="shared" si="4"/>
        <v>0.1034482759</v>
      </c>
      <c r="R26" s="90">
        <f t="shared" si="5"/>
        <v>0.1452991453</v>
      </c>
    </row>
    <row r="27" ht="14.25" customHeight="1">
      <c r="A27" s="163">
        <v>1014.0</v>
      </c>
      <c r="B27" s="43">
        <v>7.0</v>
      </c>
      <c r="C27" s="43">
        <v>1500.0</v>
      </c>
      <c r="D27" s="43">
        <v>360.0</v>
      </c>
      <c r="E27" s="57">
        <v>515.0</v>
      </c>
      <c r="N27" s="165">
        <f t="shared" si="1"/>
        <v>0.4722753346</v>
      </c>
      <c r="O27" s="90">
        <f t="shared" si="2"/>
        <v>1</v>
      </c>
      <c r="P27" s="90">
        <f t="shared" si="3"/>
        <v>0.3414264036</v>
      </c>
      <c r="Q27" s="90">
        <f t="shared" si="4"/>
        <v>0.8965517241</v>
      </c>
      <c r="R27" s="90">
        <f t="shared" si="5"/>
        <v>0.5683760684</v>
      </c>
    </row>
    <row r="28" ht="14.25" customHeight="1">
      <c r="A28" s="164">
        <v>430.0</v>
      </c>
      <c r="B28" s="43">
        <v>7.0</v>
      </c>
      <c r="C28" s="43">
        <v>828.0</v>
      </c>
      <c r="D28" s="43">
        <v>220.0</v>
      </c>
      <c r="E28" s="57">
        <v>315.0</v>
      </c>
      <c r="N28" s="165">
        <f t="shared" si="1"/>
        <v>0.1695347355</v>
      </c>
      <c r="O28" s="90">
        <f t="shared" si="2"/>
        <v>0</v>
      </c>
      <c r="P28" s="90">
        <f t="shared" si="3"/>
        <v>0.2412746586</v>
      </c>
      <c r="Q28" s="90">
        <f t="shared" si="4"/>
        <v>0.2068965517</v>
      </c>
      <c r="R28" s="90">
        <f t="shared" si="5"/>
        <v>0.2222222222</v>
      </c>
    </row>
    <row r="29" ht="14.25" customHeight="1">
      <c r="A29" s="164">
        <v>601.0</v>
      </c>
      <c r="B29" s="43">
        <v>7.0</v>
      </c>
      <c r="C29" s="43">
        <v>860.0</v>
      </c>
      <c r="D29" s="43">
        <v>180.0</v>
      </c>
      <c r="E29" s="57">
        <v>430.0</v>
      </c>
      <c r="N29" s="165">
        <f t="shared" si="1"/>
        <v>0.3664754621</v>
      </c>
      <c r="O29" s="90">
        <f t="shared" si="2"/>
        <v>0</v>
      </c>
      <c r="P29" s="90">
        <f t="shared" si="3"/>
        <v>0.842185129</v>
      </c>
      <c r="Q29" s="90">
        <f t="shared" si="4"/>
        <v>0.2068965517</v>
      </c>
      <c r="R29" s="90">
        <f t="shared" si="5"/>
        <v>0.1196581197</v>
      </c>
    </row>
    <row r="30" ht="14.25" customHeight="1">
      <c r="A30" s="164">
        <v>1090.0</v>
      </c>
      <c r="B30" s="43">
        <v>8.0</v>
      </c>
      <c r="C30" s="43">
        <v>980.0</v>
      </c>
      <c r="D30" s="43">
        <v>420.0</v>
      </c>
      <c r="E30" s="57">
        <v>585.0</v>
      </c>
      <c r="N30" s="165">
        <f t="shared" si="1"/>
        <v>0.06246016571</v>
      </c>
      <c r="O30" s="90">
        <f t="shared" si="2"/>
        <v>0</v>
      </c>
      <c r="P30" s="90">
        <f t="shared" si="3"/>
        <v>0.1881638847</v>
      </c>
      <c r="Q30" s="90">
        <f t="shared" si="4"/>
        <v>0</v>
      </c>
      <c r="R30" s="90">
        <f t="shared" si="5"/>
        <v>0</v>
      </c>
    </row>
    <row r="31" ht="14.25" customHeight="1">
      <c r="A31" s="164">
        <v>579.0</v>
      </c>
      <c r="B31" s="43">
        <v>6.0</v>
      </c>
      <c r="C31" s="43">
        <v>1896.0</v>
      </c>
      <c r="D31" s="43">
        <v>220.0</v>
      </c>
      <c r="E31" s="57">
        <v>370.0</v>
      </c>
      <c r="N31" s="165">
        <f t="shared" si="1"/>
        <v>0.07456978967</v>
      </c>
      <c r="O31" s="90">
        <f t="shared" si="2"/>
        <v>0.5</v>
      </c>
      <c r="P31" s="90">
        <f t="shared" si="3"/>
        <v>0.1805766313</v>
      </c>
      <c r="Q31" s="90">
        <f t="shared" si="4"/>
        <v>0.06896551724</v>
      </c>
      <c r="R31" s="90">
        <f t="shared" si="5"/>
        <v>0.1111111111</v>
      </c>
    </row>
    <row r="32" ht="14.25" customHeight="1">
      <c r="A32" s="164">
        <v>846.0</v>
      </c>
      <c r="B32" s="43">
        <v>7.0</v>
      </c>
      <c r="C32" s="43">
        <v>1691.0</v>
      </c>
      <c r="D32" s="43">
        <v>210.0</v>
      </c>
      <c r="E32" s="57">
        <v>820.0</v>
      </c>
      <c r="N32" s="165">
        <f t="shared" si="1"/>
        <v>0.6182281708</v>
      </c>
      <c r="O32" s="90">
        <f t="shared" si="2"/>
        <v>1</v>
      </c>
      <c r="P32" s="90">
        <f t="shared" si="3"/>
        <v>0.4992412747</v>
      </c>
      <c r="Q32" s="90">
        <f t="shared" si="4"/>
        <v>0.8275862069</v>
      </c>
      <c r="R32" s="90">
        <f t="shared" si="5"/>
        <v>0.5</v>
      </c>
    </row>
    <row r="33" ht="14.25" customHeight="1">
      <c r="A33" s="163">
        <v>1010.0</v>
      </c>
      <c r="B33" s="43">
        <v>7.0</v>
      </c>
      <c r="C33" s="43">
        <v>1000.0</v>
      </c>
      <c r="D33" s="43">
        <v>380.0</v>
      </c>
      <c r="E33" s="57">
        <v>775.0</v>
      </c>
      <c r="N33" s="165">
        <f t="shared" si="1"/>
        <v>0.2485659656</v>
      </c>
      <c r="O33" s="90">
        <f t="shared" si="2"/>
        <v>0.25</v>
      </c>
      <c r="P33" s="90">
        <f t="shared" si="3"/>
        <v>0.248861912</v>
      </c>
      <c r="Q33" s="90">
        <f t="shared" si="4"/>
        <v>0.3103448276</v>
      </c>
      <c r="R33" s="90">
        <f t="shared" si="5"/>
        <v>0.1666666667</v>
      </c>
    </row>
    <row r="34" ht="14.25" customHeight="1">
      <c r="A34" s="164">
        <v>785.0</v>
      </c>
      <c r="B34" s="43">
        <v>7.0</v>
      </c>
      <c r="C34" s="43">
        <v>1900.0</v>
      </c>
      <c r="D34" s="43">
        <v>220.0</v>
      </c>
      <c r="E34" s="57">
        <v>730.0</v>
      </c>
      <c r="N34" s="165">
        <f t="shared" si="1"/>
        <v>0.5347355003</v>
      </c>
      <c r="O34" s="90">
        <f t="shared" si="2"/>
        <v>0.75</v>
      </c>
      <c r="P34" s="90">
        <f t="shared" si="3"/>
        <v>0.5766312595</v>
      </c>
      <c r="Q34" s="90">
        <f t="shared" si="4"/>
        <v>0.5517241379</v>
      </c>
      <c r="R34" s="90">
        <f t="shared" si="5"/>
        <v>0.3547008547</v>
      </c>
    </row>
    <row r="35" ht="14.25" customHeight="1">
      <c r="A35" s="164">
        <v>938.0</v>
      </c>
      <c r="B35" s="43">
        <v>7.0</v>
      </c>
      <c r="C35" s="43">
        <v>1867.0</v>
      </c>
      <c r="D35" s="43">
        <v>420.0</v>
      </c>
      <c r="E35" s="57">
        <v>760.0</v>
      </c>
      <c r="N35" s="165">
        <f t="shared" si="1"/>
        <v>0.4353091141</v>
      </c>
      <c r="O35" s="90">
        <f t="shared" si="2"/>
        <v>0.75</v>
      </c>
      <c r="P35" s="90">
        <f t="shared" si="3"/>
        <v>0.2412746586</v>
      </c>
      <c r="Q35" s="90">
        <f t="shared" si="4"/>
        <v>0.7931034483</v>
      </c>
      <c r="R35" s="90">
        <f t="shared" si="5"/>
        <v>0.3205128205</v>
      </c>
    </row>
    <row r="36" ht="14.25" customHeight="1">
      <c r="A36" s="164">
        <v>1219.0</v>
      </c>
      <c r="B36" s="43">
        <v>9.0</v>
      </c>
      <c r="C36" s="43">
        <v>1715.0</v>
      </c>
      <c r="D36" s="43">
        <v>370.0</v>
      </c>
      <c r="E36" s="57">
        <v>660.0</v>
      </c>
      <c r="N36" s="165">
        <f t="shared" si="1"/>
        <v>0.5493945188</v>
      </c>
      <c r="O36" s="90">
        <f t="shared" si="2"/>
        <v>0.5</v>
      </c>
      <c r="P36" s="90">
        <f t="shared" si="3"/>
        <v>0.3626707132</v>
      </c>
      <c r="Q36" s="90">
        <f t="shared" si="4"/>
        <v>0.7586206897</v>
      </c>
      <c r="R36" s="90">
        <f t="shared" si="5"/>
        <v>0.4572649573</v>
      </c>
    </row>
    <row r="37" ht="14.25" customHeight="1">
      <c r="A37" s="164">
        <v>626.0</v>
      </c>
      <c r="B37" s="43">
        <v>7.0</v>
      </c>
      <c r="C37" s="43">
        <v>1349.0</v>
      </c>
      <c r="D37" s="43">
        <v>240.0</v>
      </c>
      <c r="E37" s="57">
        <v>310.0</v>
      </c>
      <c r="N37" s="165">
        <f t="shared" si="1"/>
        <v>0.3314212874</v>
      </c>
      <c r="O37" s="90">
        <f t="shared" si="2"/>
        <v>0.5</v>
      </c>
      <c r="P37" s="90">
        <f t="shared" si="3"/>
        <v>0.1957511381</v>
      </c>
      <c r="Q37" s="90">
        <f t="shared" si="4"/>
        <v>0.3103448276</v>
      </c>
      <c r="R37" s="90">
        <f t="shared" si="5"/>
        <v>0.1837606838</v>
      </c>
    </row>
    <row r="38" ht="14.25" customHeight="1">
      <c r="A38" s="163">
        <v>1008.0</v>
      </c>
      <c r="B38" s="43">
        <v>9.0</v>
      </c>
      <c r="C38" s="43">
        <v>694.0</v>
      </c>
      <c r="D38" s="43">
        <v>400.0</v>
      </c>
      <c r="E38" s="57">
        <v>765.0</v>
      </c>
      <c r="N38" s="165">
        <f t="shared" si="1"/>
        <v>0.2428298279</v>
      </c>
      <c r="O38" s="90">
        <f t="shared" si="2"/>
        <v>0</v>
      </c>
      <c r="P38" s="90">
        <f t="shared" si="3"/>
        <v>0.2261001517</v>
      </c>
      <c r="Q38" s="90">
        <f t="shared" si="4"/>
        <v>0.2068965517</v>
      </c>
      <c r="R38" s="90">
        <f t="shared" si="5"/>
        <v>0.2179487179</v>
      </c>
    </row>
    <row r="39" ht="14.25" customHeight="1">
      <c r="A39" s="164">
        <v>870.0</v>
      </c>
      <c r="B39" s="43">
        <v>7.0</v>
      </c>
      <c r="C39" s="43">
        <v>1935.0</v>
      </c>
      <c r="D39" s="43">
        <v>230.0</v>
      </c>
      <c r="E39" s="57">
        <v>525.0</v>
      </c>
      <c r="N39" s="165">
        <f t="shared" si="1"/>
        <v>0.1108986616</v>
      </c>
      <c r="O39" s="90">
        <f t="shared" si="2"/>
        <v>0.5</v>
      </c>
      <c r="P39" s="90">
        <f t="shared" si="3"/>
        <v>0.002276176024</v>
      </c>
      <c r="Q39" s="90">
        <f t="shared" si="4"/>
        <v>0.1379310345</v>
      </c>
      <c r="R39" s="90">
        <f t="shared" si="5"/>
        <v>0.04273504274</v>
      </c>
    </row>
    <row r="40" ht="14.25" customHeight="1">
      <c r="A40" s="164">
        <v>728.0</v>
      </c>
      <c r="B40" s="43">
        <v>8.0</v>
      </c>
      <c r="C40" s="43">
        <v>1440.0</v>
      </c>
      <c r="D40" s="43">
        <v>300.0</v>
      </c>
      <c r="E40" s="57">
        <v>705.0</v>
      </c>
      <c r="N40" s="165">
        <f t="shared" si="1"/>
        <v>0.6577437859</v>
      </c>
      <c r="O40" s="90">
        <f t="shared" si="2"/>
        <v>0.75</v>
      </c>
      <c r="P40" s="90">
        <f t="shared" si="3"/>
        <v>0.248861912</v>
      </c>
      <c r="Q40" s="90">
        <f t="shared" si="4"/>
        <v>0.8620689655</v>
      </c>
      <c r="R40" s="90">
        <f t="shared" si="5"/>
        <v>0.6666666667</v>
      </c>
    </row>
    <row r="41" ht="14.25" customHeight="1">
      <c r="A41" s="164">
        <v>851.0</v>
      </c>
      <c r="B41" s="43">
        <v>6.0</v>
      </c>
      <c r="C41" s="43">
        <v>890.0</v>
      </c>
      <c r="D41" s="43">
        <v>160.0</v>
      </c>
      <c r="E41" s="57">
        <v>760.0</v>
      </c>
      <c r="N41" s="165">
        <f t="shared" si="1"/>
        <v>0.2345442957</v>
      </c>
      <c r="O41" s="90">
        <f t="shared" si="2"/>
        <v>0.25</v>
      </c>
      <c r="P41" s="90">
        <f t="shared" si="3"/>
        <v>0.4795144158</v>
      </c>
      <c r="Q41" s="90">
        <f t="shared" si="4"/>
        <v>0.1724137931</v>
      </c>
      <c r="R41" s="90">
        <f t="shared" si="5"/>
        <v>0.4401709402</v>
      </c>
    </row>
    <row r="42" ht="14.25" customHeight="1">
      <c r="A42" s="164">
        <v>793.0</v>
      </c>
      <c r="B42" s="43">
        <v>7.0</v>
      </c>
      <c r="C42" s="43">
        <v>915.0</v>
      </c>
      <c r="D42" s="43">
        <v>330.0</v>
      </c>
      <c r="E42" s="57">
        <v>615.0</v>
      </c>
      <c r="N42" s="165">
        <f t="shared" si="1"/>
        <v>0.184193754</v>
      </c>
      <c r="O42" s="90">
        <f t="shared" si="2"/>
        <v>0</v>
      </c>
      <c r="P42" s="90">
        <f t="shared" si="3"/>
        <v>0.2640364188</v>
      </c>
      <c r="Q42" s="90">
        <f t="shared" si="4"/>
        <v>0.2068965517</v>
      </c>
      <c r="R42" s="90">
        <f t="shared" si="5"/>
        <v>0.1153846154</v>
      </c>
    </row>
    <row r="43" ht="14.25" customHeight="1">
      <c r="A43" s="164">
        <v>534.0</v>
      </c>
      <c r="B43" s="43">
        <v>6.0</v>
      </c>
      <c r="C43" s="43">
        <v>883.0</v>
      </c>
      <c r="D43" s="43">
        <v>150.0</v>
      </c>
      <c r="E43" s="57">
        <v>410.0</v>
      </c>
      <c r="N43" s="165">
        <f t="shared" si="1"/>
        <v>0.2695984704</v>
      </c>
      <c r="O43" s="90">
        <f t="shared" si="2"/>
        <v>0.25</v>
      </c>
      <c r="P43" s="90">
        <f t="shared" si="3"/>
        <v>0.2185128983</v>
      </c>
      <c r="Q43" s="90">
        <f t="shared" si="4"/>
        <v>0.2413793103</v>
      </c>
      <c r="R43" s="90">
        <f t="shared" si="5"/>
        <v>0.3376068376</v>
      </c>
    </row>
    <row r="44" ht="14.25" customHeight="1">
      <c r="A44" s="164">
        <v>880.0</v>
      </c>
      <c r="B44" s="43">
        <v>6.0</v>
      </c>
      <c r="C44" s="43">
        <v>1008.0</v>
      </c>
      <c r="D44" s="43">
        <v>200.0</v>
      </c>
      <c r="E44" s="57">
        <v>800.0</v>
      </c>
      <c r="N44" s="165">
        <f t="shared" si="1"/>
        <v>0.1561504143</v>
      </c>
      <c r="O44" s="90">
        <f t="shared" si="2"/>
        <v>0.25</v>
      </c>
      <c r="P44" s="90">
        <f t="shared" si="3"/>
        <v>0.6130500759</v>
      </c>
      <c r="Q44" s="90">
        <f t="shared" si="4"/>
        <v>0.2413793103</v>
      </c>
      <c r="R44" s="90">
        <f t="shared" si="5"/>
        <v>0.2478632479</v>
      </c>
    </row>
    <row r="45" ht="14.25" customHeight="1">
      <c r="A45" s="164">
        <v>974.0</v>
      </c>
      <c r="B45" s="43">
        <v>8.0</v>
      </c>
      <c r="C45" s="43">
        <v>1073.0</v>
      </c>
      <c r="D45" s="43">
        <v>420.0</v>
      </c>
      <c r="E45" s="57">
        <v>710.0</v>
      </c>
      <c r="N45" s="165">
        <f t="shared" si="1"/>
        <v>0.4933078394</v>
      </c>
      <c r="O45" s="90">
        <f t="shared" si="2"/>
        <v>1</v>
      </c>
      <c r="P45" s="90">
        <f t="shared" si="3"/>
        <v>0.1957511381</v>
      </c>
      <c r="Q45" s="90">
        <f t="shared" si="4"/>
        <v>0.6896551724</v>
      </c>
      <c r="R45" s="90">
        <f t="shared" si="5"/>
        <v>0.5427350427</v>
      </c>
    </row>
    <row r="46" ht="14.25" customHeight="1">
      <c r="A46" s="164">
        <v>524.0</v>
      </c>
      <c r="B46" s="43">
        <v>5.0</v>
      </c>
      <c r="C46" s="43">
        <v>948.0</v>
      </c>
      <c r="D46" s="43">
        <v>200.0</v>
      </c>
      <c r="E46" s="57">
        <v>390.0</v>
      </c>
      <c r="N46" s="165">
        <f t="shared" si="1"/>
        <v>0.5653282345</v>
      </c>
      <c r="O46" s="90">
        <f t="shared" si="2"/>
        <v>0.5</v>
      </c>
      <c r="P46" s="90">
        <f t="shared" si="3"/>
        <v>1</v>
      </c>
      <c r="Q46" s="90">
        <f t="shared" si="4"/>
        <v>0.724137931</v>
      </c>
      <c r="R46" s="90">
        <f t="shared" si="5"/>
        <v>0.4273504274</v>
      </c>
    </row>
    <row r="47" ht="14.25" customHeight="1">
      <c r="A47" s="164">
        <v>1036.0</v>
      </c>
      <c r="B47" s="43">
        <v>5.0</v>
      </c>
      <c r="C47" s="43">
        <v>1705.0</v>
      </c>
      <c r="D47" s="43">
        <v>210.0</v>
      </c>
      <c r="E47" s="57">
        <v>440.0</v>
      </c>
      <c r="N47" s="165">
        <f t="shared" si="1"/>
        <v>0.4225621415</v>
      </c>
      <c r="O47" s="90">
        <f t="shared" si="2"/>
        <v>0.75</v>
      </c>
      <c r="P47" s="90">
        <f t="shared" si="3"/>
        <v>0.2640364188</v>
      </c>
      <c r="Q47" s="90">
        <f t="shared" si="4"/>
        <v>0.7931034483</v>
      </c>
      <c r="R47" s="90">
        <f t="shared" si="5"/>
        <v>0.3376068376</v>
      </c>
    </row>
    <row r="48" ht="14.25" customHeight="1">
      <c r="A48" s="164">
        <v>653.0</v>
      </c>
      <c r="B48" s="43">
        <v>7.0</v>
      </c>
      <c r="C48" s="43">
        <v>894.0</v>
      </c>
      <c r="D48" s="43">
        <v>360.0</v>
      </c>
      <c r="E48" s="57">
        <v>555.0</v>
      </c>
      <c r="N48" s="165">
        <f t="shared" si="1"/>
        <v>0.5181644359</v>
      </c>
      <c r="O48" s="90">
        <f t="shared" si="2"/>
        <v>0.75</v>
      </c>
      <c r="P48" s="90">
        <f t="shared" si="3"/>
        <v>0.2185128983</v>
      </c>
      <c r="Q48" s="90">
        <f t="shared" si="4"/>
        <v>0.724137931</v>
      </c>
      <c r="R48" s="90">
        <f t="shared" si="5"/>
        <v>0.6068376068</v>
      </c>
    </row>
    <row r="49" ht="14.25" customHeight="1">
      <c r="A49" s="164">
        <v>448.0</v>
      </c>
      <c r="B49" s="43">
        <v>6.0</v>
      </c>
      <c r="C49" s="43">
        <v>877.0</v>
      </c>
      <c r="D49" s="43">
        <v>220.0</v>
      </c>
      <c r="E49" s="57">
        <v>255.0</v>
      </c>
      <c r="N49" s="165">
        <f t="shared" si="1"/>
        <v>0.5239005736</v>
      </c>
      <c r="O49" s="90">
        <f t="shared" si="2"/>
        <v>0.5</v>
      </c>
      <c r="P49" s="90">
        <f t="shared" si="3"/>
        <v>0.6585735964</v>
      </c>
      <c r="Q49" s="90">
        <f t="shared" si="4"/>
        <v>0.724137931</v>
      </c>
      <c r="R49" s="90">
        <f t="shared" si="5"/>
        <v>0.2692307692</v>
      </c>
    </row>
    <row r="50" ht="14.25" customHeight="1">
      <c r="A50" s="164">
        <v>1109.0</v>
      </c>
      <c r="B50" s="43">
        <v>8.0</v>
      </c>
      <c r="C50" s="43">
        <v>1290.0</v>
      </c>
      <c r="D50" s="43">
        <v>370.0</v>
      </c>
      <c r="E50" s="57">
        <v>1000.0</v>
      </c>
      <c r="N50" s="165">
        <f t="shared" si="1"/>
        <v>0.1516889739</v>
      </c>
      <c r="O50" s="90">
        <f t="shared" si="2"/>
        <v>0.5</v>
      </c>
      <c r="P50" s="90">
        <f t="shared" si="3"/>
        <v>0.1487101669</v>
      </c>
      <c r="Q50" s="90">
        <f t="shared" si="4"/>
        <v>0.2413793103</v>
      </c>
      <c r="R50" s="90">
        <f t="shared" si="5"/>
        <v>0.09829059829</v>
      </c>
    </row>
    <row r="51" ht="14.25" customHeight="1">
      <c r="A51" s="164">
        <v>435.0</v>
      </c>
      <c r="B51" s="43">
        <v>7.0</v>
      </c>
      <c r="C51" s="43">
        <v>969.0</v>
      </c>
      <c r="D51" s="43">
        <v>230.0</v>
      </c>
      <c r="E51" s="57">
        <v>320.0</v>
      </c>
      <c r="N51" s="165">
        <f t="shared" si="1"/>
        <v>0.2606755895</v>
      </c>
      <c r="O51" s="90">
        <f t="shared" si="2"/>
        <v>0.5</v>
      </c>
      <c r="P51" s="90">
        <f t="shared" si="3"/>
        <v>0.1729893778</v>
      </c>
      <c r="Q51" s="90">
        <f t="shared" si="4"/>
        <v>0.1034482759</v>
      </c>
      <c r="R51" s="90">
        <f t="shared" si="5"/>
        <v>0.1965811966</v>
      </c>
    </row>
    <row r="52" ht="14.25" customHeight="1">
      <c r="A52" s="164">
        <v>1178.0</v>
      </c>
      <c r="B52" s="43">
        <v>8.0</v>
      </c>
      <c r="C52" s="43">
        <v>1390.0</v>
      </c>
      <c r="D52" s="43">
        <v>430.0</v>
      </c>
      <c r="E52" s="57">
        <v>875.0</v>
      </c>
      <c r="N52" s="165">
        <f t="shared" si="1"/>
        <v>0.5723390695</v>
      </c>
      <c r="O52" s="90">
        <f t="shared" si="2"/>
        <v>0.75</v>
      </c>
      <c r="P52" s="90">
        <f t="shared" si="3"/>
        <v>0.2640364188</v>
      </c>
      <c r="Q52" s="90">
        <f t="shared" si="4"/>
        <v>0.9310344828</v>
      </c>
      <c r="R52" s="90">
        <f t="shared" si="5"/>
        <v>0.3290598291</v>
      </c>
    </row>
    <row r="53" ht="14.25" customHeight="1">
      <c r="A53" s="164">
        <v>600.0</v>
      </c>
      <c r="B53" s="43">
        <v>6.0</v>
      </c>
      <c r="C53" s="43">
        <v>954.0</v>
      </c>
      <c r="D53" s="43">
        <v>150.0</v>
      </c>
      <c r="E53" s="57">
        <v>590.0</v>
      </c>
      <c r="N53" s="165">
        <f t="shared" si="1"/>
        <v>0.2466539197</v>
      </c>
      <c r="O53" s="90">
        <f t="shared" si="2"/>
        <v>0.25</v>
      </c>
      <c r="P53" s="90">
        <f t="shared" si="3"/>
        <v>0.9590288316</v>
      </c>
      <c r="Q53" s="90">
        <f t="shared" si="4"/>
        <v>0.2413793103</v>
      </c>
      <c r="R53" s="90">
        <f t="shared" si="5"/>
        <v>0.1452991453</v>
      </c>
    </row>
    <row r="54" ht="14.25" customHeight="1">
      <c r="A54" s="164">
        <v>1160.0</v>
      </c>
      <c r="B54" s="43">
        <v>9.0</v>
      </c>
      <c r="C54" s="43">
        <v>1131.0</v>
      </c>
      <c r="D54" s="43">
        <v>430.0</v>
      </c>
      <c r="E54" s="57">
        <v>640.0</v>
      </c>
      <c r="N54" s="165">
        <f t="shared" si="1"/>
        <v>0.4168260038</v>
      </c>
      <c r="O54" s="90">
        <f t="shared" si="2"/>
        <v>0.5</v>
      </c>
      <c r="P54" s="90">
        <f t="shared" si="3"/>
        <v>0.8034901366</v>
      </c>
      <c r="Q54" s="90">
        <f t="shared" si="4"/>
        <v>0.2068965517</v>
      </c>
      <c r="R54" s="90">
        <f t="shared" si="5"/>
        <v>0.5299145299</v>
      </c>
    </row>
    <row r="55" ht="14.25" customHeight="1">
      <c r="A55" s="164">
        <v>811.0</v>
      </c>
      <c r="B55" s="43">
        <v>7.0</v>
      </c>
      <c r="C55" s="43">
        <v>922.0</v>
      </c>
      <c r="D55" s="43">
        <v>200.0</v>
      </c>
      <c r="E55" s="57">
        <v>335.0</v>
      </c>
      <c r="N55" s="165">
        <f t="shared" si="1"/>
        <v>0.5213511791</v>
      </c>
      <c r="O55" s="90">
        <f t="shared" si="2"/>
        <v>0.5</v>
      </c>
      <c r="P55" s="90">
        <f t="shared" si="3"/>
        <v>0.2792109256</v>
      </c>
      <c r="Q55" s="90">
        <f t="shared" si="4"/>
        <v>0.7931034483</v>
      </c>
      <c r="R55" s="90">
        <f t="shared" si="5"/>
        <v>0.4914529915</v>
      </c>
    </row>
    <row r="56" ht="14.25" customHeight="1">
      <c r="A56" s="164">
        <v>550.0</v>
      </c>
      <c r="B56" s="43">
        <v>6.0</v>
      </c>
      <c r="C56" s="43">
        <v>928.0</v>
      </c>
      <c r="D56" s="43">
        <v>150.0</v>
      </c>
      <c r="E56" s="57">
        <v>475.0</v>
      </c>
      <c r="N56" s="165">
        <f t="shared" si="1"/>
        <v>0.3779477374</v>
      </c>
      <c r="O56" s="90">
        <f t="shared" si="2"/>
        <v>0.5</v>
      </c>
      <c r="P56" s="90">
        <f t="shared" si="3"/>
        <v>0.9620637329</v>
      </c>
      <c r="Q56" s="90">
        <f t="shared" si="4"/>
        <v>0.2413793103</v>
      </c>
      <c r="R56" s="90">
        <f t="shared" si="5"/>
        <v>0.452991453</v>
      </c>
    </row>
    <row r="57" ht="14.25" customHeight="1">
      <c r="A57" s="164">
        <v>192.0</v>
      </c>
      <c r="B57" s="43">
        <v>7.0</v>
      </c>
      <c r="C57" s="43">
        <v>632.0</v>
      </c>
      <c r="D57" s="43">
        <v>150.0</v>
      </c>
      <c r="E57" s="57">
        <v>290.0</v>
      </c>
      <c r="N57" s="165">
        <f t="shared" si="1"/>
        <v>0.4754620778</v>
      </c>
      <c r="O57" s="90">
        <f t="shared" si="2"/>
        <v>0.5</v>
      </c>
      <c r="P57" s="90">
        <f t="shared" si="3"/>
        <v>0.9370257967</v>
      </c>
      <c r="Q57" s="90">
        <f t="shared" si="4"/>
        <v>0.9310344828</v>
      </c>
      <c r="R57" s="90">
        <f t="shared" si="5"/>
        <v>0.4786324786</v>
      </c>
    </row>
    <row r="58" ht="14.25" customHeight="1">
      <c r="A58" s="164">
        <v>1246.0</v>
      </c>
      <c r="B58" s="43">
        <v>8.0</v>
      </c>
      <c r="C58" s="43">
        <v>962.0</v>
      </c>
      <c r="D58" s="43">
        <v>440.0</v>
      </c>
      <c r="E58" s="57">
        <v>650.0</v>
      </c>
      <c r="N58" s="165">
        <f t="shared" si="1"/>
        <v>0.6545570427</v>
      </c>
      <c r="O58" s="90">
        <f t="shared" si="2"/>
        <v>1</v>
      </c>
      <c r="P58" s="90">
        <f t="shared" si="3"/>
        <v>0.8216995448</v>
      </c>
      <c r="Q58" s="90">
        <f t="shared" si="4"/>
        <v>0.7586206897</v>
      </c>
      <c r="R58" s="90">
        <f t="shared" si="5"/>
        <v>0.3931623932</v>
      </c>
    </row>
    <row r="59" ht="14.25" customHeight="1">
      <c r="A59" s="164">
        <v>499.0</v>
      </c>
      <c r="B59" s="43">
        <v>5.0</v>
      </c>
      <c r="C59" s="43">
        <v>1263.0</v>
      </c>
      <c r="D59" s="43">
        <v>160.0</v>
      </c>
      <c r="E59" s="57">
        <v>495.0</v>
      </c>
      <c r="N59" s="165">
        <f t="shared" si="1"/>
        <v>0.2766093053</v>
      </c>
      <c r="O59" s="90">
        <f t="shared" si="2"/>
        <v>0.5</v>
      </c>
      <c r="P59" s="90">
        <f t="shared" si="3"/>
        <v>0.5440060698</v>
      </c>
      <c r="Q59" s="90">
        <f t="shared" si="4"/>
        <v>0.3103448276</v>
      </c>
      <c r="R59" s="90">
        <f t="shared" si="5"/>
        <v>0.09401709402</v>
      </c>
    </row>
    <row r="60" ht="14.25" customHeight="1">
      <c r="A60" s="164">
        <v>630.0</v>
      </c>
      <c r="B60" s="43">
        <v>5.0</v>
      </c>
      <c r="C60" s="43">
        <v>941.0</v>
      </c>
      <c r="D60" s="43">
        <v>190.0</v>
      </c>
      <c r="E60" s="57">
        <v>590.0</v>
      </c>
      <c r="N60" s="165">
        <f t="shared" si="1"/>
        <v>0.5200764818</v>
      </c>
      <c r="O60" s="90">
        <f t="shared" si="2"/>
        <v>1</v>
      </c>
      <c r="P60" s="90">
        <f t="shared" si="3"/>
        <v>0.04704097117</v>
      </c>
      <c r="Q60" s="90">
        <f t="shared" si="4"/>
        <v>0.8620689655</v>
      </c>
      <c r="R60" s="90">
        <f t="shared" si="5"/>
        <v>0.4829059829</v>
      </c>
    </row>
    <row r="61" ht="14.25" customHeight="1">
      <c r="A61" s="164">
        <v>632.0</v>
      </c>
      <c r="B61" s="43">
        <v>6.0</v>
      </c>
      <c r="C61" s="43">
        <v>948.0</v>
      </c>
      <c r="D61" s="43">
        <v>190.0</v>
      </c>
      <c r="E61" s="57">
        <v>595.0</v>
      </c>
      <c r="N61" s="165">
        <f t="shared" si="1"/>
        <v>0.4321223709</v>
      </c>
      <c r="O61" s="90">
        <f t="shared" si="2"/>
        <v>0.5</v>
      </c>
      <c r="P61" s="90">
        <f t="shared" si="3"/>
        <v>0.9886191199</v>
      </c>
      <c r="Q61" s="90">
        <f t="shared" si="4"/>
        <v>0.275862069</v>
      </c>
      <c r="R61" s="90">
        <f t="shared" si="5"/>
        <v>0.2777777778</v>
      </c>
    </row>
    <row r="62" ht="14.25" customHeight="1">
      <c r="A62" s="164">
        <v>998.0</v>
      </c>
      <c r="B62" s="43">
        <v>8.0</v>
      </c>
      <c r="C62" s="43">
        <v>1432.0</v>
      </c>
      <c r="D62" s="43">
        <v>380.0</v>
      </c>
      <c r="E62" s="57">
        <v>980.0</v>
      </c>
      <c r="N62" s="165">
        <f t="shared" si="1"/>
        <v>0.3416188655</v>
      </c>
      <c r="O62" s="90">
        <f t="shared" si="2"/>
        <v>0.75</v>
      </c>
      <c r="P62" s="90">
        <f t="shared" si="3"/>
        <v>0.6130500759</v>
      </c>
      <c r="Q62" s="90">
        <f t="shared" si="4"/>
        <v>0.5172413793</v>
      </c>
      <c r="R62" s="90">
        <f t="shared" si="5"/>
        <v>0.4316239316</v>
      </c>
    </row>
    <row r="63" ht="14.25" customHeight="1">
      <c r="A63" s="164">
        <v>1030.0</v>
      </c>
      <c r="B63" s="43">
        <v>7.0</v>
      </c>
      <c r="C63" s="43">
        <v>882.0</v>
      </c>
      <c r="D63" s="43">
        <v>330.0</v>
      </c>
      <c r="E63" s="57">
        <v>670.0</v>
      </c>
      <c r="N63" s="165">
        <f t="shared" si="1"/>
        <v>0.420012747</v>
      </c>
      <c r="O63" s="90">
        <f t="shared" si="2"/>
        <v>0.25</v>
      </c>
      <c r="P63" s="90">
        <f t="shared" si="3"/>
        <v>0.1957511381</v>
      </c>
      <c r="Q63" s="90">
        <f t="shared" si="4"/>
        <v>0.03448275862</v>
      </c>
      <c r="R63" s="90">
        <f t="shared" si="5"/>
        <v>0.4786324786</v>
      </c>
    </row>
    <row r="64" ht="14.25" customHeight="1">
      <c r="A64" s="164">
        <v>811.0</v>
      </c>
      <c r="B64" s="43">
        <v>5.0</v>
      </c>
      <c r="C64" s="43">
        <v>1945.0</v>
      </c>
      <c r="D64" s="43">
        <v>150.0</v>
      </c>
      <c r="E64" s="57">
        <v>340.0</v>
      </c>
      <c r="N64" s="165">
        <f t="shared" si="1"/>
        <v>0.3830465264</v>
      </c>
      <c r="O64" s="90">
        <f t="shared" si="2"/>
        <v>0.5</v>
      </c>
      <c r="P64" s="90">
        <f t="shared" si="3"/>
        <v>0.2147192716</v>
      </c>
      <c r="Q64" s="90">
        <f t="shared" si="4"/>
        <v>0.6206896552</v>
      </c>
      <c r="R64" s="90">
        <f t="shared" si="5"/>
        <v>0.3547008547</v>
      </c>
    </row>
    <row r="65" ht="14.25" customHeight="1">
      <c r="A65" s="164">
        <v>828.0</v>
      </c>
      <c r="B65" s="43">
        <v>8.0</v>
      </c>
      <c r="C65" s="43">
        <v>974.0</v>
      </c>
      <c r="D65" s="43">
        <v>350.0</v>
      </c>
      <c r="E65" s="57">
        <v>380.0</v>
      </c>
      <c r="N65" s="165">
        <f t="shared" si="1"/>
        <v>0.2179732314</v>
      </c>
      <c r="O65" s="90">
        <f t="shared" si="2"/>
        <v>0.25</v>
      </c>
      <c r="P65" s="90">
        <f t="shared" si="3"/>
        <v>0.1904400607</v>
      </c>
      <c r="Q65" s="90">
        <f t="shared" si="4"/>
        <v>0</v>
      </c>
      <c r="R65" s="90">
        <f t="shared" si="5"/>
        <v>0.1794871795</v>
      </c>
    </row>
    <row r="66" ht="14.25" customHeight="1">
      <c r="A66" s="164">
        <v>670.0</v>
      </c>
      <c r="B66" s="43">
        <v>6.0</v>
      </c>
      <c r="C66" s="43">
        <v>904.0</v>
      </c>
      <c r="D66" s="43">
        <v>150.0</v>
      </c>
      <c r="E66" s="57">
        <v>220.0</v>
      </c>
      <c r="N66" s="165">
        <f t="shared" si="1"/>
        <v>0.4384958572</v>
      </c>
      <c r="O66" s="90">
        <f t="shared" si="2"/>
        <v>0.25</v>
      </c>
      <c r="P66" s="90">
        <f t="shared" si="3"/>
        <v>0.2852807284</v>
      </c>
      <c r="Q66" s="90">
        <f t="shared" si="4"/>
        <v>0.1724137931</v>
      </c>
      <c r="R66" s="90">
        <f t="shared" si="5"/>
        <v>0.5128205128</v>
      </c>
    </row>
    <row r="67" ht="14.25" customHeight="1">
      <c r="A67" s="164">
        <v>694.0</v>
      </c>
      <c r="B67" s="43">
        <v>7.0</v>
      </c>
      <c r="C67" s="43">
        <v>1503.0</v>
      </c>
      <c r="D67" s="43">
        <v>170.0</v>
      </c>
      <c r="E67" s="57">
        <v>660.0</v>
      </c>
      <c r="N67" s="165">
        <f t="shared" si="1"/>
        <v>0.4984066284</v>
      </c>
      <c r="O67" s="90">
        <f t="shared" si="2"/>
        <v>0.75</v>
      </c>
      <c r="P67" s="90">
        <f t="shared" si="3"/>
        <v>0.3345978756</v>
      </c>
      <c r="Q67" s="90">
        <f t="shared" si="4"/>
        <v>0.9310344828</v>
      </c>
      <c r="R67" s="90">
        <f t="shared" si="5"/>
        <v>0.4358974359</v>
      </c>
    </row>
    <row r="68" ht="14.25" customHeight="1">
      <c r="A68" s="164">
        <v>945.0</v>
      </c>
      <c r="B68" s="43">
        <v>7.0</v>
      </c>
      <c r="C68" s="43">
        <v>832.0</v>
      </c>
      <c r="D68" s="43">
        <v>370.0</v>
      </c>
      <c r="E68" s="57">
        <v>530.0</v>
      </c>
      <c r="N68" s="165">
        <f t="shared" si="1"/>
        <v>0.2115997451</v>
      </c>
      <c r="O68" s="90">
        <f t="shared" si="2"/>
        <v>0</v>
      </c>
      <c r="P68" s="90">
        <f t="shared" si="3"/>
        <v>0.2397572079</v>
      </c>
      <c r="Q68" s="90">
        <f t="shared" si="4"/>
        <v>0.1724137931</v>
      </c>
      <c r="R68" s="90">
        <f t="shared" si="5"/>
        <v>0.1623931624</v>
      </c>
    </row>
    <row r="69" ht="14.25" customHeight="1">
      <c r="A69" s="164">
        <v>729.0</v>
      </c>
      <c r="B69" s="43">
        <v>5.0</v>
      </c>
      <c r="C69" s="43">
        <v>887.0</v>
      </c>
      <c r="D69" s="43">
        <v>190.0</v>
      </c>
      <c r="E69" s="57">
        <v>530.0</v>
      </c>
      <c r="N69" s="165">
        <f t="shared" si="1"/>
        <v>0.5379222435</v>
      </c>
      <c r="O69" s="90">
        <f t="shared" si="2"/>
        <v>0</v>
      </c>
      <c r="P69" s="90">
        <f t="shared" si="3"/>
        <v>0.8141122914</v>
      </c>
      <c r="Q69" s="90">
        <f t="shared" si="4"/>
        <v>0.2068965517</v>
      </c>
      <c r="R69" s="90">
        <f t="shared" si="5"/>
        <v>0.2051282051</v>
      </c>
    </row>
    <row r="70" ht="14.25" customHeight="1">
      <c r="A70" s="164">
        <v>976.0</v>
      </c>
      <c r="B70" s="43">
        <v>8.0</v>
      </c>
      <c r="C70" s="43">
        <v>985.0</v>
      </c>
      <c r="D70" s="43">
        <v>310.0</v>
      </c>
      <c r="E70" s="57">
        <v>630.0</v>
      </c>
      <c r="N70" s="165">
        <f t="shared" si="1"/>
        <v>0.2938177183</v>
      </c>
      <c r="O70" s="90">
        <f t="shared" si="2"/>
        <v>0.5</v>
      </c>
      <c r="P70" s="90">
        <f t="shared" si="3"/>
        <v>0.1987860395</v>
      </c>
      <c r="Q70" s="90">
        <f t="shared" si="4"/>
        <v>0.724137931</v>
      </c>
      <c r="R70" s="90">
        <f t="shared" si="5"/>
        <v>0.3034188034</v>
      </c>
    </row>
    <row r="71" ht="14.25" customHeight="1">
      <c r="A71" s="164">
        <v>825.0</v>
      </c>
      <c r="B71" s="43">
        <v>5.0</v>
      </c>
      <c r="C71" s="43">
        <v>1895.0</v>
      </c>
      <c r="D71" s="43">
        <v>240.0</v>
      </c>
      <c r="E71" s="57">
        <v>600.0</v>
      </c>
      <c r="N71" s="165">
        <f t="shared" si="1"/>
        <v>0.1631612492</v>
      </c>
      <c r="O71" s="90">
        <f t="shared" si="2"/>
        <v>0.25</v>
      </c>
      <c r="P71" s="90">
        <f t="shared" si="3"/>
        <v>0.1858877086</v>
      </c>
      <c r="Q71" s="90">
        <f t="shared" si="4"/>
        <v>0.2413793103</v>
      </c>
      <c r="R71" s="90">
        <f t="shared" si="5"/>
        <v>0.04700854701</v>
      </c>
    </row>
    <row r="72" ht="14.25" customHeight="1">
      <c r="A72" s="164">
        <v>1182.0</v>
      </c>
      <c r="B72" s="43">
        <v>9.0</v>
      </c>
      <c r="C72" s="43">
        <v>1705.0</v>
      </c>
      <c r="D72" s="43">
        <v>380.0</v>
      </c>
      <c r="E72" s="57">
        <v>820.0</v>
      </c>
      <c r="N72" s="165">
        <f t="shared" si="1"/>
        <v>0.5844486934</v>
      </c>
      <c r="O72" s="90">
        <f t="shared" si="2"/>
        <v>0.75</v>
      </c>
      <c r="P72" s="90">
        <f t="shared" si="3"/>
        <v>0.4992412747</v>
      </c>
      <c r="Q72" s="90">
        <f t="shared" si="4"/>
        <v>0.7586206897</v>
      </c>
      <c r="R72" s="90">
        <f t="shared" si="5"/>
        <v>0.6837606838</v>
      </c>
    </row>
    <row r="73" ht="14.25" customHeight="1">
      <c r="A73" s="164">
        <v>824.0</v>
      </c>
      <c r="B73" s="43">
        <v>7.0</v>
      </c>
      <c r="C73" s="43">
        <v>994.0</v>
      </c>
      <c r="D73" s="43">
        <v>200.0</v>
      </c>
      <c r="E73" s="57">
        <v>640.0</v>
      </c>
      <c r="N73" s="165">
        <f t="shared" si="1"/>
        <v>0.154875717</v>
      </c>
      <c r="O73" s="90">
        <f t="shared" si="2"/>
        <v>0.5</v>
      </c>
      <c r="P73" s="90">
        <f t="shared" si="3"/>
        <v>0.2556904401</v>
      </c>
      <c r="Q73" s="90">
        <f t="shared" si="4"/>
        <v>0.275862069</v>
      </c>
      <c r="R73" s="90">
        <f t="shared" si="5"/>
        <v>0.1025641026</v>
      </c>
    </row>
    <row r="74" ht="14.25" customHeight="1">
      <c r="A74" s="164">
        <v>1468.0</v>
      </c>
      <c r="B74" s="43">
        <v>8.0</v>
      </c>
      <c r="C74" s="43">
        <v>1905.0</v>
      </c>
      <c r="D74" s="43">
        <v>300.0</v>
      </c>
      <c r="E74" s="57">
        <v>1250.0</v>
      </c>
      <c r="N74" s="165">
        <f t="shared" si="1"/>
        <v>0.6284257489</v>
      </c>
      <c r="O74" s="90">
        <f t="shared" si="2"/>
        <v>0.75</v>
      </c>
      <c r="P74" s="90">
        <f t="shared" si="3"/>
        <v>0.5751138088</v>
      </c>
      <c r="Q74" s="90">
        <f t="shared" si="4"/>
        <v>0.9655172414</v>
      </c>
      <c r="R74" s="90">
        <f t="shared" si="5"/>
        <v>0.5769230769</v>
      </c>
    </row>
    <row r="75" ht="14.25" customHeight="1">
      <c r="A75" s="164">
        <v>1067.0</v>
      </c>
      <c r="B75" s="43">
        <v>8.0</v>
      </c>
      <c r="C75" s="43">
        <v>1819.0</v>
      </c>
      <c r="D75" s="43">
        <v>420.0</v>
      </c>
      <c r="E75" s="57">
        <v>635.0</v>
      </c>
      <c r="N75" s="165">
        <f t="shared" si="1"/>
        <v>0.2600382409</v>
      </c>
      <c r="O75" s="90">
        <f t="shared" si="2"/>
        <v>0.25</v>
      </c>
      <c r="P75" s="90">
        <f t="shared" si="3"/>
        <v>0.2443095599</v>
      </c>
      <c r="Q75" s="90">
        <f t="shared" si="4"/>
        <v>0</v>
      </c>
      <c r="R75" s="90">
        <f t="shared" si="5"/>
        <v>0.3333333333</v>
      </c>
    </row>
    <row r="76" ht="14.25" customHeight="1">
      <c r="A76" s="164">
        <v>1357.0</v>
      </c>
      <c r="B76" s="43">
        <v>8.0</v>
      </c>
      <c r="C76" s="43">
        <v>1678.0</v>
      </c>
      <c r="D76" s="43">
        <v>300.0</v>
      </c>
      <c r="E76" s="57">
        <v>715.0</v>
      </c>
      <c r="N76" s="165">
        <f t="shared" si="1"/>
        <v>0.6169534736</v>
      </c>
      <c r="O76" s="90">
        <f t="shared" si="2"/>
        <v>1</v>
      </c>
      <c r="P76" s="90">
        <f t="shared" si="3"/>
        <v>0.3786039454</v>
      </c>
      <c r="Q76" s="90">
        <f t="shared" si="4"/>
        <v>0.9655172414</v>
      </c>
      <c r="R76" s="90">
        <f t="shared" si="5"/>
        <v>0.3760683761</v>
      </c>
    </row>
    <row r="77" ht="14.25" customHeight="1">
      <c r="A77" s="164">
        <v>546.0</v>
      </c>
      <c r="B77" s="43">
        <v>7.0</v>
      </c>
      <c r="C77" s="43">
        <v>1352.0</v>
      </c>
      <c r="D77" s="43">
        <v>190.0</v>
      </c>
      <c r="E77" s="57">
        <v>280.0</v>
      </c>
      <c r="N77" s="165">
        <f t="shared" si="1"/>
        <v>0.3945188018</v>
      </c>
      <c r="O77" s="90">
        <f t="shared" si="2"/>
        <v>0.5</v>
      </c>
      <c r="P77" s="90">
        <f t="shared" si="3"/>
        <v>0.220030349</v>
      </c>
      <c r="Q77" s="90">
        <f t="shared" si="4"/>
        <v>0.1724137931</v>
      </c>
      <c r="R77" s="90">
        <f t="shared" si="5"/>
        <v>0.1153846154</v>
      </c>
    </row>
    <row r="78" ht="14.25" customHeight="1">
      <c r="A78" s="164">
        <v>906.0</v>
      </c>
      <c r="B78" s="43">
        <v>5.0</v>
      </c>
      <c r="C78" s="43">
        <v>677.0</v>
      </c>
      <c r="D78" s="43">
        <v>230.0</v>
      </c>
      <c r="E78" s="57">
        <v>515.0</v>
      </c>
      <c r="N78" s="165">
        <f t="shared" si="1"/>
        <v>0.2281708094</v>
      </c>
      <c r="O78" s="90">
        <f t="shared" si="2"/>
        <v>0.25</v>
      </c>
      <c r="P78" s="90">
        <f t="shared" si="3"/>
        <v>0.2245827011</v>
      </c>
      <c r="Q78" s="90">
        <f t="shared" si="4"/>
        <v>0</v>
      </c>
      <c r="R78" s="90">
        <f t="shared" si="5"/>
        <v>0.235042735</v>
      </c>
    </row>
    <row r="79" ht="14.25" customHeight="1">
      <c r="A79" s="164">
        <v>1238.0</v>
      </c>
      <c r="B79" s="43">
        <v>7.0</v>
      </c>
      <c r="C79" s="43">
        <v>1937.0</v>
      </c>
      <c r="D79" s="43">
        <v>210.0</v>
      </c>
      <c r="E79" s="57">
        <v>860.0</v>
      </c>
      <c r="N79" s="165">
        <f t="shared" si="1"/>
        <v>0</v>
      </c>
      <c r="O79" s="90">
        <f t="shared" si="2"/>
        <v>0.5</v>
      </c>
      <c r="P79" s="90">
        <f t="shared" si="3"/>
        <v>0</v>
      </c>
      <c r="Q79" s="90">
        <f t="shared" si="4"/>
        <v>0</v>
      </c>
      <c r="R79" s="90">
        <f t="shared" si="5"/>
        <v>0.07692307692</v>
      </c>
    </row>
    <row r="80" ht="14.25" customHeight="1">
      <c r="A80" s="164">
        <v>704.0</v>
      </c>
      <c r="B80" s="43">
        <v>6.0</v>
      </c>
      <c r="C80" s="43">
        <v>1442.0</v>
      </c>
      <c r="D80" s="43">
        <v>230.0</v>
      </c>
      <c r="E80" s="57">
        <v>510.0</v>
      </c>
      <c r="N80" s="165">
        <f t="shared" si="1"/>
        <v>0.6717654557</v>
      </c>
      <c r="O80" s="90">
        <f t="shared" si="2"/>
        <v>0.75</v>
      </c>
      <c r="P80" s="90">
        <f t="shared" si="3"/>
        <v>0.2503793627</v>
      </c>
      <c r="Q80" s="90">
        <f t="shared" si="4"/>
        <v>1</v>
      </c>
      <c r="R80" s="90">
        <f t="shared" si="5"/>
        <v>0.3846153846</v>
      </c>
    </row>
    <row r="81" ht="14.25" customHeight="1">
      <c r="A81" s="164">
        <v>842.0</v>
      </c>
      <c r="B81" s="43">
        <v>6.0</v>
      </c>
      <c r="C81" s="43">
        <v>907.0</v>
      </c>
      <c r="D81" s="43">
        <v>170.0</v>
      </c>
      <c r="E81" s="57">
        <v>430.0</v>
      </c>
      <c r="N81" s="165">
        <f t="shared" si="1"/>
        <v>0.1956660293</v>
      </c>
      <c r="O81" s="90">
        <f t="shared" si="2"/>
        <v>0</v>
      </c>
      <c r="P81" s="90">
        <f t="shared" si="3"/>
        <v>0.4787556904</v>
      </c>
      <c r="Q81" s="90">
        <f t="shared" si="4"/>
        <v>0.03448275862</v>
      </c>
      <c r="R81" s="90">
        <f t="shared" si="5"/>
        <v>0.2521367521</v>
      </c>
    </row>
    <row r="82" ht="14.25" customHeight="1">
      <c r="A82" s="164">
        <v>686.0</v>
      </c>
      <c r="B82" s="43">
        <v>7.0</v>
      </c>
      <c r="C82" s="43">
        <v>938.0</v>
      </c>
      <c r="D82" s="43">
        <v>190.0</v>
      </c>
      <c r="E82" s="57">
        <v>455.0</v>
      </c>
      <c r="N82" s="165">
        <f t="shared" si="1"/>
        <v>0.2791586998</v>
      </c>
      <c r="O82" s="90">
        <f t="shared" si="2"/>
        <v>0</v>
      </c>
      <c r="P82" s="90">
        <f t="shared" si="3"/>
        <v>0.2344461305</v>
      </c>
      <c r="Q82" s="90">
        <f t="shared" si="4"/>
        <v>0.1379310345</v>
      </c>
      <c r="R82" s="90">
        <f t="shared" si="5"/>
        <v>0.3333333333</v>
      </c>
    </row>
    <row r="83" ht="14.25" customHeight="1">
      <c r="A83" s="164">
        <v>699.0</v>
      </c>
      <c r="B83" s="43">
        <v>6.0</v>
      </c>
      <c r="C83" s="43">
        <v>890.0</v>
      </c>
      <c r="D83" s="43">
        <v>160.0</v>
      </c>
      <c r="E83" s="50">
        <v>655.0</v>
      </c>
      <c r="N83" s="165">
        <f t="shared" si="1"/>
        <v>0.2804333971</v>
      </c>
      <c r="O83" s="90">
        <f t="shared" si="2"/>
        <v>0.25</v>
      </c>
      <c r="P83" s="90">
        <f t="shared" si="3"/>
        <v>0.2397572079</v>
      </c>
      <c r="Q83" s="90">
        <f t="shared" si="4"/>
        <v>0.1379310345</v>
      </c>
      <c r="R83" s="90">
        <f t="shared" si="5"/>
        <v>0.3376068376</v>
      </c>
    </row>
    <row r="84" ht="14.25" customHeight="1">
      <c r="A84" s="164">
        <v>1441.0</v>
      </c>
      <c r="B84" s="43">
        <v>9.0</v>
      </c>
      <c r="C84" s="43">
        <v>1012.0</v>
      </c>
      <c r="D84" s="43">
        <v>440.0</v>
      </c>
      <c r="E84" s="57">
        <v>1370.0</v>
      </c>
      <c r="N84" s="165">
        <f t="shared" si="1"/>
        <v>0.5137029955</v>
      </c>
      <c r="O84" s="90">
        <f t="shared" si="2"/>
        <v>0.75</v>
      </c>
      <c r="P84" s="90">
        <f t="shared" si="3"/>
        <v>0.6069802731</v>
      </c>
      <c r="Q84" s="90">
        <f t="shared" si="4"/>
        <v>0.7931034483</v>
      </c>
      <c r="R84" s="90">
        <f t="shared" si="5"/>
        <v>0.6666666667</v>
      </c>
    </row>
    <row r="85" ht="14.25" customHeight="1">
      <c r="A85" s="164">
        <v>986.0</v>
      </c>
      <c r="B85" s="43">
        <v>9.0</v>
      </c>
      <c r="C85" s="43">
        <v>1081.0</v>
      </c>
      <c r="D85" s="43">
        <v>440.0</v>
      </c>
      <c r="E85" s="57">
        <v>975.0</v>
      </c>
      <c r="N85" s="165">
        <f t="shared" si="1"/>
        <v>0.5340981517</v>
      </c>
      <c r="O85" s="90">
        <f t="shared" si="2"/>
        <v>0.5</v>
      </c>
      <c r="P85" s="90">
        <f t="shared" si="3"/>
        <v>0.1896813354</v>
      </c>
      <c r="Q85" s="90">
        <f t="shared" si="4"/>
        <v>0.6206896552</v>
      </c>
      <c r="R85" s="90">
        <f t="shared" si="5"/>
        <v>0.4017094017</v>
      </c>
    </row>
    <row r="86" ht="14.25" customHeight="1">
      <c r="A86" s="164">
        <v>829.0</v>
      </c>
      <c r="B86" s="43">
        <v>8.0</v>
      </c>
      <c r="C86" s="43">
        <v>941.0</v>
      </c>
      <c r="D86" s="43">
        <v>320.0</v>
      </c>
      <c r="E86" s="57">
        <v>710.0</v>
      </c>
      <c r="N86" s="165">
        <f t="shared" si="1"/>
        <v>0.3945188018</v>
      </c>
      <c r="O86" s="90">
        <f t="shared" si="2"/>
        <v>0</v>
      </c>
      <c r="P86" s="90">
        <f t="shared" si="3"/>
        <v>0.9962063733</v>
      </c>
      <c r="Q86" s="90">
        <f t="shared" si="4"/>
        <v>0</v>
      </c>
      <c r="R86" s="90">
        <f t="shared" si="5"/>
        <v>0.1196581197</v>
      </c>
    </row>
    <row r="87" ht="14.25" customHeight="1">
      <c r="A87" s="164">
        <v>1761.0</v>
      </c>
      <c r="B87" s="43">
        <v>9.0</v>
      </c>
      <c r="C87" s="43">
        <v>1305.0</v>
      </c>
      <c r="D87" s="43">
        <v>380.0</v>
      </c>
      <c r="E87" s="57">
        <v>920.0</v>
      </c>
      <c r="N87" s="165">
        <f t="shared" si="1"/>
        <v>0.4053537285</v>
      </c>
      <c r="O87" s="90">
        <f t="shared" si="2"/>
        <v>0.75</v>
      </c>
      <c r="P87" s="90">
        <f t="shared" si="3"/>
        <v>0.2594840668</v>
      </c>
      <c r="Q87" s="90">
        <f t="shared" si="4"/>
        <v>0.6896551724</v>
      </c>
      <c r="R87" s="90">
        <f t="shared" si="5"/>
        <v>0.1538461538</v>
      </c>
    </row>
    <row r="88" ht="14.25" customHeight="1">
      <c r="A88" s="164">
        <v>1025.0</v>
      </c>
      <c r="B88" s="43">
        <v>7.0</v>
      </c>
      <c r="C88" s="43">
        <v>874.0</v>
      </c>
      <c r="D88" s="43">
        <v>380.0</v>
      </c>
      <c r="E88" s="57">
        <v>835.0</v>
      </c>
      <c r="N88" s="165">
        <f t="shared" si="1"/>
        <v>0.304652645</v>
      </c>
      <c r="O88" s="90">
        <f t="shared" si="2"/>
        <v>0.25</v>
      </c>
      <c r="P88" s="90">
        <f t="shared" si="3"/>
        <v>0.2063732929</v>
      </c>
      <c r="Q88" s="90">
        <f t="shared" si="4"/>
        <v>0</v>
      </c>
      <c r="R88" s="90">
        <f t="shared" si="5"/>
        <v>0.01709401709</v>
      </c>
    </row>
    <row r="89" ht="14.25" customHeight="1">
      <c r="A89" s="164">
        <v>479.0</v>
      </c>
      <c r="B89" s="43">
        <v>6.0</v>
      </c>
      <c r="C89" s="43">
        <v>870.0</v>
      </c>
      <c r="D89" s="43">
        <v>190.0</v>
      </c>
      <c r="E89" s="57">
        <v>315.0</v>
      </c>
      <c r="N89" s="165">
        <f t="shared" si="1"/>
        <v>0.3199490121</v>
      </c>
      <c r="O89" s="90">
        <f t="shared" si="2"/>
        <v>0.5</v>
      </c>
      <c r="P89" s="90">
        <f t="shared" si="3"/>
        <v>0.6608497724</v>
      </c>
      <c r="Q89" s="90">
        <f t="shared" si="4"/>
        <v>0.06896551724</v>
      </c>
      <c r="R89" s="90">
        <f t="shared" si="5"/>
        <v>0.3931623932</v>
      </c>
    </row>
    <row r="90" ht="14.25" customHeight="1">
      <c r="A90" s="164">
        <v>1274.0</v>
      </c>
      <c r="B90" s="43">
        <v>6.0</v>
      </c>
      <c r="C90" s="43">
        <v>1290.0</v>
      </c>
      <c r="D90" s="43">
        <v>170.0</v>
      </c>
      <c r="E90" s="57">
        <v>360.0</v>
      </c>
      <c r="N90" s="165">
        <f t="shared" si="1"/>
        <v>0.4799235182</v>
      </c>
      <c r="O90" s="90">
        <f t="shared" si="2"/>
        <v>0.5</v>
      </c>
      <c r="P90" s="90">
        <f t="shared" si="3"/>
        <v>0.1517450683</v>
      </c>
      <c r="Q90" s="90">
        <f t="shared" si="4"/>
        <v>0.7586206897</v>
      </c>
      <c r="R90" s="90">
        <f t="shared" si="5"/>
        <v>0.2820512821</v>
      </c>
    </row>
    <row r="91" ht="14.25" customHeight="1">
      <c r="A91" s="164">
        <v>523.0</v>
      </c>
      <c r="B91" s="43">
        <v>6.0</v>
      </c>
      <c r="C91" s="43">
        <v>962.0</v>
      </c>
      <c r="D91" s="43">
        <v>160.0</v>
      </c>
      <c r="E91" s="57">
        <v>400.0</v>
      </c>
      <c r="N91" s="165">
        <f t="shared" si="1"/>
        <v>0.3422562141</v>
      </c>
      <c r="O91" s="90">
        <f t="shared" si="2"/>
        <v>0</v>
      </c>
      <c r="P91" s="90">
        <f t="shared" si="3"/>
        <v>0.1934749621</v>
      </c>
      <c r="Q91" s="90">
        <f t="shared" si="4"/>
        <v>0.1379310345</v>
      </c>
      <c r="R91" s="90">
        <f t="shared" si="5"/>
        <v>0.2820512821</v>
      </c>
    </row>
    <row r="92" ht="14.25" customHeight="1">
      <c r="A92" s="164">
        <v>1385.0</v>
      </c>
      <c r="B92" s="43">
        <v>6.0</v>
      </c>
      <c r="C92" s="43">
        <v>1416.0</v>
      </c>
      <c r="D92" s="43">
        <v>180.0</v>
      </c>
      <c r="E92" s="57">
        <v>1010.0</v>
      </c>
      <c r="N92" s="165">
        <f t="shared" si="1"/>
        <v>0.4996813257</v>
      </c>
      <c r="O92" s="90">
        <f t="shared" si="2"/>
        <v>0.75</v>
      </c>
      <c r="P92" s="90">
        <f t="shared" si="3"/>
        <v>0.2678300455</v>
      </c>
      <c r="Q92" s="90">
        <f t="shared" si="4"/>
        <v>0.5517241379</v>
      </c>
      <c r="R92" s="90">
        <f t="shared" si="5"/>
        <v>0.3675213675</v>
      </c>
    </row>
    <row r="93" ht="14.25" customHeight="1">
      <c r="A93" s="164">
        <v>817.0</v>
      </c>
      <c r="B93" s="43">
        <v>7.0</v>
      </c>
      <c r="C93" s="43">
        <v>948.0</v>
      </c>
      <c r="D93" s="43">
        <v>200.0</v>
      </c>
      <c r="E93" s="57">
        <v>590.0</v>
      </c>
      <c r="N93" s="165">
        <f t="shared" si="1"/>
        <v>0.4034416826</v>
      </c>
      <c r="O93" s="90">
        <f t="shared" si="2"/>
        <v>0</v>
      </c>
      <c r="P93" s="90">
        <f t="shared" si="3"/>
        <v>0.9582701062</v>
      </c>
      <c r="Q93" s="90">
        <f t="shared" si="4"/>
        <v>0.3103448276</v>
      </c>
      <c r="R93" s="90">
        <f t="shared" si="5"/>
        <v>0.3418803419</v>
      </c>
    </row>
    <row r="94" ht="14.25" customHeight="1">
      <c r="A94" s="164">
        <v>853.0</v>
      </c>
      <c r="B94" s="43">
        <v>6.0</v>
      </c>
      <c r="C94" s="43">
        <v>1099.0</v>
      </c>
      <c r="D94" s="43">
        <v>150.0</v>
      </c>
      <c r="E94" s="57">
        <v>425.0</v>
      </c>
      <c r="N94" s="165">
        <f t="shared" si="1"/>
        <v>0.6309751434</v>
      </c>
      <c r="O94" s="90">
        <f t="shared" si="2"/>
        <v>1</v>
      </c>
      <c r="P94" s="90">
        <f t="shared" si="3"/>
        <v>0.8141122914</v>
      </c>
      <c r="Q94" s="90">
        <f t="shared" si="4"/>
        <v>0.7931034483</v>
      </c>
      <c r="R94" s="90">
        <f t="shared" si="5"/>
        <v>0.5299145299</v>
      </c>
    </row>
    <row r="95" ht="14.25" customHeight="1">
      <c r="A95" s="164">
        <v>1213.0</v>
      </c>
      <c r="B95" s="43">
        <v>6.0</v>
      </c>
      <c r="C95" s="43">
        <v>847.0</v>
      </c>
      <c r="D95" s="43">
        <v>170.0</v>
      </c>
      <c r="E95" s="57">
        <v>355.0</v>
      </c>
      <c r="N95" s="165">
        <f t="shared" si="1"/>
        <v>0.402804334</v>
      </c>
      <c r="O95" s="90">
        <f t="shared" si="2"/>
        <v>0.5</v>
      </c>
      <c r="P95" s="90">
        <f t="shared" si="3"/>
        <v>0.2746585736</v>
      </c>
      <c r="Q95" s="90">
        <f t="shared" si="4"/>
        <v>0.1724137931</v>
      </c>
      <c r="R95" s="90">
        <f t="shared" si="5"/>
        <v>0.3760683761</v>
      </c>
    </row>
    <row r="96" ht="14.25" customHeight="1">
      <c r="A96" s="164">
        <v>758.0</v>
      </c>
      <c r="B96" s="43">
        <v>9.0</v>
      </c>
      <c r="C96" s="43">
        <v>930.0</v>
      </c>
      <c r="D96" s="43">
        <v>360.0</v>
      </c>
      <c r="E96" s="57">
        <v>605.0</v>
      </c>
      <c r="N96" s="165">
        <f t="shared" si="1"/>
        <v>0.8132568515</v>
      </c>
      <c r="O96" s="90">
        <f t="shared" si="2"/>
        <v>0.75</v>
      </c>
      <c r="P96" s="90">
        <f t="shared" si="3"/>
        <v>0.9658573596</v>
      </c>
      <c r="Q96" s="90">
        <f t="shared" si="4"/>
        <v>0.5172413793</v>
      </c>
      <c r="R96" s="90">
        <f t="shared" si="5"/>
        <v>0.8974358974</v>
      </c>
    </row>
    <row r="97" ht="14.25" customHeight="1">
      <c r="A97" s="164">
        <v>473.0</v>
      </c>
      <c r="B97" s="43">
        <v>6.0</v>
      </c>
      <c r="C97" s="43">
        <v>638.0</v>
      </c>
      <c r="D97" s="43">
        <v>180.0</v>
      </c>
      <c r="E97" s="57">
        <v>590.0</v>
      </c>
      <c r="N97" s="165">
        <f t="shared" si="1"/>
        <v>0.557680051</v>
      </c>
      <c r="O97" s="90">
        <f t="shared" si="2"/>
        <v>0.75</v>
      </c>
      <c r="P97" s="90">
        <f t="shared" si="3"/>
        <v>0.9006069803</v>
      </c>
      <c r="Q97" s="90">
        <f t="shared" si="4"/>
        <v>0.9310344828</v>
      </c>
      <c r="R97" s="90">
        <f t="shared" si="5"/>
        <v>0.3717948718</v>
      </c>
    </row>
    <row r="98" ht="14.25" customHeight="1">
      <c r="A98" s="164">
        <v>1186.0</v>
      </c>
      <c r="B98" s="43">
        <v>8.0</v>
      </c>
      <c r="C98" s="43">
        <v>943.0</v>
      </c>
      <c r="D98" s="43">
        <v>300.0</v>
      </c>
      <c r="E98" s="57">
        <v>835.0</v>
      </c>
      <c r="N98" s="165">
        <f t="shared" si="1"/>
        <v>0.7425111536</v>
      </c>
      <c r="O98" s="90">
        <f t="shared" si="2"/>
        <v>0.75</v>
      </c>
      <c r="P98" s="90">
        <f t="shared" si="3"/>
        <v>0.7936267071</v>
      </c>
      <c r="Q98" s="90">
        <f t="shared" si="4"/>
        <v>0.5172413793</v>
      </c>
      <c r="R98" s="90">
        <f t="shared" si="5"/>
        <v>0.4401709402</v>
      </c>
    </row>
    <row r="99" ht="14.25" customHeight="1">
      <c r="A99" s="164">
        <v>958.0</v>
      </c>
      <c r="B99" s="43">
        <v>7.0</v>
      </c>
      <c r="C99" s="43">
        <v>1267.0</v>
      </c>
      <c r="D99" s="43">
        <v>210.0</v>
      </c>
      <c r="E99" s="57">
        <v>730.0</v>
      </c>
      <c r="N99" s="165">
        <f t="shared" si="1"/>
        <v>0.2256214149</v>
      </c>
      <c r="O99" s="90">
        <f t="shared" si="2"/>
        <v>0.5</v>
      </c>
      <c r="P99" s="90">
        <f t="shared" si="3"/>
        <v>0.5462822458</v>
      </c>
      <c r="Q99" s="90">
        <f t="shared" si="4"/>
        <v>0.1379310345</v>
      </c>
      <c r="R99" s="90">
        <f t="shared" si="5"/>
        <v>0.06837606838</v>
      </c>
    </row>
    <row r="100" ht="14.25" customHeight="1">
      <c r="A100" s="164">
        <v>1102.0</v>
      </c>
      <c r="B100" s="43">
        <v>9.0</v>
      </c>
      <c r="C100" s="43">
        <v>965.0</v>
      </c>
      <c r="D100" s="43">
        <v>360.0</v>
      </c>
      <c r="E100" s="57">
        <v>1065.0</v>
      </c>
      <c r="N100" s="165">
        <f t="shared" si="1"/>
        <v>0.4550669216</v>
      </c>
      <c r="O100" s="90">
        <f t="shared" si="2"/>
        <v>0</v>
      </c>
      <c r="P100" s="90">
        <f t="shared" si="3"/>
        <v>0.03414264036</v>
      </c>
      <c r="Q100" s="90">
        <f t="shared" si="4"/>
        <v>0.275862069</v>
      </c>
      <c r="R100" s="90">
        <f t="shared" si="5"/>
        <v>0.2692307692</v>
      </c>
    </row>
    <row r="101" ht="14.25" customHeight="1">
      <c r="A101" s="164">
        <v>802.0</v>
      </c>
      <c r="B101" s="43">
        <v>6.0</v>
      </c>
      <c r="C101" s="43">
        <v>952.0</v>
      </c>
      <c r="D101" s="43">
        <v>150.0</v>
      </c>
      <c r="E101" s="57">
        <v>755.0</v>
      </c>
      <c r="N101" s="165">
        <f t="shared" si="1"/>
        <v>0.6666666667</v>
      </c>
      <c r="O101" s="90">
        <f t="shared" si="2"/>
        <v>0.5</v>
      </c>
      <c r="P101" s="90">
        <f t="shared" si="3"/>
        <v>0.9901365706</v>
      </c>
      <c r="Q101" s="90">
        <f t="shared" si="4"/>
        <v>0.2068965517</v>
      </c>
      <c r="R101" s="90">
        <f t="shared" si="5"/>
        <v>0.5641025641</v>
      </c>
    </row>
    <row r="102" ht="14.25" customHeight="1">
      <c r="A102" s="164">
        <v>724.0</v>
      </c>
      <c r="B102" s="43">
        <v>5.0</v>
      </c>
      <c r="C102" s="43">
        <v>1446.0</v>
      </c>
      <c r="D102" s="43">
        <v>230.0</v>
      </c>
      <c r="E102" s="57">
        <v>360.0</v>
      </c>
      <c r="N102" s="165">
        <f t="shared" si="1"/>
        <v>0.3263224984</v>
      </c>
      <c r="O102" s="90">
        <f t="shared" si="2"/>
        <v>0.25</v>
      </c>
      <c r="P102" s="90">
        <f t="shared" si="3"/>
        <v>0.6145675266</v>
      </c>
      <c r="Q102" s="90">
        <f t="shared" si="4"/>
        <v>0.275862069</v>
      </c>
      <c r="R102" s="90">
        <f t="shared" si="5"/>
        <v>0.264957265</v>
      </c>
    </row>
    <row r="103" ht="14.25" customHeight="1">
      <c r="A103" s="164">
        <v>983.0</v>
      </c>
      <c r="B103" s="43">
        <v>7.0</v>
      </c>
      <c r="C103" s="43">
        <v>893.0</v>
      </c>
      <c r="D103" s="43">
        <v>180.0</v>
      </c>
      <c r="E103" s="57">
        <v>490.0</v>
      </c>
      <c r="N103" s="165">
        <f t="shared" si="1"/>
        <v>0.4142766093</v>
      </c>
      <c r="O103" s="90">
        <f t="shared" si="2"/>
        <v>0.25</v>
      </c>
      <c r="P103" s="90">
        <f t="shared" si="3"/>
        <v>0.2086494689</v>
      </c>
      <c r="Q103" s="90">
        <f t="shared" si="4"/>
        <v>0.06896551724</v>
      </c>
      <c r="R103" s="90">
        <f t="shared" si="5"/>
        <v>0.1965811966</v>
      </c>
    </row>
    <row r="104" ht="14.25" customHeight="1">
      <c r="A104" s="164">
        <v>1641.0</v>
      </c>
      <c r="B104" s="43">
        <v>7.0</v>
      </c>
      <c r="C104" s="43">
        <v>1410.0</v>
      </c>
      <c r="D104" s="43">
        <v>300.0</v>
      </c>
      <c r="E104" s="57">
        <v>750.0</v>
      </c>
      <c r="N104" s="165">
        <f t="shared" si="1"/>
        <v>0.3148502231</v>
      </c>
      <c r="O104" s="90">
        <f t="shared" si="2"/>
        <v>0.5</v>
      </c>
      <c r="P104" s="90">
        <f t="shared" si="3"/>
        <v>0.2321699545</v>
      </c>
      <c r="Q104" s="90">
        <f t="shared" si="4"/>
        <v>0.1379310345</v>
      </c>
      <c r="R104" s="90">
        <f t="shared" si="5"/>
        <v>0.2179487179</v>
      </c>
    </row>
    <row r="105" ht="14.25" customHeight="1">
      <c r="A105" s="164">
        <v>656.0</v>
      </c>
      <c r="B105" s="43">
        <v>7.0</v>
      </c>
      <c r="C105" s="43">
        <v>964.0</v>
      </c>
      <c r="D105" s="43">
        <v>180.0</v>
      </c>
      <c r="E105" s="57">
        <v>315.0</v>
      </c>
      <c r="N105" s="165">
        <f t="shared" si="1"/>
        <v>0.3231357553</v>
      </c>
      <c r="O105" s="90">
        <f t="shared" si="2"/>
        <v>0.25</v>
      </c>
      <c r="P105" s="90">
        <f t="shared" si="3"/>
        <v>0.1957511381</v>
      </c>
      <c r="Q105" s="90">
        <f t="shared" si="4"/>
        <v>0.03448275862</v>
      </c>
      <c r="R105" s="90">
        <f t="shared" si="5"/>
        <v>0.3888888889</v>
      </c>
    </row>
    <row r="106" ht="14.25" customHeight="1">
      <c r="A106" s="164">
        <v>1395.0</v>
      </c>
      <c r="B106" s="43">
        <v>8.0</v>
      </c>
      <c r="C106" s="43">
        <v>913.0</v>
      </c>
      <c r="D106" s="43">
        <v>390.0</v>
      </c>
      <c r="E106" s="57">
        <v>990.0</v>
      </c>
      <c r="N106" s="165">
        <f t="shared" si="1"/>
        <v>0.7960484385</v>
      </c>
      <c r="O106" s="90">
        <f t="shared" si="2"/>
        <v>1</v>
      </c>
      <c r="P106" s="90">
        <f t="shared" si="3"/>
        <v>0.2883156297</v>
      </c>
      <c r="Q106" s="90">
        <f t="shared" si="4"/>
        <v>1</v>
      </c>
      <c r="R106" s="90">
        <f t="shared" si="5"/>
        <v>1</v>
      </c>
    </row>
    <row r="107" ht="14.25" customHeight="1">
      <c r="A107" s="164">
        <v>1599.0</v>
      </c>
      <c r="B107" s="43">
        <v>8.0</v>
      </c>
      <c r="C107" s="43">
        <v>1453.0</v>
      </c>
      <c r="D107" s="43">
        <v>370.0</v>
      </c>
      <c r="E107" s="57">
        <v>870.0</v>
      </c>
      <c r="N107" s="165">
        <f t="shared" si="1"/>
        <v>0.506054812</v>
      </c>
      <c r="O107" s="90">
        <f t="shared" si="2"/>
        <v>1</v>
      </c>
      <c r="P107" s="90">
        <f t="shared" si="3"/>
        <v>0.3406676783</v>
      </c>
      <c r="Q107" s="90">
        <f t="shared" si="4"/>
        <v>1</v>
      </c>
      <c r="R107" s="90">
        <f t="shared" si="5"/>
        <v>0.6623931624</v>
      </c>
    </row>
    <row r="108" ht="14.25" customHeight="1">
      <c r="A108" s="164">
        <v>639.0</v>
      </c>
      <c r="B108" s="43">
        <v>6.0</v>
      </c>
      <c r="C108" s="43">
        <v>802.0</v>
      </c>
      <c r="D108" s="43">
        <v>190.0</v>
      </c>
      <c r="E108" s="57">
        <v>330.0</v>
      </c>
      <c r="N108" s="165">
        <f t="shared" si="1"/>
        <v>0.4059910771</v>
      </c>
      <c r="O108" s="90">
        <f t="shared" si="2"/>
        <v>0.75</v>
      </c>
      <c r="P108" s="90">
        <f t="shared" si="3"/>
        <v>0.2344461305</v>
      </c>
      <c r="Q108" s="90">
        <f t="shared" si="4"/>
        <v>0.5862068966</v>
      </c>
      <c r="R108" s="90">
        <f t="shared" si="5"/>
        <v>0.4358974359</v>
      </c>
    </row>
    <row r="109" ht="14.25" customHeight="1">
      <c r="A109" s="164">
        <v>739.0</v>
      </c>
      <c r="B109" s="43">
        <v>5.0</v>
      </c>
      <c r="C109" s="43">
        <v>843.0</v>
      </c>
      <c r="D109" s="43">
        <v>200.0</v>
      </c>
      <c r="E109" s="57">
        <v>340.0</v>
      </c>
      <c r="N109" s="165">
        <f t="shared" si="1"/>
        <v>1</v>
      </c>
      <c r="O109" s="90">
        <f t="shared" si="2"/>
        <v>1</v>
      </c>
      <c r="P109" s="90">
        <f t="shared" si="3"/>
        <v>0.5106221548</v>
      </c>
      <c r="Q109" s="90">
        <f t="shared" si="4"/>
        <v>0.7931034483</v>
      </c>
      <c r="R109" s="90">
        <f t="shared" si="5"/>
        <v>0.6153846154</v>
      </c>
    </row>
    <row r="110" ht="14.25" customHeight="1">
      <c r="A110" s="164">
        <v>1416.0</v>
      </c>
      <c r="B110" s="43">
        <v>8.0</v>
      </c>
      <c r="C110" s="43">
        <v>1024.0</v>
      </c>
      <c r="D110" s="43">
        <v>390.0</v>
      </c>
      <c r="E110" s="57">
        <v>675.0</v>
      </c>
      <c r="N110" s="165">
        <f t="shared" si="1"/>
        <v>0.5309114085</v>
      </c>
      <c r="O110" s="90">
        <f t="shared" si="2"/>
        <v>0.5</v>
      </c>
      <c r="P110" s="90">
        <f t="shared" si="3"/>
        <v>0.1836115326</v>
      </c>
      <c r="Q110" s="90">
        <f t="shared" si="4"/>
        <v>0.7931034483</v>
      </c>
      <c r="R110" s="90">
        <f t="shared" si="5"/>
        <v>0.5427350427</v>
      </c>
    </row>
    <row r="111" ht="14.25" customHeight="1">
      <c r="A111" s="164">
        <v>898.0</v>
      </c>
      <c r="B111" s="43">
        <v>5.0</v>
      </c>
      <c r="C111" s="43">
        <v>1905.0</v>
      </c>
      <c r="D111" s="43">
        <v>230.0</v>
      </c>
      <c r="E111" s="57">
        <v>345.0</v>
      </c>
      <c r="N111" s="165">
        <f t="shared" si="1"/>
        <v>0.1829190567</v>
      </c>
      <c r="O111" s="90">
        <f t="shared" si="2"/>
        <v>0.25</v>
      </c>
      <c r="P111" s="90">
        <f t="shared" si="3"/>
        <v>0.1805766313</v>
      </c>
      <c r="Q111" s="90">
        <f t="shared" si="4"/>
        <v>0.1379310345</v>
      </c>
      <c r="R111" s="90">
        <f t="shared" si="5"/>
        <v>0.09829059829</v>
      </c>
    </row>
    <row r="112" ht="14.25" customHeight="1">
      <c r="A112" s="164">
        <v>1507.0</v>
      </c>
      <c r="B112" s="43">
        <v>8.0</v>
      </c>
      <c r="C112" s="43">
        <v>1697.0</v>
      </c>
      <c r="D112" s="43">
        <v>320.0</v>
      </c>
      <c r="E112" s="57">
        <v>835.0</v>
      </c>
      <c r="N112" s="165">
        <f t="shared" si="1"/>
        <v>0.6896112173</v>
      </c>
      <c r="O112" s="90">
        <f t="shared" si="2"/>
        <v>0.25</v>
      </c>
      <c r="P112" s="90">
        <f t="shared" si="3"/>
        <v>0.4992412747</v>
      </c>
      <c r="Q112" s="90">
        <f t="shared" si="4"/>
        <v>0.06896551724</v>
      </c>
      <c r="R112" s="90">
        <f t="shared" si="5"/>
        <v>0.1367521368</v>
      </c>
    </row>
    <row r="113" ht="14.25" customHeight="1">
      <c r="A113" s="164">
        <v>811.0</v>
      </c>
      <c r="B113" s="43">
        <v>5.0</v>
      </c>
      <c r="C113" s="43">
        <v>983.0</v>
      </c>
      <c r="D113" s="43">
        <v>160.0</v>
      </c>
      <c r="E113" s="57">
        <v>645.0</v>
      </c>
      <c r="N113" s="165">
        <f t="shared" si="1"/>
        <v>0.2109623964</v>
      </c>
      <c r="O113" s="90">
        <f t="shared" si="2"/>
        <v>0.25</v>
      </c>
      <c r="P113" s="90">
        <f t="shared" si="3"/>
        <v>0.2503793627</v>
      </c>
      <c r="Q113" s="90">
        <f t="shared" si="4"/>
        <v>0.03448275862</v>
      </c>
      <c r="R113" s="90">
        <f t="shared" si="5"/>
        <v>0.1709401709</v>
      </c>
    </row>
    <row r="114" ht="14.25" customHeight="1">
      <c r="A114" s="164">
        <v>1492.0</v>
      </c>
      <c r="B114" s="43">
        <v>7.0</v>
      </c>
      <c r="C114" s="43">
        <v>1944.0</v>
      </c>
      <c r="D114" s="43">
        <v>210.0</v>
      </c>
      <c r="E114" s="57">
        <v>800.0</v>
      </c>
      <c r="N114" s="165">
        <f t="shared" si="1"/>
        <v>0.7603569152</v>
      </c>
      <c r="O114" s="90">
        <f t="shared" si="2"/>
        <v>0.25</v>
      </c>
      <c r="P114" s="90">
        <f t="shared" si="3"/>
        <v>0.5948406677</v>
      </c>
      <c r="Q114" s="90">
        <f t="shared" si="4"/>
        <v>0.1034482759</v>
      </c>
      <c r="R114" s="90">
        <f t="shared" si="5"/>
        <v>0.6923076923</v>
      </c>
    </row>
    <row r="115" ht="14.25" customHeight="1">
      <c r="A115" s="164">
        <v>1476.0</v>
      </c>
      <c r="B115" s="43">
        <v>8.0</v>
      </c>
      <c r="C115" s="43">
        <v>1865.0</v>
      </c>
      <c r="D115" s="43">
        <v>340.0</v>
      </c>
      <c r="E115" s="57">
        <v>720.0</v>
      </c>
      <c r="N115" s="165">
        <f t="shared" si="1"/>
        <v>0.3983428936</v>
      </c>
      <c r="O115" s="90">
        <f t="shared" si="2"/>
        <v>0.5</v>
      </c>
      <c r="P115" s="90">
        <f t="shared" si="3"/>
        <v>0.2397572079</v>
      </c>
      <c r="Q115" s="90">
        <f t="shared" si="4"/>
        <v>0.1724137931</v>
      </c>
      <c r="R115" s="90">
        <f t="shared" si="5"/>
        <v>0.3333333333</v>
      </c>
    </row>
    <row r="116" ht="14.25" customHeight="1">
      <c r="A116" s="164">
        <v>1697.0</v>
      </c>
      <c r="B116" s="43">
        <v>9.0</v>
      </c>
      <c r="C116" s="43">
        <v>1714.0</v>
      </c>
      <c r="D116" s="43">
        <v>360.0</v>
      </c>
      <c r="E116" s="57">
        <v>740.0</v>
      </c>
      <c r="N116" s="165">
        <f t="shared" si="1"/>
        <v>0.4212874442</v>
      </c>
      <c r="O116" s="90">
        <f t="shared" si="2"/>
        <v>0.25</v>
      </c>
      <c r="P116" s="90">
        <f t="shared" si="3"/>
        <v>0.3543247344</v>
      </c>
      <c r="Q116" s="90">
        <f t="shared" si="4"/>
        <v>0</v>
      </c>
      <c r="R116" s="90">
        <f t="shared" si="5"/>
        <v>0.1923076923</v>
      </c>
    </row>
    <row r="117" ht="14.25" customHeight="1">
      <c r="A117" s="164">
        <v>1016.0</v>
      </c>
      <c r="B117" s="43">
        <v>8.0</v>
      </c>
      <c r="C117" s="43">
        <v>1366.0</v>
      </c>
      <c r="D117" s="43">
        <v>440.0</v>
      </c>
      <c r="E117" s="57">
        <v>750.0</v>
      </c>
      <c r="N117" s="165">
        <f t="shared" si="1"/>
        <v>0.6507329509</v>
      </c>
      <c r="O117" s="90">
        <f t="shared" si="2"/>
        <v>0.25</v>
      </c>
      <c r="P117" s="90">
        <f t="shared" si="3"/>
        <v>0.1631259484</v>
      </c>
      <c r="Q117" s="90">
        <f t="shared" si="4"/>
        <v>0.06896551724</v>
      </c>
      <c r="R117" s="90">
        <f t="shared" si="5"/>
        <v>0.1324786325</v>
      </c>
    </row>
    <row r="118" ht="14.25" customHeight="1">
      <c r="A118" s="164">
        <v>1072.0</v>
      </c>
      <c r="B118" s="43">
        <v>5.0</v>
      </c>
      <c r="C118" s="43">
        <v>679.0</v>
      </c>
      <c r="D118" s="43">
        <v>220.0</v>
      </c>
      <c r="E118" s="57">
        <v>565.0</v>
      </c>
      <c r="N118" s="165">
        <f t="shared" si="1"/>
        <v>0.3607393244</v>
      </c>
      <c r="O118" s="90">
        <f t="shared" si="2"/>
        <v>1</v>
      </c>
      <c r="P118" s="90">
        <f t="shared" si="3"/>
        <v>0.2261001517</v>
      </c>
      <c r="Q118" s="90">
        <f t="shared" si="4"/>
        <v>0.724137931</v>
      </c>
      <c r="R118" s="90">
        <f t="shared" si="5"/>
        <v>0.3461538462</v>
      </c>
    </row>
    <row r="119" ht="14.25" customHeight="1">
      <c r="A119" s="164">
        <v>1096.0</v>
      </c>
      <c r="B119" s="43">
        <v>6.0</v>
      </c>
      <c r="C119" s="43">
        <v>1932.0</v>
      </c>
      <c r="D119" s="43">
        <v>180.0</v>
      </c>
      <c r="E119" s="57">
        <v>500.0</v>
      </c>
      <c r="N119" s="165">
        <f t="shared" si="1"/>
        <v>0.1790949649</v>
      </c>
      <c r="O119" s="90">
        <f t="shared" si="2"/>
        <v>0.25</v>
      </c>
      <c r="P119" s="90">
        <f t="shared" si="3"/>
        <v>0.004552352049</v>
      </c>
      <c r="Q119" s="90">
        <f t="shared" si="4"/>
        <v>0.1034482759</v>
      </c>
      <c r="R119" s="90">
        <f t="shared" si="5"/>
        <v>0.3333333333</v>
      </c>
    </row>
    <row r="120" ht="14.25" customHeight="1">
      <c r="A120" s="164">
        <v>1104.0</v>
      </c>
      <c r="B120" s="43">
        <v>5.0</v>
      </c>
      <c r="C120" s="46">
        <v>1454.0</v>
      </c>
      <c r="D120" s="43">
        <v>230.0</v>
      </c>
      <c r="E120" s="57">
        <v>520.0</v>
      </c>
      <c r="N120" s="165">
        <f t="shared" si="1"/>
        <v>0.6335245379</v>
      </c>
      <c r="O120" s="90">
        <f t="shared" si="2"/>
        <v>0.75</v>
      </c>
      <c r="P120" s="90">
        <f t="shared" si="3"/>
        <v>0.2359635812</v>
      </c>
      <c r="Q120" s="90">
        <f t="shared" si="4"/>
        <v>0.5172413793</v>
      </c>
      <c r="R120" s="90">
        <f t="shared" si="5"/>
        <v>0.5427350427</v>
      </c>
    </row>
    <row r="121" ht="14.25" customHeight="1">
      <c r="A121" s="166">
        <v>1126.0</v>
      </c>
      <c r="B121" s="84">
        <v>5.0</v>
      </c>
      <c r="C121" s="85">
        <v>909.0</v>
      </c>
      <c r="D121" s="84">
        <v>150.0</v>
      </c>
      <c r="E121" s="87">
        <v>620.0</v>
      </c>
      <c r="N121" s="165">
        <f t="shared" si="1"/>
        <v>0.4882090504</v>
      </c>
      <c r="O121" s="90">
        <f t="shared" si="2"/>
        <v>0.5</v>
      </c>
      <c r="P121" s="90">
        <f t="shared" si="3"/>
        <v>0.4817905918</v>
      </c>
      <c r="Q121" s="90">
        <f t="shared" si="4"/>
        <v>0.2068965517</v>
      </c>
      <c r="R121" s="90">
        <f t="shared" si="5"/>
        <v>0.452991453</v>
      </c>
    </row>
    <row r="122" ht="14.25" customHeight="1">
      <c r="N122" s="165">
        <f t="shared" si="1"/>
        <v>0.579987253</v>
      </c>
      <c r="O122" s="90">
        <f t="shared" si="2"/>
        <v>1</v>
      </c>
      <c r="P122" s="90">
        <f t="shared" si="3"/>
        <v>0.2526555387</v>
      </c>
      <c r="Q122" s="90">
        <f t="shared" si="4"/>
        <v>0.724137931</v>
      </c>
      <c r="R122" s="90">
        <f t="shared" si="5"/>
        <v>0.7393162393</v>
      </c>
    </row>
    <row r="123" ht="14.25" customHeight="1">
      <c r="N123" s="165">
        <f t="shared" si="1"/>
        <v>0.3887826641</v>
      </c>
      <c r="O123" s="90">
        <f t="shared" si="2"/>
        <v>0.25</v>
      </c>
      <c r="P123" s="90">
        <f t="shared" si="3"/>
        <v>0.2427921093</v>
      </c>
      <c r="Q123" s="90">
        <f t="shared" si="4"/>
        <v>0</v>
      </c>
      <c r="R123" s="90">
        <f t="shared" si="5"/>
        <v>0.4743589744</v>
      </c>
    </row>
    <row r="124" ht="14.25" customHeight="1">
      <c r="N124" s="165">
        <f t="shared" si="1"/>
        <v>0.339069471</v>
      </c>
      <c r="O124" s="90">
        <f t="shared" si="2"/>
        <v>0</v>
      </c>
      <c r="P124" s="90">
        <f t="shared" si="3"/>
        <v>0.6176024279</v>
      </c>
      <c r="Q124" s="90">
        <f t="shared" si="4"/>
        <v>0.275862069</v>
      </c>
      <c r="R124" s="90">
        <f t="shared" si="5"/>
        <v>0.1367521368</v>
      </c>
    </row>
    <row r="125" ht="14.25" customHeight="1">
      <c r="N125" s="165">
        <f t="shared" si="1"/>
        <v>0.5041427661</v>
      </c>
      <c r="O125" s="90">
        <f t="shared" si="2"/>
        <v>0.5</v>
      </c>
      <c r="P125" s="90">
        <f t="shared" si="3"/>
        <v>0.1980273141</v>
      </c>
      <c r="Q125" s="90">
        <f t="shared" si="4"/>
        <v>0.1034482759</v>
      </c>
      <c r="R125" s="90">
        <f t="shared" si="5"/>
        <v>0.2478632479</v>
      </c>
    </row>
    <row r="126" ht="14.25" customHeight="1">
      <c r="N126" s="165">
        <f t="shared" si="1"/>
        <v>0.9235181644</v>
      </c>
      <c r="O126" s="90">
        <f t="shared" si="2"/>
        <v>0.5</v>
      </c>
      <c r="P126" s="90">
        <f t="shared" si="3"/>
        <v>0.5902883156</v>
      </c>
      <c r="Q126" s="90">
        <f t="shared" si="4"/>
        <v>0.5172413793</v>
      </c>
      <c r="R126" s="90">
        <f t="shared" si="5"/>
        <v>0.4700854701</v>
      </c>
    </row>
    <row r="127" ht="14.25" customHeight="1">
      <c r="N127" s="165">
        <f t="shared" si="1"/>
        <v>0.2957297642</v>
      </c>
      <c r="O127" s="90">
        <f t="shared" si="2"/>
        <v>0.5</v>
      </c>
      <c r="P127" s="90">
        <f t="shared" si="3"/>
        <v>0.2518968134</v>
      </c>
      <c r="Q127" s="90">
        <f t="shared" si="4"/>
        <v>0.1034482759</v>
      </c>
      <c r="R127" s="90">
        <f t="shared" si="5"/>
        <v>0.09829059829</v>
      </c>
    </row>
    <row r="128" ht="14.25" customHeight="1">
      <c r="N128" s="165">
        <f t="shared" si="1"/>
        <v>0.7667304015</v>
      </c>
      <c r="O128" s="90">
        <f t="shared" si="2"/>
        <v>0.75</v>
      </c>
      <c r="P128" s="90">
        <f t="shared" si="3"/>
        <v>0.2132018209</v>
      </c>
      <c r="Q128" s="90">
        <f t="shared" si="4"/>
        <v>0.8275862069</v>
      </c>
      <c r="R128" s="90">
        <f t="shared" si="5"/>
        <v>0.6752136752</v>
      </c>
    </row>
    <row r="129" ht="14.25" customHeight="1">
      <c r="N129" s="165">
        <f t="shared" si="1"/>
        <v>0.896749522</v>
      </c>
      <c r="O129" s="90">
        <f t="shared" si="2"/>
        <v>0.75</v>
      </c>
      <c r="P129" s="90">
        <f t="shared" si="3"/>
        <v>0.6229135053</v>
      </c>
      <c r="Q129" s="90">
        <f t="shared" si="4"/>
        <v>0.7586206897</v>
      </c>
      <c r="R129" s="90">
        <f t="shared" si="5"/>
        <v>0.5726495726</v>
      </c>
    </row>
    <row r="130" ht="14.25" customHeight="1">
      <c r="N130" s="165">
        <f t="shared" si="1"/>
        <v>0.2848948375</v>
      </c>
      <c r="O130" s="90">
        <f t="shared" si="2"/>
        <v>0.25</v>
      </c>
      <c r="P130" s="90">
        <f t="shared" si="3"/>
        <v>0.128983308</v>
      </c>
      <c r="Q130" s="90">
        <f t="shared" si="4"/>
        <v>0.1379310345</v>
      </c>
      <c r="R130" s="90">
        <f t="shared" si="5"/>
        <v>0.1111111111</v>
      </c>
    </row>
    <row r="131" ht="14.25" customHeight="1">
      <c r="N131" s="165">
        <f t="shared" si="1"/>
        <v>0.3486297004</v>
      </c>
      <c r="O131" s="90">
        <f t="shared" si="2"/>
        <v>0</v>
      </c>
      <c r="P131" s="90">
        <f t="shared" si="3"/>
        <v>0.160091047</v>
      </c>
      <c r="Q131" s="90">
        <f t="shared" si="4"/>
        <v>0.1724137931</v>
      </c>
      <c r="R131" s="90">
        <f t="shared" si="5"/>
        <v>0.1196581197</v>
      </c>
    </row>
    <row r="132" ht="14.25" customHeight="1">
      <c r="N132" s="165">
        <f t="shared" si="1"/>
        <v>0.7801147228</v>
      </c>
      <c r="O132" s="90">
        <f t="shared" si="2"/>
        <v>0.75</v>
      </c>
      <c r="P132" s="90">
        <f t="shared" si="3"/>
        <v>0.2974203338</v>
      </c>
      <c r="Q132" s="90">
        <f t="shared" si="4"/>
        <v>0.8275862069</v>
      </c>
      <c r="R132" s="90">
        <f t="shared" si="5"/>
        <v>0.405982906</v>
      </c>
    </row>
    <row r="133" ht="14.25" customHeight="1">
      <c r="N133" s="165">
        <f t="shared" si="1"/>
        <v>0.4499681326</v>
      </c>
      <c r="O133" s="90">
        <f t="shared" si="2"/>
        <v>0</v>
      </c>
      <c r="P133" s="90">
        <f t="shared" si="3"/>
        <v>0.9658573596</v>
      </c>
      <c r="Q133" s="90">
        <f t="shared" si="4"/>
        <v>0.275862069</v>
      </c>
      <c r="R133" s="90">
        <f t="shared" si="5"/>
        <v>0.1239316239</v>
      </c>
    </row>
    <row r="134" ht="14.25" customHeight="1">
      <c r="N134" s="165">
        <f t="shared" si="1"/>
        <v>0.8381134481</v>
      </c>
      <c r="O134" s="90">
        <f t="shared" si="2"/>
        <v>0.75</v>
      </c>
      <c r="P134" s="90">
        <f t="shared" si="3"/>
        <v>0.8080424886</v>
      </c>
      <c r="Q134" s="90">
        <f t="shared" si="4"/>
        <v>0.5862068966</v>
      </c>
      <c r="R134" s="90">
        <f t="shared" si="5"/>
        <v>0.5427350427</v>
      </c>
    </row>
    <row r="135" ht="14.25" customHeight="1">
      <c r="N135" s="165">
        <f t="shared" si="1"/>
        <v>0.3945188018</v>
      </c>
      <c r="O135" s="90">
        <f t="shared" si="2"/>
        <v>0</v>
      </c>
      <c r="P135" s="90">
        <f t="shared" si="3"/>
        <v>0.2663125948</v>
      </c>
      <c r="Q135" s="90">
        <f t="shared" si="4"/>
        <v>0.03448275862</v>
      </c>
      <c r="R135" s="90">
        <f t="shared" si="5"/>
        <v>0.3803418803</v>
      </c>
    </row>
    <row r="136" ht="14.25" customHeight="1">
      <c r="N136" s="165">
        <f t="shared" si="1"/>
        <v>0.8285532186</v>
      </c>
      <c r="O136" s="90">
        <f t="shared" si="2"/>
        <v>0.5</v>
      </c>
      <c r="P136" s="90">
        <f t="shared" si="3"/>
        <v>0.995447648</v>
      </c>
      <c r="Q136" s="90">
        <f t="shared" si="4"/>
        <v>0.2068965517</v>
      </c>
      <c r="R136" s="90">
        <f t="shared" si="5"/>
        <v>0.5128205128</v>
      </c>
    </row>
    <row r="137" ht="14.25" customHeight="1">
      <c r="N137" s="165">
        <f t="shared" si="1"/>
        <v>0.8183556405</v>
      </c>
      <c r="O137" s="90">
        <f t="shared" si="2"/>
        <v>0.75</v>
      </c>
      <c r="P137" s="90">
        <f t="shared" si="3"/>
        <v>0.935508346</v>
      </c>
      <c r="Q137" s="90">
        <f t="shared" si="4"/>
        <v>0.6551724138</v>
      </c>
      <c r="R137" s="90">
        <f t="shared" si="5"/>
        <v>0.4444444444</v>
      </c>
    </row>
    <row r="138" ht="14.25" customHeight="1">
      <c r="N138" s="165">
        <f t="shared" si="1"/>
        <v>0.9592096877</v>
      </c>
      <c r="O138" s="90">
        <f t="shared" si="2"/>
        <v>1</v>
      </c>
      <c r="P138" s="90">
        <f t="shared" si="3"/>
        <v>0.8209408194</v>
      </c>
      <c r="Q138" s="90">
        <f t="shared" si="4"/>
        <v>0.724137931</v>
      </c>
      <c r="R138" s="90">
        <f t="shared" si="5"/>
        <v>0.4615384615</v>
      </c>
    </row>
    <row r="139" ht="14.25" customHeight="1">
      <c r="N139" s="165">
        <f t="shared" si="1"/>
        <v>0.5251752709</v>
      </c>
      <c r="O139" s="90">
        <f t="shared" si="2"/>
        <v>0.75</v>
      </c>
      <c r="P139" s="90">
        <f t="shared" si="3"/>
        <v>0.5569044006</v>
      </c>
      <c r="Q139" s="90">
        <f t="shared" si="4"/>
        <v>1</v>
      </c>
      <c r="R139" s="90">
        <f t="shared" si="5"/>
        <v>0.4700854701</v>
      </c>
    </row>
    <row r="140" ht="14.25" customHeight="1">
      <c r="N140" s="165">
        <f t="shared" si="1"/>
        <v>0.5608667941</v>
      </c>
      <c r="O140" s="90">
        <f t="shared" si="2"/>
        <v>0</v>
      </c>
      <c r="P140" s="90">
        <f t="shared" si="3"/>
        <v>0.03566009105</v>
      </c>
      <c r="Q140" s="90">
        <f t="shared" si="4"/>
        <v>0.2413793103</v>
      </c>
      <c r="R140" s="90">
        <f t="shared" si="5"/>
        <v>0.311965812</v>
      </c>
    </row>
    <row r="141" ht="14.25" customHeight="1">
      <c r="N141" s="165">
        <f t="shared" si="1"/>
        <v>0.5761631612</v>
      </c>
      <c r="O141" s="90">
        <f t="shared" si="2"/>
        <v>0.25</v>
      </c>
      <c r="P141" s="90">
        <f t="shared" si="3"/>
        <v>0.9863429439</v>
      </c>
      <c r="Q141" s="90">
        <f t="shared" si="4"/>
        <v>0.1034482759</v>
      </c>
      <c r="R141" s="90">
        <f t="shared" si="5"/>
        <v>0.2564102564</v>
      </c>
    </row>
    <row r="142" ht="14.25" customHeight="1">
      <c r="N142" s="165">
        <f t="shared" si="1"/>
        <v>0.5812619503</v>
      </c>
      <c r="O142" s="90">
        <f t="shared" si="2"/>
        <v>0</v>
      </c>
      <c r="P142" s="90">
        <f t="shared" si="3"/>
        <v>0.6236722307</v>
      </c>
      <c r="Q142" s="90">
        <f t="shared" si="4"/>
        <v>0.275862069</v>
      </c>
      <c r="R142" s="90">
        <f t="shared" si="5"/>
        <v>0.2735042735</v>
      </c>
    </row>
    <row r="143" ht="14.25" customHeight="1">
      <c r="N143" s="165">
        <f t="shared" si="1"/>
        <v>0.5952836201</v>
      </c>
      <c r="O143" s="90">
        <f t="shared" si="2"/>
        <v>0</v>
      </c>
      <c r="P143" s="90">
        <f t="shared" si="3"/>
        <v>0.2101669196</v>
      </c>
      <c r="Q143" s="90">
        <f t="shared" si="4"/>
        <v>0</v>
      </c>
      <c r="R143" s="90">
        <f t="shared" si="5"/>
        <v>0.358974359</v>
      </c>
    </row>
    <row r="144" ht="14.25" customHeight="1">
      <c r="N144" s="165"/>
    </row>
    <row r="145" ht="14.25" customHeight="1">
      <c r="N145" s="165"/>
    </row>
    <row r="146" ht="14.25" customHeight="1">
      <c r="N146" s="165"/>
    </row>
    <row r="147" ht="14.25" customHeight="1">
      <c r="N147" s="165"/>
    </row>
    <row r="148" ht="14.25" customHeight="1">
      <c r="N148" s="165"/>
    </row>
    <row r="149" ht="14.25" customHeight="1">
      <c r="N149" s="165"/>
    </row>
    <row r="150" ht="14.25" customHeight="1">
      <c r="N150" s="165"/>
    </row>
    <row r="151" ht="14.25" customHeight="1">
      <c r="N151" s="165"/>
    </row>
    <row r="152" ht="14.25" customHeight="1">
      <c r="N152" s="165"/>
    </row>
    <row r="153" ht="14.25" customHeight="1">
      <c r="N153" s="165"/>
    </row>
    <row r="154" ht="14.25" customHeight="1">
      <c r="N154" s="165"/>
    </row>
    <row r="155" ht="14.25" customHeight="1">
      <c r="N155" s="165"/>
    </row>
    <row r="156" ht="14.25" customHeight="1">
      <c r="N156" s="165"/>
    </row>
    <row r="157" ht="14.25" customHeight="1">
      <c r="N157" s="165"/>
    </row>
    <row r="158" ht="14.25" customHeight="1">
      <c r="N158" s="165"/>
    </row>
    <row r="159" ht="14.25" customHeight="1">
      <c r="N159" s="165"/>
    </row>
    <row r="160" ht="14.25" customHeight="1">
      <c r="N160" s="165"/>
    </row>
    <row r="161" ht="14.25" customHeight="1">
      <c r="N161" s="165"/>
    </row>
    <row r="162" ht="14.25" customHeight="1">
      <c r="N162" s="165"/>
    </row>
    <row r="163" ht="14.25" customHeight="1">
      <c r="N163" s="165"/>
    </row>
    <row r="164" ht="14.25" customHeight="1">
      <c r="N164" s="165"/>
    </row>
    <row r="165" ht="14.25" customHeight="1">
      <c r="N165" s="165"/>
    </row>
    <row r="166" ht="14.25" customHeight="1">
      <c r="N166" s="165"/>
    </row>
    <row r="167" ht="14.25" customHeight="1">
      <c r="N167" s="165"/>
    </row>
    <row r="168" ht="14.25" customHeight="1">
      <c r="N168" s="165"/>
    </row>
    <row r="169" ht="14.25" customHeight="1">
      <c r="N169" s="165"/>
    </row>
    <row r="170" ht="14.25" customHeight="1">
      <c r="N170" s="165"/>
    </row>
    <row r="171" ht="14.25" customHeight="1">
      <c r="N171" s="165"/>
    </row>
    <row r="172" ht="14.25" customHeight="1">
      <c r="N172" s="165"/>
    </row>
    <row r="173" ht="14.25" customHeight="1">
      <c r="N173" s="165"/>
    </row>
    <row r="174" ht="14.25" customHeight="1">
      <c r="N174" s="165"/>
    </row>
    <row r="175" ht="14.25" customHeight="1">
      <c r="N175" s="165"/>
    </row>
    <row r="176" ht="14.25" customHeight="1">
      <c r="N176" s="165"/>
    </row>
    <row r="177" ht="14.25" customHeight="1">
      <c r="N177" s="165"/>
    </row>
    <row r="178" ht="14.25" customHeight="1">
      <c r="N178" s="165"/>
    </row>
    <row r="179" ht="14.25" customHeight="1">
      <c r="N179" s="165"/>
    </row>
    <row r="180" ht="14.25" customHeight="1">
      <c r="N180" s="165"/>
    </row>
    <row r="181" ht="14.25" customHeight="1">
      <c r="N181" s="165"/>
    </row>
    <row r="182" ht="14.25" customHeight="1">
      <c r="N182" s="165"/>
    </row>
    <row r="183" ht="14.25" customHeight="1">
      <c r="N183" s="165"/>
    </row>
    <row r="184" ht="14.25" customHeight="1">
      <c r="N184" s="165"/>
    </row>
    <row r="185" ht="14.25" customHeight="1">
      <c r="N185" s="165"/>
    </row>
    <row r="186" ht="14.25" customHeight="1">
      <c r="N186" s="165"/>
    </row>
    <row r="187" ht="14.25" customHeight="1">
      <c r="N187" s="165"/>
    </row>
    <row r="188" ht="14.25" customHeight="1">
      <c r="N188" s="165"/>
    </row>
    <row r="189" ht="14.25" customHeight="1">
      <c r="N189" s="165"/>
    </row>
    <row r="190" ht="14.25" customHeight="1">
      <c r="N190" s="165"/>
    </row>
    <row r="191" ht="14.25" customHeight="1">
      <c r="N191" s="165"/>
    </row>
    <row r="192" ht="14.25" customHeight="1">
      <c r="N192" s="165"/>
    </row>
    <row r="193" ht="14.25" customHeight="1">
      <c r="N193" s="165"/>
    </row>
    <row r="194" ht="14.25" customHeight="1">
      <c r="N194" s="165"/>
    </row>
    <row r="195" ht="14.25" customHeight="1">
      <c r="N195" s="165"/>
    </row>
    <row r="196" ht="14.25" customHeight="1">
      <c r="N196" s="165"/>
    </row>
    <row r="197" ht="14.25" customHeight="1">
      <c r="N197" s="165"/>
    </row>
    <row r="198" ht="14.25" customHeight="1">
      <c r="N198" s="165"/>
    </row>
    <row r="199" ht="14.25" customHeight="1">
      <c r="N199" s="165"/>
    </row>
    <row r="200" ht="14.25" customHeight="1">
      <c r="N200" s="165"/>
    </row>
    <row r="201" ht="14.25" customHeight="1">
      <c r="N201" s="165"/>
    </row>
    <row r="202" ht="14.25" customHeight="1">
      <c r="N202" s="165"/>
    </row>
    <row r="203" ht="14.25" customHeight="1">
      <c r="N203" s="165"/>
    </row>
    <row r="204" ht="14.25" customHeight="1">
      <c r="N204" s="165"/>
    </row>
    <row r="205" ht="14.25" customHeight="1">
      <c r="N205" s="165"/>
    </row>
    <row r="206" ht="14.25" customHeight="1">
      <c r="N206" s="165"/>
    </row>
    <row r="207" ht="14.25" customHeight="1">
      <c r="N207" s="165"/>
    </row>
    <row r="208" ht="14.25" customHeight="1">
      <c r="N208" s="165"/>
    </row>
    <row r="209" ht="14.25" customHeight="1">
      <c r="N209" s="165"/>
    </row>
    <row r="210" ht="14.25" customHeight="1">
      <c r="N210" s="165"/>
    </row>
    <row r="211" ht="14.25" customHeight="1">
      <c r="N211" s="165"/>
    </row>
    <row r="212" ht="14.25" customHeight="1">
      <c r="N212" s="165"/>
    </row>
    <row r="213" ht="14.25" customHeight="1">
      <c r="N213" s="165"/>
    </row>
    <row r="214" ht="14.25" customHeight="1">
      <c r="N214" s="165"/>
    </row>
    <row r="215" ht="14.25" customHeight="1">
      <c r="N215" s="165"/>
    </row>
    <row r="216" ht="14.25" customHeight="1">
      <c r="N216" s="165"/>
    </row>
    <row r="217" ht="14.25" customHeight="1">
      <c r="N217" s="165"/>
    </row>
    <row r="218" ht="14.25" customHeight="1">
      <c r="N218" s="165"/>
    </row>
    <row r="219" ht="14.25" customHeight="1">
      <c r="N219" s="165"/>
    </row>
    <row r="220" ht="14.25" customHeight="1">
      <c r="N220" s="165"/>
    </row>
    <row r="221" ht="14.25" customHeight="1">
      <c r="N221" s="165"/>
    </row>
    <row r="222" ht="14.25" customHeight="1">
      <c r="N222" s="165"/>
    </row>
    <row r="223" ht="14.25" customHeight="1">
      <c r="N223" s="165"/>
    </row>
    <row r="224" ht="14.25" customHeight="1">
      <c r="N224" s="165"/>
    </row>
    <row r="225" ht="14.25" customHeight="1">
      <c r="N225" s="165"/>
    </row>
    <row r="226" ht="14.25" customHeight="1">
      <c r="N226" s="165"/>
    </row>
    <row r="227" ht="14.25" customHeight="1">
      <c r="N227" s="165"/>
    </row>
    <row r="228" ht="14.25" customHeight="1">
      <c r="N228" s="165"/>
    </row>
    <row r="229" ht="14.25" customHeight="1">
      <c r="N229" s="165"/>
    </row>
    <row r="230" ht="14.25" customHeight="1">
      <c r="N230" s="165"/>
    </row>
    <row r="231" ht="14.25" customHeight="1">
      <c r="N231" s="165"/>
    </row>
    <row r="232" ht="14.25" customHeight="1">
      <c r="N232" s="165"/>
    </row>
    <row r="233" ht="14.25" customHeight="1">
      <c r="N233" s="165"/>
    </row>
    <row r="234" ht="14.25" customHeight="1">
      <c r="N234" s="165"/>
    </row>
    <row r="235" ht="14.25" customHeight="1">
      <c r="N235" s="165"/>
    </row>
    <row r="236" ht="14.25" customHeight="1">
      <c r="N236" s="165"/>
    </row>
    <row r="237" ht="14.25" customHeight="1">
      <c r="N237" s="165"/>
    </row>
    <row r="238" ht="14.25" customHeight="1">
      <c r="N238" s="165"/>
    </row>
    <row r="239" ht="14.25" customHeight="1">
      <c r="N239" s="165"/>
    </row>
    <row r="240" ht="14.25" customHeight="1">
      <c r="N240" s="165"/>
    </row>
    <row r="241" ht="14.25" customHeight="1">
      <c r="N241" s="165"/>
    </row>
    <row r="242" ht="14.25" customHeight="1">
      <c r="N242" s="165"/>
    </row>
    <row r="243" ht="14.25" customHeight="1">
      <c r="N243" s="165"/>
    </row>
    <row r="244" ht="14.25" customHeight="1">
      <c r="N244" s="165"/>
    </row>
    <row r="245" ht="14.25" customHeight="1">
      <c r="N245" s="165"/>
    </row>
    <row r="246" ht="14.25" customHeight="1">
      <c r="N246" s="165"/>
    </row>
    <row r="247" ht="14.25" customHeight="1">
      <c r="N247" s="165"/>
    </row>
    <row r="248" ht="14.25" customHeight="1">
      <c r="N248" s="165"/>
    </row>
    <row r="249" ht="14.25" customHeight="1">
      <c r="N249" s="165"/>
    </row>
    <row r="250" ht="14.25" customHeight="1">
      <c r="N250" s="165"/>
    </row>
    <row r="251" ht="14.25" customHeight="1">
      <c r="N251" s="165"/>
    </row>
    <row r="252" ht="14.25" customHeight="1">
      <c r="N252" s="165"/>
    </row>
    <row r="253" ht="14.25" customHeight="1">
      <c r="N253" s="165"/>
    </row>
    <row r="254" ht="14.25" customHeight="1">
      <c r="N254" s="165"/>
    </row>
    <row r="255" ht="14.25" customHeight="1">
      <c r="N255" s="165"/>
    </row>
    <row r="256" ht="14.25" customHeight="1">
      <c r="N256" s="165"/>
    </row>
    <row r="257" ht="14.25" customHeight="1">
      <c r="N257" s="165"/>
    </row>
    <row r="258" ht="14.25" customHeight="1">
      <c r="N258" s="165"/>
    </row>
    <row r="259" ht="14.25" customHeight="1">
      <c r="N259" s="165"/>
    </row>
    <row r="260" ht="14.25" customHeight="1">
      <c r="N260" s="165"/>
    </row>
    <row r="261" ht="14.25" customHeight="1">
      <c r="N261" s="165"/>
    </row>
    <row r="262" ht="14.25" customHeight="1">
      <c r="N262" s="165"/>
    </row>
    <row r="263" ht="14.25" customHeight="1">
      <c r="N263" s="165"/>
    </row>
    <row r="264" ht="14.25" customHeight="1">
      <c r="N264" s="165"/>
    </row>
    <row r="265" ht="14.25" customHeight="1">
      <c r="N265" s="165"/>
    </row>
    <row r="266" ht="14.25" customHeight="1">
      <c r="N266" s="165"/>
    </row>
    <row r="267" ht="14.25" customHeight="1">
      <c r="N267" s="165"/>
    </row>
    <row r="268" ht="14.25" customHeight="1">
      <c r="N268" s="165"/>
    </row>
    <row r="269" ht="14.25" customHeight="1">
      <c r="N269" s="165"/>
    </row>
    <row r="270" ht="14.25" customHeight="1">
      <c r="N270" s="165"/>
    </row>
    <row r="271" ht="14.25" customHeight="1">
      <c r="N271" s="165"/>
    </row>
    <row r="272" ht="14.25" customHeight="1">
      <c r="N272" s="165"/>
    </row>
    <row r="273" ht="14.25" customHeight="1">
      <c r="N273" s="165"/>
    </row>
    <row r="274" ht="14.25" customHeight="1">
      <c r="N274" s="165"/>
    </row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0.75"/>
    <col customWidth="1" min="3" max="7" width="8.0"/>
    <col customWidth="1" min="8" max="8" width="38.75"/>
    <col customWidth="1" min="9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7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3" t="s">
        <v>2</v>
      </c>
      <c r="C2" s="1"/>
      <c r="D2" s="1"/>
      <c r="E2" s="1"/>
      <c r="F2" s="1"/>
      <c r="G2" s="1"/>
      <c r="H2" s="5" t="s">
        <v>4</v>
      </c>
      <c r="I2" s="1"/>
      <c r="J2" s="1"/>
      <c r="K2" s="1"/>
      <c r="L2" s="1"/>
      <c r="M2" s="25">
        <v>940.0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6">
        <v>890.0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3">
        <v>1082.0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4" t="s">
        <v>171</v>
      </c>
      <c r="C5" s="15"/>
      <c r="D5" s="1"/>
      <c r="E5" s="1"/>
      <c r="F5" s="1"/>
      <c r="G5" s="1"/>
      <c r="H5" s="14" t="s">
        <v>172</v>
      </c>
      <c r="I5" s="15"/>
      <c r="J5" s="1"/>
      <c r="K5" s="1"/>
      <c r="L5" s="1"/>
      <c r="M5" s="43">
        <v>950.0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60"/>
      <c r="C6" s="62"/>
      <c r="D6" s="1"/>
      <c r="E6" s="1"/>
      <c r="F6" s="1"/>
      <c r="G6" s="1"/>
      <c r="H6" s="21"/>
      <c r="I6" s="23"/>
      <c r="J6" s="1"/>
      <c r="K6" s="1"/>
      <c r="L6" s="1"/>
      <c r="M6" s="43">
        <v>1742.0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44" t="s">
        <v>46</v>
      </c>
      <c r="C7" s="45"/>
      <c r="D7" s="1"/>
      <c r="E7" s="1"/>
      <c r="F7" s="1"/>
      <c r="G7" s="1"/>
      <c r="H7" s="44" t="s">
        <v>46</v>
      </c>
      <c r="I7" s="45"/>
      <c r="J7" s="1"/>
      <c r="K7" s="1"/>
      <c r="L7" s="1"/>
      <c r="M7" s="43">
        <v>880.0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27" t="s">
        <v>173</v>
      </c>
      <c r="C8" s="37">
        <v>120.0</v>
      </c>
      <c r="D8" s="1"/>
      <c r="E8" s="1"/>
      <c r="F8" s="1"/>
      <c r="G8" s="1"/>
      <c r="H8" s="27" t="s">
        <v>174</v>
      </c>
      <c r="I8" s="29">
        <f>STDEV(M1:M120)</f>
        <v>374.1841424</v>
      </c>
      <c r="J8" s="1"/>
      <c r="K8" s="1"/>
      <c r="L8" s="1"/>
      <c r="M8" s="43">
        <v>870.0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27" t="s">
        <v>85</v>
      </c>
      <c r="C9" s="37">
        <v>56.0</v>
      </c>
      <c r="D9" s="1"/>
      <c r="E9" s="1"/>
      <c r="F9" s="1"/>
      <c r="G9" s="1"/>
      <c r="H9" s="27" t="s">
        <v>175</v>
      </c>
      <c r="I9" s="29">
        <f>AVERAGE(M1:M120)</f>
        <v>1176.571429</v>
      </c>
      <c r="J9" s="1"/>
      <c r="K9" s="1"/>
      <c r="L9" s="1"/>
      <c r="M9" s="43">
        <v>1290.0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27" t="s">
        <v>73</v>
      </c>
      <c r="C10" s="40">
        <v>0.95</v>
      </c>
      <c r="D10" s="1"/>
      <c r="E10" s="1"/>
      <c r="F10" s="1"/>
      <c r="G10" s="1"/>
      <c r="H10" s="27" t="s">
        <v>176</v>
      </c>
      <c r="I10" s="37">
        <v>120.0</v>
      </c>
      <c r="J10" s="1"/>
      <c r="K10" s="1"/>
      <c r="L10" s="1"/>
      <c r="M10" s="43">
        <v>960.0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27"/>
      <c r="C11" s="68"/>
      <c r="D11" s="1"/>
      <c r="E11" s="1"/>
      <c r="F11" s="1"/>
      <c r="G11" s="1"/>
      <c r="H11" s="27" t="s">
        <v>73</v>
      </c>
      <c r="I11" s="40">
        <v>0.95</v>
      </c>
      <c r="J11" s="1"/>
      <c r="K11" s="1"/>
      <c r="L11" s="1"/>
      <c r="M11" s="43">
        <v>1392.0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27"/>
      <c r="C12" s="70"/>
      <c r="D12" s="1"/>
      <c r="E12" s="1"/>
      <c r="F12" s="1"/>
      <c r="G12" s="1"/>
      <c r="H12" s="160"/>
      <c r="I12" s="161"/>
      <c r="J12" s="1"/>
      <c r="K12" s="1"/>
      <c r="L12" s="1"/>
      <c r="M12" s="43">
        <v>950.0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44" t="s">
        <v>74</v>
      </c>
      <c r="C13" s="45"/>
      <c r="D13" s="1"/>
      <c r="E13" s="1"/>
      <c r="F13" s="1"/>
      <c r="G13" s="1"/>
      <c r="H13" s="44" t="s">
        <v>74</v>
      </c>
      <c r="I13" s="45"/>
      <c r="J13" s="1"/>
      <c r="K13" s="1"/>
      <c r="L13" s="1"/>
      <c r="M13" s="43">
        <v>1110.0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72" t="s">
        <v>177</v>
      </c>
      <c r="C14" s="68">
        <f>C9/C8</f>
        <v>0.4666666667</v>
      </c>
      <c r="D14" s="1"/>
      <c r="E14" s="1"/>
      <c r="F14" s="1"/>
      <c r="G14" s="1"/>
      <c r="H14" s="27" t="s">
        <v>76</v>
      </c>
      <c r="I14" s="49">
        <f>I8/SQRT(I10)</f>
        <v>34.15818257</v>
      </c>
      <c r="J14" s="1"/>
      <c r="K14" s="1"/>
      <c r="L14" s="1"/>
      <c r="M14" s="43">
        <v>890.0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27" t="s">
        <v>77</v>
      </c>
      <c r="C15" s="49">
        <f>_xlfn.NORM.S.INV(0.975)</f>
        <v>1.959963986</v>
      </c>
      <c r="D15" s="1"/>
      <c r="E15" s="1"/>
      <c r="F15" s="1"/>
      <c r="G15" s="1"/>
      <c r="H15" s="27" t="s">
        <v>178</v>
      </c>
      <c r="I15" s="53">
        <v>119.0</v>
      </c>
      <c r="J15" s="1"/>
      <c r="K15" s="1"/>
      <c r="L15" s="1"/>
      <c r="M15" s="43">
        <v>930.0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27" t="s">
        <v>90</v>
      </c>
      <c r="C16" s="70">
        <f>SQRT(C14*(1-C14)/C8)</f>
        <v>0.0455420034</v>
      </c>
      <c r="D16" s="1"/>
      <c r="E16" s="1"/>
      <c r="F16" s="1"/>
      <c r="G16" s="1"/>
      <c r="H16" s="58" t="s">
        <v>179</v>
      </c>
      <c r="I16" s="59">
        <f>(_xlfn.T.INV(0.975,I15)
)</f>
        <v>1.980099876</v>
      </c>
      <c r="K16" s="1"/>
      <c r="L16" s="1"/>
      <c r="M16" s="43">
        <v>635.0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72" t="s">
        <v>180</v>
      </c>
      <c r="C17" s="49">
        <f>C16*C15</f>
        <v>0.08926068653</v>
      </c>
      <c r="D17" s="1"/>
      <c r="E17" s="1"/>
      <c r="F17" s="1"/>
      <c r="G17" s="1"/>
      <c r="H17" s="27" t="s">
        <v>181</v>
      </c>
      <c r="I17" s="1">
        <f>I14*I16</f>
        <v>67.63661309</v>
      </c>
      <c r="J17" s="1"/>
      <c r="K17" s="1"/>
      <c r="L17" s="1"/>
      <c r="M17" s="43">
        <v>960.0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27"/>
      <c r="C18" s="70"/>
      <c r="D18" s="1"/>
      <c r="E18" s="1"/>
      <c r="F18" s="1"/>
      <c r="G18" s="1"/>
      <c r="H18" s="66"/>
      <c r="I18" s="67"/>
      <c r="J18" s="1"/>
      <c r="K18" s="1"/>
      <c r="L18" s="1"/>
      <c r="M18" s="43">
        <v>1264.0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44" t="s">
        <v>84</v>
      </c>
      <c r="C19" s="45"/>
      <c r="D19" s="1"/>
      <c r="E19" s="1"/>
      <c r="F19" s="1"/>
      <c r="G19" s="1"/>
      <c r="H19" s="44" t="s">
        <v>84</v>
      </c>
      <c r="I19" s="45"/>
      <c r="J19" s="1"/>
      <c r="K19" s="1"/>
      <c r="L19" s="1"/>
      <c r="M19" s="43">
        <v>980.0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72" t="s">
        <v>182</v>
      </c>
      <c r="C20" s="78">
        <f>C14-C17</f>
        <v>0.3774059801</v>
      </c>
      <c r="D20" s="1"/>
      <c r="E20" s="1"/>
      <c r="F20" s="1"/>
      <c r="G20" s="1"/>
      <c r="H20" s="72" t="s">
        <v>183</v>
      </c>
      <c r="I20" s="73">
        <f>I9-I17</f>
        <v>1108.934815</v>
      </c>
      <c r="J20" s="1"/>
      <c r="K20" s="1"/>
      <c r="L20" s="1"/>
      <c r="M20" s="43">
        <v>920.0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74" t="s">
        <v>184</v>
      </c>
      <c r="C21" s="75">
        <f>C14+C17</f>
        <v>0.5559273532</v>
      </c>
      <c r="D21" s="1"/>
      <c r="E21" s="1"/>
      <c r="F21" s="1"/>
      <c r="G21" s="1"/>
      <c r="H21" s="74" t="s">
        <v>185</v>
      </c>
      <c r="I21" s="76">
        <f>I9+I17</f>
        <v>1244.208042</v>
      </c>
      <c r="J21" s="1"/>
      <c r="K21" s="1"/>
      <c r="L21" s="1"/>
      <c r="M21" s="43">
        <v>1440.0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43">
        <v>890.0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43">
        <v>1950.0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43">
        <v>980.0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43">
        <v>920.0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79"/>
      <c r="D26" s="1"/>
      <c r="E26" s="1"/>
      <c r="F26" s="1"/>
      <c r="G26" s="1"/>
      <c r="H26" s="1"/>
      <c r="I26" s="1"/>
      <c r="J26" s="1"/>
      <c r="K26" s="1"/>
      <c r="L26" s="1"/>
      <c r="M26" s="43">
        <v>1500.0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80"/>
      <c r="D27" s="1"/>
      <c r="E27" s="1"/>
      <c r="F27" s="1"/>
      <c r="G27" s="1"/>
      <c r="H27" s="1"/>
      <c r="I27" s="1"/>
      <c r="J27" s="1"/>
      <c r="K27" s="1"/>
      <c r="L27" s="1"/>
      <c r="M27" s="43">
        <v>828.0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79"/>
      <c r="D28" s="1"/>
      <c r="E28" s="1"/>
      <c r="F28" s="1"/>
      <c r="G28" s="1"/>
      <c r="H28" s="1"/>
      <c r="I28" s="1"/>
      <c r="J28" s="1"/>
      <c r="K28" s="1"/>
      <c r="L28" s="1"/>
      <c r="M28" s="43">
        <v>860.0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43">
        <v>980.0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43">
        <v>1896.0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43">
        <v>1691.0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43">
        <v>1000.0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43">
        <v>1900.0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3">
        <v>1867.0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43">
        <v>1715.0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43">
        <v>1349.0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43">
        <v>694.0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43">
        <v>1935.0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43">
        <v>1440.0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43">
        <v>890.0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43">
        <v>915.0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43">
        <v>883.0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43">
        <v>1008.0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43">
        <v>1073.0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43">
        <v>948.0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43">
        <v>1705.0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43">
        <v>894.0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43">
        <v>877.0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43">
        <v>1290.0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43">
        <v>969.0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43">
        <v>1390.0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43">
        <v>954.0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43">
        <v>1131.0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43">
        <v>922.0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43">
        <v>928.0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43">
        <v>632.0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43">
        <v>962.0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43">
        <v>1263.0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43">
        <v>941.0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43">
        <v>948.0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43">
        <v>1432.0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43">
        <v>882.0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43">
        <v>1945.0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43">
        <v>974.0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43">
        <v>904.0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43">
        <v>1503.0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43">
        <v>832.0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43">
        <v>887.0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43">
        <v>985.0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43">
        <v>1895.0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43">
        <v>1705.0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43">
        <v>994.0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43">
        <v>1905.0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43">
        <v>1819.0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43">
        <v>1678.0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43">
        <v>1352.0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43">
        <v>677.0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43">
        <v>1937.0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43">
        <v>1442.0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43">
        <v>907.0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43">
        <v>938.0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43">
        <v>890.0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43">
        <v>1012.0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43">
        <v>1081.0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43">
        <v>941.0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43">
        <v>1305.0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43">
        <v>874.0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43">
        <v>870.0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43">
        <v>1290.0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43">
        <v>962.0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43">
        <v>1416.0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43">
        <v>948.0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43">
        <v>1099.0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43">
        <v>847.0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43">
        <v>930.0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43">
        <v>638.0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43">
        <v>943.0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43">
        <v>1267.0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43">
        <v>965.0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43">
        <v>952.0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43">
        <v>1446.0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43">
        <v>893.0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43">
        <v>1410.0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43">
        <v>964.0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43">
        <v>913.0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3">
        <v>1453.0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43">
        <v>802.0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43">
        <v>843.0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43">
        <v>1024.0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3">
        <v>1905.0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43">
        <v>1697.0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43">
        <v>983.0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43">
        <v>1944.0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43">
        <v>1865.0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43">
        <v>1714.0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43">
        <v>1366.0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43">
        <v>679.0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43">
        <v>1932.0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46">
        <v>1454.0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85">
        <v>909.0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8">
    <mergeCell ref="B5:C5"/>
    <mergeCell ref="H5:I5"/>
    <mergeCell ref="B7:C7"/>
    <mergeCell ref="H7:I7"/>
    <mergeCell ref="B13:C13"/>
    <mergeCell ref="H13:I13"/>
    <mergeCell ref="B19:C19"/>
    <mergeCell ref="H19:I19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77" t="s">
        <v>190</v>
      </c>
      <c r="X1" s="7" t="s">
        <v>5</v>
      </c>
    </row>
    <row r="2" ht="14.25" customHeight="1">
      <c r="V2" s="90">
        <f>STDEV(X2:X121)</f>
        <v>324.9466579</v>
      </c>
      <c r="X2" s="22">
        <v>547.0</v>
      </c>
    </row>
    <row r="3" ht="14.25" customHeight="1">
      <c r="V3" s="159">
        <f>median(X2:X121)</f>
        <v>852</v>
      </c>
      <c r="X3" s="22">
        <v>413.0</v>
      </c>
    </row>
    <row r="4" ht="14.25" customHeight="1">
      <c r="X4" s="22">
        <v>639.0</v>
      </c>
    </row>
    <row r="5" ht="14.25" customHeight="1">
      <c r="X5" s="22">
        <v>933.0</v>
      </c>
    </row>
    <row r="6" ht="14.25" customHeight="1">
      <c r="X6" s="64">
        <v>458.0</v>
      </c>
    </row>
    <row r="7" ht="14.25" customHeight="1">
      <c r="X7" s="22">
        <v>767.0</v>
      </c>
    </row>
    <row r="8" ht="14.25" customHeight="1">
      <c r="J8" s="94" t="s">
        <v>106</v>
      </c>
      <c r="K8" s="106"/>
      <c r="L8" s="106"/>
      <c r="M8" s="15"/>
      <c r="O8" s="94" t="s">
        <v>139</v>
      </c>
      <c r="P8" s="106"/>
      <c r="Q8" s="106"/>
      <c r="R8" s="15"/>
      <c r="X8" s="64">
        <v>290.0</v>
      </c>
    </row>
    <row r="9" ht="14.25" customHeight="1">
      <c r="J9" s="110"/>
      <c r="K9" s="111"/>
      <c r="L9" s="111"/>
      <c r="M9" s="45"/>
      <c r="O9" s="110"/>
      <c r="P9" s="111"/>
      <c r="Q9" s="111"/>
      <c r="R9" s="45"/>
      <c r="X9" s="64">
        <v>309.0</v>
      </c>
    </row>
    <row r="10" ht="14.25" customHeight="1">
      <c r="J10" s="99" t="s">
        <v>107</v>
      </c>
      <c r="K10" s="111"/>
      <c r="L10" s="111"/>
      <c r="M10" s="45"/>
      <c r="O10" s="99" t="s">
        <v>107</v>
      </c>
      <c r="P10" s="111"/>
      <c r="Q10" s="111"/>
      <c r="R10" s="45"/>
      <c r="X10" s="22">
        <v>1162.0</v>
      </c>
    </row>
    <row r="11" ht="14.25" customHeight="1">
      <c r="J11" s="16" t="s">
        <v>110</v>
      </c>
      <c r="K11" s="114" t="s">
        <v>111</v>
      </c>
      <c r="L11" s="120"/>
      <c r="M11" s="121">
        <v>825.0</v>
      </c>
      <c r="O11" s="16" t="s">
        <v>110</v>
      </c>
      <c r="P11" s="153" t="s">
        <v>140</v>
      </c>
      <c r="Q11" s="154" t="s">
        <v>141</v>
      </c>
      <c r="R11" s="155">
        <v>0.25</v>
      </c>
      <c r="X11" s="64">
        <v>582.0</v>
      </c>
    </row>
    <row r="12" ht="14.25" customHeight="1">
      <c r="J12" s="16" t="s">
        <v>114</v>
      </c>
      <c r="K12" s="114" t="s">
        <v>111</v>
      </c>
      <c r="L12" s="120"/>
      <c r="M12" s="105">
        <v>825.0</v>
      </c>
      <c r="O12" s="16" t="s">
        <v>114</v>
      </c>
      <c r="P12" s="153" t="s">
        <v>140</v>
      </c>
      <c r="Q12" s="154" t="s">
        <v>142</v>
      </c>
      <c r="R12" s="100">
        <v>0.25</v>
      </c>
      <c r="X12" s="64">
        <v>1031.0</v>
      </c>
    </row>
    <row r="13" ht="14.25" customHeight="1">
      <c r="J13" s="125" t="s">
        <v>116</v>
      </c>
      <c r="K13" s="126"/>
      <c r="L13" s="126"/>
      <c r="M13" s="128" t="s">
        <v>117</v>
      </c>
      <c r="O13" s="125" t="s">
        <v>116</v>
      </c>
      <c r="P13" s="126"/>
      <c r="Q13" s="126"/>
      <c r="R13" s="127"/>
      <c r="X13" s="64">
        <v>875.0</v>
      </c>
    </row>
    <row r="14" ht="14.25" customHeight="1">
      <c r="J14" s="99" t="s">
        <v>118</v>
      </c>
      <c r="K14" s="111"/>
      <c r="L14" s="111"/>
      <c r="M14" s="45"/>
      <c r="O14" s="99" t="s">
        <v>118</v>
      </c>
      <c r="P14" s="111"/>
      <c r="Q14" s="111"/>
      <c r="R14" s="45"/>
      <c r="X14" s="22">
        <v>1054.0</v>
      </c>
    </row>
    <row r="15" ht="14.25" customHeight="1">
      <c r="J15" s="129"/>
      <c r="K15" s="97"/>
      <c r="L15" s="43" t="s">
        <v>119</v>
      </c>
      <c r="M15" s="131">
        <v>0.05</v>
      </c>
      <c r="O15" s="129"/>
      <c r="P15" s="97"/>
      <c r="Q15" s="43" t="s">
        <v>119</v>
      </c>
      <c r="R15" s="131">
        <v>0.05</v>
      </c>
      <c r="X15" s="64">
        <v>712.0</v>
      </c>
    </row>
    <row r="16" ht="14.25" customHeight="1">
      <c r="J16" s="99" t="s">
        <v>121</v>
      </c>
      <c r="K16" s="111"/>
      <c r="L16" s="111"/>
      <c r="M16" s="45"/>
      <c r="O16" s="99" t="s">
        <v>121</v>
      </c>
      <c r="P16" s="111"/>
      <c r="Q16" s="111"/>
      <c r="R16" s="45"/>
      <c r="X16" s="64">
        <v>573.0</v>
      </c>
    </row>
    <row r="17" ht="14.25" customHeight="1">
      <c r="J17" s="132" t="s">
        <v>124</v>
      </c>
      <c r="K17" s="111"/>
      <c r="L17" s="11"/>
      <c r="M17" s="134">
        <v>119.0</v>
      </c>
      <c r="O17" s="132" t="s">
        <v>123</v>
      </c>
      <c r="P17" s="111"/>
      <c r="Q17" s="11"/>
      <c r="R17" s="156">
        <f>_xlfn.NORM.S.INV(0.05)</f>
        <v>-1.644853625</v>
      </c>
      <c r="X17" s="64">
        <v>366.0</v>
      </c>
    </row>
    <row r="18" ht="14.25" customHeight="1">
      <c r="J18" s="132" t="s">
        <v>123</v>
      </c>
      <c r="K18" s="111"/>
      <c r="L18" s="11"/>
      <c r="M18" s="137">
        <f>_xlfn.T.INV(0.95,M17)</f>
        <v>1.657759285</v>
      </c>
      <c r="O18" s="99" t="s">
        <v>128</v>
      </c>
      <c r="P18" s="111"/>
      <c r="Q18" s="111"/>
      <c r="R18" s="45"/>
      <c r="X18" s="64">
        <v>1224.0</v>
      </c>
    </row>
    <row r="19" ht="14.25" customHeight="1">
      <c r="J19" s="99" t="s">
        <v>128</v>
      </c>
      <c r="K19" s="111"/>
      <c r="L19" s="111"/>
      <c r="M19" s="45"/>
      <c r="O19" s="132" t="s">
        <v>131</v>
      </c>
      <c r="P19" s="111"/>
      <c r="Q19" s="11"/>
      <c r="R19" s="142">
        <v>120.0</v>
      </c>
      <c r="X19" s="64">
        <v>560.0</v>
      </c>
    </row>
    <row r="20" ht="14.25" customHeight="1">
      <c r="J20" s="132" t="s">
        <v>129</v>
      </c>
      <c r="K20" s="111"/>
      <c r="L20" s="11"/>
      <c r="M20" s="139">
        <f t="shared" ref="M20:M21" si="1">V2</f>
        <v>324.9466579</v>
      </c>
      <c r="O20" s="132" t="s">
        <v>143</v>
      </c>
      <c r="P20" s="111"/>
      <c r="Q20" s="11"/>
      <c r="R20" s="142">
        <v>5.0</v>
      </c>
      <c r="X20" s="64">
        <v>481.0</v>
      </c>
    </row>
    <row r="21" ht="14.25" customHeight="1">
      <c r="J21" s="132" t="s">
        <v>130</v>
      </c>
      <c r="K21" s="111"/>
      <c r="L21" s="11"/>
      <c r="M21" s="140">
        <f t="shared" si="1"/>
        <v>852</v>
      </c>
      <c r="O21" s="144"/>
      <c r="P21" s="111"/>
      <c r="Q21" s="111"/>
      <c r="R21" s="45"/>
      <c r="X21" s="64">
        <v>615.0</v>
      </c>
    </row>
    <row r="22" ht="14.25" customHeight="1">
      <c r="J22" s="132" t="s">
        <v>131</v>
      </c>
      <c r="K22" s="111"/>
      <c r="L22" s="11"/>
      <c r="M22" s="142">
        <v>120.0</v>
      </c>
      <c r="O22" s="132" t="s">
        <v>144</v>
      </c>
      <c r="P22" s="111"/>
      <c r="Q22" s="11"/>
      <c r="R22" s="157">
        <f>R20/R19</f>
        <v>0.04166666667</v>
      </c>
      <c r="X22" s="64">
        <v>437.0</v>
      </c>
    </row>
    <row r="23" ht="14.25" customHeight="1">
      <c r="J23" s="144"/>
      <c r="K23" s="111"/>
      <c r="L23" s="111"/>
      <c r="M23" s="45"/>
      <c r="O23" s="132" t="s">
        <v>145</v>
      </c>
      <c r="P23" s="111"/>
      <c r="Q23" s="11"/>
      <c r="R23" s="158">
        <f>SQRT(R12*(1-R12)/R19)*100</f>
        <v>3.952847075</v>
      </c>
      <c r="X23" s="64">
        <v>966.0</v>
      </c>
    </row>
    <row r="24" ht="14.25" customHeight="1">
      <c r="J24" s="132" t="s">
        <v>132</v>
      </c>
      <c r="K24" s="111"/>
      <c r="L24" s="11"/>
      <c r="M24" s="145">
        <f>M20/SQRT(M22)</f>
        <v>29.66343575</v>
      </c>
      <c r="O24" s="132" t="s">
        <v>146</v>
      </c>
      <c r="P24" s="111"/>
      <c r="Q24" s="11"/>
      <c r="R24" s="145">
        <f>(R22-R11)/R23*100</f>
        <v>-5.270462767</v>
      </c>
      <c r="X24" s="64">
        <v>1079.0</v>
      </c>
    </row>
    <row r="25" ht="14.25" customHeight="1">
      <c r="J25" s="146" t="s">
        <v>191</v>
      </c>
      <c r="K25" s="111"/>
      <c r="L25" s="11"/>
      <c r="M25" s="147">
        <f>(M21-M12)/M24</f>
        <v>0.9102114882</v>
      </c>
      <c r="O25" s="132" t="s">
        <v>135</v>
      </c>
      <c r="P25" s="111"/>
      <c r="Q25" s="11"/>
      <c r="R25" s="145">
        <f>_xlfn.NORM.S.DIST(R24
)</f>
        <v>0.00000006804011465</v>
      </c>
      <c r="X25" s="64">
        <v>855.0</v>
      </c>
    </row>
    <row r="26" ht="14.25" customHeight="1">
      <c r="J26" s="132" t="s">
        <v>135</v>
      </c>
      <c r="K26" s="111"/>
      <c r="L26" s="11"/>
      <c r="M26" s="145">
        <f>_xlfn.T.Dist.RT(M25,M17)</f>
        <v>0.1822754752</v>
      </c>
      <c r="O26" s="144"/>
      <c r="P26" s="111"/>
      <c r="Q26" s="111"/>
      <c r="R26" s="45"/>
      <c r="X26" s="22">
        <v>1005.0</v>
      </c>
    </row>
    <row r="27" ht="14.25" customHeight="1">
      <c r="J27" s="144"/>
      <c r="K27" s="111"/>
      <c r="L27" s="111"/>
      <c r="M27" s="45"/>
      <c r="O27" s="99" t="s">
        <v>136</v>
      </c>
      <c r="P27" s="111"/>
      <c r="Q27" s="111"/>
      <c r="R27" s="45"/>
      <c r="X27" s="22">
        <v>1014.0</v>
      </c>
    </row>
    <row r="28" ht="14.25" customHeight="1">
      <c r="J28" s="99" t="s">
        <v>136</v>
      </c>
      <c r="K28" s="111"/>
      <c r="L28" s="111"/>
      <c r="M28" s="45"/>
      <c r="O28" s="148" t="s">
        <v>137</v>
      </c>
      <c r="P28" s="149"/>
      <c r="Q28" s="149"/>
      <c r="R28" s="150"/>
      <c r="X28" s="64">
        <v>430.0</v>
      </c>
    </row>
    <row r="29" ht="14.25" customHeight="1">
      <c r="J29" s="148" t="s">
        <v>137</v>
      </c>
      <c r="K29" s="149"/>
      <c r="L29" s="149"/>
      <c r="M29" s="150"/>
      <c r="X29" s="64">
        <v>601.0</v>
      </c>
    </row>
    <row r="30" ht="14.25" customHeight="1">
      <c r="X30" s="64">
        <v>1090.0</v>
      </c>
    </row>
    <row r="31" ht="14.25" customHeight="1">
      <c r="X31" s="64">
        <v>579.0</v>
      </c>
    </row>
    <row r="32" ht="14.25" customHeight="1">
      <c r="X32" s="64">
        <v>846.0</v>
      </c>
    </row>
    <row r="33" ht="14.25" customHeight="1">
      <c r="X33" s="22">
        <v>1010.0</v>
      </c>
    </row>
    <row r="34" ht="14.25" customHeight="1">
      <c r="X34" s="64">
        <v>785.0</v>
      </c>
    </row>
    <row r="35" ht="14.25" customHeight="1">
      <c r="X35" s="64">
        <v>938.0</v>
      </c>
    </row>
    <row r="36" ht="14.25" customHeight="1">
      <c r="X36" s="64">
        <v>1219.0</v>
      </c>
    </row>
    <row r="37" ht="14.25" customHeight="1">
      <c r="X37" s="64">
        <v>626.0</v>
      </c>
    </row>
    <row r="38" ht="14.25" customHeight="1">
      <c r="X38" s="22">
        <v>1008.0</v>
      </c>
    </row>
    <row r="39" ht="14.25" customHeight="1">
      <c r="X39" s="64">
        <v>870.0</v>
      </c>
    </row>
    <row r="40" ht="14.25" customHeight="1">
      <c r="X40" s="64">
        <v>728.0</v>
      </c>
    </row>
    <row r="41" ht="14.25" customHeight="1">
      <c r="X41" s="64">
        <v>851.0</v>
      </c>
    </row>
    <row r="42" ht="14.25" customHeight="1">
      <c r="X42" s="64">
        <v>793.0</v>
      </c>
    </row>
    <row r="43" ht="14.25" customHeight="1">
      <c r="X43" s="64">
        <v>534.0</v>
      </c>
    </row>
    <row r="44" ht="14.25" customHeight="1">
      <c r="X44" s="64">
        <v>880.0</v>
      </c>
    </row>
    <row r="45" ht="14.25" customHeight="1">
      <c r="X45" s="64">
        <v>974.0</v>
      </c>
    </row>
    <row r="46" ht="14.25" customHeight="1">
      <c r="X46" s="64">
        <v>524.0</v>
      </c>
    </row>
    <row r="47" ht="14.25" customHeight="1">
      <c r="X47" s="64">
        <v>1036.0</v>
      </c>
    </row>
    <row r="48" ht="14.25" customHeight="1">
      <c r="X48" s="64">
        <v>653.0</v>
      </c>
    </row>
    <row r="49" ht="14.25" customHeight="1">
      <c r="X49" s="64">
        <v>448.0</v>
      </c>
    </row>
    <row r="50" ht="14.25" customHeight="1">
      <c r="X50" s="64">
        <v>1109.0</v>
      </c>
    </row>
    <row r="51" ht="14.25" customHeight="1">
      <c r="X51" s="64">
        <v>435.0</v>
      </c>
    </row>
    <row r="52" ht="14.25" customHeight="1">
      <c r="X52" s="64">
        <v>1178.0</v>
      </c>
    </row>
    <row r="53" ht="14.25" customHeight="1">
      <c r="X53" s="64">
        <v>600.0</v>
      </c>
    </row>
    <row r="54" ht="14.25" customHeight="1">
      <c r="X54" s="64">
        <v>1160.0</v>
      </c>
    </row>
    <row r="55" ht="14.25" customHeight="1">
      <c r="X55" s="64">
        <v>811.0</v>
      </c>
    </row>
    <row r="56" ht="14.25" customHeight="1">
      <c r="X56" s="64">
        <v>550.0</v>
      </c>
    </row>
    <row r="57" ht="14.25" customHeight="1">
      <c r="X57" s="64">
        <v>192.0</v>
      </c>
    </row>
    <row r="58" ht="14.25" customHeight="1">
      <c r="X58" s="64">
        <v>1246.0</v>
      </c>
    </row>
    <row r="59" ht="14.25" customHeight="1">
      <c r="X59" s="64">
        <v>499.0</v>
      </c>
    </row>
    <row r="60" ht="14.25" customHeight="1">
      <c r="X60" s="64">
        <v>630.0</v>
      </c>
    </row>
    <row r="61" ht="14.25" customHeight="1">
      <c r="X61" s="64">
        <v>632.0</v>
      </c>
    </row>
    <row r="62" ht="14.25" customHeight="1">
      <c r="X62" s="64">
        <v>998.0</v>
      </c>
    </row>
    <row r="63" ht="14.25" customHeight="1">
      <c r="X63" s="64">
        <v>1030.0</v>
      </c>
    </row>
    <row r="64" ht="14.25" customHeight="1">
      <c r="X64" s="64">
        <v>811.0</v>
      </c>
    </row>
    <row r="65" ht="14.25" customHeight="1">
      <c r="X65" s="64">
        <v>828.0</v>
      </c>
    </row>
    <row r="66" ht="14.25" customHeight="1">
      <c r="X66" s="64">
        <v>670.0</v>
      </c>
    </row>
    <row r="67" ht="14.25" customHeight="1">
      <c r="X67" s="64">
        <v>694.0</v>
      </c>
    </row>
    <row r="68" ht="14.25" customHeight="1">
      <c r="X68" s="64">
        <v>945.0</v>
      </c>
    </row>
    <row r="69" ht="14.25" customHeight="1">
      <c r="X69" s="64">
        <v>729.0</v>
      </c>
    </row>
    <row r="70" ht="14.25" customHeight="1">
      <c r="X70" s="64">
        <v>976.0</v>
      </c>
    </row>
    <row r="71" ht="14.25" customHeight="1">
      <c r="X71" s="64">
        <v>825.0</v>
      </c>
    </row>
    <row r="72" ht="14.25" customHeight="1">
      <c r="X72" s="64">
        <v>1182.0</v>
      </c>
    </row>
    <row r="73" ht="14.25" customHeight="1">
      <c r="X73" s="64">
        <v>824.0</v>
      </c>
    </row>
    <row r="74" ht="14.25" customHeight="1">
      <c r="X74" s="64">
        <v>1468.0</v>
      </c>
    </row>
    <row r="75" ht="14.25" customHeight="1">
      <c r="X75" s="64">
        <v>1067.0</v>
      </c>
    </row>
    <row r="76" ht="14.25" customHeight="1">
      <c r="X76" s="64">
        <v>1357.0</v>
      </c>
    </row>
    <row r="77" ht="14.25" customHeight="1">
      <c r="X77" s="64">
        <v>546.0</v>
      </c>
    </row>
    <row r="78" ht="14.25" customHeight="1">
      <c r="X78" s="64">
        <v>906.0</v>
      </c>
    </row>
    <row r="79" ht="14.25" customHeight="1">
      <c r="X79" s="64">
        <v>1238.0</v>
      </c>
    </row>
    <row r="80" ht="14.25" customHeight="1">
      <c r="X80" s="64">
        <v>704.0</v>
      </c>
    </row>
    <row r="81" ht="14.25" customHeight="1">
      <c r="X81" s="64">
        <v>842.0</v>
      </c>
    </row>
    <row r="82" ht="14.25" customHeight="1">
      <c r="X82" s="64">
        <v>686.0</v>
      </c>
    </row>
    <row r="83" ht="14.25" customHeight="1">
      <c r="X83" s="64">
        <v>699.0</v>
      </c>
    </row>
    <row r="84" ht="14.25" customHeight="1">
      <c r="X84" s="64">
        <v>1441.0</v>
      </c>
    </row>
    <row r="85" ht="14.25" customHeight="1">
      <c r="X85" s="64">
        <v>986.0</v>
      </c>
    </row>
    <row r="86" ht="14.25" customHeight="1">
      <c r="X86" s="64">
        <v>829.0</v>
      </c>
    </row>
    <row r="87" ht="14.25" customHeight="1">
      <c r="X87" s="64">
        <v>1761.0</v>
      </c>
    </row>
    <row r="88" ht="14.25" customHeight="1">
      <c r="X88" s="64">
        <v>1025.0</v>
      </c>
    </row>
    <row r="89" ht="14.25" customHeight="1">
      <c r="X89" s="64">
        <v>479.0</v>
      </c>
    </row>
    <row r="90" ht="14.25" customHeight="1">
      <c r="X90" s="64">
        <v>1274.0</v>
      </c>
    </row>
    <row r="91" ht="14.25" customHeight="1">
      <c r="X91" s="64">
        <v>523.0</v>
      </c>
    </row>
    <row r="92" ht="14.25" customHeight="1">
      <c r="X92" s="64">
        <v>1385.0</v>
      </c>
    </row>
    <row r="93" ht="14.25" customHeight="1">
      <c r="X93" s="64">
        <v>817.0</v>
      </c>
    </row>
    <row r="94" ht="14.25" customHeight="1">
      <c r="X94" s="64">
        <v>853.0</v>
      </c>
    </row>
    <row r="95" ht="14.25" customHeight="1">
      <c r="X95" s="64">
        <v>1213.0</v>
      </c>
    </row>
    <row r="96" ht="14.25" customHeight="1">
      <c r="X96" s="64">
        <v>758.0</v>
      </c>
    </row>
    <row r="97" ht="14.25" customHeight="1">
      <c r="X97" s="64">
        <v>473.0</v>
      </c>
    </row>
    <row r="98" ht="14.25" customHeight="1">
      <c r="X98" s="64">
        <v>1186.0</v>
      </c>
    </row>
    <row r="99" ht="14.25" customHeight="1">
      <c r="X99" s="64">
        <v>958.0</v>
      </c>
    </row>
    <row r="100" ht="14.25" customHeight="1">
      <c r="X100" s="64">
        <v>1102.0</v>
      </c>
    </row>
    <row r="101" ht="14.25" customHeight="1">
      <c r="X101" s="64">
        <v>802.0</v>
      </c>
    </row>
    <row r="102" ht="14.25" customHeight="1">
      <c r="X102" s="64">
        <v>724.0</v>
      </c>
    </row>
    <row r="103" ht="14.25" customHeight="1">
      <c r="X103" s="64">
        <v>983.0</v>
      </c>
    </row>
    <row r="104" ht="14.25" customHeight="1">
      <c r="X104" s="64">
        <v>1641.0</v>
      </c>
    </row>
    <row r="105" ht="14.25" customHeight="1">
      <c r="X105" s="64">
        <v>656.0</v>
      </c>
    </row>
    <row r="106" ht="14.25" customHeight="1">
      <c r="X106" s="64">
        <v>1395.0</v>
      </c>
    </row>
    <row r="107" ht="14.25" customHeight="1">
      <c r="X107" s="64">
        <v>1599.0</v>
      </c>
    </row>
    <row r="108" ht="14.25" customHeight="1">
      <c r="X108" s="64">
        <v>639.0</v>
      </c>
    </row>
    <row r="109" ht="14.25" customHeight="1">
      <c r="X109" s="64">
        <v>739.0</v>
      </c>
    </row>
    <row r="110" ht="14.25" customHeight="1">
      <c r="X110" s="64">
        <v>1416.0</v>
      </c>
    </row>
    <row r="111" ht="14.25" customHeight="1">
      <c r="X111" s="64">
        <v>898.0</v>
      </c>
    </row>
    <row r="112" ht="14.25" customHeight="1">
      <c r="X112" s="64">
        <v>1507.0</v>
      </c>
    </row>
    <row r="113" ht="14.25" customHeight="1">
      <c r="X113" s="64">
        <v>811.0</v>
      </c>
    </row>
    <row r="114" ht="14.25" customHeight="1">
      <c r="X114" s="64">
        <v>1492.0</v>
      </c>
    </row>
    <row r="115" ht="14.25" customHeight="1">
      <c r="X115" s="64">
        <v>1476.0</v>
      </c>
    </row>
    <row r="116" ht="14.25" customHeight="1">
      <c r="X116" s="64">
        <v>1697.0</v>
      </c>
    </row>
    <row r="117" ht="14.25" customHeight="1">
      <c r="X117" s="81">
        <v>1016.0</v>
      </c>
    </row>
    <row r="118" ht="14.25" customHeight="1">
      <c r="X118" s="64">
        <v>1072.0</v>
      </c>
    </row>
    <row r="119" ht="14.25" customHeight="1">
      <c r="X119" s="64">
        <v>1096.0</v>
      </c>
    </row>
    <row r="120" ht="14.25" customHeight="1">
      <c r="X120" s="64">
        <v>1104.0</v>
      </c>
    </row>
    <row r="121" ht="14.25" customHeight="1">
      <c r="X121" s="83">
        <v>1126.0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5">
    <mergeCell ref="J8:M8"/>
    <mergeCell ref="O8:R8"/>
    <mergeCell ref="J9:M9"/>
    <mergeCell ref="O9:R9"/>
    <mergeCell ref="J10:M10"/>
    <mergeCell ref="O10:R10"/>
    <mergeCell ref="O14:R14"/>
    <mergeCell ref="J14:M14"/>
    <mergeCell ref="J16:M16"/>
    <mergeCell ref="O16:R16"/>
    <mergeCell ref="J17:L17"/>
    <mergeCell ref="O17:Q17"/>
    <mergeCell ref="J18:L18"/>
    <mergeCell ref="O18:R18"/>
    <mergeCell ref="J19:M19"/>
    <mergeCell ref="O19:Q19"/>
    <mergeCell ref="J20:L20"/>
    <mergeCell ref="O20:Q20"/>
    <mergeCell ref="J21:L21"/>
    <mergeCell ref="O21:R21"/>
    <mergeCell ref="O22:Q22"/>
    <mergeCell ref="O25:Q25"/>
    <mergeCell ref="O26:R26"/>
    <mergeCell ref="O27:R27"/>
    <mergeCell ref="O28:R28"/>
    <mergeCell ref="J27:M27"/>
    <mergeCell ref="J28:M28"/>
    <mergeCell ref="J29:M29"/>
    <mergeCell ref="J22:L22"/>
    <mergeCell ref="J23:M23"/>
    <mergeCell ref="O23:Q23"/>
    <mergeCell ref="J24:L24"/>
    <mergeCell ref="O24:Q24"/>
    <mergeCell ref="J25:L25"/>
    <mergeCell ref="J26:L26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5.25"/>
    <col customWidth="1" min="3" max="6" width="8.0"/>
    <col customWidth="1" min="7" max="7" width="37.38"/>
    <col customWidth="1" min="8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79" t="s">
        <v>192</v>
      </c>
      <c r="K1" s="79">
        <f>countif(N2:N121,"&gt;=1000")</f>
        <v>56</v>
      </c>
      <c r="L1" s="1"/>
      <c r="M1" s="7" t="s">
        <v>5</v>
      </c>
      <c r="N1" s="8" t="s">
        <v>9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3" t="s">
        <v>2</v>
      </c>
      <c r="C2" s="56"/>
      <c r="D2" s="1"/>
      <c r="E2" s="1"/>
      <c r="F2" s="1"/>
      <c r="G2" s="93" t="s">
        <v>4</v>
      </c>
      <c r="H2" s="56"/>
      <c r="I2" s="1"/>
      <c r="J2" s="79" t="s">
        <v>193</v>
      </c>
      <c r="K2" s="79">
        <f>(100*K1)/120</f>
        <v>46.66666667</v>
      </c>
      <c r="L2" s="1"/>
      <c r="M2" s="22">
        <v>547.0</v>
      </c>
      <c r="N2" s="25">
        <v>940.0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79" t="s">
        <v>194</v>
      </c>
      <c r="K3" s="1">
        <f>STDEV(M2:M121)</f>
        <v>324.9466579</v>
      </c>
      <c r="L3" s="1"/>
      <c r="M3" s="22">
        <v>413.0</v>
      </c>
      <c r="N3" s="46">
        <v>890.0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4" t="s">
        <v>98</v>
      </c>
      <c r="C4" s="15"/>
      <c r="D4" s="1"/>
      <c r="E4" s="1"/>
      <c r="F4" s="1"/>
      <c r="G4" s="94" t="s">
        <v>99</v>
      </c>
      <c r="H4" s="15"/>
      <c r="I4" s="1"/>
      <c r="J4" s="1"/>
      <c r="K4" s="79"/>
      <c r="L4" s="1"/>
      <c r="M4" s="22">
        <v>639.0</v>
      </c>
      <c r="N4" s="43">
        <v>1015.0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95"/>
      <c r="C5" s="96"/>
      <c r="D5" s="1"/>
      <c r="E5" s="1"/>
      <c r="F5" s="1"/>
      <c r="G5" s="95"/>
      <c r="H5" s="96"/>
      <c r="I5" s="1"/>
      <c r="J5" s="1"/>
      <c r="K5" s="1"/>
      <c r="L5" s="1"/>
      <c r="M5" s="22">
        <v>933.0</v>
      </c>
      <c r="N5" s="43">
        <v>1082.0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99" t="s">
        <v>46</v>
      </c>
      <c r="C6" s="45"/>
      <c r="D6" s="1"/>
      <c r="E6" s="1"/>
      <c r="F6" s="1"/>
      <c r="G6" s="99" t="s">
        <v>46</v>
      </c>
      <c r="H6" s="45"/>
      <c r="I6" s="1"/>
      <c r="J6" s="1"/>
      <c r="K6" s="1"/>
      <c r="L6" s="1"/>
      <c r="M6" s="64">
        <v>458.0</v>
      </c>
      <c r="N6" s="43">
        <v>950.0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6" t="s">
        <v>195</v>
      </c>
      <c r="C7" s="100">
        <v>0.47</v>
      </c>
      <c r="D7" s="1"/>
      <c r="E7" s="1"/>
      <c r="F7" s="1"/>
      <c r="G7" s="16" t="s">
        <v>196</v>
      </c>
      <c r="H7" s="102">
        <f>K3</f>
        <v>324.9466579</v>
      </c>
      <c r="I7" s="1"/>
      <c r="J7" s="1"/>
      <c r="K7" s="1"/>
      <c r="L7" s="1"/>
      <c r="M7" s="22">
        <v>767.0</v>
      </c>
      <c r="N7" s="43">
        <v>1742.0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6" t="s">
        <v>105</v>
      </c>
      <c r="C8" s="103">
        <v>0.02</v>
      </c>
      <c r="D8" s="1"/>
      <c r="E8" s="1"/>
      <c r="F8" s="1"/>
      <c r="G8" s="16" t="s">
        <v>105</v>
      </c>
      <c r="H8" s="105">
        <v>20.0</v>
      </c>
      <c r="I8" s="1"/>
      <c r="J8" s="1"/>
      <c r="K8" s="1"/>
      <c r="L8" s="1"/>
      <c r="M8" s="64">
        <v>290.0</v>
      </c>
      <c r="N8" s="43">
        <v>880.0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6" t="s">
        <v>73</v>
      </c>
      <c r="C9" s="100">
        <v>0.99</v>
      </c>
      <c r="D9" s="1"/>
      <c r="E9" s="1"/>
      <c r="F9" s="1"/>
      <c r="G9" s="16" t="s">
        <v>73</v>
      </c>
      <c r="H9" s="100">
        <v>0.99</v>
      </c>
      <c r="I9" s="1"/>
      <c r="J9" s="1"/>
      <c r="K9" s="1"/>
      <c r="L9" s="1"/>
      <c r="M9" s="64">
        <v>309.0</v>
      </c>
      <c r="N9" s="43">
        <v>870.0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07"/>
      <c r="C10" s="109"/>
      <c r="D10" s="1"/>
      <c r="E10" s="1"/>
      <c r="F10" s="1"/>
      <c r="G10" s="107"/>
      <c r="H10" s="109"/>
      <c r="I10" s="1"/>
      <c r="J10" s="1"/>
      <c r="K10" s="1"/>
      <c r="L10" s="1"/>
      <c r="M10" s="22">
        <v>1162.0</v>
      </c>
      <c r="N10" s="43">
        <v>1290.0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99" t="s">
        <v>74</v>
      </c>
      <c r="C11" s="45"/>
      <c r="D11" s="1"/>
      <c r="E11" s="1"/>
      <c r="F11" s="1"/>
      <c r="G11" s="99" t="s">
        <v>74</v>
      </c>
      <c r="H11" s="45"/>
      <c r="I11" s="1"/>
      <c r="J11" s="1"/>
      <c r="K11" s="1"/>
      <c r="L11" s="1"/>
      <c r="M11" s="64">
        <v>582.0</v>
      </c>
      <c r="N11" s="43">
        <v>960.0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6" t="s">
        <v>197</v>
      </c>
      <c r="C12" s="112">
        <f>_xlfn.NORM.S.INV(C9+(1-C9)/2)</f>
        <v>2.575829306</v>
      </c>
      <c r="D12" s="1"/>
      <c r="E12" s="1"/>
      <c r="F12" s="1"/>
      <c r="G12" s="16" t="s">
        <v>198</v>
      </c>
      <c r="H12" s="113">
        <f>_xlfn.NORM.S.INV(H9+(1-H9)/2)</f>
        <v>2.575829306</v>
      </c>
      <c r="I12" s="1"/>
      <c r="J12" s="1"/>
      <c r="K12" s="1"/>
      <c r="L12" s="1"/>
      <c r="M12" s="64">
        <v>1031.0</v>
      </c>
      <c r="N12" s="43">
        <v>1392.0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6" t="s">
        <v>112</v>
      </c>
      <c r="C13" s="115">
        <f>((C12)^2*C7*(1-C7))/C8^2</f>
        <v>4131.881868</v>
      </c>
      <c r="D13" s="1"/>
      <c r="E13" s="1"/>
      <c r="F13" s="1"/>
      <c r="G13" s="16" t="s">
        <v>112</v>
      </c>
      <c r="H13" s="113">
        <f>(H12*H7/H8)^2</f>
        <v>1751.452316</v>
      </c>
      <c r="I13" s="1"/>
      <c r="J13" s="1"/>
      <c r="K13" s="1"/>
      <c r="L13" s="1"/>
      <c r="M13" s="64">
        <v>875.0</v>
      </c>
      <c r="N13" s="43">
        <v>950.0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17"/>
      <c r="C14" s="119"/>
      <c r="D14" s="1"/>
      <c r="E14" s="1"/>
      <c r="F14" s="1"/>
      <c r="G14" s="117"/>
      <c r="H14" s="119"/>
      <c r="I14" s="1"/>
      <c r="J14" s="1"/>
      <c r="K14" s="1"/>
      <c r="L14" s="1"/>
      <c r="M14" s="22">
        <v>1054.0</v>
      </c>
      <c r="N14" s="43">
        <v>1110.0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99" t="s">
        <v>113</v>
      </c>
      <c r="C15" s="45"/>
      <c r="D15" s="1"/>
      <c r="E15" s="1"/>
      <c r="F15" s="1"/>
      <c r="G15" s="99" t="s">
        <v>113</v>
      </c>
      <c r="H15" s="45"/>
      <c r="I15" s="1"/>
      <c r="J15" s="1"/>
      <c r="K15" s="1"/>
      <c r="L15" s="1"/>
      <c r="M15" s="64">
        <v>712.0</v>
      </c>
      <c r="N15" s="43">
        <v>890.0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23" t="s">
        <v>115</v>
      </c>
      <c r="C16" s="124">
        <v>4312.0</v>
      </c>
      <c r="D16" s="1"/>
      <c r="E16" s="1"/>
      <c r="F16" s="1"/>
      <c r="G16" s="123" t="s">
        <v>115</v>
      </c>
      <c r="H16" s="124">
        <v>1752.0</v>
      </c>
      <c r="I16" s="1"/>
      <c r="J16" s="1"/>
      <c r="K16" s="1"/>
      <c r="L16" s="1"/>
      <c r="M16" s="64">
        <v>573.0</v>
      </c>
      <c r="N16" s="43">
        <v>930.0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4">
        <v>366.0</v>
      </c>
      <c r="N17" s="43">
        <v>635.0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64">
        <v>1224.0</v>
      </c>
      <c r="N18" s="43">
        <v>960.0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64">
        <v>560.0</v>
      </c>
      <c r="N19" s="43">
        <v>1264.0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64">
        <v>481.0</v>
      </c>
      <c r="N20" s="43">
        <v>980.0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94" t="s">
        <v>98</v>
      </c>
      <c r="C21" s="15"/>
      <c r="D21" s="1"/>
      <c r="E21" s="1"/>
      <c r="F21" s="1"/>
      <c r="G21" s="94" t="s">
        <v>99</v>
      </c>
      <c r="H21" s="15"/>
      <c r="I21" s="1"/>
      <c r="J21" s="1"/>
      <c r="K21" s="1"/>
      <c r="L21" s="1"/>
      <c r="M21" s="64">
        <v>615.0</v>
      </c>
      <c r="N21" s="43">
        <v>920.0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95"/>
      <c r="C22" s="96"/>
      <c r="D22" s="1"/>
      <c r="E22" s="1"/>
      <c r="F22" s="1"/>
      <c r="G22" s="95"/>
      <c r="H22" s="96"/>
      <c r="I22" s="1"/>
      <c r="J22" s="1"/>
      <c r="K22" s="1"/>
      <c r="L22" s="1"/>
      <c r="M22" s="64">
        <v>437.0</v>
      </c>
      <c r="N22" s="43">
        <v>1440.0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99" t="s">
        <v>46</v>
      </c>
      <c r="C23" s="45"/>
      <c r="D23" s="1"/>
      <c r="E23" s="1"/>
      <c r="F23" s="1"/>
      <c r="G23" s="99" t="s">
        <v>46</v>
      </c>
      <c r="H23" s="45"/>
      <c r="I23" s="1"/>
      <c r="J23" s="1"/>
      <c r="K23" s="1"/>
      <c r="L23" s="1"/>
      <c r="M23" s="64">
        <v>966.0</v>
      </c>
      <c r="N23" s="43">
        <v>890.0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6" t="s">
        <v>199</v>
      </c>
      <c r="C24" s="100">
        <v>0.47</v>
      </c>
      <c r="D24" s="1"/>
      <c r="E24" s="1"/>
      <c r="F24" s="1"/>
      <c r="G24" s="16" t="s">
        <v>200</v>
      </c>
      <c r="H24" s="102">
        <v>324.94665</v>
      </c>
      <c r="I24" s="1"/>
      <c r="J24" s="1"/>
      <c r="K24" s="1"/>
      <c r="L24" s="1"/>
      <c r="M24" s="64">
        <v>1079.0</v>
      </c>
      <c r="N24" s="43">
        <v>1950.0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6" t="s">
        <v>105</v>
      </c>
      <c r="C25" s="103">
        <v>0.02</v>
      </c>
      <c r="D25" s="1"/>
      <c r="E25" s="1"/>
      <c r="F25" s="1"/>
      <c r="G25" s="16" t="s">
        <v>105</v>
      </c>
      <c r="H25" s="105">
        <v>20.0</v>
      </c>
      <c r="I25" s="1"/>
      <c r="J25" s="1"/>
      <c r="K25" s="1"/>
      <c r="L25" s="1"/>
      <c r="M25" s="64">
        <v>855.0</v>
      </c>
      <c r="N25" s="43">
        <v>980.0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6" t="s">
        <v>73</v>
      </c>
      <c r="C26" s="100">
        <v>0.95</v>
      </c>
      <c r="D26" s="1"/>
      <c r="E26" s="1"/>
      <c r="F26" s="1"/>
      <c r="G26" s="16" t="s">
        <v>73</v>
      </c>
      <c r="H26" s="100">
        <v>0.95</v>
      </c>
      <c r="I26" s="1"/>
      <c r="J26" s="1"/>
      <c r="K26" s="1"/>
      <c r="L26" s="1"/>
      <c r="M26" s="22">
        <v>1005.0</v>
      </c>
      <c r="N26" s="43">
        <v>920.0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07"/>
      <c r="C27" s="109"/>
      <c r="D27" s="1"/>
      <c r="E27" s="1"/>
      <c r="F27" s="1"/>
      <c r="G27" s="107"/>
      <c r="H27" s="109"/>
      <c r="I27" s="1"/>
      <c r="J27" s="1"/>
      <c r="K27" s="1"/>
      <c r="L27" s="1"/>
      <c r="M27" s="22">
        <v>1014.0</v>
      </c>
      <c r="N27" s="43">
        <v>1500.0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99" t="s">
        <v>74</v>
      </c>
      <c r="C28" s="45"/>
      <c r="D28" s="1"/>
      <c r="E28" s="1"/>
      <c r="F28" s="1"/>
      <c r="G28" s="99" t="s">
        <v>74</v>
      </c>
      <c r="H28" s="45"/>
      <c r="I28" s="1"/>
      <c r="J28" s="1"/>
      <c r="K28" s="1"/>
      <c r="L28" s="1"/>
      <c r="M28" s="64">
        <v>430.0</v>
      </c>
      <c r="N28" s="43">
        <v>828.0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6" t="s">
        <v>201</v>
      </c>
      <c r="C29" s="112">
        <f>_xlfn.NORM.S.INV(C26+(1-C26)/2)</f>
        <v>1.959963986</v>
      </c>
      <c r="D29" s="1"/>
      <c r="E29" s="1"/>
      <c r="F29" s="1"/>
      <c r="G29" s="16" t="s">
        <v>202</v>
      </c>
      <c r="H29" s="113">
        <f>_xlfn.NORM.S.INV(H26+(1-H26)/2)</f>
        <v>1.959963986</v>
      </c>
      <c r="I29" s="1"/>
      <c r="J29" s="1"/>
      <c r="K29" s="1"/>
      <c r="L29" s="1"/>
      <c r="M29" s="64">
        <v>601.0</v>
      </c>
      <c r="N29" s="43">
        <v>860.0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6" t="s">
        <v>112</v>
      </c>
      <c r="C30" s="115">
        <f>((C29)^2*C24*(1-C24))/C25^2</f>
        <v>2392.268484</v>
      </c>
      <c r="D30" s="1"/>
      <c r="E30" s="1"/>
      <c r="F30" s="1"/>
      <c r="G30" s="16" t="s">
        <v>112</v>
      </c>
      <c r="H30" s="113">
        <f>(H29*H24/H25)^2</f>
        <v>1014.052218</v>
      </c>
      <c r="I30" s="1"/>
      <c r="J30" s="1"/>
      <c r="K30" s="1"/>
      <c r="L30" s="1"/>
      <c r="M30" s="64">
        <v>1090.0</v>
      </c>
      <c r="N30" s="43">
        <v>980.0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17"/>
      <c r="C31" s="119"/>
      <c r="D31" s="1"/>
      <c r="E31" s="1"/>
      <c r="F31" s="1"/>
      <c r="G31" s="117"/>
      <c r="H31" s="119"/>
      <c r="I31" s="1"/>
      <c r="J31" s="1"/>
      <c r="K31" s="1"/>
      <c r="L31" s="1"/>
      <c r="M31" s="64">
        <v>579.0</v>
      </c>
      <c r="N31" s="43">
        <v>1896.0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99" t="s">
        <v>113</v>
      </c>
      <c r="C32" s="45"/>
      <c r="D32" s="1"/>
      <c r="E32" s="1"/>
      <c r="F32" s="1"/>
      <c r="G32" s="99" t="s">
        <v>113</v>
      </c>
      <c r="H32" s="45"/>
      <c r="I32" s="1"/>
      <c r="J32" s="1"/>
      <c r="K32" s="1"/>
      <c r="L32" s="1"/>
      <c r="M32" s="64">
        <v>846.0</v>
      </c>
      <c r="N32" s="43">
        <v>1691.0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23" t="s">
        <v>115</v>
      </c>
      <c r="C33" s="124">
        <v>2393.0</v>
      </c>
      <c r="D33" s="1"/>
      <c r="E33" s="1"/>
      <c r="F33" s="1"/>
      <c r="G33" s="123" t="s">
        <v>115</v>
      </c>
      <c r="H33" s="124">
        <v>1015.0</v>
      </c>
      <c r="I33" s="1"/>
      <c r="J33" s="1"/>
      <c r="K33" s="1"/>
      <c r="L33" s="1"/>
      <c r="M33" s="22">
        <v>1010.0</v>
      </c>
      <c r="N33" s="43">
        <v>1000.0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64">
        <v>785.0</v>
      </c>
      <c r="N34" s="43">
        <v>1900.0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64">
        <v>938.0</v>
      </c>
      <c r="N35" s="43">
        <v>1867.0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64">
        <v>1219.0</v>
      </c>
      <c r="N36" s="43">
        <v>1715.0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64">
        <v>626.0</v>
      </c>
      <c r="N37" s="43">
        <v>1349.0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22">
        <v>1008.0</v>
      </c>
      <c r="N38" s="43">
        <v>694.0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64">
        <v>870.0</v>
      </c>
      <c r="N39" s="43">
        <v>1935.0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64">
        <v>728.0</v>
      </c>
      <c r="N40" s="43">
        <v>1440.0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64">
        <v>851.0</v>
      </c>
      <c r="N41" s="43">
        <v>890.0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64">
        <v>793.0</v>
      </c>
      <c r="N42" s="43">
        <v>915.0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64">
        <v>534.0</v>
      </c>
      <c r="N43" s="43">
        <v>883.0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64">
        <v>880.0</v>
      </c>
      <c r="N44" s="43">
        <v>1008.0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64">
        <v>974.0</v>
      </c>
      <c r="N45" s="43">
        <v>1073.0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4">
        <v>524.0</v>
      </c>
      <c r="N46" s="43">
        <v>948.0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64">
        <v>1036.0</v>
      </c>
      <c r="N47" s="43">
        <v>1705.0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64">
        <v>653.0</v>
      </c>
      <c r="N48" s="43">
        <v>894.0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64">
        <v>448.0</v>
      </c>
      <c r="N49" s="43">
        <v>877.0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64">
        <v>1109.0</v>
      </c>
      <c r="N50" s="43">
        <v>1290.0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64">
        <v>435.0</v>
      </c>
      <c r="N51" s="43">
        <v>969.0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64">
        <v>1178.0</v>
      </c>
      <c r="N52" s="43">
        <v>1390.0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64">
        <v>600.0</v>
      </c>
      <c r="N53" s="43">
        <v>954.0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64">
        <v>1160.0</v>
      </c>
      <c r="N54" s="43">
        <v>1131.0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64">
        <v>811.0</v>
      </c>
      <c r="N55" s="43">
        <v>922.0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64">
        <v>550.0</v>
      </c>
      <c r="N56" s="43">
        <v>928.0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64">
        <v>192.0</v>
      </c>
      <c r="N57" s="43">
        <v>632.0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64">
        <v>1246.0</v>
      </c>
      <c r="N58" s="43">
        <v>962.0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64">
        <v>499.0</v>
      </c>
      <c r="N59" s="43">
        <v>1263.0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64">
        <v>630.0</v>
      </c>
      <c r="N60" s="43">
        <v>941.0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64">
        <v>632.0</v>
      </c>
      <c r="N61" s="43">
        <v>948.0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4">
        <v>998.0</v>
      </c>
      <c r="N62" s="43">
        <v>1432.0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64">
        <v>1030.0</v>
      </c>
      <c r="N63" s="43">
        <v>882.0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64">
        <v>811.0</v>
      </c>
      <c r="N64" s="43">
        <v>1945.0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64">
        <v>828.0</v>
      </c>
      <c r="N65" s="43">
        <v>974.0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64">
        <v>670.0</v>
      </c>
      <c r="N66" s="43">
        <v>904.0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64">
        <v>694.0</v>
      </c>
      <c r="N67" s="43">
        <v>1503.0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64">
        <v>945.0</v>
      </c>
      <c r="N68" s="43">
        <v>832.0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64">
        <v>729.0</v>
      </c>
      <c r="N69" s="43">
        <v>887.0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64">
        <v>976.0</v>
      </c>
      <c r="N70" s="43">
        <v>985.0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64">
        <v>825.0</v>
      </c>
      <c r="N71" s="43">
        <v>1895.0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64">
        <v>1182.0</v>
      </c>
      <c r="N72" s="43">
        <v>1705.0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64">
        <v>824.0</v>
      </c>
      <c r="N73" s="43">
        <v>994.0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64">
        <v>1468.0</v>
      </c>
      <c r="N74" s="43">
        <v>1905.0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64">
        <v>1067.0</v>
      </c>
      <c r="N75" s="43">
        <v>1819.0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64">
        <v>1357.0</v>
      </c>
      <c r="N76" s="43">
        <v>1678.0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64">
        <v>546.0</v>
      </c>
      <c r="N77" s="43">
        <v>1352.0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4">
        <v>906.0</v>
      </c>
      <c r="N78" s="43">
        <v>677.0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64">
        <v>1238.0</v>
      </c>
      <c r="N79" s="43">
        <v>1937.0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64">
        <v>704.0</v>
      </c>
      <c r="N80" s="43">
        <v>1442.0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64">
        <v>842.0</v>
      </c>
      <c r="N81" s="43">
        <v>907.0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64">
        <v>686.0</v>
      </c>
      <c r="N82" s="43">
        <v>938.0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64">
        <v>699.0</v>
      </c>
      <c r="N83" s="43">
        <v>890.0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64">
        <v>1441.0</v>
      </c>
      <c r="N84" s="43">
        <v>1012.0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64">
        <v>986.0</v>
      </c>
      <c r="N85" s="43">
        <v>1081.0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64">
        <v>829.0</v>
      </c>
      <c r="N86" s="43">
        <v>941.0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64">
        <v>1761.0</v>
      </c>
      <c r="N87" s="43">
        <v>1305.0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64">
        <v>1025.0</v>
      </c>
      <c r="N88" s="43">
        <v>874.0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64">
        <v>479.0</v>
      </c>
      <c r="N89" s="43">
        <v>870.0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64">
        <v>1274.0</v>
      </c>
      <c r="N90" s="43">
        <v>1290.0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64">
        <v>523.0</v>
      </c>
      <c r="N91" s="43">
        <v>962.0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64">
        <v>1385.0</v>
      </c>
      <c r="N92" s="43">
        <v>1416.0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64">
        <v>817.0</v>
      </c>
      <c r="N93" s="43">
        <v>948.0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4">
        <v>853.0</v>
      </c>
      <c r="N94" s="43">
        <v>1099.0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64">
        <v>1213.0</v>
      </c>
      <c r="N95" s="43">
        <v>847.0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64">
        <v>758.0</v>
      </c>
      <c r="N96" s="43">
        <v>930.0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64">
        <v>473.0</v>
      </c>
      <c r="N97" s="43">
        <v>638.0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64">
        <v>1186.0</v>
      </c>
      <c r="N98" s="43">
        <v>943.0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64">
        <v>958.0</v>
      </c>
      <c r="N99" s="43">
        <v>1267.0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64">
        <v>1102.0</v>
      </c>
      <c r="N100" s="43">
        <v>965.0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64">
        <v>802.0</v>
      </c>
      <c r="N101" s="43">
        <v>952.0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64">
        <v>724.0</v>
      </c>
      <c r="N102" s="43">
        <v>1446.0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64">
        <v>983.0</v>
      </c>
      <c r="N103" s="43">
        <v>893.0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64">
        <v>1641.0</v>
      </c>
      <c r="N104" s="43">
        <v>1410.0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64">
        <v>656.0</v>
      </c>
      <c r="N105" s="43">
        <v>964.0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64">
        <v>1395.0</v>
      </c>
      <c r="N106" s="43">
        <v>913.0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64">
        <v>1599.0</v>
      </c>
      <c r="N107" s="43">
        <v>1453.0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64">
        <v>639.0</v>
      </c>
      <c r="N108" s="43">
        <v>802.0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64">
        <v>739.0</v>
      </c>
      <c r="N109" s="43">
        <v>843.0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4">
        <v>1416.0</v>
      </c>
      <c r="N110" s="43">
        <v>1024.0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64">
        <v>898.0</v>
      </c>
      <c r="N111" s="43">
        <v>1905.0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64">
        <v>1507.0</v>
      </c>
      <c r="N112" s="43">
        <v>1697.0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64">
        <v>811.0</v>
      </c>
      <c r="N113" s="43">
        <v>983.0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64">
        <v>1492.0</v>
      </c>
      <c r="N114" s="43">
        <v>1944.0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64">
        <v>1476.0</v>
      </c>
      <c r="N115" s="43">
        <v>1865.0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64">
        <v>1697.0</v>
      </c>
      <c r="N116" s="43">
        <v>1714.0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81">
        <v>1016.0</v>
      </c>
      <c r="N117" s="43">
        <v>1366.0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64">
        <v>1072.0</v>
      </c>
      <c r="N118" s="43">
        <v>679.0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64">
        <v>1096.0</v>
      </c>
      <c r="N119" s="43">
        <v>1932.0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64">
        <v>1104.0</v>
      </c>
      <c r="N120" s="46">
        <v>1454.0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83">
        <v>1126.0</v>
      </c>
      <c r="N121" s="85">
        <v>909.0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B2:C2"/>
    <mergeCell ref="G2:H2"/>
    <mergeCell ref="B4:C4"/>
    <mergeCell ref="G4:H4"/>
    <mergeCell ref="B6:C6"/>
    <mergeCell ref="G6:H6"/>
    <mergeCell ref="G11:H11"/>
    <mergeCell ref="B28:C28"/>
    <mergeCell ref="G28:H28"/>
    <mergeCell ref="B32:C32"/>
    <mergeCell ref="G32:H32"/>
    <mergeCell ref="B11:C11"/>
    <mergeCell ref="B15:C15"/>
    <mergeCell ref="G15:H15"/>
    <mergeCell ref="B21:C21"/>
    <mergeCell ref="G21:H21"/>
    <mergeCell ref="B23:C23"/>
    <mergeCell ref="G23:H23"/>
  </mergeCells>
  <printOptions/>
  <pageMargins bottom="0.75" footer="0.0" header="0.0" left="0.7" right="0.7" top="0.75"/>
  <pageSetup orientation="landscape"/>
  <drawing r:id="rId1"/>
</worksheet>
</file>