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Info" sheetId="1" r:id="rId3"/>
    <sheet state="visible" name="shift size=1000" sheetId="2" r:id="rId4"/>
    <sheet state="visible" name="shift size=500" sheetId="3" r:id="rId5"/>
  </sheets>
  <definedNames/>
  <calcPr/>
</workbook>
</file>

<file path=xl/sharedStrings.xml><?xml version="1.0" encoding="utf-8"?>
<sst xmlns="http://schemas.openxmlformats.org/spreadsheetml/2006/main" count="180" uniqueCount="138">
  <si>
    <t>Name</t>
  </si>
  <si>
    <t>Helicobacter Pylori</t>
  </si>
  <si>
    <t>Genomic Length</t>
  </si>
  <si>
    <t>15,76,758</t>
  </si>
  <si>
    <t>%A</t>
  </si>
  <si>
    <t>%T</t>
  </si>
  <si>
    <t>%C</t>
  </si>
  <si>
    <t>%G</t>
  </si>
  <si>
    <t>%A and &amp;T are quite close in all bacterias</t>
  </si>
  <si>
    <t>Similarily,%C and %G</t>
  </si>
  <si>
    <t>According to the algorithm used by us in determining ori/ter
the best graph amongst presented graphs will be obtained by window size=2000 shift size=1000</t>
  </si>
  <si>
    <t>Bacteria name:Helicobacter Pylori</t>
  </si>
  <si>
    <t>WS1=1000,1000</t>
  </si>
  <si>
    <t>WS2=2000,1000</t>
  </si>
  <si>
    <t>WS3=3000,1000</t>
  </si>
  <si>
    <t>WS4=4000,1000</t>
  </si>
  <si>
    <t>WS5=5000,1000</t>
  </si>
  <si>
    <t>ORI</t>
  </si>
  <si>
    <t>PEAK/AVG-1</t>
  </si>
  <si>
    <t>S.D./avg</t>
  </si>
  <si>
    <t>ratio</t>
  </si>
  <si>
    <t>peak1</t>
  </si>
  <si>
    <t>8,80,000-8,81,000/880</t>
  </si>
  <si>
    <t>WS1=1000,500</t>
  </si>
  <si>
    <t>WS1=2000,500</t>
  </si>
  <si>
    <t>WS2=3000,500</t>
  </si>
  <si>
    <t>WS2=4000,500</t>
  </si>
  <si>
    <t>WS3=5000,500</t>
  </si>
  <si>
    <t>57,000-59,000/57</t>
  </si>
  <si>
    <t>11,10,000-11,13,000/1110</t>
  </si>
  <si>
    <t>8,79,500-8,80,500/1759</t>
  </si>
  <si>
    <t>11,09,000-11,13,000/1109</t>
  </si>
  <si>
    <t>7,51,000-7,56,000/751</t>
  </si>
  <si>
    <t>56,500-58,500/113</t>
  </si>
  <si>
    <t>11,09,500-11,13,500/2219</t>
  </si>
  <si>
    <t>15,14,000-15,18,000/3028</t>
  </si>
  <si>
    <t>peak2</t>
  </si>
  <si>
    <t>3,96,000-3,97,000/396</t>
  </si>
  <si>
    <t>8,80,000-8,82,000/880</t>
  </si>
  <si>
    <t>7,51,000-7,56,000/1502</t>
  </si>
  <si>
    <t>4,68,000-4,71,000/468</t>
  </si>
  <si>
    <t>9,77,000-9,81,000/977</t>
  </si>
  <si>
    <t>9,77,000-9,82,000/977</t>
  </si>
  <si>
    <t>3,25,500-3,26,500/650</t>
  </si>
  <si>
    <t>peak3</t>
  </si>
  <si>
    <t>11,64,000-11,65,000/1164</t>
  </si>
  <si>
    <t>8,79,500-8,81,500/1759</t>
  </si>
  <si>
    <t>4,67,500-4,70,500/935</t>
  </si>
  <si>
    <t>11,11,000-11,13,000/1111</t>
  </si>
  <si>
    <t>7,52,000-7,56,000/1504</t>
  </si>
  <si>
    <t>2,89,000-2,94,000/578-582</t>
  </si>
  <si>
    <t>57,000-60,000/57</t>
  </si>
  <si>
    <t>8,80,000-8,84,000/880</t>
  </si>
  <si>
    <t>11,08,000-11,13,000/1108</t>
  </si>
  <si>
    <t>3,95,500-3,96,500/791</t>
  </si>
  <si>
    <t>peak4</t>
  </si>
  <si>
    <t>9,77,000-9,78,000/977</t>
  </si>
  <si>
    <t>11,10,500-11,13,500/2221-2223</t>
  </si>
  <si>
    <t>7,51,000-7,56,000/1502-1506</t>
  </si>
  <si>
    <t>9,77,000-9,79,0000/977</t>
  </si>
  <si>
    <t>8,80,000-8,83,000/880</t>
  </si>
  <si>
    <t>11,08,500-11,13,500/2217-2219</t>
  </si>
  <si>
    <t>15,13,000-15,18,000/3026</t>
  </si>
  <si>
    <t>7,52,000-7,56,000/752</t>
  </si>
  <si>
    <t>2,90,000-2,95,000/290</t>
  </si>
  <si>
    <t>peak5</t>
  </si>
  <si>
    <t>11,12,000-11,13,000/1112</t>
  </si>
  <si>
    <t>8,33,000-8,34,000/1666</t>
  </si>
  <si>
    <t>4,69,000-4,71,000/469</t>
  </si>
  <si>
    <t>7,53,000-7,56,000/753</t>
  </si>
  <si>
    <t>2,90,000-2,94,000/290</t>
  </si>
  <si>
    <t>9,76,500-9,78,500/1953</t>
  </si>
  <si>
    <t>15,13,000-15,18,000/1513</t>
  </si>
  <si>
    <t>56,500-59,5000/113</t>
  </si>
  <si>
    <t>9,76,500-9,80,500/1953</t>
  </si>
  <si>
    <t>9,76,500-9,81,500/1953</t>
  </si>
  <si>
    <t>57,000-58,000/57</t>
  </si>
  <si>
    <t>7,54,000-7,56,000/754</t>
  </si>
  <si>
    <t>11,63,500-11,64,500/2327</t>
  </si>
  <si>
    <t>15,15,000-15,18,000/1515</t>
  </si>
  <si>
    <t>15,14,000-15,18,000/1514</t>
  </si>
  <si>
    <t>9,05,000-9,10,000/905</t>
  </si>
  <si>
    <t>9,04,000-9,05,000/904</t>
  </si>
  <si>
    <t>4,67,500-4,07,500/935-937</t>
  </si>
  <si>
    <t>3,25,000-3,27,000/325</t>
  </si>
  <si>
    <t>8,79,000-8,82,000/1758</t>
  </si>
  <si>
    <t>10,84,000-10,87,000/1084</t>
  </si>
  <si>
    <t>10,84,000-10,88,000/1084</t>
  </si>
  <si>
    <t>8,79,500-8,83,500/1759</t>
  </si>
  <si>
    <t>8,80,000-8,85,000/880</t>
  </si>
  <si>
    <t>9,03,000-9,10,000/1806-1810</t>
  </si>
  <si>
    <t>3,59,000-3,60,000/359</t>
  </si>
  <si>
    <t>3,96,000-3,98,000/396</t>
  </si>
  <si>
    <t>9,06,000-9,09,000/906</t>
  </si>
  <si>
    <t>9,03,000-9,10,000/903,906</t>
  </si>
  <si>
    <t>57,000-62,000/57</t>
  </si>
  <si>
    <t>57,000-58,000/114</t>
  </si>
  <si>
    <t>2,92,000-2,94,000/292</t>
  </si>
  <si>
    <t>9,77,000-9,80,000/977</t>
  </si>
  <si>
    <t>57,000-61,000/57</t>
  </si>
  <si>
    <t>2,91,000-2,94,000/291</t>
  </si>
  <si>
    <t>11,28,000-11,31,000/1128</t>
  </si>
  <si>
    <t>3,24,000-3,26,000/648</t>
  </si>
  <si>
    <t>1,42,000-1,45,000/142</t>
  </si>
  <si>
    <t>8,52,000-8,55,000/1704</t>
  </si>
  <si>
    <t>0.0416029936982791, 0.04001860002717191, 0.03957243838801775, 0.039917618436784985, 0.040337606263505424, 0.03917098388446297, 0.04146930601881841, 0.04396250475630608, 0.0431441557567211, 0.03943159463321672, 0.03973669696515971, 0.040105936246976365, 0.0399606231422575, 0.040078519379031126, 0.03998015296809887, 0.04034083362051349, 0.03960968980554242, 0.039823245589601264, 0.03956826848531535, 0.03994875304646177, 0.04182051980987999, 0.040405553980305466, 0.04038009380696302, 0.04068049348421469, 0.04068610884884574, 0.04060931338135279, 0.04002149784837137, 0.03944832673071223, 0.04149699205772644, 0.0409401486073091, 0.040906870954042336, 0.040067469475198125, 0.03917217544204558, 0.040734848303463175, 0.04090028722210558, 0.041885331105575505, 0.03944684094656058, 0.04053426377506719, 0.03980276638703195, 0.04123995959620246, 0.042251959773814594, 0.04097961999840779, 0.0405309617458399, 0.0392694796214647, 0.04027626581328947, 0.043071651528836144, 0.042069763276861356, 0.04122159883504343, 0.03969403338814865, 0.04170504935591378, 0.04056375326114927, 0.039931753622316435, 0.03958017330279993, 0.040349101988574804, 0.040719762435470264, 0.041905502984659504, 0.042347735720256185, 0.0409524301120277, 0.0427695915975406, 0.040937043308118294, 0.039751963579322765, 0.04402755786738342, 0.07447140904833656, 0.04656809932043248, 0.04179510051367861, 0.04156409812887609, 0.04225233732905445, 0.04359019025626889, 0.04045753010990351, 0.040330518698421775, 0.04136995201913286, 0.039797361364449876, 0.03995037293419206, 0.04024691310239156, 0.03994894899791979, 0.045078746623327975, 0.04779991624000828, 0.041610633869541905, 0.03907219130974426, 0.040280055754518276, 0.03999088626597213, 0.04886885322768674, 0.04417785802095755, 0.039943382729051666, 0.04322624434055002, 0.045368560605272265, 0.04352921672761398, 0.042837089906624104, 0.03999071688227187, 0.04047807743901188, 0.040289652885718355, 0.04039113262131118, 0.041107872243205515, 0.04996970201460926, 0.047448152658063354, 0.040255685809431604, 0.04097492912264179, 0.040951278611070854, 0.04113083266482539, 0.03950419762713986, 0.040906871211368316, 0.0400176943534475, 0.03984909166734217, 0.04081982238098938, 0.04267754909075242, 0.040542986803547225, 0.041841279617222796, 0.040615543402352225, 0.04165118058526332, 0.04095714179160255, 0.041363712199025744, 0.04118328471143255, 0.03951681704587916, 0.04001917193085148, 0.0404296034043954, 0.041974240068468706, 0.04253470381884716, 0.04678956508449764, 0.0416807580241167, 0.03908552790889749, 0.04027846297398122, 0.03964519693142685, 0.04061329293533429, 0.04607115147760289, 0.04150034431095824, 0.04146477008800827, 0.03986543020708447, 0.04212541269156613, 0.0566794722932339, 0.06287331913132302, 0.10522353833349726, 0.049051196866541434, 0.04444256488209796, 0.04138832915556854, 0.04040170625375614, 0.04053860573495308, 0.04120086538956763, 0.04127108506450771, 0.039478909942172374, 0.04178016003973954, 0.04098175866660514, 0.04290852411531225, 0.03888669073193983, 0.04102012292058745, 0.041579132237765944, 0.03966887732623015, 0.04038267928112919, 0.041300360597843026, 0.03998360791806013, 0.041179465221818076, 0.045146289987212186, 0.04748430006020096, 0.044655790178654745, 0.04012187012549639, 0.0402966149884411, 0.04322583943654703, 0.04227834060343359, 0.041099028482872474, 0.04055789897824649, 0.04048996641168614, 0.04093954098934481, 0.041252007212340375, 0.040478292645157996, 0.04179213671985018, 0.040340400234378286, 0.03929713017116257, 0.04181559981784791, 0.039917207245535866, 0.04106969044761696, 0.040680448405273864, 0.04050473968046007, 0.04123620789701272, 0.04045837666140677, 0.03931762579479919, 0.04121987173242508, 0.038531636707194984, 0.04136636517283258, 0.04119498739525878, 0.04096971130503695, 0.04155343746825345, 0.04518854839655729, 0.04166381676341421, 0.041747274574017494, 0.039675071390609974, 0.041347190311011216, 0.04022031219498229, 0.0406998161004161, 0.04643031748726019, 0.043245913479868114, 0.0412880699305155, 0.03987353191023836, 0.04059848686545947, 0.04334422046827823, 0.041572800674752615, 0.041917975521631616, 0.04060633344988098, 0.04082534401125521, 0.041120944951520924, 0.04056804489722148, 0.04126055963275569, 0.040573910883844815, 0.039414995910201124, 0.04009499001745285, 0.040929946847185004, 0.04179723986443889, 0.04350995771764474, 0.04151905468692902, 0.039694384539434045, 0.03957389451107374, 0.04009803805866988, 0.040917702278302305, 0.04263778913016741, 0.04090483093315012, 0.040020435750890065, 0.03946357729307066, 0.040126093015241726, 0.04108236002612365, 0.04172702962331311, 0.041453277027020154, 0.04009203166387709, 0.040180504748744184, 0.04191250654522151, 0.042981649249018004, 0.047197807106689374, 0.0426319370433444, 0.03984696994463168, 0.039101433914824395, 0.04058219921072265, 0.04114687702864593, 0.04364024142144305, 0.041232093680818656, 0.041354379125599215, 0.041352380827598324, 0.04185717983608689, 0.04131294722839903, 0.04134678846337771, 0.042705576076227054, 0.04051102922393673, 0.04200676115537344, 0.042045780468480135, 0.04033169837556496, 0.03969976179560303, 0.0412780665951355, 0.04006365036264105, 0.04318163278650831, 0.04095775306113005, 0.0416791853415065, 0.04148430702095446, 0.040911307598310305, 0.04004228724549467, 0.03892040995519022, 0.039488647782323215, 0.03972585465541075, 0.04026080459713452, 0.04133824519487241, 0.03935062044742274, 0.04019788464346681, 0.03980935197133659, 0.03910689630234212, 0.04015644454920263, 0.04188203014352161, 0.04071509731488637, 0.03979474100146675, 0.0413187090822677, 0.040284695538618104, 0.04714057372172585, 0.04230450217185667, 0.042249768003643405, 0.03937260374289271, 0.03828473566329385, 0.04209716899753608, 0.04071692507944732, 0.04051912015195928, 0.04523808027508494, 0.04479470796383321, 0.041085417765857266, 0.04079565285793257, 0.04104660493945134, 0.0415574096971463, 0.04152614350727636, 0.04070814630355811, 0.04175737941503519, 0.04231820906433609, 0.04222812673811723, 0.04058051957523638, 0.0402186314695912, 0.03941129124809236, 0.038453399273278226, 0.03919127645416438, 0.040085549439439386, 0.040914923146875594, 0.04127403097452247, 0.040007104184335854, 0.041964444011429416, 0.03999930943188225, 0.04046884181339758, 0.042306987305227355, 0.04180465335118841, 0.044168813003444524, 0.049081069185623605, 0.04767865278007714, 0.046567040065151985, 0.044808943078598326, 0.04373460691878267, 0.040583930001620805, 0.03977498244786493, 0.04196467051947222, 0.040875476011787266, 0.04064801247631488, 0.03913462996516343, 0.04181532724286886, 0.044040796683463126, 0.042522765382850984, 0.041481192318606856, 0.03999113321274725, 0.04049650880296473, 0.0395055223803276, 0.04320918731854696, 0.04041796973608285, 0.04194438423015201, 0.04002969645290868, 0.03968550646609902, 0.03856323308859741, 0.04137619202472007, 0.03979473929657829, 0.04163965960539492, 0.04084220188135542, 0.03971227634640771, 0.041004082619654256, 0.043007910907414154, 0.04549421963411663, 0.04348863945213873, 0.04311152589670503, 0.04423248880456352, 0.04012185859440623, 0.04097907486037068, 0.0411110646576526, 0.06081741575230044, 0.05540845499080407, 0.0400279953189823, 0.04075872257146483, 0.039353101173453676, 0.04018858819119388, 0.040477646792897184, 0.038978975068765624, 0.04032183074550877, 0.04158345941510015, 0.04006805185011057, 0.04118855723139836, 0.042425758745223204, 0.043282041105377325, 0.04898912131260581, 0.043031580656829625, 0.04106575212194319, 0.04149786511268551, 0.04061194114951357, 0.040158565417813145, 0.04310484098770273, 0.04263971348350297, 0.04100899326906268, 0.04499085292557127, 0.04187756165382371, 0.040238225828355005, 0.040887390780312144, 0.041232707854155455, 0.04040661463838232, 0.039457816499579815, 0.03973298815266255, 0.041159846370141896, 0.03919904449889073, 0.040620868424531595, 0.041405437758653206, 0.03949638831586382, 0.04025155168831775, 0.039480794503099575, 0.04026513247838599, 0.042362327730378735, 0.040381290426739734, 0.03996932080265394, 0.03989228656651765, 0.040577398461694086, 0.041943322368125154, 0.041189771430762745, 0.04085467337027816, 0.04120442995924337, 0.04055819621620231, 0.041145718749894186, 0.04027026784139645, 0.03970521532139949, 0.042984263400570356, 0.04171231828099939, 0.041165502043529534, 0.04139420126521348, 0.04289413076831147, 0.04008504947179291, 0.03905515504278333, 0.039642715190501894, 0.040313269168461854, 0.03952011035742206, 0.04032698499151787, 0.04151759549217217, 0.044312688398494386, 0.041849660834598366, 0.03971428427475723, 0.040821913929200794, 0.04072302692682601, 0.04024900531858249, 0.04193654513929374, 0.042203299003686384, 0.04135390235701543, 0.04128099318711788, 0.041826235891240814, 0.041027140675883374, 0.041061048827968204, 0.0413674483961817, 0.03916597344313731, 0.039714361038531175, 0.039592562795065976, 0.03949631394755016, 0.03936754917545117, 0.03919531387337961, 0.04011619078961673, 0.04170731497032615, 0.040174220203709074, 0.03957293945292921, 0.04022359843092937, 0.04080695515424778, 0.04054612861627071, 0.04010364835312722, 0.03998833386746631, 0.04108871790347431, 0.0413039952985651, 0.040357445316808065, 0.04001201032966214, 0.04046018226084549, 0.040117966042824, 0.03942134599335693, 0.041369603322082005, 0.04127968387316841, 0.04154224915321062, 0.03977750974437552, 0.040965466798662704, 0.04017663577642934, 0.03988533581313423, 0.039777256849347145, 0.04000139395497432, 0.039818732496381716, 0.03869556596620996, 0.04167468534357373, 0.041359462327635314, 0.0403902567352078, 0.03997367392030352, 0.04471454595965452, 0.041127841763299505, 0.04005976291056057, 0.04244436217988785, 0.04194844571211272, 0.043047487472199594, 0.04022576350014747, 0.04050782284240882, 0.04123690545687479, 0.04129229118136509, 0.03999545690364383, 0.0402459089215805, 0.04108628911747213, 0.04105951234052381, 0.04226572489540736, 0.06209807092132055, 0.058166497869048546, 0.040511761225318334, 0.03894475089966772, 0.04011517932338848, 0.038932328681825765, 0.0407240115860318, 0.039889183558017315, 0.04332569029470092, 0.039179856553800005, 0.03928306485650135, 0.04127798242979414, 0.040855909917581236, 0.04190432922040614, 0.04241029489421253, 0.04385536869720005, 0.04500540410857018, 0.04506746739088091, 0.04049319242795103, 0.04104201377934791, 0.04063999352346265, 0.03980881741087743, 0.040356059008044044, 0.04004226418588897, 0.03991020535440265, 0.04325442898851509, 0.04382386139211052, 0.04228393337850995, 0.04096055591585293, 0.04076270322356941, 0.039015098238063414, 0.04143368451778292, 0.041759511713771076, 0.041015925456996956, 0.04201094144361803, 0.04126645612391111, 0.04205471567212404, 0.041359504371684085, 0.04144530088124835, 0.03919164637457725, 0.039575658982051974, 0.04075897893113674, 0.0407393559642443, 0.04143361443338364, 0.03988717167990827, 0.04484308744520411, 0.04926545299135928, 0.04514575728786066, 0.047443091905113755, 0.04167628846395357, 0.042057624169821374, 0.04109932346294477, 0.04068855250769585, 0.040219090957044394, 0.039931105220712824, 0.041377912832864204, 0.050914766021033196, 0.04591021239717921, 0.040437777761024675, 0.04142580666874555, 0.041076474090018175, 0.04061218282179313, 0.041129330936064905, 0.04073235547325217, 0.039226084079660106, 0.03999526883076317, 0.040854406749374836, 0.049546181081231065, 0.041850631712762036, 0.03999045179338625, 0.040558775575193794, 0.04043533543310098, 0.04180290714619569, 0.04294993097271617, 0.046318959155783886, 0.046008250969416783, 0.04037140560653757, 0.04048479194030957, 0.040676584772810345, 0.03982677240597472, 0.041660579537028404, 0.04406144050434819, 0.0405545720326857, 0.041152140936055376, 0.04044981617137868, 0.039387818820943526, 0.039986002808630336, 0.05032169129442143, 0.06637754446032632, 0.07323298745212767, 0.057567521594209796, 0.06235602744746234, 0.06498474366173482, 0.0453477696612568, 0.04368173024548775, 0.042166739266307915, 0.04051733493322912, 0.04331218518078533, 0.04098810033336603, 0.040624198482670085, 0.04013780898497393, 0.041145714846995265, 0.04123077551406814, 0.04193787424826067, 0.041290575925395055, 0.040923847475799226, 0.04087410872799213, 0.040968503755515126, 0.04218053881701782, 0.04258731298796689, 0.040061921196395726, 0.041118548733221294, 0.04024817948016697, 0.0419116836130606, 0.044988578784988034, 0.04225767007830395, 0.04013969676652928, 0.03997101545992712, 0.03964036008230739, 0.03936100343865236, 0.03997002746547547, 0.04121714332319298, 0.04318365875396028, 0.0406702897835987, 0.040031549073397836, 0.04026027983750413, 0.042785886018265655, 0.040409341626799496, 0.04069365721742565, 0.03939027531653911, 0.039874582560445286, 0.04301579002504323, 0.04049899214710989, 0.04005256995745071, 0.03979989007072926, 0.04030695923648468, 0.042118585663474636, 0.04025193892894941, 0.04057423795145436, 0.040594073532302134, 0.0410867055613545, 0.040310792236195395, 0.042546387578213246, 0.043298243815821265, 0.04007918619975849, 0.04053066225433174, 0.04183139717518097, 0.04193216866082536, 0.041382307549247516, 0.04139711587319011, 0.0404745368996739, 0.040942112783341734, 0.03948528008937964, 0.04086769899209039, 0.04059644218284651, 0.040151290924089436, 0.04089116679916818, 0.044571742476671325, 0.04546169068397275, 0.042873464933168286, 0.041536529554970954, 0.0414086735870734, 0.04103138931143198, 0.04001593074213908, 0.04045307084302033, 0.040976614469444526, 0.040835650357534115, 0.0398094537687512, 0.039324822953365084, 0.04079150322456374, 0.04144169285482542, 0.03920840201278639, 0.04079417844332026, 0.039416080007670225, 0.039902079912271016, 0.03971913637192238, 0.045959278100625424, 0.042668913034577066, 0.041583008767896494, 0.04188638132031505, 0.04800361429867832, 0.06176761360890879, 0.050025293234112575, 0.044874195101921456, 0.04406486435062452, 0.04454349712863292, 0.04210596596199334, 0.04317804747606372, 0.04434571087925172, 0.043123307691768864, 0.04078973178906971, 0.03961446910958384, 0.039892843232642125, 0.03917358804852174, 0.04046591033910307, 0.04049146930383837, 0.042528358359987604, 0.040036116832495416, 0.04084892471708019, 0.04180384045476356, 0.043525779985010296, 0.04109080066431816, 0.040969961658014094, 0.04117961149831555, 0.041347106342227845, 0.04155939363086258, 0.0411638352670128, 0.039495733190395614, 0.04041299985527414, 0.03970993869983772, 0.03994101617646775, 0.03942315822174827, 0.03966282949766839, 0.04048992930740696, 0.03939794587749272, 0.04120591672652018, 0.041197670806064034, 0.03987353300184141, 0.03987450581817226, 0.03919087584162544, 0.040224561104096904, 0.03961683866579113, 0.03925676925976385, 0.03964938399922321, 0.03941214792217828, 0.04001271781688472, 0.04227498582764354, 0.03975525014634427, 0.04557665726761869, 0.04135452073386669, 0.04003608443909685, 0.03973915497812295, 0.03864991978127409, 0.040376718670715524, 0.04029522151926095, 0.03937262167552334, 0.04106990359382403, 0.03954934215352232, 0.03907190299597728, 0.04148917689008736, 0.04246373203697431, 0.04006874500298434, 0.040302606038688044, 0.040620775421365655, 0.04059499437585196, 0.04023284291331808, 0.04039002923921168, 0.042022012841887287, 0.04220873225338231, 0.04433360579540737, 0.043594116942421726, 0.045390663360192235, 0.04014704671158043, 0.03910899630346226, 0.03947415385590968, 0.040486649851029684, 0.04090622524575201, 0.03936456670818052, 0.040651993175765296, 0.04155875723225324, 0.040756282372097094, 0.03854291671252162, 0.039876112622371576, 0.040493903964454965, 0.041096174189050566, 0.04074716755119347, 0.04105620462039795, 0.04040647824747214, 0.04113340706616857, 0.03977455543167953, 0.04136027450360582, 0.0405222772737886, 0.04052491164767592, 0.040548775040585884, 0.042463588782138025, 0.04215811744077896, 0.04212018674010761, 0.039434156018543005, 0.0396890150837706, 0.04171378365488557, 0.04195805539266223, 0.04316504772785127, 0.040005388410803526, 0.040167757944079556, 0.039628912987919165, 0.03943858861653064, 0.04289097387147984, 0.039955902558160804, 0.0409321324182047, 0.03955996336619395, 0.04079875684810799, 0.040734842891127804, 0.041341915780213775, 0.040790750799813466, 0.040259433664031494, 0.039166919151323504, 0.03917957998647933, 0.0414128361482462, 0.040220498077969825, 0.040655236297916605, 0.04062166070912218, 0.04147576438145543, 0.04249579052055698, 0.042216830641395496, 0.0497432825393492, 0.04056153470698782, 0.04118572283102825, 0.042621221068279334, 0.04140310842220024, 0.04127638213218553, 0.041063272484351404, 0.04167239162984954, 0.04088121215879823, 0.04053547643350425, 0.040804088352742435, 0.04073772126556715, 0.04046079830497951, 0.04084055505789658, 0.041638096741390185, 0.045102239969154474, 0.046593373952946916, 0.04314165820947419, 0.04097554284223583, 0.03984494414649619, 0.04060769247408511, 0.040590032052365464, 0.0406723894835661, 0.04049416681059602, 0.04097281076468202, 0.04019726556057147, 0.04324835671295826, 0.04377701296117455, 0.04165857760759522, 0.04183743592505604, 0.04019275298792076, 0.038928626956126325, 0.04033338468962874, 0.04026849452303043, 0.04179875084467147, 0.0410749643513474, 0.04308817198570368, 0.040339304937463856, 0.04008942880096427, 0.04156247732500966, 0.04213600229521625, 0.043314857603107694, 0.04222639361283127, 0.04260209030642012, 0.04070070742560587, 0.039524314642052735, 0.04108589929980022, 0.04118347516179785, 0.04061163178509299, 0.04057956025353396, 0.0401487315622412, 0.043273475376578704, 0.04747391020814166, 0.040623559988021314, 0.04122703670274205, 0.04020005915866822, 0.04081270135858631, 0.040235027900963144, 0.04021557673193553, 0.04058587810188605, 0.0404210460937495, 0.04187349391785335, 0.04044798898925386, 0.039734260182496706, 0.039769229401115574, 0.039889130577506086, 0.04014283133137425, 0.039686900303682056, 0.04263894188221575, 0.041477460454858686, 0.040093181404487616, 0.03984837723995196, 0.040361277795422465, 0.04085190790791724, 0.04051537652125774, 0.04091991959397895, 0.040707740716722694, 0.03975429119828109, 0.04029908448221808, 0.040988881300949236, 0.04177902234908298, 0.04154365974481175, 0.039376655365236726, 0.040454724870782284, 0.04156603998773212, 0.04177943178626666, 0.03958592808054374, 0.040492273153742535, 0.04012876629287813, 0.04030629019669785, 0.04142309848115994, 0.040825988925391146, 0.039488117887453274, 0.04052083241420291, 0.03930596765415287, 0.04078793619663755, 0.04003315916066271, 0.04007193587656677, 0.04109022000559635, 0.04138348327908409, 0.03912225639905282, 0.04025932538261028, 0.04020595972592101, 0.04071245574824908, 0.040388539677983754, 0.04019463118251083, 0.038834343594128226, 0.03975551247903501, 0.04062281270565983, 0.04680649179904876, 0.04252456900255662, 0.04079573079074779, 0.03871671321344967, 0.04125051758574427, 0.04020761746919895, 0.04061884280665049, 0.04142093504992667, 0.03947494706952541, 0.040205918172396216, 0.04347281386089399, 0.04091472634134266, 0.04134948192210354, 0.041383799339625944, 0.0409579087116682, 0.0412949536102015, 0.04064092773794802, 0.043144634794911825, 0.04301388353146632, 0.04192242823313548, 0.04181706393895959, 0.04273398805598595, 0.04283705300344433, 0.04058391397192324, 0.040763923498755184, 0.04016773107938811, 0.042291664060236885, 0.04172130394941396, 0.039364676738851176, 0.04158936244981875, 0.040375976464300536, 0.04065734797209961, 0.04044621050612809, 0.04085052878036978, 0.04439228729701818, 0.04237832156504296, 0.04039432292570166, 0.04030086954231652, 0.0424256762434539, 0.03997722660711791, 0.03952546694553989, 0.04047897813470566, 0.03973472827444401, 0.039831806498404634, 0.039892751773075885, 0.03971612620937146, 0.04080384936420466, 0.04045166797378884, 0.04098853755221212, 0.03922677547747247, 0.040028543296654624, 0.041168439909180884, 0.04240029655738758, 0.04196775637682953, 0.03904966696482614, 0.04020660193713459, 0.03989826521085082, 0.0410164571329507, 0.04167200284331328, 0.048417539940964496, 0.04469836095723368, 0.04079918311064517, 0.04217373382195704, 0.04417895288315035, 0.041102108016591116, 0.04085255465625806, 0.0440622711567914, 0.049158115114503666, 0.04388266838015161, 0.04061751351709404, 0.04045765274140562, 0.03969262540609285, 0.04353510749994615, 0.041268763269180726, 0.03984686336279831, 0.042832614097794694, 0.05992787859059841, 0.06328510297223973, 0.044389118932522426, 0.04474385303772657, 0.0415171423125257, 0.03930249031082614, 0.04042982729413755, 0.04009504726347538, 0.038183763341659994, 0.041864021382732174, 0.04297422837500909, 0.04126705849249528, 0.04040095744172192, 0.0398705117243191, 0.03948538519368306, 0.039472588845990135, 0.04095814960798794, 0.04063521636933921, 0.04024648476617225, 0.041606573763892526, 0.04184071871248031, 0.04115799759125199, 0.040207475179825924, 0.042516472364037626, 0.052353454874964477, 0.04673226196420104, 0.04974813220093579, 0.04636413204954595, 0.047793368903674756, 0.05041655800097549, 0.042107757524883896, 0.04045185009699867, 0.040620752115555665, 0.040578112162541986, 0.04168140118678977, 0.03993556392611271, 0.04003014291611507, 0.03888521410896582, 0.03991088537909655, 0.03938196582061884, 0.042824239329560095, 0.042604895911111294, 0.0409298225984867, 0.04021255698261172, 0.0414984297624366, 0.04127931664790531, 0.04201327451701831, 0.041638634832996325, 0.04018907781383411, 0.03937956408500952, 0.04064044609229207, 0.04020745961240459, 0.03980551994057596, 0.040755742014580085, 0.038765340178381305, 0.04011914543846896, 0.03922692332001965, 0.04039636092126863, 0.04003732094785119, 0.0386759777572974, 0.04084346072308223, 0.042018421292658786, 0.04010901145399811, 0.0408685699891762, 0.041637590565000375, 0.041404753849615616, 0.04085099166347246, 0.045036045269093716, 0.04336495870306312, 0.03957200287358061, 0.0412605926390068, 0.04434474599555724, 0.04362603606584693, 0.040960721597070544, 0.03832505653246764, 0.03997308118703, 0.0406957794031237, 0.041175207845062, 0.040559194458584004, 0.04160820151616527, 0.040018632007702656, 0.039932127392474384, 0.04000454616017088, 0.0412547129324483, 0.043181387120302034, 0.044032468560726595, 0.039820553195956516, 0.03861007588582739, 0.04332441465271112, 0.04252453949151238, 0.0410398968215552, 0.04021423915658026, 0.0408229647300867, 0.040431481776365026, 0.042178396623468666, 0.04126408250010229, 0.04166919935893047, 0.04325849851035802, 0.039322217928259025, 0.039367071947406136, 0.040873837268651445, 0.04094482648697897, 0.0478963473404991, 0.044175440346732694, 0.041191106926219336, 0.039433345323493206, 0.04205626498426891, 0.04376669603677541, 0.04450830094071928, 0.04568949618406441, 0.04128769661370833, 0.040649936996155794, 0.03982601937435461, 0.040242575115124184, 0.03991116262094139, 0.04038091625261618, 0.04193921014006972, 0.04005690839400058, 0.04111200979178399, 0.0408983931452122, 0.04052343085199851, 0.04108471539419777, 0.041778639223578204, 0.046754918890050665, 0.04387685175711528, 0.04265935316231634, 0.04162512855729732, 0.04086189281980006, 0.041093485884779485, 0.040376483353770455, 0.0418204174338871, 0.041799585909644985, 0.04170077940017295, 0.03910343381885383, 0.04077652662917808, 0.043954957651328126, 0.04329968019578333, 0.04017249484894218, 0.04017832042054403, 0.04124932385979764, 0.03915530780993338, 0.04032794033855145, 0.04106034834772976, 0.0414373688091047, 0.040906838195978706, 0.042674603246692006, 0.04001582411698016, 0.04050490772337389, 0.03952241410635349, 0.04107311058688526, 0.03928128451376354, 0.04205262108313599, 0.04032070079850493, 0.04062398132317284, 0.04457711976240677, 0.05466444282337918, 0.04758141470013803, 0.038902713842149036, 0.040930978466259066, 0.04026985398120788, 0.04054224218921218, 0.040111195051862655, 0.04086587738013002, 0.042060317858621986, 0.0430408333670626, 0.043219416758041924, 0.04098960005176381, 0.03895539484053541, 0.041211643813618026, 0.04074766947547596, 0.03954113174805354, 0.03992626938440332, 0.04194673903243031, 0.040477401253645885, 0.04099487596840932, 0.04158928239607439, 0.04173765714593026, 0.04007713715241412, 0.040503636583704546, 0.039852713083263394, 0.04032697269083615, 0.040555031606357976, 0.041298885839638436, 0.0403259669586496, 0.040115601898589946, 0.04131898770291815, 0.0399988980126641, 0.04057070361853452, 0.04006805567522509, 0.039503049072038124, 0.039692125721656264, 0.040184013960118656, 0.039875228840357914, 0.04054343827685346, 0.045879379510073114, 0.042753821421504246, 0.040179946442241495, 0.03930558192010379, 0.04207782624606378, 0.03937646759535403, 0.04013618948761454, 0.040199938170053746, 0.04030821083050264, 0.04117039791673722, 0.04084077347713327, 0.04153987041251637, 0.03994847263330423, 0.0400221057876904, 0.0405328427529654, 0.039719998937439646, 0.04220600758888718, 0.041811631801709645, 0.04053831448920482, 0.04079764153277687, 0.04046877478212991, 0.04073896981152892, 0.04080649747850003, 0.04035894473065086, 0.04045212325360309, 0.04007897924082453, 0.04122191341906478, 0.045873568327123825, 0.044929615771690266, 0.04696457267657842, 0.04860710477914155, 0.039531650537788024, 0.04020536092620985, 0.04125020387690828, 0.041077148114746935, 0.03989940624184425, 0.04054591650518959, 0.03998531345637148, 0.0414182721877591, 0.040880756119130994, 0.041120053215934996, 0.04222756820254744, 0.0406009026480026, 0.03882942863631274, 0.04142434022486716, 0.042001098776156404, 0.04350532127627752, 0.04257202544032267, 0.041696573140210524, 0.038904162096774705, 0.040890367396058454, 0.039722892041450915, 0.04156163332786423, 0.05276976325935158, 0.059861063965182384, 0.04852905940703761, 0.04520908518745082, 0.039714377754986395, 0.039008731617586376, 0.03993191118943386, 0.039545714620337444, 0.0414646434214011, 0.041200385114932486, 0.04063046931623474, 0.04168633828854119, 0.04013345456701696, 0.041307623428116655, 0.03924926331914189, 0.04015757081689401, 0.04119817285346185, 0.042371047773961265, 0.04442220966553914, 0.05212105178637298, 0.04313199408828641, 0.04027546342695987, 0.03975077470074643, 0.040333714969491265, 0.042502089022669824, 0.041580351804119814, 0.041822546960540906, 0.04020701251741755, 0.03908522980355402, 0.039746692208130825, 0.042172378326959616, 0.043549823483373266, 0.043155157997411965, 0.040027095534800286, 0.041231505388400654, 0.04021896486760936, 0.04071015453789736, 0.04209807021107076, 0.04376700926389035, 0.041932209458602876, 0.04051504028776867, 0.04011982656043038, 0.0405251658386808, 0.03990236528064997, 0.041595060761828354, 0.044117662221660574, 0.04375163489463814, 0.04061224290226077, 0.0425532791725778, 0.05258426543394259, 0.044181213229930814, 0.040323484757781206, 0.04135365347453574, 0.044881065018406247, 0.06223094067894579, 0.043712621729030454, 0.040681798445889546, 0.040372306325262536, 0.040850714953669084, 0.04068091032096932, 0.04029773148497879, 0.03998471637160244, 0.041976141032021, 0.04507480996886353, 0.04481580045549844, 0.04199123384611853, 0.04344799498157677, 0.040853494883694386, 0.03922365595529036, 0.039549811903881266, 0.0410975053577836, 0.04111971872616418, 0.04160748888807975, 0.04074475494287742, 0.04324652715231326, 0.04059500090325324, 0.04144374593938376, 0.040611265719231175, 0.0432204347400108, 0.03962352256396083, 0.041559769524828, 0.04029377312307569, 0.04038014911019382, 0.03981895875530506, 0.04296430067533106, 0.04136354800731621, 0.04035029421118915, 0.039445390274737736, 0.03813266878868454, 0.039246281286334346, 0.040546165892731474, 0.041244530109384385, 0.03934764673759078, 0.03942595986361792, 0.040842210652301966, 0.04121696144097906, 0.03960662804822731, 0.0407634998442538, 0.03990481609151903, 0.039300181541817816, 0.03958273147049579, 0.04018534014090121, 0.04060580965631072, 0.04008849768834441, 0.04007389947702186, 0.042403387185244654, 0.03988343144971043, 0.03972685968445295, 0.04122679166384569, 0.039390381754676906, 0.04143941768128817, 0.04208295537346992, 0.0396222967061039, 0.042349525204083145, 0.041804069533631256, 0.044203507870026096, 0.042928866460255205, 0.041087376287459315, 0.040920511224105574, 0.041321746962431675, 0.04150433383638024, 0.040621659514454, 0.040699320955085445, 0.041130009730469784, 0.04027727443003399, 0.04016658672009013, 0.040043359928461315, 0.04086102174711107, 0.045292029865398244, 0.04038474153526503, 0.040522549893048786, 0.04020259113715221, 0.039126483449123894, 0.03969173863195377, 0.04083396190713729, 0.04194502728502396, 0.041548888743174854, 0.040457022982590005, 0.040810043813478816, 0.04427081984853477, 0.045529222082165206, 0.04461034943752772, 0.045611670066756184, 0.04308963131862421, 0.04013094209006756, 0.03929413120586003, 0.039589975401517645, 0.04280378784894086, 0.03901015025498534, 0.03935692066700133, 0.04206546068524565, 0.040298646937696386, 0.03898394100402887, 0.04025399261017075, 0.04045615339801024, 0.03891977128210326, 0.03835828718548054, 0.04059858778853515, 0.04118253069322394, 0.040024349383668986, 0.04088698680817618, 0.041677721971486906, 0.04152488453792709, 0.04050738854193502, 0.0399130427335978, 0.04161907254410666, 0.0432361152005291, 0.041317873817513444, 0.041424707789753844, 0.04131163565678965, 0.04364814885473039, 0.04221704320680562, 0.044207213201281396, 0.04534205766336368, 0.04486133740134048, 0.04188388613757594, 0.04206401640912561, 0.03991070972987165, 0.039770886528022374, 0.04107484742444669, 0.04003309324607062, 0.040130046217295025, 0.03980528228689245, 0.041726303957687505, 0.04060288368719553, 0.04292373530126709, 0.0410612916421512, 0.04117307656958662, 0.041671745996781466, 0.0407444782226006, 0.041734766300110845, 0.04161895115563743, 0.03915881769789091, 0.03961776840284214, 0.039895401750978915, 0.040822970104236196, 0.04208396263666712, 0.04829135632518579, 0.041149487063925266, 0.04125871520962765, 0.04006313346808074, 0.04317989342569836, 0.04249463529406572, 0.039034875044265185, 0.03946035616057287, 0.041631229596688496, 0.042600707941166126, 0.04075984274147584, 0.03986699986717609, 0.03932361407647572, 0.040128296398497555, 0.04139369430433545, 0.04157999633580793, 0.04032780923552034, 0.03999021086028741, 0.04159613510354545, 0.04057726939462822, 0.04556264269439773, 0.04436784411100535, 0.042275321750586826, 0.038980631959013995, 0.04010488780885671, 0.040363289290426436, 0.04103146752641349, 0.04069534698611869, 0.040853336885404955, 0.039985750038559774, 0.04043514123306796, 0.04083504144501662, 0.040619900835756964, 0.042722108446425974, 0.04266767738146343, 0.04092965865703055, 0.04105443764814675, 0.042007094068950424, 0.04033675481513361, 0.03993454479188774, 0.04027491940418967, 0.039297624369437185, 0.04089664203353059, 0.046302810384104706, 0.04251350976495425, 0.03963160301915592, 0.04158688921889175, 0.039627315810266094, 0.0391787237416492, 0.04020908500367493, 0.04039772698773189, 0.044056116756100674, 0.0431384509361317, 0.04207509233538712, 0.0413937831929535, 0.041531179279371354, 0.04034050495860411, 0.03926978405204569, 0.04074939054663872, 0.041080503554404846, 0.03995921496927355, 0.04021230722218003, 0.04168489694832401, 0.04100352416226831, 0.04206146060687555, 0.04250746414930396, 0.04375388925566265, 0.04236630346422208, 0.043924051714162665, 0.04187393979366703, 0.04243186557724964, 0.04267084442241148, 0.04253463902580957, 0.0399404240397817, 0.04004976246227608, 0.04123784032412588, 0.040552548441721604, 0.03842688540192612, 0.041014877912233065, 0.04227401490025606, 0.03989073034551462, 0.03997553607968727, 0.041270930148522386, 0.040259050175318084, 0.04075443274050334, 0.039759944696055705, 0.04009658297581338, 0.04178637355602275, 0.03867277225467018, 0.04079334631425263, 0.040441196299077914, 0.04017709212562303, 0.03978597875286798, 0.04021377752020251, 0.03968193630252089, 0.03844212591481725, 0.03896773107088307, 0.039599554405644666, 0.0397593595040927, 0.03945958449111215, 0.04042344319249514, 0.04165639341484307, 0.04048440645268144, 0.0422329068960588, 0.04229253912890025, 0.04005414785027544, 0.04060727839982669, 0.04087741893504477, 0.03929588912936399, 0.04209135253503905, 0.04129720228287067, 0.04006590116109362, 0.040099005417859164, 0.0404135105149079, 0.0394830026236405, 0.040609237676884596, 0.04141709590581425, 0.04118965288426597, 0.04641259758243474, 0.03970302862822607, 0.04136371036784683, 0.040252749486452806, 0.03954595061667346, 0.03996473175325828, 0.039776728463720705, 0.041333881002312695, 0.04255496134267999, 0.041662349069321356, 0.042623347379051206, 0.0400824038800732, 0.04134286648411914, 0.040894891746727474, 0.03848374093687716, 0.040609056064856784, 0.04166146557198168, 0.04137893707826154, 0.04242937167812365, 0.041023519383579406, 0.04000522476877434, 0.0400820449581007, 0.040180794333436465, 0.04109919853575902, 0.04047273311478557, 0.04112878252282894, 0.04154637969388676, 0.04147385648183944, 0.04147759601489607, 0.040180713828740125, 0.03965379589169179, 0.0408587817462494, 0.03948282873085142, 0.041131533979097315, 0.03958098355545743, 0.04026563544977159, 0.041421676845594266, 0.04059499857887293, 0.04020367359196456, 0.04166442708814527, 0.04218289583059975, 0.03957377665179608, 0.040143580153321895, 0.0397580594203756, 0.04106721356662361, 0.04151261481382549, 0.04463910849766542, 0.04108277218306496, 0.04016100647096865, 0.04136779489730124, 0.040765564466787106, 0.0417486465464928, 0.03948915060109109, 0.0405789332236912, 0.042128606024277496, 0.03959627132010833, 0.040414815793171605, 0.04061923058845967, 0.0403422546209123, 0.040287272359916165, 0.0410215648164293, 0.04279103222593333, 0.0406507502257363, 0.03974300349553546, 0.03931522121183982, 0.04201081990414991, 0.04337176943214048, 0.04202049674868116, 0.039056232208065256, 0.04052968534379356, 0.04009276525329085, 0.04047927957218319, 0.04227269204417499, 0.04097530914521254, 0.04186488723019297, 0.04085250880563887, 0.04115098942774709, 0.041615020488307, 0.04383253092025253, 0.045421577671474166, 0.042334643805842245, 0.04137420631207541, 0.042094581835079435, 0.04168067885136748, 0.04077776687402053, 0.04077712859272149, 0.041193269611877255, 0.04142834673647306, 0.042905112342223675, 0.04347476502632093, 0.04106219558409522, 0.04127063161715852, 0.039837070466101555, 0.03900876999701126, 0.04061306429589984, 0.04056901415381257, 0.039580650195067985, 0.0421113470659544, 0.04134895057965444, 0.040104867392475395, 0.04061713406573391, 0.04161937254939674, 0.040215203068362536, 0.03985267201351099, 0.04073361350990354, 0.039771926233217465, 0.040176810331882064, 0.03931037269651616, 0.03958505612131076, 0.041328046708215715, 0.04543673947727051, 0.04061612454075581, 0.04000491829989136, 0.041161848647530586, 0.041269720844477935, 0.040213254027184044, 0.04019101259991234, 0.040790550593958565, 0.04084343573121445, 0.0406651619916638, 0.041503683003683164, 0.040207482424220585, 0.04181907834060248, 0.04267810760745235, 0.04212340219778303, 0.04161192157024745, 0.04268274777882075, 0.04053207996125409, 0.04132494264267518, 0.04114222207331824, 0.040843610496677056, 0.041377415446951095, 0.040930487444793814, 0.039749620469086366, 0.041649399256806496, 0.03980689839738967, 0.03970414231535673, 0.04050956986537369, 0.03984487010569043, 0.03888988670787794, 0.039506052770546495, 0.04084478105064248, 0.040182183538319954, 0.039658495733211924, 0.04060585356124884, 0.040863730362718294, 0.04180715204571952, 0.042467662761338607, 0.04192495511787971, 0.043664990376598836</t>
  </si>
  <si>
    <t>According to the algorithm used 2000,1000 gives the best graph among these five graphs</t>
  </si>
  <si>
    <t>2,89,500-2,93,500/579</t>
  </si>
  <si>
    <t>11,07,500-11,12,500/2215</t>
  </si>
  <si>
    <t>gcskew</t>
  </si>
  <si>
    <t>6,70,000-6,77,000</t>
  </si>
  <si>
    <t>gcskew(25000,5000)</t>
  </si>
  <si>
    <t>11,10,000-11,12,500/2220,2223</t>
  </si>
  <si>
    <t>gcskew(5000,1000)</t>
  </si>
  <si>
    <t xml:space="preserve"> 7,53,500-7,55,500/1507</t>
  </si>
  <si>
    <t>9,75,500-9,80,000/1951-1954</t>
  </si>
  <si>
    <t>8,52,000-8,56,000/1704</t>
  </si>
  <si>
    <t>57,000-62,000/114</t>
  </si>
  <si>
    <t>9,77,000-9,78,000/1954</t>
  </si>
  <si>
    <t>15,14,000-15,16,000/3028</t>
  </si>
  <si>
    <t>15,14,000-15,17,000/3028</t>
  </si>
  <si>
    <t>9,03,000-9,09,000/1806</t>
  </si>
  <si>
    <t>8,52,000-8,57,000/1704</t>
  </si>
  <si>
    <t>9,03,500-9,04,500/1807</t>
  </si>
  <si>
    <t>3,95,500-3,97,500/791</t>
  </si>
  <si>
    <t>10,83,500-10,87,500/2169-2167</t>
  </si>
  <si>
    <t>10,83,500-10,87,500/2167</t>
  </si>
  <si>
    <t>8,79,500-8,84,500/1759</t>
  </si>
  <si>
    <t>80,000-82,000/160</t>
  </si>
  <si>
    <t>9,03,000-9,08,500/1806-1811</t>
  </si>
  <si>
    <t>56,500-60,500/113</t>
  </si>
  <si>
    <t>2,91,500-2,93,500/583</t>
  </si>
  <si>
    <t>2,89,000-2,94,000/582-578</t>
  </si>
  <si>
    <t>9,03,000-9,05,000/1806</t>
  </si>
  <si>
    <t>11,27,500-11,30,500/2255</t>
  </si>
  <si>
    <t>11,28,000-11,30,000/2256</t>
  </si>
  <si>
    <t>1,41,500-1,44,500/283</t>
  </si>
  <si>
    <t>According to the algorithm used,the best graph is given by 2000,500 among these graphs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</si>
</sst>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name val="Arial"/>
    </font>
    <font>
      <sz val="11.0"/>
      <color rgb="FF000000"/>
      <name val="Calibri"/>
    </font>
    <font>
      <color rgb="FFFFFFFF"/>
    </font>
    <font>
      <color rgb="FF000000"/>
      <name val="Arial"/>
    </font>
    <font>
      <color rgb="FF000000"/>
    </font>
  </fonts>
  <fills count="2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741B47"/>
        <bgColor rgb="FF741B47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horizontal="center" readingOrder="0" vertical="bottom"/>
    </xf>
    <xf borderId="0" fillId="3" fontId="1" numFmtId="0" xfId="0" applyFill="1" applyFont="1"/>
    <xf borderId="0" fillId="3" fontId="2" numFmtId="0" xfId="0" applyAlignment="1" applyFont="1">
      <alignment horizontal="center" readingOrder="0" vertical="bottom"/>
    </xf>
    <xf borderId="0" fillId="4" fontId="2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6" fontId="2" numFmtId="3" xfId="0" applyAlignment="1" applyFont="1" applyNumberFormat="1">
      <alignment readingOrder="0" vertical="bottom"/>
    </xf>
    <xf borderId="0" fillId="7" fontId="2" numFmtId="3" xfId="0" applyAlignment="1" applyFont="1" applyNumberFormat="1">
      <alignment readingOrder="0" vertical="bottom"/>
    </xf>
    <xf borderId="0" fillId="8" fontId="1" numFmtId="3" xfId="0" applyAlignment="1" applyFill="1" applyFont="1" applyNumberFormat="1">
      <alignment readingOrder="0"/>
    </xf>
    <xf borderId="0" fillId="4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center" wrapText="0"/>
    </xf>
    <xf borderId="0" fillId="10" fontId="2" numFmtId="0" xfId="0" applyAlignment="1" applyFill="1" applyFont="1">
      <alignment readingOrder="0" vertical="bottom"/>
    </xf>
    <xf borderId="0" fillId="4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6" fontId="1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11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7" fontId="1" numFmtId="3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4" fontId="1" numFmtId="0" xfId="0" applyAlignment="1" applyFont="1">
      <alignment horizontal="right" readingOrder="0"/>
    </xf>
    <xf borderId="0" fillId="14" fontId="2" numFmtId="0" xfId="0" applyAlignment="1" applyFont="1">
      <alignment readingOrder="0" vertical="bottom"/>
    </xf>
    <xf borderId="0" fillId="15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9" fontId="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16" fontId="2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  <xf borderId="0" fillId="4" fontId="5" numFmtId="0" xfId="0" applyAlignment="1" applyFont="1">
      <alignment horizontal="right" readingOrder="0"/>
    </xf>
    <xf borderId="0" fillId="3" fontId="5" numFmtId="0" xfId="0" applyAlignment="1" applyFont="1">
      <alignment readingOrder="0"/>
    </xf>
    <xf borderId="0" fillId="17" fontId="4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14" fontId="1" numFmtId="3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18" fontId="6" numFmtId="0" xfId="0" applyAlignment="1" applyFill="1" applyFont="1">
      <alignment readingOrder="0"/>
    </xf>
    <xf borderId="0" fillId="19" fontId="2" numFmtId="0" xfId="0" applyAlignment="1" applyFill="1" applyFont="1">
      <alignment readingOrder="0" vertical="bottom"/>
    </xf>
    <xf borderId="0" fillId="4" fontId="6" numFmtId="3" xfId="0" applyAlignment="1" applyFont="1" applyNumberFormat="1">
      <alignment readingOrder="0"/>
    </xf>
    <xf borderId="0" fillId="19" fontId="1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13" fontId="6" numFmtId="3" xfId="0" applyAlignment="1" applyFont="1" applyNumberFormat="1">
      <alignment readingOrder="0"/>
    </xf>
    <xf borderId="0" fillId="15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20" fontId="1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2" numFmtId="0" xfId="0" applyAlignment="1" applyFont="1">
      <alignment readingOrder="0" vertical="bottom"/>
    </xf>
    <xf borderId="0" fillId="7" fontId="6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19" fontId="6" numFmtId="0" xfId="0" applyAlignment="1" applyFont="1">
      <alignment readingOrder="0"/>
    </xf>
    <xf borderId="0" fillId="11" fontId="6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4" fontId="5" numFmtId="0" xfId="0" applyAlignment="1" applyFont="1">
      <alignment horizontal="right" readingOrder="0"/>
    </xf>
    <xf borderId="0" fillId="8" fontId="2" numFmtId="0" xfId="0" applyAlignment="1" applyFont="1">
      <alignment readingOrder="0" vertical="bottom"/>
    </xf>
    <xf borderId="0" fillId="8" fontId="6" numFmtId="0" xfId="0" applyAlignment="1" applyFont="1">
      <alignment readingOrder="0"/>
    </xf>
    <xf borderId="0" fillId="15" fontId="6" numFmtId="3" xfId="0" applyAlignment="1" applyFont="1" applyNumberFormat="1">
      <alignment readingOrder="0"/>
    </xf>
    <xf borderId="0" fillId="6" fontId="6" numFmtId="3" xfId="0" applyAlignment="1" applyFont="1" applyNumberFormat="1">
      <alignment readingOrder="0"/>
    </xf>
    <xf borderId="0" fillId="16" fontId="6" numFmtId="3" xfId="0" applyAlignment="1" applyFont="1" applyNumberFormat="1">
      <alignment readingOrder="0"/>
    </xf>
    <xf borderId="0" fillId="7" fontId="6" numFmtId="3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9" fontId="6" numFmtId="0" xfId="0" applyAlignment="1" applyFont="1">
      <alignment readingOrder="0"/>
    </xf>
    <xf borderId="0" fillId="21" fontId="1" numFmtId="0" xfId="0" applyFill="1" applyFont="1"/>
    <xf borderId="0" fillId="0" fontId="1" numFmtId="3" xfId="0" applyAlignment="1" applyFont="1" applyNumberFormat="1">
      <alignment readingOrder="0" shrinkToFit="0" wrapText="1"/>
    </xf>
    <xf borderId="0" fillId="21" fontId="6" numFmtId="0" xfId="0" applyFont="1"/>
    <xf borderId="0" fillId="3" fontId="1" numFmtId="0" xfId="0" applyAlignment="1" applyFont="1">
      <alignment readingOrder="0"/>
    </xf>
    <xf borderId="0" fillId="12" fontId="6" numFmtId="3" xfId="0" applyAlignment="1" applyFont="1" applyNumberFormat="1">
      <alignment readingOrder="0"/>
    </xf>
    <xf borderId="0" fillId="14" fontId="6" numFmtId="0" xfId="0" applyAlignment="1" applyFont="1">
      <alignment readingOrder="0"/>
    </xf>
    <xf borderId="0" fillId="22" fontId="6" numFmtId="3" xfId="0" applyAlignment="1" applyFill="1" applyFont="1" applyNumberFormat="1">
      <alignment readingOrder="0"/>
    </xf>
    <xf borderId="0" fillId="2" fontId="6" numFmtId="3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19" fontId="6" numFmtId="3" xfId="0" applyAlignment="1" applyFont="1" applyNumberFormat="1">
      <alignment readingOrder="0"/>
    </xf>
    <xf borderId="0" fillId="23" fontId="1" numFmtId="0" xfId="0" applyAlignment="1" applyFill="1" applyFont="1">
      <alignment readingOrder="0"/>
    </xf>
    <xf borderId="0" fillId="4" fontId="1" numFmtId="0" xfId="0" applyFont="1"/>
    <xf borderId="0" fillId="24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29.0"/>
    <col customWidth="1" min="4" max="4" width="47.14"/>
  </cols>
  <sheetData>
    <row r="9">
      <c r="D9" s="1" t="s">
        <v>0</v>
      </c>
      <c r="E9" s="1" t="s">
        <v>1</v>
      </c>
    </row>
    <row r="10">
      <c r="D10" s="1" t="s">
        <v>2</v>
      </c>
      <c r="E10" s="1" t="s">
        <v>3</v>
      </c>
    </row>
    <row r="11">
      <c r="D11" s="1" t="s">
        <v>4</v>
      </c>
      <c r="E11" s="1">
        <v>30.21763</v>
      </c>
    </row>
    <row r="12">
      <c r="D12" s="1" t="s">
        <v>5</v>
      </c>
      <c r="E12" s="1">
        <v>30.623152</v>
      </c>
    </row>
    <row r="13">
      <c r="D13" s="1" t="s">
        <v>6</v>
      </c>
      <c r="E13" s="1">
        <v>19.8677</v>
      </c>
    </row>
    <row r="14">
      <c r="C14" s="1"/>
      <c r="D14" s="1" t="s">
        <v>7</v>
      </c>
      <c r="E14" s="1">
        <v>19.29141</v>
      </c>
    </row>
    <row r="15">
      <c r="A15" s="4"/>
      <c r="C15" s="4"/>
    </row>
    <row r="16">
      <c r="E16" s="1" t="s">
        <v>8</v>
      </c>
    </row>
    <row r="17">
      <c r="E17" s="1" t="s">
        <v>9</v>
      </c>
    </row>
    <row r="20">
      <c r="D20" s="5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18.71"/>
  </cols>
  <sheetData>
    <row r="1">
      <c r="A1" s="3"/>
      <c r="B1" s="6" t="s">
        <v>11</v>
      </c>
    </row>
    <row r="2">
      <c r="B2" s="7"/>
    </row>
    <row r="3">
      <c r="A3" s="3"/>
      <c r="B3" s="10" t="s">
        <v>12</v>
      </c>
      <c r="E3" s="3"/>
      <c r="F3" s="10" t="s">
        <v>13</v>
      </c>
      <c r="I3" s="3"/>
      <c r="J3" s="10" t="s">
        <v>14</v>
      </c>
      <c r="M3" s="3"/>
      <c r="N3" s="10" t="s">
        <v>15</v>
      </c>
      <c r="Q3" s="3"/>
      <c r="R3" s="10" t="s">
        <v>16</v>
      </c>
      <c r="U3" s="3"/>
    </row>
    <row r="4">
      <c r="A4" s="3"/>
      <c r="B4" s="11" t="s">
        <v>17</v>
      </c>
      <c r="C4" s="3" t="s">
        <v>18</v>
      </c>
      <c r="D4" s="3" t="s">
        <v>19</v>
      </c>
      <c r="E4" s="3" t="s">
        <v>20</v>
      </c>
      <c r="F4" s="11" t="s">
        <v>17</v>
      </c>
      <c r="G4" s="3" t="s">
        <v>18</v>
      </c>
      <c r="H4" s="3" t="s">
        <v>19</v>
      </c>
      <c r="I4" s="3" t="s">
        <v>20</v>
      </c>
      <c r="J4" s="11" t="s">
        <v>17</v>
      </c>
      <c r="K4" s="3" t="s">
        <v>18</v>
      </c>
      <c r="L4" s="3" t="s">
        <v>19</v>
      </c>
      <c r="M4" s="3" t="s">
        <v>20</v>
      </c>
      <c r="N4" s="11" t="s">
        <v>17</v>
      </c>
      <c r="O4" s="3" t="s">
        <v>18</v>
      </c>
      <c r="P4" s="3" t="s">
        <v>19</v>
      </c>
      <c r="Q4" s="3" t="s">
        <v>20</v>
      </c>
      <c r="R4" s="11" t="s">
        <v>17</v>
      </c>
      <c r="S4" s="3" t="s">
        <v>18</v>
      </c>
      <c r="T4" s="3" t="s">
        <v>19</v>
      </c>
      <c r="U4" s="3" t="s">
        <v>20</v>
      </c>
    </row>
    <row r="5">
      <c r="A5" s="3" t="s">
        <v>21</v>
      </c>
      <c r="B5" s="14" t="s">
        <v>22</v>
      </c>
      <c r="C5" s="1">
        <v>1.09983</v>
      </c>
      <c r="D5" s="19">
        <f>0.003660116/0.057536</f>
        <v>0.06361436318</v>
      </c>
      <c r="E5" s="1">
        <f>C5/D5</f>
        <v>17.28902004</v>
      </c>
      <c r="F5" s="22" t="s">
        <v>28</v>
      </c>
      <c r="G5" s="1">
        <v>0.766756043</v>
      </c>
      <c r="H5" s="1">
        <v>0.06117526</v>
      </c>
      <c r="I5">
        <f>G5/H5</f>
        <v>12.53376027</v>
      </c>
      <c r="J5" s="24" t="s">
        <v>29</v>
      </c>
      <c r="K5" s="1">
        <v>0.71850478</v>
      </c>
      <c r="L5" s="1">
        <v>0.059913008</v>
      </c>
      <c r="M5">
        <f>K5/L5</f>
        <v>11.99246715</v>
      </c>
      <c r="N5" s="24" t="s">
        <v>31</v>
      </c>
      <c r="O5" s="1">
        <v>0.457631639</v>
      </c>
      <c r="P5" s="1">
        <v>0.058661278</v>
      </c>
      <c r="Q5">
        <f>O5/P5</f>
        <v>7.801255864</v>
      </c>
      <c r="R5" s="26" t="s">
        <v>32</v>
      </c>
      <c r="S5" s="28">
        <v>0.47485</v>
      </c>
      <c r="T5" s="30">
        <f>0.0015402896/0.0266427</f>
        <v>0.05781281927</v>
      </c>
      <c r="U5" s="30">
        <f>S5/T5</f>
        <v>8.213576262</v>
      </c>
    </row>
    <row r="6">
      <c r="A6" s="3" t="s">
        <v>36</v>
      </c>
      <c r="B6" s="33" t="s">
        <v>37</v>
      </c>
      <c r="C6" s="1">
        <v>0.7965354</v>
      </c>
      <c r="E6">
        <f>C6/D5</f>
        <v>12.52131374</v>
      </c>
      <c r="F6" s="14" t="s">
        <v>38</v>
      </c>
      <c r="G6" s="1">
        <v>0.67492061</v>
      </c>
      <c r="I6">
        <f>G6/H5</f>
        <v>11.03257444</v>
      </c>
      <c r="J6" s="38" t="s">
        <v>40</v>
      </c>
      <c r="K6" s="1">
        <v>0.52079185</v>
      </c>
      <c r="M6">
        <f>K6/L5</f>
        <v>8.692467085</v>
      </c>
      <c r="N6" s="40" t="s">
        <v>41</v>
      </c>
      <c r="O6" s="1">
        <v>0.453383753</v>
      </c>
      <c r="Q6">
        <f>O6/P5</f>
        <v>7.728842065</v>
      </c>
      <c r="R6" s="42" t="s">
        <v>42</v>
      </c>
      <c r="S6" s="28">
        <v>0.428421</v>
      </c>
      <c r="T6" s="30"/>
      <c r="U6" s="30">
        <f>S6/T5</f>
        <v>7.410484481</v>
      </c>
    </row>
    <row r="7">
      <c r="A7" s="3" t="s">
        <v>44</v>
      </c>
      <c r="B7" s="44" t="s">
        <v>45</v>
      </c>
      <c r="C7" s="1">
        <v>0.5765177</v>
      </c>
      <c r="E7">
        <f>C7/D5</f>
        <v>9.062697026</v>
      </c>
      <c r="F7" s="24" t="s">
        <v>48</v>
      </c>
      <c r="G7" s="1">
        <v>0.670664941</v>
      </c>
      <c r="I7">
        <f>G7/H5</f>
        <v>10.96300925</v>
      </c>
      <c r="J7" s="22" t="s">
        <v>51</v>
      </c>
      <c r="K7" s="1">
        <v>0.48748727</v>
      </c>
      <c r="M7">
        <f>K7/L5</f>
        <v>8.136584796</v>
      </c>
      <c r="N7" s="14" t="s">
        <v>52</v>
      </c>
      <c r="O7" s="1">
        <v>0.448697593</v>
      </c>
      <c r="Q7">
        <f>O7/P5</f>
        <v>7.648957</v>
      </c>
      <c r="R7" s="47" t="s">
        <v>53</v>
      </c>
      <c r="S7" s="28">
        <v>0.41288232</v>
      </c>
      <c r="T7" s="30"/>
      <c r="U7" s="30">
        <f>S7/T5</f>
        <v>7.141708798</v>
      </c>
    </row>
    <row r="8">
      <c r="A8" s="3" t="s">
        <v>55</v>
      </c>
      <c r="B8" s="40" t="s">
        <v>56</v>
      </c>
      <c r="C8" s="1">
        <v>0.4745473</v>
      </c>
      <c r="E8">
        <f>C8/D5</f>
        <v>7.459750853</v>
      </c>
      <c r="F8" s="40" t="s">
        <v>59</v>
      </c>
      <c r="G8" s="1">
        <v>0.45456877</v>
      </c>
      <c r="I8">
        <f>G8/H5</f>
        <v>7.430598088</v>
      </c>
      <c r="J8" s="14" t="s">
        <v>60</v>
      </c>
      <c r="K8" s="1">
        <v>0.430511175</v>
      </c>
      <c r="M8">
        <f>K8/L5</f>
        <v>7.185604418</v>
      </c>
      <c r="N8" s="37" t="s">
        <v>63</v>
      </c>
      <c r="O8" s="1">
        <v>0.447753619</v>
      </c>
      <c r="Q8">
        <f>O8/P5</f>
        <v>7.632865056</v>
      </c>
      <c r="R8" s="49" t="s">
        <v>64</v>
      </c>
      <c r="S8" s="28">
        <v>0.41078</v>
      </c>
      <c r="T8" s="30"/>
      <c r="U8" s="30">
        <f>S8/T5</f>
        <v>7.105344544</v>
      </c>
    </row>
    <row r="9">
      <c r="A9" s="3" t="s">
        <v>65</v>
      </c>
      <c r="B9" s="24" t="s">
        <v>66</v>
      </c>
      <c r="C9">
        <f>7.200117158*0.06361436318</f>
        <v>0.4580308678</v>
      </c>
      <c r="E9" s="52">
        <v>7.20011715832602</v>
      </c>
      <c r="F9" s="38" t="s">
        <v>68</v>
      </c>
      <c r="G9" s="1">
        <v>0.44305911</v>
      </c>
      <c r="I9">
        <f>G9/H5</f>
        <v>7.242455692</v>
      </c>
      <c r="J9" s="37" t="s">
        <v>69</v>
      </c>
      <c r="K9" s="1">
        <v>0.415444816</v>
      </c>
      <c r="M9">
        <f>K9/L5</f>
        <v>6.934133836</v>
      </c>
      <c r="N9" s="46" t="s">
        <v>70</v>
      </c>
      <c r="O9" s="52">
        <f>6.65949445709855*0.058661278</f>
        <v>0.3906544557</v>
      </c>
      <c r="Q9" s="52">
        <v>6.65949445709855</v>
      </c>
      <c r="R9" s="56" t="s">
        <v>72</v>
      </c>
      <c r="S9" s="28">
        <v>0.3985819</v>
      </c>
      <c r="T9" s="30"/>
      <c r="U9" s="30">
        <f>S9/T5</f>
        <v>6.894351547</v>
      </c>
    </row>
    <row r="10">
      <c r="A10" s="3"/>
      <c r="B10" s="29" t="s">
        <v>76</v>
      </c>
      <c r="C10" s="52">
        <f>6.820051406*0.06361436318</f>
        <v>0.433853227</v>
      </c>
      <c r="E10" s="52">
        <v>6.82005140580288</v>
      </c>
      <c r="F10" s="37" t="s">
        <v>77</v>
      </c>
      <c r="G10" s="52">
        <f>6.75529700504717*0.06117526</f>
        <v>0.4132570507</v>
      </c>
      <c r="I10" s="52">
        <v>6.75529700504717</v>
      </c>
      <c r="J10" s="48" t="s">
        <v>79</v>
      </c>
      <c r="K10" s="52">
        <f>5.74680110812347*0.059913008</f>
        <v>0.3443081408</v>
      </c>
      <c r="M10" s="52">
        <v>5.74680110812347</v>
      </c>
      <c r="N10" s="48" t="s">
        <v>80</v>
      </c>
      <c r="O10" s="52">
        <f>6.07421134778118*0.058661278</f>
        <v>0.3563210005</v>
      </c>
      <c r="P10" s="1"/>
      <c r="Q10" s="52">
        <v>6.07421134778118</v>
      </c>
      <c r="R10" s="60" t="s">
        <v>81</v>
      </c>
      <c r="S10" s="28">
        <v>0.383118</v>
      </c>
      <c r="T10" s="30"/>
      <c r="U10" s="30">
        <f>S10/T5</f>
        <v>6.626869349</v>
      </c>
    </row>
    <row r="11">
      <c r="A11" s="3"/>
      <c r="B11" s="62" t="s">
        <v>82</v>
      </c>
      <c r="C11">
        <f>6.090248656*0.06361436318</f>
        <v>0.3874272899</v>
      </c>
      <c r="E11" s="52">
        <v>6.09024865599031</v>
      </c>
      <c r="F11" s="65" t="s">
        <v>84</v>
      </c>
      <c r="G11" s="52">
        <f>5.77457312213802*0.06117526</f>
        <v>0.3532610121</v>
      </c>
      <c r="I11" s="52">
        <v>5.77457312213802</v>
      </c>
      <c r="J11" s="67" t="s">
        <v>86</v>
      </c>
      <c r="K11" s="52">
        <f>5.60916085551972*0.059913008</f>
        <v>0.3360616992</v>
      </c>
      <c r="M11" s="52">
        <v>5.60916085551972</v>
      </c>
      <c r="N11" s="67" t="s">
        <v>87</v>
      </c>
      <c r="O11" s="52">
        <f>5.93693689917779*0.058661278</f>
        <v>0.3482683059</v>
      </c>
      <c r="P11" s="1"/>
      <c r="Q11" s="52">
        <v>5.93693689917779</v>
      </c>
      <c r="R11" s="70" t="s">
        <v>89</v>
      </c>
      <c r="S11" s="72">
        <f>5.82831028065392*0.05781281927
</f>
        <v>0.3369510489</v>
      </c>
      <c r="T11" s="30"/>
      <c r="U11" s="72">
        <v>5.82831028065392</v>
      </c>
    </row>
    <row r="12">
      <c r="A12" s="3"/>
      <c r="B12" s="43" t="s">
        <v>91</v>
      </c>
      <c r="C12">
        <f>5.682586469*0.06361436318</f>
        <v>0.3614941194</v>
      </c>
      <c r="E12" s="52">
        <v>5.6825864685248</v>
      </c>
      <c r="F12" s="74" t="s">
        <v>92</v>
      </c>
      <c r="G12" s="52">
        <f>5.19333024068782*0.06117526</f>
        <v>0.3177033277</v>
      </c>
      <c r="I12" s="52">
        <v>5.19333024068782</v>
      </c>
      <c r="J12" s="62" t="s">
        <v>93</v>
      </c>
      <c r="K12" s="52">
        <f>5.41519096217066*0.059913008</f>
        <v>0.3244403794</v>
      </c>
      <c r="M12" s="52">
        <v>5.41519096217066</v>
      </c>
      <c r="N12" s="62" t="s">
        <v>94</v>
      </c>
      <c r="O12" s="52">
        <f>5.5739350099839*0.058661278</f>
        <v>0.3269741512</v>
      </c>
      <c r="P12" s="1"/>
      <c r="Q12" s="52">
        <v>5.5739350099839</v>
      </c>
      <c r="R12" s="78" t="s">
        <v>95</v>
      </c>
      <c r="S12" s="13">
        <f>4.88624338596068*0.05781281927
</f>
        <v>0.2824875058</v>
      </c>
      <c r="T12" s="30"/>
      <c r="U12" s="13">
        <v>4.88624338596068</v>
      </c>
    </row>
    <row r="13">
      <c r="A13" s="3"/>
      <c r="B13" s="1"/>
      <c r="F13" s="46" t="s">
        <v>97</v>
      </c>
      <c r="G13" s="52">
        <f>4.83533836400946*0.06117526</f>
        <v>0.2958030816</v>
      </c>
      <c r="I13" s="52">
        <v>4.83533836400946</v>
      </c>
      <c r="J13" s="40" t="s">
        <v>98</v>
      </c>
      <c r="K13" s="52">
        <f>5.35935114438836*0.059913008</f>
        <v>0.321094848</v>
      </c>
      <c r="M13" s="52">
        <v>5.35935114438836</v>
      </c>
      <c r="N13" s="29" t="s">
        <v>99</v>
      </c>
      <c r="O13" s="52">
        <f>4.84563375128475*0.058661278</f>
        <v>0.2842510686</v>
      </c>
      <c r="Q13" s="52">
        <v>4.84563375128475</v>
      </c>
      <c r="S13" s="1"/>
      <c r="T13" s="30"/>
    </row>
    <row r="14">
      <c r="A14" s="3"/>
      <c r="B14" s="1"/>
      <c r="F14" s="1"/>
      <c r="G14" s="52"/>
      <c r="I14" s="52"/>
      <c r="J14" s="46" t="s">
        <v>100</v>
      </c>
      <c r="K14" s="52">
        <f t="shared" ref="K14:K15" si="1">4.21561452577713*0.059913008</f>
        <v>0.2525701468</v>
      </c>
      <c r="M14" s="52">
        <v>4.88373304731277</v>
      </c>
      <c r="N14" s="1"/>
      <c r="P14" s="1"/>
      <c r="T14" s="30"/>
    </row>
    <row r="15">
      <c r="A15" s="3"/>
      <c r="B15" s="1"/>
      <c r="F15" s="1"/>
      <c r="G15" s="52"/>
      <c r="I15" s="52"/>
      <c r="J15" s="24" t="s">
        <v>101</v>
      </c>
      <c r="K15" s="1">
        <f t="shared" si="1"/>
        <v>0.2525701468</v>
      </c>
      <c r="M15" s="1">
        <v>4.21561452577713</v>
      </c>
      <c r="N15" s="1"/>
      <c r="P15" s="1"/>
      <c r="T15" s="30"/>
    </row>
    <row r="16">
      <c r="A16" s="3"/>
      <c r="B16" s="1"/>
      <c r="F16" s="1"/>
      <c r="G16" s="52"/>
      <c r="I16" s="52"/>
      <c r="J16" s="62" t="s">
        <v>103</v>
      </c>
      <c r="K16" s="1">
        <f>3.96531499168277*0.059913008</f>
        <v>0.2375739488</v>
      </c>
      <c r="M16" s="1">
        <v>3.96531499168277</v>
      </c>
      <c r="N16" s="1"/>
      <c r="P16" s="1" t="s">
        <v>105</v>
      </c>
      <c r="T16" s="30"/>
    </row>
    <row r="17">
      <c r="E17" s="1"/>
      <c r="H17" s="5" t="s">
        <v>106</v>
      </c>
      <c r="I17">
        <f>I5/I13</f>
        <v>2.592116481</v>
      </c>
      <c r="P17" s="34"/>
      <c r="T17" s="30"/>
    </row>
    <row r="18">
      <c r="A18" s="4"/>
      <c r="H18" s="1"/>
      <c r="I18" s="84"/>
      <c r="P18" s="1"/>
      <c r="R18" s="11"/>
      <c r="S18" s="28"/>
      <c r="T18" s="30"/>
      <c r="U18" s="30"/>
    </row>
    <row r="19">
      <c r="A19" s="1" t="s">
        <v>109</v>
      </c>
      <c r="B19" s="86"/>
      <c r="F19" s="86"/>
      <c r="I19" s="87"/>
      <c r="J19" s="88"/>
      <c r="N19" s="86"/>
      <c r="R19" s="1" t="s">
        <v>110</v>
      </c>
    </row>
    <row r="20">
      <c r="I20" s="4"/>
    </row>
    <row r="21">
      <c r="I21" s="4"/>
    </row>
    <row r="44">
      <c r="B44" s="7"/>
      <c r="D44" s="1" t="s">
        <v>17</v>
      </c>
    </row>
    <row r="46">
      <c r="B46" s="89" t="s">
        <v>111</v>
      </c>
      <c r="D46" s="86"/>
    </row>
    <row r="47">
      <c r="B47" s="7"/>
    </row>
    <row r="48">
      <c r="B48" s="89" t="s">
        <v>113</v>
      </c>
      <c r="D48" s="86"/>
    </row>
  </sheetData>
  <mergeCells count="6">
    <mergeCell ref="N3:P3"/>
    <mergeCell ref="R3:T3"/>
    <mergeCell ref="F3:H3"/>
    <mergeCell ref="J3:L3"/>
    <mergeCell ref="B3:D3"/>
    <mergeCell ref="B1:U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8" t="s">
        <v>11</v>
      </c>
      <c r="AA1" s="9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3"/>
      <c r="B2" s="11"/>
      <c r="C2" s="3"/>
      <c r="D2" s="3"/>
      <c r="E2" s="3"/>
      <c r="F2" s="12"/>
      <c r="G2" s="13"/>
      <c r="H2" s="13"/>
      <c r="I2" s="13"/>
      <c r="J2" s="13"/>
      <c r="K2" s="13"/>
      <c r="L2" s="12"/>
      <c r="M2" s="3"/>
      <c r="N2" s="3"/>
      <c r="O2" s="3"/>
      <c r="P2" s="3"/>
      <c r="Q2" s="15"/>
      <c r="R2" s="13"/>
      <c r="S2" s="13"/>
      <c r="T2" s="13"/>
      <c r="U2" s="13"/>
      <c r="V2" s="16"/>
      <c r="W2" s="3"/>
      <c r="X2" s="3"/>
      <c r="Y2" s="3"/>
      <c r="Z2" s="3"/>
      <c r="AA2" s="17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>
      <c r="A3" s="3"/>
      <c r="B3" s="18" t="s">
        <v>23</v>
      </c>
      <c r="E3" s="3"/>
      <c r="F3" s="12"/>
      <c r="G3" s="3"/>
      <c r="H3" s="18" t="s">
        <v>24</v>
      </c>
      <c r="K3" s="3"/>
      <c r="L3" s="12"/>
      <c r="M3" s="18" t="s">
        <v>25</v>
      </c>
      <c r="P3" s="3"/>
      <c r="Q3" s="15"/>
      <c r="R3" s="18" t="s">
        <v>26</v>
      </c>
      <c r="U3" s="3"/>
      <c r="V3" s="16"/>
      <c r="W3" s="18" t="s">
        <v>27</v>
      </c>
      <c r="Z3" s="3"/>
      <c r="AA3" s="17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3"/>
      <c r="B4" s="2" t="s">
        <v>17</v>
      </c>
      <c r="C4" s="2" t="s">
        <v>18</v>
      </c>
      <c r="D4" s="2" t="s">
        <v>19</v>
      </c>
      <c r="E4" s="2" t="s">
        <v>20</v>
      </c>
      <c r="F4" s="12"/>
      <c r="G4" s="3"/>
      <c r="H4" s="2" t="s">
        <v>17</v>
      </c>
      <c r="I4" s="2" t="s">
        <v>18</v>
      </c>
      <c r="J4" s="2" t="s">
        <v>19</v>
      </c>
      <c r="K4" s="2" t="s">
        <v>20</v>
      </c>
      <c r="L4" s="12"/>
      <c r="M4" s="2" t="s">
        <v>17</v>
      </c>
      <c r="N4" s="2" t="s">
        <v>18</v>
      </c>
      <c r="O4" s="2" t="s">
        <v>19</v>
      </c>
      <c r="P4" s="2" t="s">
        <v>20</v>
      </c>
      <c r="Q4" s="20"/>
      <c r="R4" s="2" t="s">
        <v>17</v>
      </c>
      <c r="S4" s="2" t="s">
        <v>18</v>
      </c>
      <c r="T4" s="2" t="s">
        <v>19</v>
      </c>
      <c r="U4" s="2" t="s">
        <v>20</v>
      </c>
      <c r="V4" s="21"/>
      <c r="W4" s="2" t="s">
        <v>17</v>
      </c>
      <c r="X4" s="2" t="s">
        <v>18</v>
      </c>
      <c r="Y4" s="2" t="s">
        <v>19</v>
      </c>
      <c r="Z4" s="2" t="s">
        <v>20</v>
      </c>
      <c r="AA4" s="23"/>
      <c r="AF4" s="2"/>
      <c r="AG4" s="2"/>
      <c r="AH4" s="2"/>
      <c r="AI4" s="2"/>
      <c r="AJ4" s="2"/>
      <c r="AK4" s="2"/>
      <c r="AL4" s="2"/>
      <c r="AM4" s="2"/>
      <c r="AN4" s="2"/>
      <c r="AO4" s="2"/>
    </row>
    <row r="5">
      <c r="A5" s="2" t="s">
        <v>21</v>
      </c>
      <c r="B5" s="14" t="s">
        <v>30</v>
      </c>
      <c r="C5" s="1">
        <v>1.09803</v>
      </c>
      <c r="D5" s="25">
        <f>0.003536098/0.0575859</f>
        <v>0.06140562186</v>
      </c>
      <c r="E5" s="1">
        <f>1.09803/0.06140562186</f>
        <v>17.8815875</v>
      </c>
      <c r="F5" s="27"/>
      <c r="G5" s="1"/>
      <c r="H5" s="29" t="s">
        <v>33</v>
      </c>
      <c r="I5" s="1"/>
      <c r="J5" s="1">
        <v>0.0590934598452603</v>
      </c>
      <c r="K5" s="1">
        <v>12.9823019749078</v>
      </c>
      <c r="L5" s="27"/>
      <c r="M5" s="24" t="s">
        <v>34</v>
      </c>
      <c r="N5" s="1">
        <v>0.718437</v>
      </c>
      <c r="O5" s="25">
        <f>0.001984447/0.0340507</f>
        <v>0.05827918369</v>
      </c>
      <c r="P5" s="1">
        <f>0.718437/0.05827918369</f>
        <v>12.32750623</v>
      </c>
      <c r="Q5" s="31"/>
      <c r="R5" s="32" t="s">
        <v>35</v>
      </c>
      <c r="S5" s="34"/>
      <c r="T5" s="35">
        <v>0.0582787151253407</v>
      </c>
      <c r="U5" s="34">
        <v>9.21481177741416</v>
      </c>
      <c r="V5" s="36"/>
      <c r="W5" s="37" t="s">
        <v>39</v>
      </c>
      <c r="X5" s="39">
        <v>0.534172</v>
      </c>
      <c r="Y5" s="25">
        <f>0.00153714/0.0266515</f>
        <v>0.05767555297</v>
      </c>
      <c r="Z5" s="39">
        <f>0.534172/0.05767555297</f>
        <v>9.261671063</v>
      </c>
      <c r="AA5" s="41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</row>
    <row r="6">
      <c r="A6" s="2" t="s">
        <v>36</v>
      </c>
      <c r="B6" s="43" t="s">
        <v>43</v>
      </c>
      <c r="C6" s="1">
        <v>0.821991</v>
      </c>
      <c r="E6" s="1">
        <f>0.821991/0.06140562186</f>
        <v>13.38624991</v>
      </c>
      <c r="F6" s="27"/>
      <c r="G6" s="1"/>
      <c r="H6" s="14" t="s">
        <v>46</v>
      </c>
      <c r="I6" s="1"/>
      <c r="J6" s="1"/>
      <c r="K6" s="1">
        <v>11.4278676243786</v>
      </c>
      <c r="L6" s="27"/>
      <c r="M6" s="38" t="s">
        <v>47</v>
      </c>
      <c r="N6" s="1">
        <v>0.520732</v>
      </c>
      <c r="P6" s="1">
        <f>0.520732/0.05827918369</f>
        <v>8.935128583</v>
      </c>
      <c r="Q6" s="44"/>
      <c r="R6" s="37" t="s">
        <v>49</v>
      </c>
      <c r="S6" s="1"/>
      <c r="T6" s="1"/>
      <c r="U6" s="1">
        <v>8.29851075344204</v>
      </c>
      <c r="V6" s="45"/>
      <c r="W6" s="46" t="s">
        <v>50</v>
      </c>
      <c r="X6" s="39">
        <v>0.472224</v>
      </c>
      <c r="Z6" s="39">
        <f>0.472224/0.05767555297</f>
        <v>8.187593802</v>
      </c>
      <c r="AA6" s="41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</row>
    <row r="7">
      <c r="A7" s="2" t="s">
        <v>44</v>
      </c>
      <c r="B7" s="33" t="s">
        <v>54</v>
      </c>
      <c r="C7" s="1">
        <v>0.794988</v>
      </c>
      <c r="E7" s="1">
        <f>0.794988/0.06140562186</f>
        <v>12.9465019</v>
      </c>
      <c r="F7" s="27"/>
      <c r="G7" s="1"/>
      <c r="H7" s="24" t="s">
        <v>57</v>
      </c>
      <c r="I7" s="1"/>
      <c r="J7" s="1"/>
      <c r="K7" s="1">
        <v>11.3558348582667</v>
      </c>
      <c r="L7" s="27"/>
      <c r="M7" s="37" t="s">
        <v>58</v>
      </c>
      <c r="N7" s="1">
        <v>0.505842</v>
      </c>
      <c r="P7" s="1">
        <f>0.505842/0.05827918369</f>
        <v>8.67963427</v>
      </c>
      <c r="Q7" s="44"/>
      <c r="R7" s="24" t="s">
        <v>61</v>
      </c>
      <c r="S7" s="1"/>
      <c r="T7" s="1"/>
      <c r="U7" s="1">
        <v>7.85192969882936</v>
      </c>
      <c r="V7" s="45"/>
      <c r="W7" s="48" t="s">
        <v>62</v>
      </c>
      <c r="X7" s="39">
        <v>0.457516</v>
      </c>
      <c r="Z7" s="50">
        <v>7.42022042258777</v>
      </c>
      <c r="AA7" s="51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</row>
    <row r="8">
      <c r="A8" s="2" t="s">
        <v>55</v>
      </c>
      <c r="B8" s="53" t="s">
        <v>67</v>
      </c>
      <c r="C8" s="1">
        <v>0.636841</v>
      </c>
      <c r="E8" s="1">
        <f>0.636841/0.06140562186</f>
        <v>10.37105367</v>
      </c>
      <c r="F8" s="54"/>
      <c r="G8" s="34"/>
      <c r="H8" s="55" t="s">
        <v>71</v>
      </c>
      <c r="I8" s="34"/>
      <c r="J8" s="34"/>
      <c r="K8" s="34">
        <v>7.69812559268482</v>
      </c>
      <c r="L8" s="54"/>
      <c r="M8" s="29" t="s">
        <v>73</v>
      </c>
      <c r="N8" s="1">
        <v>0.487429</v>
      </c>
      <c r="P8" s="1">
        <v>6.92083945623784</v>
      </c>
      <c r="Q8" s="31"/>
      <c r="R8" s="55" t="s">
        <v>74</v>
      </c>
      <c r="S8" s="34"/>
      <c r="T8" s="34"/>
      <c r="U8" s="34">
        <v>7.77904211737704</v>
      </c>
      <c r="V8" s="36"/>
      <c r="W8" s="40" t="s">
        <v>75</v>
      </c>
      <c r="X8" s="50">
        <f>7.15217069702489*0.05767555297
</f>
        <v>0.4125053999</v>
      </c>
      <c r="Y8" s="57"/>
      <c r="Z8" s="50">
        <v>7.15217069702489</v>
      </c>
      <c r="AA8" s="51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</row>
    <row r="9">
      <c r="A9" s="58"/>
      <c r="B9" s="59" t="s">
        <v>78</v>
      </c>
      <c r="C9" s="52">
        <f>9.37278970902485*0.06140562186
</f>
        <v>0.5755419806</v>
      </c>
      <c r="D9" s="25"/>
      <c r="E9" s="52">
        <v>9.37278970902485</v>
      </c>
      <c r="F9" s="61"/>
      <c r="G9" s="63"/>
      <c r="H9" s="64" t="s">
        <v>83</v>
      </c>
      <c r="I9" s="63"/>
      <c r="J9" s="63"/>
      <c r="K9" s="63">
        <v>7.50330970251844</v>
      </c>
      <c r="L9" s="61"/>
      <c r="M9" s="66" t="s">
        <v>85</v>
      </c>
      <c r="N9" s="52">
        <f>6.47435051394209*0.05827918369
</f>
        <v>0.3773198629</v>
      </c>
      <c r="O9" s="25"/>
      <c r="P9" s="52">
        <v>6.47435051394209</v>
      </c>
      <c r="Q9" s="68"/>
      <c r="R9" s="66" t="s">
        <v>88</v>
      </c>
      <c r="S9" s="69"/>
      <c r="T9" s="69"/>
      <c r="U9" s="69">
        <v>7.69863438863201</v>
      </c>
      <c r="V9" s="71"/>
      <c r="W9" s="73" t="s">
        <v>90</v>
      </c>
      <c r="X9" s="75">
        <f>7.15086948476488*0.05767555297
</f>
        <v>0.4124303518</v>
      </c>
      <c r="Y9" s="76"/>
      <c r="Z9" s="75">
        <v>7.15086948476488</v>
      </c>
      <c r="AA9" s="77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>
      <c r="A10" s="58"/>
      <c r="B10" s="79" t="s">
        <v>96</v>
      </c>
      <c r="C10" s="52">
        <f>9.22196818109264*0.06140562186
</f>
        <v>0.5662806909</v>
      </c>
      <c r="D10" s="25"/>
      <c r="E10" s="52">
        <v>9.22196818109264</v>
      </c>
      <c r="F10" s="61"/>
      <c r="G10" s="63"/>
      <c r="H10" s="80" t="s">
        <v>102</v>
      </c>
      <c r="I10" s="63"/>
      <c r="J10" s="63"/>
      <c r="K10" s="63">
        <v>7.29908043950788</v>
      </c>
      <c r="L10" s="61"/>
      <c r="M10" s="53" t="s">
        <v>104</v>
      </c>
      <c r="N10" s="52">
        <f>5.95327876864435*0.05827918369
</f>
        <v>0.3469522269</v>
      </c>
      <c r="O10" s="25"/>
      <c r="P10" s="52">
        <v>5.95327876864435</v>
      </c>
      <c r="Q10" s="81"/>
      <c r="R10" s="82" t="s">
        <v>107</v>
      </c>
      <c r="S10" s="63"/>
      <c r="T10" s="63"/>
      <c r="U10" s="63">
        <v>7.62806069865436</v>
      </c>
      <c r="V10" s="83"/>
      <c r="W10" s="85" t="s">
        <v>108</v>
      </c>
      <c r="X10" s="50">
        <f>6.21334605142483*0.05767555297
</f>
        <v>0.3583581693</v>
      </c>
      <c r="Y10" s="76"/>
      <c r="Z10" s="50">
        <v>6.21334605142483</v>
      </c>
      <c r="AA10" s="51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</row>
    <row r="11">
      <c r="A11" s="58"/>
      <c r="B11" s="85" t="s">
        <v>112</v>
      </c>
      <c r="C11" s="52">
        <f>8.77318217114801*0.06140562186
</f>
        <v>0.5387227069</v>
      </c>
      <c r="D11" s="25"/>
      <c r="E11" s="52">
        <v>8.77318217114801</v>
      </c>
      <c r="F11" s="61"/>
      <c r="G11" s="63"/>
      <c r="H11" s="90" t="s">
        <v>114</v>
      </c>
      <c r="I11" s="63"/>
      <c r="J11" s="63"/>
      <c r="K11" s="63">
        <v>7.00071744805558</v>
      </c>
      <c r="L11" s="61"/>
      <c r="M11" s="91" t="s">
        <v>115</v>
      </c>
      <c r="N11" s="52">
        <f>5.76984538828808*0.05827918369
</f>
        <v>0.3362618792</v>
      </c>
      <c r="O11" s="25"/>
      <c r="P11" s="52">
        <v>5.76984538828808</v>
      </c>
      <c r="Q11" s="81"/>
      <c r="R11" s="92" t="s">
        <v>116</v>
      </c>
      <c r="S11" s="63"/>
      <c r="T11" s="63"/>
      <c r="U11" s="63">
        <v>6.69093465141014</v>
      </c>
      <c r="V11" s="83"/>
      <c r="W11" s="79" t="s">
        <v>117</v>
      </c>
      <c r="X11" s="50">
        <f>6.04418845762301*0.05767555297
</f>
        <v>0.3486019115</v>
      </c>
      <c r="Y11" s="76"/>
      <c r="Z11" s="50">
        <v>6.04418845762301</v>
      </c>
      <c r="AA11" s="51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</row>
    <row r="12">
      <c r="A12" s="58"/>
      <c r="B12" s="91" t="s">
        <v>118</v>
      </c>
      <c r="C12" s="52">
        <f>7.44351920725783*0.06140562186
</f>
        <v>0.4570739257</v>
      </c>
      <c r="D12" s="25"/>
      <c r="E12" s="52">
        <v>7.44351920725783</v>
      </c>
      <c r="F12" s="61"/>
      <c r="G12" s="63"/>
      <c r="H12" s="93" t="s">
        <v>119</v>
      </c>
      <c r="I12" s="63"/>
      <c r="J12" s="63"/>
      <c r="K12" s="1">
        <v>5.48229948058229</v>
      </c>
      <c r="L12" s="61"/>
      <c r="M12" s="94" t="s">
        <v>120</v>
      </c>
      <c r="N12" s="52">
        <f>5.5254355270991*0.05827918369
</f>
        <v>0.3220178721</v>
      </c>
      <c r="O12" s="25"/>
      <c r="P12" s="52">
        <v>5.5254355270991</v>
      </c>
      <c r="Q12" s="81"/>
      <c r="R12" s="95" t="s">
        <v>121</v>
      </c>
      <c r="S12" s="63"/>
      <c r="T12" s="63"/>
      <c r="U12" s="63">
        <v>6.38145166667208</v>
      </c>
      <c r="V12" s="83"/>
      <c r="W12" s="53" t="s">
        <v>122</v>
      </c>
      <c r="X12" s="50">
        <f>5.83469328376077*0.05767555297
</f>
        <v>0.3365191616</v>
      </c>
      <c r="Y12" s="76"/>
      <c r="Z12" s="50">
        <v>5.83469328376077</v>
      </c>
      <c r="AA12" s="51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</row>
    <row r="13">
      <c r="A13" s="1"/>
      <c r="B13" s="62" t="s">
        <v>123</v>
      </c>
      <c r="C13" s="52">
        <f>6.29410636211591*0.06140562186
</f>
        <v>0.3864935152</v>
      </c>
      <c r="E13" s="52">
        <v>6.29410636211591</v>
      </c>
      <c r="F13" s="27"/>
      <c r="G13" s="1"/>
      <c r="H13" s="96" t="s">
        <v>124</v>
      </c>
      <c r="I13" s="1"/>
      <c r="J13" s="1"/>
      <c r="K13" s="1">
        <v>5.38284515009819</v>
      </c>
      <c r="L13" s="27"/>
      <c r="M13" s="67" t="s">
        <v>125</v>
      </c>
      <c r="N13" s="52">
        <f>5.57028599647193*0.05827918369
</f>
        <v>0.3246317208</v>
      </c>
      <c r="P13" s="52">
        <v>5.57028599647193</v>
      </c>
      <c r="Q13" s="44"/>
      <c r="R13" s="67" t="s">
        <v>126</v>
      </c>
      <c r="S13" s="1"/>
      <c r="T13" s="1"/>
      <c r="U13" s="1">
        <v>6.11708956569023</v>
      </c>
      <c r="V13" s="45"/>
      <c r="W13" s="14" t="s">
        <v>127</v>
      </c>
      <c r="X13" s="75">
        <f>5.34738929238554*0.05767555297
</f>
        <v>0.3084136344</v>
      </c>
      <c r="Y13" s="57"/>
      <c r="Z13" s="75">
        <v>5.34738929238554</v>
      </c>
      <c r="AA13" s="77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>
      <c r="F14" s="27"/>
      <c r="G14" s="1"/>
      <c r="H14" s="1" t="s">
        <v>128</v>
      </c>
      <c r="I14" s="1"/>
      <c r="J14" s="1"/>
      <c r="K14" s="1">
        <v>5.29525985493936</v>
      </c>
      <c r="L14" s="27"/>
      <c r="M14" s="62" t="s">
        <v>129</v>
      </c>
      <c r="N14" s="52">
        <f>5.05626938118789*0.05827918369
</f>
        <v>0.2946752521</v>
      </c>
      <c r="P14" s="52">
        <v>5.05626938118789</v>
      </c>
      <c r="Q14" s="44"/>
      <c r="R14" s="29" t="s">
        <v>130</v>
      </c>
      <c r="S14" s="1"/>
      <c r="T14" s="1"/>
      <c r="U14" s="1">
        <v>5.61323969707929</v>
      </c>
      <c r="V14" s="45"/>
      <c r="AA14" s="97"/>
    </row>
    <row r="15">
      <c r="F15" s="27"/>
      <c r="G15" s="1"/>
      <c r="H15" s="46" t="s">
        <v>131</v>
      </c>
      <c r="I15" s="1"/>
      <c r="J15" s="1"/>
      <c r="K15" s="1">
        <v>5.01204011545377</v>
      </c>
      <c r="L15" s="27"/>
      <c r="M15" s="46" t="s">
        <v>132</v>
      </c>
      <c r="N15" s="52">
        <f>4.47472509291555*0.05827918369
</f>
        <v>0.2607833257</v>
      </c>
      <c r="P15" s="52">
        <v>4.47472509291555</v>
      </c>
      <c r="Q15" s="44"/>
      <c r="R15" s="1"/>
      <c r="S15" s="1"/>
      <c r="T15" s="1"/>
      <c r="U15" s="1"/>
      <c r="V15" s="45"/>
      <c r="AA15" s="97"/>
    </row>
    <row r="16">
      <c r="F16" s="27"/>
      <c r="G16" s="1"/>
      <c r="H16" s="62" t="s">
        <v>133</v>
      </c>
      <c r="I16" s="1"/>
      <c r="J16" s="1"/>
      <c r="K16" s="1">
        <v>4.89457759344169</v>
      </c>
      <c r="L16" s="27"/>
      <c r="M16" s="24" t="s">
        <v>134</v>
      </c>
      <c r="N16" s="52">
        <f>4.32455161119531*0.05827918369
</f>
        <v>0.2520313377</v>
      </c>
      <c r="P16" s="52">
        <v>4.32455161119531</v>
      </c>
      <c r="Q16" s="44"/>
      <c r="R16" s="1"/>
      <c r="S16" s="1"/>
      <c r="T16" s="1"/>
      <c r="U16" s="1"/>
      <c r="V16" s="45"/>
      <c r="AA16" s="97"/>
    </row>
    <row r="17">
      <c r="A17" s="1"/>
      <c r="F17" s="97"/>
      <c r="H17" s="24" t="s">
        <v>135</v>
      </c>
      <c r="K17" s="1">
        <v>4.8855734976777</v>
      </c>
      <c r="L17" s="97"/>
      <c r="M17" s="98" t="s">
        <v>136</v>
      </c>
      <c r="N17" s="52">
        <f>4.07862993643197*0.05827918369
</f>
        <v>0.2376992233</v>
      </c>
      <c r="P17" s="52">
        <v>4.07862993643197</v>
      </c>
      <c r="Q17" s="99"/>
      <c r="V17" s="100"/>
      <c r="AA17" s="97"/>
    </row>
    <row r="18">
      <c r="A18" s="1"/>
      <c r="F18" s="97"/>
      <c r="L18" s="97"/>
      <c r="M18" s="34"/>
      <c r="Q18" s="99"/>
      <c r="V18" s="100"/>
      <c r="AA18" s="97"/>
    </row>
    <row r="19">
      <c r="F19" s="97"/>
      <c r="J19" s="5" t="s">
        <v>137</v>
      </c>
      <c r="K19">
        <f>K5/K17</f>
        <v>2.657272883</v>
      </c>
      <c r="L19" s="97"/>
      <c r="M19" s="1"/>
      <c r="Q19" s="99"/>
      <c r="V19" s="100"/>
      <c r="AA19" s="97"/>
    </row>
    <row r="20">
      <c r="F20" s="97"/>
      <c r="L20" s="97"/>
      <c r="M20" s="1"/>
      <c r="Q20" s="99"/>
      <c r="V20" s="100"/>
      <c r="AA20" s="97"/>
    </row>
    <row r="21">
      <c r="F21" s="97"/>
      <c r="L21" s="97"/>
      <c r="Q21" s="99"/>
      <c r="V21" s="100"/>
      <c r="AA21" s="97"/>
    </row>
    <row r="22">
      <c r="F22" s="97"/>
      <c r="L22" s="97"/>
      <c r="Q22" s="99"/>
      <c r="V22" s="100"/>
      <c r="AA22" s="97"/>
    </row>
    <row r="23">
      <c r="F23" s="97"/>
      <c r="L23" s="97"/>
      <c r="Q23" s="99"/>
      <c r="V23" s="100"/>
      <c r="AA23" s="97"/>
    </row>
    <row r="24">
      <c r="F24" s="97"/>
      <c r="L24" s="97"/>
      <c r="Q24" s="99"/>
      <c r="V24" s="100"/>
      <c r="AA24" s="97"/>
    </row>
    <row r="25">
      <c r="F25" s="97"/>
      <c r="L25" s="97"/>
      <c r="Q25" s="99"/>
      <c r="V25" s="100"/>
      <c r="AA25" s="97"/>
    </row>
    <row r="26">
      <c r="F26" s="97"/>
      <c r="L26" s="97"/>
      <c r="Q26" s="99"/>
      <c r="V26" s="100"/>
      <c r="AA26" s="97"/>
    </row>
    <row r="27">
      <c r="F27" s="97"/>
      <c r="L27" s="97"/>
      <c r="Q27" s="99"/>
      <c r="V27" s="100"/>
      <c r="AA27" s="97"/>
    </row>
    <row r="28">
      <c r="F28" s="97"/>
      <c r="L28" s="97"/>
      <c r="Q28" s="99"/>
      <c r="V28" s="100"/>
      <c r="AA28" s="97"/>
    </row>
    <row r="29">
      <c r="F29" s="97"/>
      <c r="L29" s="97"/>
      <c r="Q29" s="99"/>
      <c r="V29" s="100"/>
      <c r="AA29" s="97"/>
    </row>
    <row r="30">
      <c r="F30" s="97"/>
      <c r="L30" s="97"/>
      <c r="Q30" s="99"/>
      <c r="V30" s="100"/>
      <c r="AA30" s="97"/>
    </row>
    <row r="31">
      <c r="F31" s="97"/>
      <c r="L31" s="97"/>
      <c r="Q31" s="99"/>
      <c r="V31" s="100"/>
      <c r="AA31" s="97"/>
    </row>
    <row r="32">
      <c r="F32" s="97"/>
      <c r="L32" s="97"/>
      <c r="Q32" s="99"/>
      <c r="V32" s="100"/>
      <c r="AA32" s="97"/>
    </row>
    <row r="33">
      <c r="F33" s="97"/>
      <c r="L33" s="97"/>
      <c r="Q33" s="99"/>
      <c r="V33" s="100"/>
      <c r="AA33" s="97"/>
    </row>
    <row r="34">
      <c r="F34" s="97"/>
      <c r="L34" s="97"/>
      <c r="Q34" s="99"/>
      <c r="V34" s="100"/>
      <c r="AA34" s="97"/>
    </row>
    <row r="35">
      <c r="F35" s="97"/>
      <c r="L35" s="97"/>
      <c r="Q35" s="99"/>
      <c r="V35" s="100"/>
      <c r="AA35" s="97"/>
    </row>
    <row r="36">
      <c r="F36" s="97"/>
      <c r="L36" s="97"/>
      <c r="Q36" s="99"/>
      <c r="V36" s="100"/>
      <c r="AA36" s="97"/>
    </row>
    <row r="37">
      <c r="F37" s="97"/>
      <c r="L37" s="97"/>
      <c r="Q37" s="99"/>
      <c r="V37" s="100"/>
      <c r="AA37" s="97"/>
    </row>
    <row r="38">
      <c r="F38" s="97"/>
      <c r="L38" s="97"/>
      <c r="Q38" s="99"/>
      <c r="V38" s="100"/>
      <c r="AA38" s="97"/>
    </row>
    <row r="39">
      <c r="F39" s="97"/>
      <c r="L39" s="97"/>
      <c r="Q39" s="99"/>
      <c r="V39" s="100"/>
      <c r="AA39" s="97"/>
    </row>
    <row r="40">
      <c r="F40" s="97"/>
      <c r="L40" s="97"/>
      <c r="Q40" s="99"/>
      <c r="V40" s="100"/>
      <c r="AA40" s="97"/>
    </row>
    <row r="41">
      <c r="F41" s="97"/>
      <c r="L41" s="97"/>
      <c r="Q41" s="99"/>
      <c r="V41" s="100"/>
      <c r="AA41" s="97"/>
    </row>
    <row r="42">
      <c r="F42" s="97"/>
      <c r="L42" s="97"/>
      <c r="Q42" s="99"/>
      <c r="V42" s="100"/>
      <c r="AA42" s="97"/>
    </row>
    <row r="43">
      <c r="F43" s="97"/>
      <c r="L43" s="97"/>
      <c r="Q43" s="99"/>
      <c r="V43" s="100"/>
      <c r="AA43" s="97"/>
    </row>
    <row r="44">
      <c r="F44" s="97"/>
      <c r="L44" s="97"/>
      <c r="Q44" s="99"/>
      <c r="V44" s="100"/>
      <c r="AA44" s="97"/>
    </row>
    <row r="45">
      <c r="F45" s="97"/>
      <c r="L45" s="97"/>
      <c r="Q45" s="99"/>
      <c r="V45" s="100"/>
      <c r="AA45" s="97"/>
    </row>
    <row r="46">
      <c r="F46" s="97"/>
      <c r="L46" s="97"/>
      <c r="Q46" s="99"/>
      <c r="V46" s="100"/>
      <c r="AA46" s="97"/>
    </row>
    <row r="47">
      <c r="F47" s="97"/>
      <c r="L47" s="97"/>
      <c r="Q47" s="99"/>
      <c r="V47" s="100"/>
      <c r="AA47" s="97"/>
    </row>
    <row r="48">
      <c r="F48" s="97"/>
      <c r="L48" s="97"/>
      <c r="Q48" s="99"/>
      <c r="V48" s="100"/>
      <c r="AA48" s="97"/>
    </row>
    <row r="49">
      <c r="F49" s="97"/>
      <c r="L49" s="97"/>
      <c r="Q49" s="99"/>
      <c r="V49" s="100"/>
      <c r="AA49" s="97"/>
    </row>
    <row r="50">
      <c r="F50" s="97"/>
      <c r="L50" s="97"/>
      <c r="Q50" s="99"/>
      <c r="V50" s="100"/>
      <c r="AA50" s="97"/>
    </row>
    <row r="51">
      <c r="F51" s="97"/>
      <c r="L51" s="97"/>
      <c r="Q51" s="99"/>
      <c r="V51" s="100"/>
      <c r="AA51" s="97"/>
    </row>
    <row r="52">
      <c r="F52" s="97"/>
      <c r="L52" s="97"/>
      <c r="Q52" s="99"/>
      <c r="V52" s="100"/>
      <c r="AA52" s="97"/>
    </row>
    <row r="53">
      <c r="F53" s="97"/>
      <c r="L53" s="97"/>
      <c r="Q53" s="99"/>
      <c r="V53" s="100"/>
      <c r="AA53" s="97"/>
    </row>
    <row r="54">
      <c r="F54" s="97"/>
      <c r="L54" s="97"/>
      <c r="Q54" s="99"/>
      <c r="V54" s="100"/>
      <c r="AA54" s="97"/>
    </row>
    <row r="55">
      <c r="F55" s="97"/>
      <c r="L55" s="97"/>
      <c r="Q55" s="99"/>
      <c r="V55" s="100"/>
      <c r="AA55" s="97"/>
    </row>
    <row r="56">
      <c r="F56" s="97"/>
      <c r="L56" s="97"/>
      <c r="Q56" s="99"/>
      <c r="V56" s="100"/>
      <c r="AA56" s="97"/>
    </row>
    <row r="57">
      <c r="F57" s="97"/>
      <c r="L57" s="97"/>
      <c r="Q57" s="99"/>
      <c r="V57" s="100"/>
      <c r="AA57" s="97"/>
    </row>
    <row r="58">
      <c r="F58" s="97"/>
      <c r="L58" s="97"/>
      <c r="Q58" s="99"/>
      <c r="V58" s="100"/>
      <c r="AA58" s="97"/>
    </row>
    <row r="59">
      <c r="F59" s="97"/>
      <c r="L59" s="97"/>
      <c r="Q59" s="99"/>
      <c r="V59" s="100"/>
      <c r="AA59" s="97"/>
    </row>
    <row r="60">
      <c r="F60" s="97"/>
      <c r="L60" s="97"/>
      <c r="Q60" s="99"/>
      <c r="V60" s="100"/>
      <c r="AA60" s="97"/>
    </row>
    <row r="61">
      <c r="F61" s="97"/>
      <c r="L61" s="97"/>
      <c r="Q61" s="99"/>
      <c r="V61" s="100"/>
      <c r="AA61" s="97"/>
    </row>
    <row r="62">
      <c r="F62" s="97"/>
      <c r="L62" s="97"/>
      <c r="Q62" s="99"/>
      <c r="V62" s="100"/>
      <c r="AA62" s="97"/>
    </row>
    <row r="63">
      <c r="F63" s="97"/>
      <c r="L63" s="97"/>
      <c r="Q63" s="99"/>
      <c r="V63" s="100"/>
      <c r="AA63" s="97"/>
    </row>
    <row r="64">
      <c r="F64" s="97"/>
      <c r="L64" s="97"/>
      <c r="Q64" s="99"/>
      <c r="V64" s="100"/>
      <c r="AA64" s="97"/>
    </row>
    <row r="65">
      <c r="F65" s="97"/>
      <c r="L65" s="97"/>
      <c r="Q65" s="99"/>
      <c r="V65" s="100"/>
      <c r="AA65" s="97"/>
    </row>
    <row r="66">
      <c r="F66" s="97"/>
      <c r="L66" s="97"/>
      <c r="Q66" s="99"/>
      <c r="V66" s="100"/>
      <c r="AA66" s="97"/>
    </row>
    <row r="67">
      <c r="F67" s="97"/>
      <c r="L67" s="97"/>
      <c r="Q67" s="99"/>
      <c r="V67" s="100"/>
      <c r="AA67" s="97"/>
    </row>
    <row r="68">
      <c r="F68" s="97"/>
      <c r="L68" s="97"/>
      <c r="Q68" s="99"/>
      <c r="V68" s="100"/>
      <c r="AA68" s="97"/>
    </row>
    <row r="69">
      <c r="F69" s="97"/>
      <c r="L69" s="97"/>
      <c r="Q69" s="99"/>
      <c r="V69" s="100"/>
      <c r="AA69" s="97"/>
    </row>
    <row r="70">
      <c r="F70" s="97"/>
      <c r="L70" s="97"/>
      <c r="Q70" s="99"/>
      <c r="V70" s="100"/>
      <c r="AA70" s="97"/>
    </row>
    <row r="71">
      <c r="F71" s="97"/>
      <c r="L71" s="97"/>
      <c r="Q71" s="99"/>
      <c r="V71" s="100"/>
      <c r="AA71" s="97"/>
    </row>
    <row r="72">
      <c r="F72" s="97"/>
      <c r="L72" s="97"/>
      <c r="Q72" s="99"/>
      <c r="V72" s="100"/>
      <c r="AA72" s="97"/>
    </row>
    <row r="73">
      <c r="F73" s="97"/>
      <c r="L73" s="97"/>
      <c r="Q73" s="99"/>
      <c r="V73" s="100"/>
      <c r="AA73" s="97"/>
    </row>
    <row r="74">
      <c r="F74" s="97"/>
      <c r="L74" s="97"/>
      <c r="Q74" s="99"/>
      <c r="V74" s="100"/>
      <c r="AA74" s="97"/>
    </row>
    <row r="75">
      <c r="F75" s="97"/>
      <c r="L75" s="97"/>
      <c r="Q75" s="99"/>
      <c r="V75" s="100"/>
      <c r="AA75" s="97"/>
    </row>
    <row r="76">
      <c r="F76" s="97"/>
      <c r="L76" s="97"/>
      <c r="Q76" s="99"/>
      <c r="V76" s="100"/>
      <c r="AA76" s="97"/>
    </row>
    <row r="77">
      <c r="F77" s="97"/>
      <c r="L77" s="97"/>
      <c r="Q77" s="99"/>
      <c r="V77" s="100"/>
      <c r="AA77" s="97"/>
    </row>
    <row r="78">
      <c r="F78" s="97"/>
      <c r="L78" s="97"/>
      <c r="Q78" s="99"/>
      <c r="V78" s="100"/>
      <c r="AA78" s="97"/>
    </row>
    <row r="79">
      <c r="F79" s="97"/>
      <c r="L79" s="97"/>
      <c r="Q79" s="99"/>
      <c r="V79" s="100"/>
      <c r="AA79" s="97"/>
    </row>
    <row r="80">
      <c r="F80" s="97"/>
      <c r="L80" s="97"/>
      <c r="Q80" s="99"/>
      <c r="V80" s="100"/>
      <c r="AA80" s="97"/>
    </row>
    <row r="81">
      <c r="F81" s="97"/>
      <c r="L81" s="97"/>
      <c r="Q81" s="99"/>
      <c r="V81" s="100"/>
      <c r="AA81" s="97"/>
    </row>
    <row r="82">
      <c r="F82" s="97"/>
      <c r="L82" s="97"/>
      <c r="Q82" s="99"/>
      <c r="V82" s="100"/>
      <c r="AA82" s="97"/>
    </row>
    <row r="83">
      <c r="F83" s="97"/>
      <c r="L83" s="97"/>
      <c r="Q83" s="99"/>
      <c r="V83" s="100"/>
      <c r="AA83" s="97"/>
    </row>
    <row r="84">
      <c r="F84" s="97"/>
      <c r="L84" s="97"/>
      <c r="Q84" s="99"/>
      <c r="V84" s="100"/>
      <c r="AA84" s="97"/>
    </row>
    <row r="85">
      <c r="F85" s="97"/>
      <c r="L85" s="97"/>
      <c r="Q85" s="99"/>
      <c r="V85" s="100"/>
      <c r="AA85" s="97"/>
    </row>
    <row r="86">
      <c r="F86" s="97"/>
      <c r="L86" s="97"/>
      <c r="Q86" s="99"/>
      <c r="V86" s="100"/>
      <c r="AA86" s="97"/>
    </row>
    <row r="87">
      <c r="F87" s="97"/>
      <c r="L87" s="97"/>
      <c r="Q87" s="99"/>
      <c r="V87" s="100"/>
      <c r="AA87" s="97"/>
    </row>
    <row r="88">
      <c r="F88" s="97"/>
      <c r="L88" s="97"/>
      <c r="Q88" s="99"/>
      <c r="V88" s="100"/>
      <c r="AA88" s="97"/>
    </row>
    <row r="89">
      <c r="F89" s="97"/>
      <c r="L89" s="97"/>
      <c r="Q89" s="99"/>
      <c r="V89" s="100"/>
      <c r="AA89" s="97"/>
    </row>
    <row r="90">
      <c r="F90" s="97"/>
      <c r="L90" s="97"/>
      <c r="Q90" s="99"/>
      <c r="V90" s="100"/>
      <c r="AA90" s="97"/>
    </row>
    <row r="91">
      <c r="F91" s="97"/>
      <c r="L91" s="97"/>
      <c r="Q91" s="99"/>
      <c r="V91" s="100"/>
      <c r="AA91" s="97"/>
    </row>
    <row r="92">
      <c r="F92" s="97"/>
      <c r="L92" s="97"/>
      <c r="Q92" s="99"/>
      <c r="V92" s="100"/>
      <c r="AA92" s="97"/>
    </row>
    <row r="93">
      <c r="F93" s="97"/>
      <c r="L93" s="97"/>
      <c r="Q93" s="99"/>
      <c r="V93" s="100"/>
      <c r="AA93" s="97"/>
    </row>
    <row r="94">
      <c r="F94" s="97"/>
      <c r="L94" s="97"/>
      <c r="Q94" s="99"/>
      <c r="V94" s="100"/>
      <c r="AA94" s="97"/>
    </row>
    <row r="95">
      <c r="F95" s="97"/>
      <c r="L95" s="97"/>
      <c r="Q95" s="99"/>
      <c r="V95" s="100"/>
      <c r="AA95" s="97"/>
    </row>
    <row r="96">
      <c r="F96" s="97"/>
      <c r="L96" s="97"/>
      <c r="Q96" s="99"/>
      <c r="V96" s="100"/>
      <c r="AA96" s="97"/>
    </row>
    <row r="97">
      <c r="F97" s="97"/>
      <c r="L97" s="97"/>
      <c r="Q97" s="99"/>
      <c r="V97" s="100"/>
      <c r="AA97" s="97"/>
    </row>
    <row r="98">
      <c r="F98" s="97"/>
      <c r="L98" s="97"/>
      <c r="Q98" s="99"/>
      <c r="V98" s="100"/>
      <c r="AA98" s="97"/>
    </row>
    <row r="99">
      <c r="F99" s="97"/>
      <c r="L99" s="97"/>
      <c r="Q99" s="99"/>
      <c r="V99" s="100"/>
      <c r="AA99" s="97"/>
    </row>
    <row r="100">
      <c r="F100" s="97"/>
      <c r="L100" s="97"/>
      <c r="Q100" s="99"/>
      <c r="V100" s="100"/>
      <c r="AA100" s="97"/>
    </row>
    <row r="101">
      <c r="F101" s="97"/>
      <c r="L101" s="97"/>
      <c r="Q101" s="99"/>
      <c r="V101" s="100"/>
      <c r="AA101" s="97"/>
    </row>
    <row r="102">
      <c r="F102" s="97"/>
      <c r="L102" s="97"/>
      <c r="Q102" s="99"/>
      <c r="V102" s="100"/>
      <c r="AA102" s="97"/>
    </row>
    <row r="103">
      <c r="F103" s="97"/>
      <c r="L103" s="97"/>
      <c r="Q103" s="99"/>
      <c r="V103" s="100"/>
      <c r="AA103" s="97"/>
    </row>
    <row r="104">
      <c r="F104" s="97"/>
      <c r="L104" s="97"/>
      <c r="Q104" s="99"/>
      <c r="V104" s="100"/>
      <c r="AA104" s="97"/>
    </row>
    <row r="105">
      <c r="F105" s="97"/>
      <c r="L105" s="97"/>
      <c r="Q105" s="99"/>
      <c r="V105" s="100"/>
      <c r="AA105" s="97"/>
    </row>
    <row r="106">
      <c r="F106" s="97"/>
      <c r="L106" s="97"/>
      <c r="Q106" s="99"/>
      <c r="V106" s="100"/>
      <c r="AA106" s="97"/>
    </row>
    <row r="107">
      <c r="F107" s="97"/>
      <c r="L107" s="97"/>
      <c r="Q107" s="99"/>
      <c r="V107" s="100"/>
      <c r="AA107" s="97"/>
    </row>
    <row r="108">
      <c r="F108" s="97"/>
      <c r="L108" s="97"/>
      <c r="Q108" s="99"/>
      <c r="V108" s="100"/>
      <c r="AA108" s="97"/>
    </row>
    <row r="109">
      <c r="F109" s="97"/>
      <c r="L109" s="97"/>
      <c r="Q109" s="99"/>
      <c r="V109" s="100"/>
      <c r="AA109" s="97"/>
    </row>
    <row r="110">
      <c r="F110" s="97"/>
      <c r="L110" s="97"/>
      <c r="Q110" s="99"/>
      <c r="V110" s="100"/>
      <c r="AA110" s="97"/>
    </row>
    <row r="111">
      <c r="F111" s="97"/>
      <c r="L111" s="97"/>
      <c r="Q111" s="99"/>
      <c r="V111" s="100"/>
      <c r="AA111" s="97"/>
    </row>
    <row r="112">
      <c r="F112" s="97"/>
      <c r="L112" s="97"/>
      <c r="Q112" s="99"/>
      <c r="V112" s="100"/>
      <c r="AA112" s="97"/>
    </row>
    <row r="113">
      <c r="F113" s="97"/>
      <c r="L113" s="97"/>
      <c r="Q113" s="99"/>
      <c r="V113" s="100"/>
      <c r="AA113" s="97"/>
    </row>
    <row r="114">
      <c r="F114" s="97"/>
      <c r="L114" s="97"/>
      <c r="Q114" s="99"/>
      <c r="V114" s="100"/>
      <c r="AA114" s="97"/>
    </row>
    <row r="115">
      <c r="F115" s="97"/>
      <c r="L115" s="97"/>
      <c r="Q115" s="99"/>
      <c r="V115" s="100"/>
      <c r="AA115" s="97"/>
    </row>
    <row r="116">
      <c r="F116" s="97"/>
      <c r="L116" s="97"/>
      <c r="Q116" s="99"/>
      <c r="V116" s="100"/>
      <c r="AA116" s="97"/>
    </row>
    <row r="117">
      <c r="F117" s="97"/>
      <c r="L117" s="97"/>
      <c r="Q117" s="99"/>
      <c r="V117" s="100"/>
      <c r="AA117" s="97"/>
    </row>
    <row r="118">
      <c r="F118" s="97"/>
      <c r="L118" s="97"/>
      <c r="Q118" s="99"/>
      <c r="V118" s="100"/>
      <c r="AA118" s="97"/>
    </row>
    <row r="119">
      <c r="F119" s="97"/>
      <c r="L119" s="97"/>
      <c r="Q119" s="99"/>
      <c r="V119" s="100"/>
      <c r="AA119" s="97"/>
    </row>
    <row r="120">
      <c r="F120" s="97"/>
      <c r="L120" s="97"/>
      <c r="Q120" s="99"/>
      <c r="V120" s="100"/>
      <c r="AA120" s="97"/>
    </row>
    <row r="121">
      <c r="F121" s="97"/>
      <c r="L121" s="97"/>
      <c r="Q121" s="99"/>
      <c r="V121" s="100"/>
      <c r="AA121" s="97"/>
    </row>
    <row r="122">
      <c r="F122" s="97"/>
      <c r="L122" s="97"/>
      <c r="Q122" s="99"/>
      <c r="V122" s="100"/>
      <c r="AA122" s="97"/>
    </row>
    <row r="123">
      <c r="F123" s="97"/>
      <c r="L123" s="97"/>
      <c r="Q123" s="99"/>
      <c r="V123" s="100"/>
      <c r="AA123" s="97"/>
    </row>
    <row r="124">
      <c r="F124" s="97"/>
      <c r="L124" s="97"/>
      <c r="Q124" s="99"/>
      <c r="V124" s="100"/>
      <c r="AA124" s="97"/>
    </row>
    <row r="125">
      <c r="F125" s="97"/>
      <c r="L125" s="97"/>
      <c r="Q125" s="99"/>
      <c r="V125" s="100"/>
      <c r="AA125" s="97"/>
    </row>
    <row r="126">
      <c r="F126" s="97"/>
      <c r="L126" s="97"/>
      <c r="Q126" s="99"/>
      <c r="V126" s="100"/>
      <c r="AA126" s="97"/>
    </row>
    <row r="127">
      <c r="F127" s="97"/>
      <c r="L127" s="97"/>
      <c r="Q127" s="99"/>
      <c r="V127" s="100"/>
      <c r="AA127" s="97"/>
    </row>
    <row r="128">
      <c r="F128" s="97"/>
      <c r="L128" s="97"/>
      <c r="Q128" s="99"/>
      <c r="V128" s="100"/>
      <c r="AA128" s="97"/>
    </row>
    <row r="129">
      <c r="F129" s="97"/>
      <c r="L129" s="97"/>
      <c r="Q129" s="99"/>
      <c r="V129" s="100"/>
      <c r="AA129" s="97"/>
    </row>
    <row r="130">
      <c r="F130" s="97"/>
      <c r="L130" s="97"/>
      <c r="Q130" s="99"/>
      <c r="V130" s="100"/>
      <c r="AA130" s="97"/>
    </row>
    <row r="131">
      <c r="F131" s="97"/>
      <c r="L131" s="97"/>
      <c r="Q131" s="99"/>
      <c r="V131" s="100"/>
      <c r="AA131" s="97"/>
    </row>
    <row r="132">
      <c r="F132" s="97"/>
      <c r="L132" s="97"/>
      <c r="Q132" s="99"/>
      <c r="V132" s="100"/>
      <c r="AA132" s="97"/>
    </row>
    <row r="133">
      <c r="F133" s="97"/>
      <c r="L133" s="97"/>
      <c r="Q133" s="99"/>
      <c r="V133" s="100"/>
      <c r="AA133" s="97"/>
    </row>
    <row r="134">
      <c r="F134" s="97"/>
      <c r="L134" s="97"/>
      <c r="Q134" s="99"/>
      <c r="V134" s="100"/>
      <c r="AA134" s="97"/>
    </row>
    <row r="135">
      <c r="F135" s="97"/>
      <c r="L135" s="97"/>
      <c r="Q135" s="99"/>
      <c r="V135" s="100"/>
      <c r="AA135" s="97"/>
    </row>
    <row r="136">
      <c r="F136" s="97"/>
      <c r="L136" s="97"/>
      <c r="Q136" s="99"/>
      <c r="V136" s="100"/>
      <c r="AA136" s="97"/>
    </row>
    <row r="137">
      <c r="F137" s="97"/>
      <c r="L137" s="97"/>
      <c r="Q137" s="99"/>
      <c r="V137" s="100"/>
      <c r="AA137" s="97"/>
    </row>
    <row r="138">
      <c r="F138" s="97"/>
      <c r="L138" s="97"/>
      <c r="Q138" s="99"/>
      <c r="V138" s="100"/>
      <c r="AA138" s="97"/>
    </row>
    <row r="139">
      <c r="F139" s="97"/>
      <c r="L139" s="97"/>
      <c r="Q139" s="99"/>
      <c r="V139" s="100"/>
      <c r="AA139" s="97"/>
    </row>
    <row r="140">
      <c r="F140" s="97"/>
      <c r="L140" s="97"/>
      <c r="Q140" s="99"/>
      <c r="V140" s="100"/>
      <c r="AA140" s="97"/>
    </row>
    <row r="141">
      <c r="F141" s="97"/>
      <c r="L141" s="97"/>
      <c r="Q141" s="99"/>
      <c r="V141" s="100"/>
      <c r="AA141" s="97"/>
    </row>
    <row r="142">
      <c r="F142" s="97"/>
      <c r="L142" s="97"/>
      <c r="Q142" s="99"/>
      <c r="V142" s="100"/>
      <c r="AA142" s="97"/>
    </row>
    <row r="143">
      <c r="F143" s="97"/>
      <c r="L143" s="97"/>
      <c r="Q143" s="99"/>
      <c r="V143" s="100"/>
      <c r="AA143" s="97"/>
    </row>
    <row r="144">
      <c r="F144" s="97"/>
      <c r="L144" s="97"/>
      <c r="Q144" s="99"/>
      <c r="V144" s="100"/>
      <c r="AA144" s="97"/>
    </row>
    <row r="145">
      <c r="F145" s="97"/>
      <c r="L145" s="97"/>
      <c r="Q145" s="99"/>
      <c r="V145" s="100"/>
      <c r="AA145" s="97"/>
    </row>
    <row r="146">
      <c r="F146" s="97"/>
      <c r="L146" s="97"/>
      <c r="Q146" s="99"/>
      <c r="V146" s="100"/>
      <c r="AA146" s="97"/>
    </row>
    <row r="147">
      <c r="F147" s="97"/>
      <c r="L147" s="97"/>
      <c r="Q147" s="99"/>
      <c r="V147" s="100"/>
      <c r="AA147" s="97"/>
    </row>
    <row r="148">
      <c r="F148" s="97"/>
      <c r="L148" s="97"/>
      <c r="Q148" s="99"/>
      <c r="V148" s="100"/>
      <c r="AA148" s="97"/>
    </row>
    <row r="149">
      <c r="F149" s="97"/>
      <c r="L149" s="97"/>
      <c r="Q149" s="99"/>
      <c r="V149" s="100"/>
      <c r="AA149" s="97"/>
    </row>
    <row r="150">
      <c r="F150" s="97"/>
      <c r="L150" s="97"/>
      <c r="Q150" s="99"/>
      <c r="V150" s="100"/>
      <c r="AA150" s="97"/>
    </row>
    <row r="151">
      <c r="F151" s="97"/>
      <c r="L151" s="97"/>
      <c r="Q151" s="99"/>
      <c r="V151" s="100"/>
      <c r="AA151" s="97"/>
    </row>
    <row r="152">
      <c r="F152" s="97"/>
      <c r="L152" s="97"/>
      <c r="Q152" s="99"/>
      <c r="V152" s="100"/>
      <c r="AA152" s="97"/>
    </row>
    <row r="153">
      <c r="F153" s="97"/>
      <c r="L153" s="97"/>
      <c r="Q153" s="99"/>
      <c r="V153" s="100"/>
      <c r="AA153" s="97"/>
    </row>
    <row r="154">
      <c r="F154" s="97"/>
      <c r="L154" s="97"/>
      <c r="Q154" s="99"/>
      <c r="V154" s="100"/>
      <c r="AA154" s="97"/>
    </row>
    <row r="155">
      <c r="F155" s="97"/>
      <c r="L155" s="97"/>
      <c r="Q155" s="99"/>
      <c r="V155" s="100"/>
      <c r="AA155" s="97"/>
    </row>
    <row r="156">
      <c r="F156" s="97"/>
      <c r="L156" s="97"/>
      <c r="Q156" s="99"/>
      <c r="V156" s="100"/>
      <c r="AA156" s="97"/>
    </row>
    <row r="157">
      <c r="F157" s="97"/>
      <c r="L157" s="97"/>
      <c r="Q157" s="99"/>
      <c r="V157" s="100"/>
      <c r="AA157" s="97"/>
    </row>
    <row r="158">
      <c r="F158" s="97"/>
      <c r="L158" s="97"/>
      <c r="Q158" s="99"/>
      <c r="V158" s="100"/>
      <c r="AA158" s="97"/>
    </row>
    <row r="159">
      <c r="F159" s="97"/>
      <c r="L159" s="97"/>
      <c r="Q159" s="99"/>
      <c r="V159" s="100"/>
      <c r="AA159" s="97"/>
    </row>
    <row r="160">
      <c r="F160" s="97"/>
      <c r="L160" s="97"/>
      <c r="Q160" s="99"/>
      <c r="V160" s="100"/>
      <c r="AA160" s="97"/>
    </row>
    <row r="161">
      <c r="F161" s="97"/>
      <c r="L161" s="97"/>
      <c r="Q161" s="99"/>
      <c r="V161" s="100"/>
      <c r="AA161" s="97"/>
    </row>
    <row r="162">
      <c r="F162" s="97"/>
      <c r="L162" s="97"/>
      <c r="Q162" s="99"/>
      <c r="V162" s="100"/>
      <c r="AA162" s="97"/>
    </row>
    <row r="163">
      <c r="F163" s="97"/>
      <c r="L163" s="97"/>
      <c r="Q163" s="99"/>
      <c r="V163" s="100"/>
      <c r="AA163" s="97"/>
    </row>
    <row r="164">
      <c r="F164" s="97"/>
      <c r="L164" s="97"/>
      <c r="Q164" s="99"/>
      <c r="V164" s="100"/>
      <c r="AA164" s="97"/>
    </row>
    <row r="165">
      <c r="F165" s="97"/>
      <c r="L165" s="97"/>
      <c r="Q165" s="99"/>
      <c r="V165" s="100"/>
      <c r="AA165" s="97"/>
    </row>
    <row r="166">
      <c r="F166" s="97"/>
      <c r="L166" s="97"/>
      <c r="Q166" s="99"/>
      <c r="V166" s="100"/>
      <c r="AA166" s="97"/>
    </row>
    <row r="167">
      <c r="F167" s="97"/>
      <c r="L167" s="97"/>
      <c r="Q167" s="99"/>
      <c r="V167" s="100"/>
      <c r="AA167" s="97"/>
    </row>
    <row r="168">
      <c r="F168" s="97"/>
      <c r="L168" s="97"/>
      <c r="Q168" s="99"/>
      <c r="V168" s="100"/>
      <c r="AA168" s="97"/>
    </row>
    <row r="169">
      <c r="F169" s="97"/>
      <c r="L169" s="97"/>
      <c r="Q169" s="99"/>
      <c r="V169" s="100"/>
      <c r="AA169" s="97"/>
    </row>
    <row r="170">
      <c r="F170" s="97"/>
      <c r="L170" s="97"/>
      <c r="Q170" s="99"/>
      <c r="V170" s="100"/>
      <c r="AA170" s="97"/>
    </row>
    <row r="171">
      <c r="F171" s="97"/>
      <c r="L171" s="97"/>
      <c r="Q171" s="99"/>
      <c r="V171" s="100"/>
      <c r="AA171" s="97"/>
    </row>
    <row r="172">
      <c r="F172" s="97"/>
      <c r="L172" s="97"/>
      <c r="Q172" s="99"/>
      <c r="V172" s="100"/>
      <c r="AA172" s="97"/>
    </row>
    <row r="173">
      <c r="F173" s="97"/>
      <c r="L173" s="97"/>
      <c r="Q173" s="99"/>
      <c r="V173" s="100"/>
      <c r="AA173" s="97"/>
    </row>
    <row r="174">
      <c r="F174" s="97"/>
      <c r="L174" s="97"/>
      <c r="Q174" s="99"/>
      <c r="V174" s="100"/>
      <c r="AA174" s="97"/>
    </row>
    <row r="175">
      <c r="F175" s="97"/>
      <c r="L175" s="97"/>
      <c r="Q175" s="99"/>
      <c r="V175" s="100"/>
      <c r="AA175" s="97"/>
    </row>
    <row r="176">
      <c r="F176" s="97"/>
      <c r="L176" s="97"/>
      <c r="Q176" s="99"/>
      <c r="V176" s="100"/>
      <c r="AA176" s="97"/>
    </row>
    <row r="177">
      <c r="F177" s="97"/>
      <c r="L177" s="97"/>
      <c r="Q177" s="99"/>
      <c r="V177" s="100"/>
      <c r="AA177" s="97"/>
    </row>
    <row r="178">
      <c r="F178" s="97"/>
      <c r="L178" s="97"/>
      <c r="Q178" s="99"/>
      <c r="V178" s="100"/>
      <c r="AA178" s="97"/>
    </row>
    <row r="179">
      <c r="F179" s="97"/>
      <c r="L179" s="97"/>
      <c r="Q179" s="99"/>
      <c r="V179" s="100"/>
      <c r="AA179" s="97"/>
    </row>
    <row r="180">
      <c r="F180" s="97"/>
      <c r="L180" s="97"/>
      <c r="Q180" s="99"/>
      <c r="V180" s="100"/>
      <c r="AA180" s="97"/>
    </row>
    <row r="181">
      <c r="F181" s="97"/>
      <c r="L181" s="97"/>
      <c r="Q181" s="99"/>
      <c r="V181" s="100"/>
      <c r="AA181" s="97"/>
    </row>
    <row r="182">
      <c r="F182" s="97"/>
      <c r="L182" s="97"/>
      <c r="Q182" s="99"/>
      <c r="V182" s="100"/>
      <c r="AA182" s="97"/>
    </row>
    <row r="183">
      <c r="F183" s="97"/>
      <c r="L183" s="97"/>
      <c r="Q183" s="99"/>
      <c r="V183" s="100"/>
      <c r="AA183" s="97"/>
    </row>
    <row r="184">
      <c r="F184" s="97"/>
      <c r="L184" s="97"/>
      <c r="Q184" s="99"/>
      <c r="V184" s="100"/>
      <c r="AA184" s="97"/>
    </row>
    <row r="185">
      <c r="F185" s="97"/>
      <c r="L185" s="97"/>
      <c r="Q185" s="99"/>
      <c r="V185" s="100"/>
      <c r="AA185" s="97"/>
    </row>
    <row r="186">
      <c r="F186" s="97"/>
      <c r="L186" s="97"/>
      <c r="Q186" s="99"/>
      <c r="V186" s="100"/>
      <c r="AA186" s="97"/>
    </row>
    <row r="187">
      <c r="F187" s="97"/>
      <c r="L187" s="97"/>
      <c r="Q187" s="99"/>
      <c r="V187" s="100"/>
      <c r="AA187" s="97"/>
    </row>
    <row r="188">
      <c r="F188" s="97"/>
      <c r="L188" s="97"/>
      <c r="Q188" s="99"/>
      <c r="V188" s="100"/>
      <c r="AA188" s="97"/>
    </row>
    <row r="189">
      <c r="F189" s="97"/>
      <c r="L189" s="97"/>
      <c r="Q189" s="99"/>
      <c r="V189" s="100"/>
      <c r="AA189" s="97"/>
    </row>
    <row r="190">
      <c r="F190" s="97"/>
      <c r="L190" s="97"/>
      <c r="Q190" s="99"/>
      <c r="V190" s="100"/>
      <c r="AA190" s="97"/>
    </row>
    <row r="191">
      <c r="F191" s="97"/>
      <c r="L191" s="97"/>
      <c r="Q191" s="99"/>
      <c r="V191" s="100"/>
      <c r="AA191" s="97"/>
    </row>
    <row r="192">
      <c r="F192" s="97"/>
      <c r="L192" s="97"/>
      <c r="Q192" s="99"/>
      <c r="V192" s="100"/>
      <c r="AA192" s="97"/>
    </row>
    <row r="193">
      <c r="F193" s="97"/>
      <c r="L193" s="97"/>
      <c r="Q193" s="99"/>
      <c r="V193" s="100"/>
      <c r="AA193" s="97"/>
    </row>
    <row r="194">
      <c r="F194" s="97"/>
      <c r="L194" s="97"/>
      <c r="Q194" s="99"/>
      <c r="V194" s="100"/>
      <c r="AA194" s="97"/>
    </row>
    <row r="195">
      <c r="F195" s="97"/>
      <c r="L195" s="97"/>
      <c r="Q195" s="99"/>
      <c r="V195" s="100"/>
      <c r="AA195" s="97"/>
    </row>
    <row r="196">
      <c r="F196" s="97"/>
      <c r="L196" s="97"/>
      <c r="Q196" s="99"/>
      <c r="V196" s="100"/>
      <c r="AA196" s="97"/>
    </row>
    <row r="197">
      <c r="F197" s="97"/>
      <c r="L197" s="97"/>
      <c r="Q197" s="99"/>
      <c r="V197" s="100"/>
      <c r="AA197" s="97"/>
    </row>
    <row r="198">
      <c r="F198" s="97"/>
      <c r="L198" s="97"/>
      <c r="Q198" s="99"/>
      <c r="V198" s="100"/>
      <c r="AA198" s="97"/>
    </row>
    <row r="199">
      <c r="F199" s="97"/>
      <c r="L199" s="97"/>
      <c r="Q199" s="99"/>
      <c r="V199" s="100"/>
      <c r="AA199" s="97"/>
    </row>
    <row r="200">
      <c r="F200" s="97"/>
      <c r="L200" s="97"/>
      <c r="Q200" s="99"/>
      <c r="V200" s="100"/>
      <c r="AA200" s="97"/>
    </row>
    <row r="201">
      <c r="F201" s="97"/>
      <c r="L201" s="97"/>
      <c r="Q201" s="99"/>
      <c r="V201" s="100"/>
      <c r="AA201" s="97"/>
    </row>
    <row r="202">
      <c r="F202" s="97"/>
      <c r="L202" s="97"/>
      <c r="Q202" s="99"/>
      <c r="V202" s="100"/>
      <c r="AA202" s="97"/>
    </row>
    <row r="203">
      <c r="F203" s="97"/>
      <c r="L203" s="97"/>
      <c r="Q203" s="99"/>
      <c r="V203" s="100"/>
      <c r="AA203" s="97"/>
    </row>
    <row r="204">
      <c r="F204" s="97"/>
      <c r="L204" s="97"/>
      <c r="Q204" s="99"/>
      <c r="V204" s="100"/>
      <c r="AA204" s="97"/>
    </row>
    <row r="205">
      <c r="F205" s="97"/>
      <c r="L205" s="97"/>
      <c r="Q205" s="99"/>
      <c r="V205" s="100"/>
      <c r="AA205" s="97"/>
    </row>
    <row r="206">
      <c r="F206" s="97"/>
      <c r="L206" s="97"/>
      <c r="Q206" s="99"/>
      <c r="V206" s="100"/>
      <c r="AA206" s="97"/>
    </row>
    <row r="207">
      <c r="F207" s="97"/>
      <c r="L207" s="97"/>
      <c r="Q207" s="99"/>
      <c r="V207" s="100"/>
      <c r="AA207" s="97"/>
    </row>
    <row r="208">
      <c r="F208" s="97"/>
      <c r="L208" s="97"/>
      <c r="Q208" s="99"/>
      <c r="V208" s="100"/>
      <c r="AA208" s="97"/>
    </row>
    <row r="209">
      <c r="F209" s="97"/>
      <c r="L209" s="97"/>
      <c r="Q209" s="99"/>
      <c r="V209" s="100"/>
      <c r="AA209" s="97"/>
    </row>
    <row r="210">
      <c r="F210" s="97"/>
      <c r="L210" s="97"/>
      <c r="Q210" s="99"/>
      <c r="V210" s="100"/>
      <c r="AA210" s="97"/>
    </row>
    <row r="211">
      <c r="F211" s="97"/>
      <c r="L211" s="97"/>
      <c r="Q211" s="99"/>
      <c r="V211" s="100"/>
      <c r="AA211" s="97"/>
    </row>
    <row r="212">
      <c r="F212" s="97"/>
      <c r="L212" s="97"/>
      <c r="Q212" s="99"/>
      <c r="V212" s="100"/>
      <c r="AA212" s="97"/>
    </row>
    <row r="213">
      <c r="F213" s="97"/>
      <c r="L213" s="97"/>
      <c r="Q213" s="99"/>
      <c r="V213" s="100"/>
      <c r="AA213" s="97"/>
    </row>
    <row r="214">
      <c r="F214" s="97"/>
      <c r="L214" s="97"/>
      <c r="Q214" s="99"/>
      <c r="V214" s="100"/>
      <c r="AA214" s="97"/>
    </row>
    <row r="215">
      <c r="F215" s="97"/>
      <c r="L215" s="97"/>
      <c r="Q215" s="99"/>
      <c r="V215" s="100"/>
      <c r="AA215" s="97"/>
    </row>
    <row r="216">
      <c r="F216" s="97"/>
      <c r="L216" s="97"/>
      <c r="Q216" s="99"/>
      <c r="V216" s="100"/>
      <c r="AA216" s="97"/>
    </row>
    <row r="217">
      <c r="F217" s="97"/>
      <c r="L217" s="97"/>
      <c r="Q217" s="99"/>
      <c r="V217" s="100"/>
      <c r="AA217" s="97"/>
    </row>
    <row r="218">
      <c r="F218" s="97"/>
      <c r="L218" s="97"/>
      <c r="Q218" s="99"/>
      <c r="V218" s="100"/>
      <c r="AA218" s="97"/>
    </row>
    <row r="219">
      <c r="F219" s="97"/>
      <c r="L219" s="97"/>
      <c r="Q219" s="99"/>
      <c r="V219" s="100"/>
      <c r="AA219" s="97"/>
    </row>
    <row r="220">
      <c r="F220" s="97"/>
      <c r="L220" s="97"/>
      <c r="Q220" s="99"/>
      <c r="V220" s="100"/>
      <c r="AA220" s="97"/>
    </row>
    <row r="221">
      <c r="F221" s="97"/>
      <c r="L221" s="97"/>
      <c r="Q221" s="99"/>
      <c r="V221" s="100"/>
      <c r="AA221" s="97"/>
    </row>
    <row r="222">
      <c r="F222" s="97"/>
      <c r="L222" s="97"/>
      <c r="Q222" s="99"/>
      <c r="V222" s="100"/>
      <c r="AA222" s="97"/>
    </row>
    <row r="223">
      <c r="F223" s="97"/>
      <c r="L223" s="97"/>
      <c r="Q223" s="99"/>
      <c r="V223" s="100"/>
      <c r="AA223" s="97"/>
    </row>
    <row r="224">
      <c r="F224" s="97"/>
      <c r="L224" s="97"/>
      <c r="Q224" s="99"/>
      <c r="V224" s="100"/>
      <c r="AA224" s="97"/>
    </row>
    <row r="225">
      <c r="F225" s="97"/>
      <c r="L225" s="97"/>
      <c r="Q225" s="99"/>
      <c r="V225" s="100"/>
      <c r="AA225" s="97"/>
    </row>
    <row r="226">
      <c r="F226" s="97"/>
      <c r="L226" s="97"/>
      <c r="Q226" s="99"/>
      <c r="V226" s="100"/>
      <c r="AA226" s="97"/>
    </row>
    <row r="227">
      <c r="F227" s="97"/>
      <c r="L227" s="97"/>
      <c r="Q227" s="99"/>
      <c r="V227" s="100"/>
      <c r="AA227" s="97"/>
    </row>
    <row r="228">
      <c r="F228" s="97"/>
      <c r="L228" s="97"/>
      <c r="Q228" s="99"/>
      <c r="V228" s="100"/>
      <c r="AA228" s="97"/>
    </row>
    <row r="229">
      <c r="F229" s="97"/>
      <c r="L229" s="97"/>
      <c r="Q229" s="99"/>
      <c r="V229" s="100"/>
      <c r="AA229" s="97"/>
    </row>
    <row r="230">
      <c r="F230" s="97"/>
      <c r="L230" s="97"/>
      <c r="Q230" s="99"/>
      <c r="V230" s="100"/>
      <c r="AA230" s="97"/>
    </row>
    <row r="231">
      <c r="F231" s="97"/>
      <c r="L231" s="97"/>
      <c r="Q231" s="99"/>
      <c r="V231" s="100"/>
      <c r="AA231" s="97"/>
    </row>
    <row r="232">
      <c r="F232" s="97"/>
      <c r="L232" s="97"/>
      <c r="Q232" s="99"/>
      <c r="V232" s="100"/>
      <c r="AA232" s="97"/>
    </row>
    <row r="233">
      <c r="F233" s="97"/>
      <c r="L233" s="97"/>
      <c r="Q233" s="99"/>
      <c r="V233" s="100"/>
      <c r="AA233" s="97"/>
    </row>
    <row r="234">
      <c r="F234" s="97"/>
      <c r="L234" s="97"/>
      <c r="Q234" s="99"/>
      <c r="V234" s="100"/>
      <c r="AA234" s="97"/>
    </row>
    <row r="235">
      <c r="F235" s="97"/>
      <c r="L235" s="97"/>
      <c r="Q235" s="99"/>
      <c r="V235" s="100"/>
      <c r="AA235" s="97"/>
    </row>
    <row r="236">
      <c r="F236" s="97"/>
      <c r="L236" s="97"/>
      <c r="Q236" s="99"/>
      <c r="V236" s="100"/>
      <c r="AA236" s="97"/>
    </row>
    <row r="237">
      <c r="F237" s="97"/>
      <c r="L237" s="97"/>
      <c r="Q237" s="99"/>
      <c r="V237" s="100"/>
      <c r="AA237" s="97"/>
    </row>
    <row r="238">
      <c r="F238" s="97"/>
      <c r="L238" s="97"/>
      <c r="Q238" s="99"/>
      <c r="V238" s="100"/>
      <c r="AA238" s="97"/>
    </row>
    <row r="239">
      <c r="F239" s="97"/>
      <c r="L239" s="97"/>
      <c r="Q239" s="99"/>
      <c r="V239" s="100"/>
      <c r="AA239" s="97"/>
    </row>
    <row r="240">
      <c r="F240" s="97"/>
      <c r="L240" s="97"/>
      <c r="Q240" s="99"/>
      <c r="V240" s="100"/>
      <c r="AA240" s="97"/>
    </row>
    <row r="241">
      <c r="F241" s="97"/>
      <c r="L241" s="97"/>
      <c r="Q241" s="99"/>
      <c r="V241" s="100"/>
      <c r="AA241" s="97"/>
    </row>
    <row r="242">
      <c r="F242" s="97"/>
      <c r="L242" s="97"/>
      <c r="Q242" s="99"/>
      <c r="V242" s="100"/>
      <c r="AA242" s="97"/>
    </row>
    <row r="243">
      <c r="F243" s="97"/>
      <c r="L243" s="97"/>
      <c r="Q243" s="99"/>
      <c r="V243" s="100"/>
      <c r="AA243" s="97"/>
    </row>
    <row r="244">
      <c r="F244" s="97"/>
      <c r="L244" s="97"/>
      <c r="Q244" s="99"/>
      <c r="V244" s="100"/>
      <c r="AA244" s="97"/>
    </row>
    <row r="245">
      <c r="F245" s="97"/>
      <c r="L245" s="97"/>
      <c r="Q245" s="99"/>
      <c r="V245" s="100"/>
      <c r="AA245" s="97"/>
    </row>
    <row r="246">
      <c r="F246" s="97"/>
      <c r="L246" s="97"/>
      <c r="Q246" s="99"/>
      <c r="V246" s="100"/>
      <c r="AA246" s="97"/>
    </row>
    <row r="247">
      <c r="F247" s="97"/>
      <c r="L247" s="97"/>
      <c r="Q247" s="99"/>
      <c r="V247" s="100"/>
      <c r="AA247" s="97"/>
    </row>
    <row r="248">
      <c r="F248" s="97"/>
      <c r="L248" s="97"/>
      <c r="Q248" s="99"/>
      <c r="V248" s="100"/>
      <c r="AA248" s="97"/>
    </row>
    <row r="249">
      <c r="F249" s="97"/>
      <c r="L249" s="97"/>
      <c r="Q249" s="99"/>
      <c r="V249" s="100"/>
      <c r="AA249" s="97"/>
    </row>
    <row r="250">
      <c r="F250" s="97"/>
      <c r="L250" s="97"/>
      <c r="Q250" s="99"/>
      <c r="V250" s="100"/>
      <c r="AA250" s="97"/>
    </row>
    <row r="251">
      <c r="F251" s="97"/>
      <c r="L251" s="97"/>
      <c r="Q251" s="99"/>
      <c r="V251" s="100"/>
      <c r="AA251" s="97"/>
    </row>
    <row r="252">
      <c r="F252" s="97"/>
      <c r="L252" s="97"/>
      <c r="Q252" s="99"/>
      <c r="V252" s="100"/>
      <c r="AA252" s="97"/>
    </row>
    <row r="253">
      <c r="F253" s="97"/>
      <c r="L253" s="97"/>
      <c r="Q253" s="99"/>
      <c r="V253" s="100"/>
      <c r="AA253" s="97"/>
    </row>
    <row r="254">
      <c r="F254" s="97"/>
      <c r="L254" s="97"/>
      <c r="Q254" s="99"/>
      <c r="V254" s="100"/>
      <c r="AA254" s="97"/>
    </row>
    <row r="255">
      <c r="F255" s="97"/>
      <c r="L255" s="97"/>
      <c r="Q255" s="99"/>
      <c r="V255" s="100"/>
      <c r="AA255" s="97"/>
    </row>
    <row r="256">
      <c r="F256" s="97"/>
      <c r="L256" s="97"/>
      <c r="Q256" s="99"/>
      <c r="V256" s="100"/>
      <c r="AA256" s="97"/>
    </row>
    <row r="257">
      <c r="F257" s="97"/>
      <c r="L257" s="97"/>
      <c r="Q257" s="99"/>
      <c r="V257" s="100"/>
      <c r="AA257" s="97"/>
    </row>
    <row r="258">
      <c r="F258" s="97"/>
      <c r="L258" s="97"/>
      <c r="Q258" s="99"/>
      <c r="V258" s="100"/>
      <c r="AA258" s="97"/>
    </row>
    <row r="259">
      <c r="F259" s="97"/>
      <c r="L259" s="97"/>
      <c r="Q259" s="99"/>
      <c r="V259" s="100"/>
      <c r="AA259" s="97"/>
    </row>
    <row r="260">
      <c r="F260" s="97"/>
      <c r="L260" s="97"/>
      <c r="Q260" s="99"/>
      <c r="V260" s="100"/>
      <c r="AA260" s="97"/>
    </row>
    <row r="261">
      <c r="F261" s="97"/>
      <c r="L261" s="97"/>
      <c r="Q261" s="99"/>
      <c r="V261" s="100"/>
      <c r="AA261" s="97"/>
    </row>
    <row r="262">
      <c r="F262" s="97"/>
      <c r="L262" s="97"/>
      <c r="Q262" s="99"/>
      <c r="V262" s="100"/>
      <c r="AA262" s="97"/>
    </row>
    <row r="263">
      <c r="F263" s="97"/>
      <c r="L263" s="97"/>
      <c r="Q263" s="99"/>
      <c r="V263" s="100"/>
      <c r="AA263" s="97"/>
    </row>
    <row r="264">
      <c r="F264" s="97"/>
      <c r="L264" s="97"/>
      <c r="Q264" s="99"/>
      <c r="V264" s="100"/>
      <c r="AA264" s="97"/>
    </row>
    <row r="265">
      <c r="F265" s="97"/>
      <c r="L265" s="97"/>
      <c r="Q265" s="99"/>
      <c r="V265" s="100"/>
      <c r="AA265" s="97"/>
    </row>
    <row r="266">
      <c r="F266" s="97"/>
      <c r="L266" s="97"/>
      <c r="Q266" s="99"/>
      <c r="V266" s="100"/>
      <c r="AA266" s="97"/>
    </row>
    <row r="267">
      <c r="F267" s="97"/>
      <c r="L267" s="97"/>
      <c r="Q267" s="99"/>
      <c r="V267" s="100"/>
      <c r="AA267" s="97"/>
    </row>
    <row r="268">
      <c r="F268" s="97"/>
      <c r="L268" s="97"/>
      <c r="Q268" s="99"/>
      <c r="V268" s="100"/>
      <c r="AA268" s="97"/>
    </row>
    <row r="269">
      <c r="F269" s="97"/>
      <c r="L269" s="97"/>
      <c r="Q269" s="99"/>
      <c r="V269" s="100"/>
      <c r="AA269" s="97"/>
    </row>
    <row r="270">
      <c r="F270" s="97"/>
      <c r="L270" s="97"/>
      <c r="Q270" s="99"/>
      <c r="V270" s="100"/>
      <c r="AA270" s="97"/>
    </row>
    <row r="271">
      <c r="F271" s="97"/>
      <c r="L271" s="97"/>
      <c r="Q271" s="99"/>
      <c r="V271" s="100"/>
      <c r="AA271" s="97"/>
    </row>
    <row r="272">
      <c r="F272" s="97"/>
      <c r="L272" s="97"/>
      <c r="Q272" s="99"/>
      <c r="V272" s="100"/>
      <c r="AA272" s="97"/>
    </row>
    <row r="273">
      <c r="F273" s="97"/>
      <c r="L273" s="97"/>
      <c r="Q273" s="99"/>
      <c r="V273" s="100"/>
      <c r="AA273" s="97"/>
    </row>
    <row r="274">
      <c r="F274" s="97"/>
      <c r="L274" s="97"/>
      <c r="Q274" s="99"/>
      <c r="V274" s="100"/>
      <c r="AA274" s="97"/>
    </row>
    <row r="275">
      <c r="F275" s="97"/>
      <c r="L275" s="97"/>
      <c r="Q275" s="99"/>
      <c r="V275" s="100"/>
      <c r="AA275" s="97"/>
    </row>
    <row r="276">
      <c r="F276" s="97"/>
      <c r="L276" s="97"/>
      <c r="Q276" s="99"/>
      <c r="V276" s="100"/>
      <c r="AA276" s="97"/>
    </row>
    <row r="277">
      <c r="F277" s="97"/>
      <c r="L277" s="97"/>
      <c r="Q277" s="99"/>
      <c r="V277" s="100"/>
      <c r="AA277" s="97"/>
    </row>
    <row r="278">
      <c r="F278" s="97"/>
      <c r="L278" s="97"/>
      <c r="Q278" s="99"/>
      <c r="V278" s="100"/>
      <c r="AA278" s="97"/>
    </row>
    <row r="279">
      <c r="F279" s="97"/>
      <c r="L279" s="97"/>
      <c r="Q279" s="99"/>
      <c r="V279" s="100"/>
      <c r="AA279" s="97"/>
    </row>
    <row r="280">
      <c r="F280" s="97"/>
      <c r="L280" s="97"/>
      <c r="Q280" s="99"/>
      <c r="V280" s="100"/>
      <c r="AA280" s="97"/>
    </row>
    <row r="281">
      <c r="F281" s="97"/>
      <c r="L281" s="97"/>
      <c r="Q281" s="99"/>
      <c r="V281" s="100"/>
      <c r="AA281" s="97"/>
    </row>
    <row r="282">
      <c r="F282" s="97"/>
      <c r="L282" s="97"/>
      <c r="Q282" s="99"/>
      <c r="V282" s="100"/>
      <c r="AA282" s="97"/>
    </row>
    <row r="283">
      <c r="F283" s="97"/>
      <c r="L283" s="97"/>
      <c r="Q283" s="99"/>
      <c r="V283" s="100"/>
      <c r="AA283" s="97"/>
    </row>
    <row r="284">
      <c r="F284" s="97"/>
      <c r="L284" s="97"/>
      <c r="Q284" s="99"/>
      <c r="V284" s="100"/>
      <c r="AA284" s="97"/>
    </row>
    <row r="285">
      <c r="F285" s="97"/>
      <c r="L285" s="97"/>
      <c r="Q285" s="99"/>
      <c r="V285" s="100"/>
      <c r="AA285" s="97"/>
    </row>
    <row r="286">
      <c r="F286" s="97"/>
      <c r="L286" s="97"/>
      <c r="Q286" s="99"/>
      <c r="V286" s="100"/>
      <c r="AA286" s="97"/>
    </row>
    <row r="287">
      <c r="F287" s="97"/>
      <c r="L287" s="97"/>
      <c r="Q287" s="99"/>
      <c r="V287" s="100"/>
      <c r="AA287" s="97"/>
    </row>
    <row r="288">
      <c r="F288" s="97"/>
      <c r="L288" s="97"/>
      <c r="Q288" s="99"/>
      <c r="V288" s="100"/>
      <c r="AA288" s="97"/>
    </row>
    <row r="289">
      <c r="F289" s="97"/>
      <c r="L289" s="97"/>
      <c r="Q289" s="99"/>
      <c r="V289" s="100"/>
      <c r="AA289" s="97"/>
    </row>
    <row r="290">
      <c r="F290" s="97"/>
      <c r="L290" s="97"/>
      <c r="Q290" s="99"/>
      <c r="V290" s="100"/>
      <c r="AA290" s="97"/>
    </row>
    <row r="291">
      <c r="F291" s="97"/>
      <c r="L291" s="97"/>
      <c r="Q291" s="99"/>
      <c r="V291" s="100"/>
      <c r="AA291" s="97"/>
    </row>
    <row r="292">
      <c r="F292" s="97"/>
      <c r="L292" s="97"/>
      <c r="Q292" s="99"/>
      <c r="V292" s="100"/>
      <c r="AA292" s="97"/>
    </row>
    <row r="293">
      <c r="F293" s="97"/>
      <c r="L293" s="97"/>
      <c r="Q293" s="99"/>
      <c r="V293" s="100"/>
      <c r="AA293" s="97"/>
    </row>
    <row r="294">
      <c r="F294" s="97"/>
      <c r="L294" s="97"/>
      <c r="Q294" s="99"/>
      <c r="V294" s="100"/>
      <c r="AA294" s="97"/>
    </row>
    <row r="295">
      <c r="F295" s="97"/>
      <c r="L295" s="97"/>
      <c r="Q295" s="99"/>
      <c r="V295" s="100"/>
      <c r="AA295" s="97"/>
    </row>
    <row r="296">
      <c r="F296" s="97"/>
      <c r="L296" s="97"/>
      <c r="Q296" s="99"/>
      <c r="V296" s="100"/>
      <c r="AA296" s="97"/>
    </row>
    <row r="297">
      <c r="F297" s="97"/>
      <c r="L297" s="97"/>
      <c r="Q297" s="99"/>
      <c r="V297" s="100"/>
      <c r="AA297" s="97"/>
    </row>
    <row r="298">
      <c r="F298" s="97"/>
      <c r="L298" s="97"/>
      <c r="Q298" s="99"/>
      <c r="V298" s="100"/>
      <c r="AA298" s="97"/>
    </row>
    <row r="299">
      <c r="F299" s="97"/>
      <c r="L299" s="97"/>
      <c r="Q299" s="99"/>
      <c r="V299" s="100"/>
      <c r="AA299" s="97"/>
    </row>
    <row r="300">
      <c r="F300" s="97"/>
      <c r="L300" s="97"/>
      <c r="Q300" s="99"/>
      <c r="V300" s="100"/>
      <c r="AA300" s="97"/>
    </row>
    <row r="301">
      <c r="F301" s="97"/>
      <c r="L301" s="97"/>
      <c r="Q301" s="99"/>
      <c r="V301" s="100"/>
      <c r="AA301" s="97"/>
    </row>
    <row r="302">
      <c r="F302" s="97"/>
      <c r="L302" s="97"/>
      <c r="Q302" s="99"/>
      <c r="V302" s="100"/>
      <c r="AA302" s="97"/>
    </row>
    <row r="303">
      <c r="F303" s="97"/>
      <c r="L303" s="97"/>
      <c r="Q303" s="99"/>
      <c r="V303" s="100"/>
      <c r="AA303" s="97"/>
    </row>
    <row r="304">
      <c r="F304" s="97"/>
      <c r="L304" s="97"/>
      <c r="Q304" s="99"/>
      <c r="V304" s="100"/>
      <c r="AA304" s="97"/>
    </row>
    <row r="305">
      <c r="F305" s="97"/>
      <c r="L305" s="97"/>
      <c r="Q305" s="99"/>
      <c r="V305" s="100"/>
      <c r="AA305" s="97"/>
    </row>
    <row r="306">
      <c r="F306" s="97"/>
      <c r="L306" s="97"/>
      <c r="Q306" s="99"/>
      <c r="V306" s="100"/>
      <c r="AA306" s="97"/>
    </row>
    <row r="307">
      <c r="F307" s="97"/>
      <c r="L307" s="97"/>
      <c r="Q307" s="99"/>
      <c r="V307" s="100"/>
      <c r="AA307" s="97"/>
    </row>
    <row r="308">
      <c r="F308" s="97"/>
      <c r="L308" s="97"/>
      <c r="Q308" s="99"/>
      <c r="V308" s="100"/>
      <c r="AA308" s="97"/>
    </row>
    <row r="309">
      <c r="F309" s="97"/>
      <c r="L309" s="97"/>
      <c r="Q309" s="99"/>
      <c r="V309" s="100"/>
      <c r="AA309" s="97"/>
    </row>
    <row r="310">
      <c r="F310" s="97"/>
      <c r="L310" s="97"/>
      <c r="Q310" s="99"/>
      <c r="V310" s="100"/>
      <c r="AA310" s="97"/>
    </row>
    <row r="311">
      <c r="F311" s="97"/>
      <c r="L311" s="97"/>
      <c r="Q311" s="99"/>
      <c r="V311" s="100"/>
      <c r="AA311" s="97"/>
    </row>
    <row r="312">
      <c r="F312" s="97"/>
      <c r="L312" s="97"/>
      <c r="Q312" s="99"/>
      <c r="V312" s="100"/>
      <c r="AA312" s="97"/>
    </row>
    <row r="313">
      <c r="F313" s="97"/>
      <c r="L313" s="97"/>
      <c r="Q313" s="99"/>
      <c r="V313" s="100"/>
      <c r="AA313" s="97"/>
    </row>
    <row r="314">
      <c r="F314" s="97"/>
      <c r="L314" s="97"/>
      <c r="Q314" s="99"/>
      <c r="V314" s="100"/>
      <c r="AA314" s="97"/>
    </row>
    <row r="315">
      <c r="F315" s="97"/>
      <c r="L315" s="97"/>
      <c r="Q315" s="99"/>
      <c r="V315" s="100"/>
      <c r="AA315" s="97"/>
    </row>
    <row r="316">
      <c r="F316" s="97"/>
      <c r="L316" s="97"/>
      <c r="Q316" s="99"/>
      <c r="V316" s="100"/>
      <c r="AA316" s="97"/>
    </row>
    <row r="317">
      <c r="F317" s="97"/>
      <c r="L317" s="97"/>
      <c r="Q317" s="99"/>
      <c r="V317" s="100"/>
      <c r="AA317" s="97"/>
    </row>
    <row r="318">
      <c r="F318" s="97"/>
      <c r="L318" s="97"/>
      <c r="Q318" s="99"/>
      <c r="V318" s="100"/>
      <c r="AA318" s="97"/>
    </row>
    <row r="319">
      <c r="F319" s="97"/>
      <c r="L319" s="97"/>
      <c r="Q319" s="99"/>
      <c r="V319" s="100"/>
      <c r="AA319" s="97"/>
    </row>
    <row r="320">
      <c r="F320" s="97"/>
      <c r="L320" s="97"/>
      <c r="Q320" s="99"/>
      <c r="V320" s="100"/>
      <c r="AA320" s="97"/>
    </row>
    <row r="321">
      <c r="F321" s="97"/>
      <c r="L321" s="97"/>
      <c r="Q321" s="99"/>
      <c r="V321" s="100"/>
      <c r="AA321" s="97"/>
    </row>
    <row r="322">
      <c r="F322" s="97"/>
      <c r="L322" s="97"/>
      <c r="Q322" s="99"/>
      <c r="V322" s="100"/>
      <c r="AA322" s="97"/>
    </row>
    <row r="323">
      <c r="F323" s="97"/>
      <c r="L323" s="97"/>
      <c r="Q323" s="99"/>
      <c r="V323" s="100"/>
      <c r="AA323" s="97"/>
    </row>
    <row r="324">
      <c r="F324" s="97"/>
      <c r="L324" s="97"/>
      <c r="Q324" s="99"/>
      <c r="V324" s="100"/>
      <c r="AA324" s="97"/>
    </row>
    <row r="325">
      <c r="F325" s="97"/>
      <c r="L325" s="97"/>
      <c r="Q325" s="99"/>
      <c r="V325" s="100"/>
      <c r="AA325" s="97"/>
    </row>
    <row r="326">
      <c r="F326" s="97"/>
      <c r="L326" s="97"/>
      <c r="Q326" s="99"/>
      <c r="V326" s="100"/>
      <c r="AA326" s="97"/>
    </row>
    <row r="327">
      <c r="F327" s="97"/>
      <c r="L327" s="97"/>
      <c r="Q327" s="99"/>
      <c r="V327" s="100"/>
      <c r="AA327" s="97"/>
    </row>
    <row r="328">
      <c r="F328" s="97"/>
      <c r="L328" s="97"/>
      <c r="Q328" s="99"/>
      <c r="V328" s="100"/>
      <c r="AA328" s="97"/>
    </row>
    <row r="329">
      <c r="F329" s="97"/>
      <c r="L329" s="97"/>
      <c r="Q329" s="99"/>
      <c r="V329" s="100"/>
      <c r="AA329" s="97"/>
    </row>
    <row r="330">
      <c r="F330" s="97"/>
      <c r="L330" s="97"/>
      <c r="Q330" s="99"/>
      <c r="V330" s="100"/>
      <c r="AA330" s="97"/>
    </row>
    <row r="331">
      <c r="F331" s="97"/>
      <c r="L331" s="97"/>
      <c r="Q331" s="99"/>
      <c r="V331" s="100"/>
      <c r="AA331" s="97"/>
    </row>
    <row r="332">
      <c r="F332" s="97"/>
      <c r="L332" s="97"/>
      <c r="Q332" s="99"/>
      <c r="V332" s="100"/>
      <c r="AA332" s="97"/>
    </row>
    <row r="333">
      <c r="F333" s="97"/>
      <c r="L333" s="97"/>
      <c r="Q333" s="99"/>
      <c r="V333" s="100"/>
      <c r="AA333" s="97"/>
    </row>
    <row r="334">
      <c r="F334" s="97"/>
      <c r="L334" s="97"/>
      <c r="Q334" s="99"/>
      <c r="V334" s="100"/>
      <c r="AA334" s="97"/>
    </row>
    <row r="335">
      <c r="F335" s="97"/>
      <c r="L335" s="97"/>
      <c r="Q335" s="99"/>
      <c r="V335" s="100"/>
      <c r="AA335" s="97"/>
    </row>
    <row r="336">
      <c r="F336" s="97"/>
      <c r="L336" s="97"/>
      <c r="Q336" s="99"/>
      <c r="V336" s="100"/>
      <c r="AA336" s="97"/>
    </row>
    <row r="337">
      <c r="F337" s="97"/>
      <c r="L337" s="97"/>
      <c r="Q337" s="99"/>
      <c r="V337" s="100"/>
      <c r="AA337" s="97"/>
    </row>
    <row r="338">
      <c r="F338" s="97"/>
      <c r="L338" s="97"/>
      <c r="Q338" s="99"/>
      <c r="V338" s="100"/>
      <c r="AA338" s="97"/>
    </row>
    <row r="339">
      <c r="F339" s="97"/>
      <c r="L339" s="97"/>
      <c r="Q339" s="99"/>
      <c r="V339" s="100"/>
      <c r="AA339" s="97"/>
    </row>
    <row r="340">
      <c r="F340" s="97"/>
      <c r="L340" s="97"/>
      <c r="Q340" s="99"/>
      <c r="V340" s="100"/>
      <c r="AA340" s="97"/>
    </row>
    <row r="341">
      <c r="F341" s="97"/>
      <c r="L341" s="97"/>
      <c r="Q341" s="99"/>
      <c r="V341" s="100"/>
      <c r="AA341" s="97"/>
    </row>
    <row r="342">
      <c r="F342" s="97"/>
      <c r="L342" s="97"/>
      <c r="Q342" s="99"/>
      <c r="V342" s="100"/>
      <c r="AA342" s="97"/>
    </row>
    <row r="343">
      <c r="F343" s="97"/>
      <c r="L343" s="97"/>
      <c r="Q343" s="99"/>
      <c r="V343" s="100"/>
      <c r="AA343" s="97"/>
    </row>
    <row r="344">
      <c r="F344" s="97"/>
      <c r="L344" s="97"/>
      <c r="Q344" s="99"/>
      <c r="V344" s="100"/>
      <c r="AA344" s="97"/>
    </row>
    <row r="345">
      <c r="F345" s="97"/>
      <c r="L345" s="97"/>
      <c r="Q345" s="99"/>
      <c r="V345" s="100"/>
      <c r="AA345" s="97"/>
    </row>
    <row r="346">
      <c r="F346" s="97"/>
      <c r="L346" s="97"/>
      <c r="Q346" s="99"/>
      <c r="V346" s="100"/>
      <c r="AA346" s="97"/>
    </row>
    <row r="347">
      <c r="F347" s="97"/>
      <c r="L347" s="97"/>
      <c r="Q347" s="99"/>
      <c r="V347" s="100"/>
      <c r="AA347" s="97"/>
    </row>
    <row r="348">
      <c r="F348" s="97"/>
      <c r="L348" s="97"/>
      <c r="Q348" s="99"/>
      <c r="V348" s="100"/>
      <c r="AA348" s="97"/>
    </row>
    <row r="349">
      <c r="F349" s="97"/>
      <c r="L349" s="97"/>
      <c r="Q349" s="99"/>
      <c r="V349" s="100"/>
      <c r="AA349" s="97"/>
    </row>
    <row r="350">
      <c r="F350" s="97"/>
      <c r="L350" s="97"/>
      <c r="Q350" s="99"/>
      <c r="V350" s="100"/>
      <c r="AA350" s="97"/>
    </row>
    <row r="351">
      <c r="F351" s="97"/>
      <c r="L351" s="97"/>
      <c r="Q351" s="99"/>
      <c r="V351" s="100"/>
      <c r="AA351" s="97"/>
    </row>
    <row r="352">
      <c r="F352" s="97"/>
      <c r="L352" s="97"/>
      <c r="Q352" s="99"/>
      <c r="V352" s="100"/>
      <c r="AA352" s="97"/>
    </row>
    <row r="353">
      <c r="F353" s="97"/>
      <c r="L353" s="97"/>
      <c r="Q353" s="99"/>
      <c r="V353" s="100"/>
      <c r="AA353" s="97"/>
    </row>
    <row r="354">
      <c r="F354" s="97"/>
      <c r="L354" s="97"/>
      <c r="Q354" s="99"/>
      <c r="V354" s="100"/>
      <c r="AA354" s="97"/>
    </row>
    <row r="355">
      <c r="F355" s="97"/>
      <c r="L355" s="97"/>
      <c r="Q355" s="99"/>
      <c r="V355" s="100"/>
      <c r="AA355" s="97"/>
    </row>
    <row r="356">
      <c r="F356" s="97"/>
      <c r="L356" s="97"/>
      <c r="Q356" s="99"/>
      <c r="V356" s="100"/>
      <c r="AA356" s="97"/>
    </row>
    <row r="357">
      <c r="F357" s="97"/>
      <c r="L357" s="97"/>
      <c r="Q357" s="99"/>
      <c r="V357" s="100"/>
      <c r="AA357" s="97"/>
    </row>
    <row r="358">
      <c r="F358" s="97"/>
      <c r="L358" s="97"/>
      <c r="Q358" s="99"/>
      <c r="V358" s="100"/>
      <c r="AA358" s="97"/>
    </row>
    <row r="359">
      <c r="F359" s="97"/>
      <c r="L359" s="97"/>
      <c r="Q359" s="99"/>
      <c r="V359" s="100"/>
      <c r="AA359" s="97"/>
    </row>
    <row r="360">
      <c r="F360" s="97"/>
      <c r="L360" s="97"/>
      <c r="Q360" s="99"/>
      <c r="V360" s="100"/>
      <c r="AA360" s="97"/>
    </row>
    <row r="361">
      <c r="F361" s="97"/>
      <c r="L361" s="97"/>
      <c r="Q361" s="99"/>
      <c r="V361" s="100"/>
      <c r="AA361" s="97"/>
    </row>
    <row r="362">
      <c r="F362" s="97"/>
      <c r="L362" s="97"/>
      <c r="Q362" s="99"/>
      <c r="V362" s="100"/>
      <c r="AA362" s="97"/>
    </row>
    <row r="363">
      <c r="F363" s="97"/>
      <c r="L363" s="97"/>
      <c r="Q363" s="99"/>
      <c r="V363" s="100"/>
      <c r="AA363" s="97"/>
    </row>
    <row r="364">
      <c r="F364" s="97"/>
      <c r="L364" s="97"/>
      <c r="Q364" s="99"/>
      <c r="V364" s="100"/>
      <c r="AA364" s="97"/>
    </row>
    <row r="365">
      <c r="F365" s="97"/>
      <c r="L365" s="97"/>
      <c r="Q365" s="99"/>
      <c r="V365" s="100"/>
      <c r="AA365" s="97"/>
    </row>
    <row r="366">
      <c r="F366" s="97"/>
      <c r="L366" s="97"/>
      <c r="Q366" s="99"/>
      <c r="V366" s="100"/>
      <c r="AA366" s="97"/>
    </row>
    <row r="367">
      <c r="F367" s="97"/>
      <c r="L367" s="97"/>
      <c r="Q367" s="99"/>
      <c r="V367" s="100"/>
      <c r="AA367" s="97"/>
    </row>
    <row r="368">
      <c r="F368" s="97"/>
      <c r="L368" s="97"/>
      <c r="Q368" s="99"/>
      <c r="V368" s="100"/>
      <c r="AA368" s="97"/>
    </row>
    <row r="369">
      <c r="F369" s="97"/>
      <c r="L369" s="97"/>
      <c r="Q369" s="99"/>
      <c r="V369" s="100"/>
      <c r="AA369" s="97"/>
    </row>
    <row r="370">
      <c r="F370" s="97"/>
      <c r="L370" s="97"/>
      <c r="Q370" s="99"/>
      <c r="V370" s="100"/>
      <c r="AA370" s="97"/>
    </row>
    <row r="371">
      <c r="F371" s="97"/>
      <c r="L371" s="97"/>
      <c r="Q371" s="99"/>
      <c r="V371" s="100"/>
      <c r="AA371" s="97"/>
    </row>
    <row r="372">
      <c r="F372" s="97"/>
      <c r="L372" s="97"/>
      <c r="Q372" s="99"/>
      <c r="V372" s="100"/>
      <c r="AA372" s="97"/>
    </row>
    <row r="373">
      <c r="F373" s="97"/>
      <c r="L373" s="97"/>
      <c r="Q373" s="99"/>
      <c r="V373" s="100"/>
      <c r="AA373" s="97"/>
    </row>
    <row r="374">
      <c r="F374" s="97"/>
      <c r="L374" s="97"/>
      <c r="Q374" s="99"/>
      <c r="V374" s="100"/>
      <c r="AA374" s="97"/>
    </row>
    <row r="375">
      <c r="F375" s="97"/>
      <c r="L375" s="97"/>
      <c r="Q375" s="99"/>
      <c r="V375" s="100"/>
      <c r="AA375" s="97"/>
    </row>
    <row r="376">
      <c r="F376" s="97"/>
      <c r="L376" s="97"/>
      <c r="Q376" s="99"/>
      <c r="V376" s="100"/>
      <c r="AA376" s="97"/>
    </row>
    <row r="377">
      <c r="F377" s="97"/>
      <c r="L377" s="97"/>
      <c r="Q377" s="99"/>
      <c r="V377" s="100"/>
      <c r="AA377" s="97"/>
    </row>
    <row r="378">
      <c r="F378" s="97"/>
      <c r="L378" s="97"/>
      <c r="Q378" s="99"/>
      <c r="V378" s="100"/>
      <c r="AA378" s="97"/>
    </row>
    <row r="379">
      <c r="F379" s="97"/>
      <c r="L379" s="97"/>
      <c r="Q379" s="99"/>
      <c r="V379" s="100"/>
      <c r="AA379" s="97"/>
    </row>
    <row r="380">
      <c r="F380" s="97"/>
      <c r="L380" s="97"/>
      <c r="Q380" s="99"/>
      <c r="V380" s="100"/>
      <c r="AA380" s="97"/>
    </row>
    <row r="381">
      <c r="F381" s="97"/>
      <c r="L381" s="97"/>
      <c r="Q381" s="99"/>
      <c r="V381" s="100"/>
      <c r="AA381" s="97"/>
    </row>
    <row r="382">
      <c r="F382" s="97"/>
      <c r="L382" s="97"/>
      <c r="Q382" s="99"/>
      <c r="V382" s="100"/>
      <c r="AA382" s="97"/>
    </row>
    <row r="383">
      <c r="F383" s="97"/>
      <c r="L383" s="97"/>
      <c r="Q383" s="99"/>
      <c r="V383" s="100"/>
      <c r="AA383" s="97"/>
    </row>
    <row r="384">
      <c r="F384" s="97"/>
      <c r="L384" s="97"/>
      <c r="Q384" s="99"/>
      <c r="V384" s="100"/>
      <c r="AA384" s="97"/>
    </row>
    <row r="385">
      <c r="F385" s="97"/>
      <c r="L385" s="97"/>
      <c r="Q385" s="99"/>
      <c r="V385" s="100"/>
      <c r="AA385" s="97"/>
    </row>
    <row r="386">
      <c r="F386" s="97"/>
      <c r="L386" s="97"/>
      <c r="Q386" s="99"/>
      <c r="V386" s="100"/>
      <c r="AA386" s="97"/>
    </row>
    <row r="387">
      <c r="F387" s="97"/>
      <c r="L387" s="97"/>
      <c r="Q387" s="99"/>
      <c r="V387" s="100"/>
      <c r="AA387" s="97"/>
    </row>
    <row r="388">
      <c r="F388" s="97"/>
      <c r="L388" s="97"/>
      <c r="Q388" s="99"/>
      <c r="V388" s="100"/>
      <c r="AA388" s="97"/>
    </row>
    <row r="389">
      <c r="F389" s="97"/>
      <c r="L389" s="97"/>
      <c r="Q389" s="99"/>
      <c r="V389" s="100"/>
      <c r="AA389" s="97"/>
    </row>
    <row r="390">
      <c r="F390" s="97"/>
      <c r="L390" s="97"/>
      <c r="Q390" s="99"/>
      <c r="V390" s="100"/>
      <c r="AA390" s="97"/>
    </row>
    <row r="391">
      <c r="F391" s="97"/>
      <c r="L391" s="97"/>
      <c r="Q391" s="99"/>
      <c r="V391" s="100"/>
      <c r="AA391" s="97"/>
    </row>
    <row r="392">
      <c r="F392" s="97"/>
      <c r="L392" s="97"/>
      <c r="Q392" s="99"/>
      <c r="V392" s="100"/>
      <c r="AA392" s="97"/>
    </row>
    <row r="393">
      <c r="F393" s="97"/>
      <c r="L393" s="97"/>
      <c r="Q393" s="99"/>
      <c r="V393" s="100"/>
      <c r="AA393" s="97"/>
    </row>
    <row r="394">
      <c r="F394" s="97"/>
      <c r="L394" s="97"/>
      <c r="Q394" s="99"/>
      <c r="V394" s="100"/>
      <c r="AA394" s="97"/>
    </row>
    <row r="395">
      <c r="F395" s="97"/>
      <c r="L395" s="97"/>
      <c r="Q395" s="99"/>
      <c r="V395" s="100"/>
      <c r="AA395" s="97"/>
    </row>
    <row r="396">
      <c r="F396" s="97"/>
      <c r="L396" s="97"/>
      <c r="Q396" s="99"/>
      <c r="V396" s="100"/>
      <c r="AA396" s="97"/>
    </row>
    <row r="397">
      <c r="F397" s="97"/>
      <c r="L397" s="97"/>
      <c r="Q397" s="99"/>
      <c r="V397" s="100"/>
      <c r="AA397" s="97"/>
    </row>
    <row r="398">
      <c r="F398" s="97"/>
      <c r="L398" s="97"/>
      <c r="Q398" s="99"/>
      <c r="V398" s="100"/>
      <c r="AA398" s="97"/>
    </row>
    <row r="399">
      <c r="F399" s="97"/>
      <c r="L399" s="97"/>
      <c r="Q399" s="99"/>
      <c r="V399" s="100"/>
      <c r="AA399" s="97"/>
    </row>
    <row r="400">
      <c r="F400" s="97"/>
      <c r="L400" s="97"/>
      <c r="Q400" s="99"/>
      <c r="V400" s="100"/>
      <c r="AA400" s="97"/>
    </row>
    <row r="401">
      <c r="F401" s="97"/>
      <c r="L401" s="97"/>
      <c r="Q401" s="99"/>
      <c r="V401" s="100"/>
      <c r="AA401" s="97"/>
    </row>
    <row r="402">
      <c r="F402" s="97"/>
      <c r="L402" s="97"/>
      <c r="Q402" s="99"/>
      <c r="V402" s="100"/>
      <c r="AA402" s="97"/>
    </row>
    <row r="403">
      <c r="F403" s="97"/>
      <c r="L403" s="97"/>
      <c r="Q403" s="99"/>
      <c r="V403" s="100"/>
      <c r="AA403" s="97"/>
    </row>
    <row r="404">
      <c r="F404" s="97"/>
      <c r="L404" s="97"/>
      <c r="Q404" s="99"/>
      <c r="V404" s="100"/>
      <c r="AA404" s="97"/>
    </row>
    <row r="405">
      <c r="F405" s="97"/>
      <c r="L405" s="97"/>
      <c r="Q405" s="99"/>
      <c r="V405" s="100"/>
      <c r="AA405" s="97"/>
    </row>
    <row r="406">
      <c r="F406" s="97"/>
      <c r="L406" s="97"/>
      <c r="Q406" s="99"/>
      <c r="V406" s="100"/>
      <c r="AA406" s="97"/>
    </row>
    <row r="407">
      <c r="F407" s="97"/>
      <c r="L407" s="97"/>
      <c r="Q407" s="99"/>
      <c r="V407" s="100"/>
      <c r="AA407" s="97"/>
    </row>
    <row r="408">
      <c r="F408" s="97"/>
      <c r="L408" s="97"/>
      <c r="Q408" s="99"/>
      <c r="V408" s="100"/>
      <c r="AA408" s="97"/>
    </row>
    <row r="409">
      <c r="F409" s="97"/>
      <c r="L409" s="97"/>
      <c r="Q409" s="99"/>
      <c r="V409" s="100"/>
      <c r="AA409" s="97"/>
    </row>
    <row r="410">
      <c r="F410" s="97"/>
      <c r="L410" s="97"/>
      <c r="Q410" s="99"/>
      <c r="V410" s="100"/>
      <c r="AA410" s="97"/>
    </row>
    <row r="411">
      <c r="F411" s="97"/>
      <c r="L411" s="97"/>
      <c r="Q411" s="99"/>
      <c r="V411" s="100"/>
      <c r="AA411" s="97"/>
    </row>
    <row r="412">
      <c r="F412" s="97"/>
      <c r="L412" s="97"/>
      <c r="Q412" s="99"/>
      <c r="V412" s="100"/>
      <c r="AA412" s="97"/>
    </row>
    <row r="413">
      <c r="F413" s="97"/>
      <c r="L413" s="97"/>
      <c r="Q413" s="99"/>
      <c r="V413" s="100"/>
      <c r="AA413" s="97"/>
    </row>
    <row r="414">
      <c r="F414" s="97"/>
      <c r="L414" s="97"/>
      <c r="Q414" s="99"/>
      <c r="V414" s="100"/>
      <c r="AA414" s="97"/>
    </row>
    <row r="415">
      <c r="F415" s="97"/>
      <c r="L415" s="97"/>
      <c r="Q415" s="99"/>
      <c r="V415" s="100"/>
      <c r="AA415" s="97"/>
    </row>
    <row r="416">
      <c r="F416" s="97"/>
      <c r="L416" s="97"/>
      <c r="Q416" s="99"/>
      <c r="V416" s="100"/>
      <c r="AA416" s="97"/>
    </row>
    <row r="417">
      <c r="F417" s="97"/>
      <c r="L417" s="97"/>
      <c r="Q417" s="99"/>
      <c r="V417" s="100"/>
      <c r="AA417" s="97"/>
    </row>
    <row r="418">
      <c r="F418" s="97"/>
      <c r="L418" s="97"/>
      <c r="Q418" s="99"/>
      <c r="V418" s="100"/>
      <c r="AA418" s="97"/>
    </row>
    <row r="419">
      <c r="F419" s="97"/>
      <c r="L419" s="97"/>
      <c r="Q419" s="99"/>
      <c r="V419" s="100"/>
      <c r="AA419" s="97"/>
    </row>
    <row r="420">
      <c r="F420" s="97"/>
      <c r="L420" s="97"/>
      <c r="Q420" s="99"/>
      <c r="V420" s="100"/>
      <c r="AA420" s="97"/>
    </row>
    <row r="421">
      <c r="F421" s="97"/>
      <c r="L421" s="97"/>
      <c r="Q421" s="99"/>
      <c r="V421" s="100"/>
      <c r="AA421" s="97"/>
    </row>
    <row r="422">
      <c r="F422" s="97"/>
      <c r="L422" s="97"/>
      <c r="Q422" s="99"/>
      <c r="V422" s="100"/>
      <c r="AA422" s="97"/>
    </row>
    <row r="423">
      <c r="F423" s="97"/>
      <c r="L423" s="97"/>
      <c r="Q423" s="99"/>
      <c r="V423" s="100"/>
      <c r="AA423" s="97"/>
    </row>
    <row r="424">
      <c r="F424" s="97"/>
      <c r="L424" s="97"/>
      <c r="Q424" s="99"/>
      <c r="V424" s="100"/>
      <c r="AA424" s="97"/>
    </row>
    <row r="425">
      <c r="F425" s="97"/>
      <c r="L425" s="97"/>
      <c r="Q425" s="99"/>
      <c r="V425" s="100"/>
      <c r="AA425" s="97"/>
    </row>
    <row r="426">
      <c r="F426" s="97"/>
      <c r="L426" s="97"/>
      <c r="Q426" s="99"/>
      <c r="V426" s="100"/>
      <c r="AA426" s="97"/>
    </row>
    <row r="427">
      <c r="F427" s="97"/>
      <c r="L427" s="97"/>
      <c r="Q427" s="99"/>
      <c r="V427" s="100"/>
      <c r="AA427" s="97"/>
    </row>
    <row r="428">
      <c r="F428" s="97"/>
      <c r="L428" s="97"/>
      <c r="Q428" s="99"/>
      <c r="V428" s="100"/>
      <c r="AA428" s="97"/>
    </row>
    <row r="429">
      <c r="F429" s="97"/>
      <c r="L429" s="97"/>
      <c r="Q429" s="99"/>
      <c r="V429" s="100"/>
      <c r="AA429" s="97"/>
    </row>
    <row r="430">
      <c r="F430" s="97"/>
      <c r="L430" s="97"/>
      <c r="Q430" s="99"/>
      <c r="V430" s="100"/>
      <c r="AA430" s="97"/>
    </row>
    <row r="431">
      <c r="F431" s="97"/>
      <c r="L431" s="97"/>
      <c r="Q431" s="99"/>
      <c r="V431" s="100"/>
      <c r="AA431" s="97"/>
    </row>
    <row r="432">
      <c r="F432" s="97"/>
      <c r="L432" s="97"/>
      <c r="Q432" s="99"/>
      <c r="V432" s="100"/>
      <c r="AA432" s="97"/>
    </row>
    <row r="433">
      <c r="F433" s="97"/>
      <c r="L433" s="97"/>
      <c r="Q433" s="99"/>
      <c r="V433" s="100"/>
      <c r="AA433" s="97"/>
    </row>
    <row r="434">
      <c r="F434" s="97"/>
      <c r="L434" s="97"/>
      <c r="Q434" s="99"/>
      <c r="V434" s="100"/>
      <c r="AA434" s="97"/>
    </row>
    <row r="435">
      <c r="F435" s="97"/>
      <c r="L435" s="97"/>
      <c r="Q435" s="99"/>
      <c r="V435" s="100"/>
      <c r="AA435" s="97"/>
    </row>
    <row r="436">
      <c r="F436" s="97"/>
      <c r="L436" s="97"/>
      <c r="Q436" s="99"/>
      <c r="V436" s="100"/>
      <c r="AA436" s="97"/>
    </row>
    <row r="437">
      <c r="F437" s="97"/>
      <c r="L437" s="97"/>
      <c r="Q437" s="99"/>
      <c r="V437" s="100"/>
      <c r="AA437" s="97"/>
    </row>
    <row r="438">
      <c r="F438" s="97"/>
      <c r="L438" s="97"/>
      <c r="Q438" s="99"/>
      <c r="V438" s="100"/>
      <c r="AA438" s="97"/>
    </row>
    <row r="439">
      <c r="F439" s="97"/>
      <c r="L439" s="97"/>
      <c r="Q439" s="99"/>
      <c r="V439" s="100"/>
      <c r="AA439" s="97"/>
    </row>
    <row r="440">
      <c r="F440" s="97"/>
      <c r="L440" s="97"/>
      <c r="Q440" s="99"/>
      <c r="V440" s="100"/>
      <c r="AA440" s="97"/>
    </row>
    <row r="441">
      <c r="F441" s="97"/>
      <c r="L441" s="97"/>
      <c r="Q441" s="99"/>
      <c r="V441" s="100"/>
      <c r="AA441" s="97"/>
    </row>
    <row r="442">
      <c r="F442" s="97"/>
      <c r="L442" s="97"/>
      <c r="Q442" s="99"/>
      <c r="V442" s="100"/>
      <c r="AA442" s="97"/>
    </row>
    <row r="443">
      <c r="F443" s="97"/>
      <c r="L443" s="97"/>
      <c r="Q443" s="99"/>
      <c r="V443" s="100"/>
      <c r="AA443" s="97"/>
    </row>
    <row r="444">
      <c r="F444" s="97"/>
      <c r="L444" s="97"/>
      <c r="Q444" s="99"/>
      <c r="V444" s="100"/>
      <c r="AA444" s="97"/>
    </row>
    <row r="445">
      <c r="F445" s="97"/>
      <c r="L445" s="97"/>
      <c r="Q445" s="99"/>
      <c r="V445" s="100"/>
      <c r="AA445" s="97"/>
    </row>
    <row r="446">
      <c r="F446" s="97"/>
      <c r="L446" s="97"/>
      <c r="Q446" s="99"/>
      <c r="V446" s="100"/>
      <c r="AA446" s="97"/>
    </row>
    <row r="447">
      <c r="F447" s="97"/>
      <c r="L447" s="97"/>
      <c r="Q447" s="99"/>
      <c r="V447" s="100"/>
      <c r="AA447" s="97"/>
    </row>
    <row r="448">
      <c r="F448" s="97"/>
      <c r="L448" s="97"/>
      <c r="Q448" s="99"/>
      <c r="V448" s="100"/>
      <c r="AA448" s="97"/>
    </row>
    <row r="449">
      <c r="F449" s="97"/>
      <c r="L449" s="97"/>
      <c r="Q449" s="99"/>
      <c r="V449" s="100"/>
      <c r="AA449" s="97"/>
    </row>
    <row r="450">
      <c r="F450" s="97"/>
      <c r="L450" s="97"/>
      <c r="Q450" s="99"/>
      <c r="V450" s="100"/>
      <c r="AA450" s="97"/>
    </row>
    <row r="451">
      <c r="F451" s="97"/>
      <c r="L451" s="97"/>
      <c r="Q451" s="99"/>
      <c r="V451" s="100"/>
      <c r="AA451" s="97"/>
    </row>
    <row r="452">
      <c r="F452" s="97"/>
      <c r="L452" s="97"/>
      <c r="Q452" s="99"/>
      <c r="V452" s="100"/>
      <c r="AA452" s="97"/>
    </row>
    <row r="453">
      <c r="F453" s="97"/>
      <c r="L453" s="97"/>
      <c r="Q453" s="99"/>
      <c r="V453" s="100"/>
      <c r="AA453" s="97"/>
    </row>
    <row r="454">
      <c r="F454" s="97"/>
      <c r="L454" s="97"/>
      <c r="Q454" s="99"/>
      <c r="V454" s="100"/>
      <c r="AA454" s="97"/>
    </row>
    <row r="455">
      <c r="F455" s="97"/>
      <c r="L455" s="97"/>
      <c r="Q455" s="99"/>
      <c r="V455" s="100"/>
      <c r="AA455" s="97"/>
    </row>
    <row r="456">
      <c r="F456" s="97"/>
      <c r="L456" s="97"/>
      <c r="Q456" s="99"/>
      <c r="V456" s="100"/>
      <c r="AA456" s="97"/>
    </row>
    <row r="457">
      <c r="F457" s="97"/>
      <c r="L457" s="97"/>
      <c r="Q457" s="99"/>
      <c r="V457" s="100"/>
      <c r="AA457" s="97"/>
    </row>
    <row r="458">
      <c r="F458" s="97"/>
      <c r="L458" s="97"/>
      <c r="Q458" s="99"/>
      <c r="V458" s="100"/>
      <c r="AA458" s="97"/>
    </row>
    <row r="459">
      <c r="F459" s="97"/>
      <c r="L459" s="97"/>
      <c r="Q459" s="99"/>
      <c r="V459" s="100"/>
      <c r="AA459" s="97"/>
    </row>
    <row r="460">
      <c r="F460" s="97"/>
      <c r="L460" s="97"/>
      <c r="Q460" s="99"/>
      <c r="V460" s="100"/>
      <c r="AA460" s="97"/>
    </row>
    <row r="461">
      <c r="F461" s="97"/>
      <c r="L461" s="97"/>
      <c r="Q461" s="99"/>
      <c r="V461" s="100"/>
      <c r="AA461" s="97"/>
    </row>
    <row r="462">
      <c r="F462" s="97"/>
      <c r="L462" s="97"/>
      <c r="Q462" s="99"/>
      <c r="V462" s="100"/>
      <c r="AA462" s="97"/>
    </row>
    <row r="463">
      <c r="F463" s="97"/>
      <c r="L463" s="97"/>
      <c r="Q463" s="99"/>
      <c r="V463" s="100"/>
      <c r="AA463" s="97"/>
    </row>
    <row r="464">
      <c r="F464" s="97"/>
      <c r="L464" s="97"/>
      <c r="Q464" s="99"/>
      <c r="V464" s="100"/>
      <c r="AA464" s="97"/>
    </row>
    <row r="465">
      <c r="F465" s="97"/>
      <c r="L465" s="97"/>
      <c r="Q465" s="99"/>
      <c r="V465" s="100"/>
      <c r="AA465" s="97"/>
    </row>
    <row r="466">
      <c r="F466" s="97"/>
      <c r="L466" s="97"/>
      <c r="Q466" s="99"/>
      <c r="V466" s="100"/>
      <c r="AA466" s="97"/>
    </row>
    <row r="467">
      <c r="F467" s="97"/>
      <c r="L467" s="97"/>
      <c r="Q467" s="99"/>
      <c r="V467" s="100"/>
      <c r="AA467" s="97"/>
    </row>
    <row r="468">
      <c r="F468" s="97"/>
      <c r="L468" s="97"/>
      <c r="Q468" s="99"/>
      <c r="V468" s="100"/>
      <c r="AA468" s="97"/>
    </row>
    <row r="469">
      <c r="F469" s="97"/>
      <c r="L469" s="97"/>
      <c r="Q469" s="99"/>
      <c r="V469" s="100"/>
      <c r="AA469" s="97"/>
    </row>
    <row r="470">
      <c r="F470" s="97"/>
      <c r="L470" s="97"/>
      <c r="Q470" s="99"/>
      <c r="V470" s="100"/>
      <c r="AA470" s="97"/>
    </row>
    <row r="471">
      <c r="F471" s="97"/>
      <c r="L471" s="97"/>
      <c r="Q471" s="99"/>
      <c r="V471" s="100"/>
      <c r="AA471" s="97"/>
    </row>
    <row r="472">
      <c r="F472" s="97"/>
      <c r="L472" s="97"/>
      <c r="Q472" s="99"/>
      <c r="V472" s="100"/>
      <c r="AA472" s="97"/>
    </row>
    <row r="473">
      <c r="F473" s="97"/>
      <c r="L473" s="97"/>
      <c r="Q473" s="99"/>
      <c r="V473" s="100"/>
      <c r="AA473" s="97"/>
    </row>
    <row r="474">
      <c r="F474" s="97"/>
      <c r="L474" s="97"/>
      <c r="Q474" s="99"/>
      <c r="V474" s="100"/>
      <c r="AA474" s="97"/>
    </row>
    <row r="475">
      <c r="F475" s="97"/>
      <c r="L475" s="97"/>
      <c r="Q475" s="99"/>
      <c r="V475" s="100"/>
      <c r="AA475" s="97"/>
    </row>
    <row r="476">
      <c r="F476" s="97"/>
      <c r="L476" s="97"/>
      <c r="Q476" s="99"/>
      <c r="V476" s="100"/>
      <c r="AA476" s="97"/>
    </row>
    <row r="477">
      <c r="F477" s="97"/>
      <c r="L477" s="97"/>
      <c r="Q477" s="99"/>
      <c r="V477" s="100"/>
      <c r="AA477" s="97"/>
    </row>
    <row r="478">
      <c r="F478" s="97"/>
      <c r="L478" s="97"/>
      <c r="Q478" s="99"/>
      <c r="V478" s="100"/>
      <c r="AA478" s="97"/>
    </row>
    <row r="479">
      <c r="F479" s="97"/>
      <c r="L479" s="97"/>
      <c r="Q479" s="99"/>
      <c r="V479" s="100"/>
      <c r="AA479" s="97"/>
    </row>
    <row r="480">
      <c r="F480" s="97"/>
      <c r="L480" s="97"/>
      <c r="Q480" s="99"/>
      <c r="V480" s="100"/>
      <c r="AA480" s="97"/>
    </row>
    <row r="481">
      <c r="F481" s="97"/>
      <c r="L481" s="97"/>
      <c r="Q481" s="99"/>
      <c r="V481" s="100"/>
      <c r="AA481" s="97"/>
    </row>
    <row r="482">
      <c r="F482" s="97"/>
      <c r="L482" s="97"/>
      <c r="Q482" s="99"/>
      <c r="V482" s="100"/>
      <c r="AA482" s="97"/>
    </row>
    <row r="483">
      <c r="F483" s="97"/>
      <c r="L483" s="97"/>
      <c r="Q483" s="99"/>
      <c r="V483" s="100"/>
      <c r="AA483" s="97"/>
    </row>
    <row r="484">
      <c r="F484" s="97"/>
      <c r="L484" s="97"/>
      <c r="Q484" s="99"/>
      <c r="V484" s="100"/>
      <c r="AA484" s="97"/>
    </row>
    <row r="485">
      <c r="F485" s="97"/>
      <c r="L485" s="97"/>
      <c r="Q485" s="99"/>
      <c r="V485" s="100"/>
      <c r="AA485" s="97"/>
    </row>
    <row r="486">
      <c r="F486" s="97"/>
      <c r="L486" s="97"/>
      <c r="Q486" s="99"/>
      <c r="V486" s="100"/>
      <c r="AA486" s="97"/>
    </row>
    <row r="487">
      <c r="F487" s="97"/>
      <c r="L487" s="97"/>
      <c r="Q487" s="99"/>
      <c r="V487" s="100"/>
      <c r="AA487" s="97"/>
    </row>
    <row r="488">
      <c r="F488" s="97"/>
      <c r="L488" s="97"/>
      <c r="Q488" s="99"/>
      <c r="V488" s="100"/>
      <c r="AA488" s="97"/>
    </row>
    <row r="489">
      <c r="F489" s="97"/>
      <c r="L489" s="97"/>
      <c r="Q489" s="99"/>
      <c r="V489" s="100"/>
      <c r="AA489" s="97"/>
    </row>
    <row r="490">
      <c r="F490" s="97"/>
      <c r="L490" s="97"/>
      <c r="Q490" s="99"/>
      <c r="V490" s="100"/>
      <c r="AA490" s="97"/>
    </row>
    <row r="491">
      <c r="F491" s="97"/>
      <c r="L491" s="97"/>
      <c r="Q491" s="99"/>
      <c r="V491" s="100"/>
      <c r="AA491" s="97"/>
    </row>
    <row r="492">
      <c r="F492" s="97"/>
      <c r="L492" s="97"/>
      <c r="Q492" s="99"/>
      <c r="V492" s="100"/>
      <c r="AA492" s="97"/>
    </row>
    <row r="493">
      <c r="F493" s="97"/>
      <c r="L493" s="97"/>
      <c r="Q493" s="99"/>
      <c r="V493" s="100"/>
      <c r="AA493" s="97"/>
    </row>
    <row r="494">
      <c r="F494" s="97"/>
      <c r="L494" s="97"/>
      <c r="Q494" s="99"/>
      <c r="V494" s="100"/>
      <c r="AA494" s="97"/>
    </row>
    <row r="495">
      <c r="F495" s="97"/>
      <c r="L495" s="97"/>
      <c r="Q495" s="99"/>
      <c r="V495" s="100"/>
      <c r="AA495" s="97"/>
    </row>
    <row r="496">
      <c r="F496" s="97"/>
      <c r="L496" s="97"/>
      <c r="Q496" s="99"/>
      <c r="V496" s="100"/>
      <c r="AA496" s="97"/>
    </row>
    <row r="497">
      <c r="F497" s="97"/>
      <c r="L497" s="97"/>
      <c r="Q497" s="99"/>
      <c r="V497" s="100"/>
      <c r="AA497" s="97"/>
    </row>
    <row r="498">
      <c r="F498" s="97"/>
      <c r="L498" s="97"/>
      <c r="Q498" s="99"/>
      <c r="V498" s="100"/>
      <c r="AA498" s="97"/>
    </row>
    <row r="499">
      <c r="F499" s="97"/>
      <c r="L499" s="97"/>
      <c r="Q499" s="99"/>
      <c r="V499" s="100"/>
      <c r="AA499" s="97"/>
    </row>
    <row r="500">
      <c r="F500" s="97"/>
      <c r="L500" s="97"/>
      <c r="Q500" s="99"/>
      <c r="V500" s="100"/>
      <c r="AA500" s="97"/>
    </row>
    <row r="501">
      <c r="F501" s="97"/>
      <c r="L501" s="97"/>
      <c r="Q501" s="99"/>
      <c r="V501" s="100"/>
      <c r="AA501" s="97"/>
    </row>
    <row r="502">
      <c r="F502" s="97"/>
      <c r="L502" s="97"/>
      <c r="Q502" s="99"/>
      <c r="V502" s="100"/>
      <c r="AA502" s="97"/>
    </row>
    <row r="503">
      <c r="F503" s="97"/>
      <c r="L503" s="97"/>
      <c r="Q503" s="99"/>
      <c r="V503" s="100"/>
      <c r="AA503" s="97"/>
    </row>
    <row r="504">
      <c r="F504" s="97"/>
      <c r="L504" s="97"/>
      <c r="Q504" s="99"/>
      <c r="V504" s="100"/>
      <c r="AA504" s="97"/>
    </row>
    <row r="505">
      <c r="F505" s="97"/>
      <c r="L505" s="97"/>
      <c r="Q505" s="99"/>
      <c r="V505" s="100"/>
      <c r="AA505" s="97"/>
    </row>
    <row r="506">
      <c r="F506" s="97"/>
      <c r="L506" s="97"/>
      <c r="Q506" s="99"/>
      <c r="V506" s="100"/>
      <c r="AA506" s="97"/>
    </row>
    <row r="507">
      <c r="F507" s="97"/>
      <c r="L507" s="97"/>
      <c r="Q507" s="99"/>
      <c r="V507" s="100"/>
      <c r="AA507" s="97"/>
    </row>
    <row r="508">
      <c r="F508" s="97"/>
      <c r="L508" s="97"/>
      <c r="Q508" s="99"/>
      <c r="V508" s="100"/>
      <c r="AA508" s="97"/>
    </row>
    <row r="509">
      <c r="F509" s="97"/>
      <c r="L509" s="97"/>
      <c r="Q509" s="99"/>
      <c r="V509" s="100"/>
      <c r="AA509" s="97"/>
    </row>
    <row r="510">
      <c r="F510" s="97"/>
      <c r="L510" s="97"/>
      <c r="Q510" s="99"/>
      <c r="V510" s="100"/>
      <c r="AA510" s="97"/>
    </row>
    <row r="511">
      <c r="F511" s="97"/>
      <c r="L511" s="97"/>
      <c r="Q511" s="99"/>
      <c r="V511" s="100"/>
      <c r="AA511" s="97"/>
    </row>
    <row r="512">
      <c r="F512" s="97"/>
      <c r="L512" s="97"/>
      <c r="Q512" s="99"/>
      <c r="V512" s="100"/>
      <c r="AA512" s="97"/>
    </row>
    <row r="513">
      <c r="F513" s="97"/>
      <c r="L513" s="97"/>
      <c r="Q513" s="99"/>
      <c r="V513" s="100"/>
      <c r="AA513" s="97"/>
    </row>
    <row r="514">
      <c r="F514" s="97"/>
      <c r="L514" s="97"/>
      <c r="Q514" s="99"/>
      <c r="V514" s="100"/>
      <c r="AA514" s="97"/>
    </row>
    <row r="515">
      <c r="F515" s="97"/>
      <c r="L515" s="97"/>
      <c r="Q515" s="99"/>
      <c r="V515" s="100"/>
      <c r="AA515" s="97"/>
    </row>
    <row r="516">
      <c r="F516" s="97"/>
      <c r="L516" s="97"/>
      <c r="Q516" s="99"/>
      <c r="V516" s="100"/>
      <c r="AA516" s="97"/>
    </row>
    <row r="517">
      <c r="F517" s="97"/>
      <c r="L517" s="97"/>
      <c r="Q517" s="99"/>
      <c r="V517" s="100"/>
      <c r="AA517" s="97"/>
    </row>
    <row r="518">
      <c r="F518" s="97"/>
      <c r="L518" s="97"/>
      <c r="Q518" s="99"/>
      <c r="V518" s="100"/>
      <c r="AA518" s="97"/>
    </row>
    <row r="519">
      <c r="F519" s="97"/>
      <c r="L519" s="97"/>
      <c r="Q519" s="99"/>
      <c r="V519" s="100"/>
      <c r="AA519" s="97"/>
    </row>
    <row r="520">
      <c r="F520" s="97"/>
      <c r="L520" s="97"/>
      <c r="Q520" s="99"/>
      <c r="V520" s="100"/>
      <c r="AA520" s="97"/>
    </row>
    <row r="521">
      <c r="F521" s="97"/>
      <c r="L521" s="97"/>
      <c r="Q521" s="99"/>
      <c r="V521" s="100"/>
      <c r="AA521" s="97"/>
    </row>
    <row r="522">
      <c r="F522" s="97"/>
      <c r="L522" s="97"/>
      <c r="Q522" s="99"/>
      <c r="V522" s="100"/>
      <c r="AA522" s="97"/>
    </row>
    <row r="523">
      <c r="F523" s="97"/>
      <c r="L523" s="97"/>
      <c r="Q523" s="99"/>
      <c r="V523" s="100"/>
      <c r="AA523" s="97"/>
    </row>
    <row r="524">
      <c r="F524" s="97"/>
      <c r="L524" s="97"/>
      <c r="Q524" s="99"/>
      <c r="V524" s="100"/>
      <c r="AA524" s="97"/>
    </row>
    <row r="525">
      <c r="F525" s="97"/>
      <c r="L525" s="97"/>
      <c r="Q525" s="99"/>
      <c r="V525" s="100"/>
      <c r="AA525" s="97"/>
    </row>
    <row r="526">
      <c r="F526" s="97"/>
      <c r="L526" s="97"/>
      <c r="Q526" s="99"/>
      <c r="V526" s="100"/>
      <c r="AA526" s="97"/>
    </row>
    <row r="527">
      <c r="F527" s="97"/>
      <c r="L527" s="97"/>
      <c r="Q527" s="99"/>
      <c r="V527" s="100"/>
      <c r="AA527" s="97"/>
    </row>
    <row r="528">
      <c r="F528" s="97"/>
      <c r="L528" s="97"/>
      <c r="Q528" s="99"/>
      <c r="V528" s="100"/>
      <c r="AA528" s="97"/>
    </row>
    <row r="529">
      <c r="F529" s="97"/>
      <c r="L529" s="97"/>
      <c r="Q529" s="99"/>
      <c r="V529" s="100"/>
      <c r="AA529" s="97"/>
    </row>
    <row r="530">
      <c r="F530" s="97"/>
      <c r="L530" s="97"/>
      <c r="Q530" s="99"/>
      <c r="V530" s="100"/>
      <c r="AA530" s="97"/>
    </row>
    <row r="531">
      <c r="F531" s="97"/>
      <c r="L531" s="97"/>
      <c r="Q531" s="99"/>
      <c r="V531" s="100"/>
      <c r="AA531" s="97"/>
    </row>
    <row r="532">
      <c r="F532" s="97"/>
      <c r="L532" s="97"/>
      <c r="Q532" s="99"/>
      <c r="V532" s="100"/>
      <c r="AA532" s="97"/>
    </row>
    <row r="533">
      <c r="F533" s="97"/>
      <c r="L533" s="97"/>
      <c r="Q533" s="99"/>
      <c r="V533" s="100"/>
      <c r="AA533" s="97"/>
    </row>
    <row r="534">
      <c r="F534" s="97"/>
      <c r="L534" s="97"/>
      <c r="Q534" s="99"/>
      <c r="V534" s="100"/>
      <c r="AA534" s="97"/>
    </row>
    <row r="535">
      <c r="F535" s="97"/>
      <c r="L535" s="97"/>
      <c r="Q535" s="99"/>
      <c r="V535" s="100"/>
      <c r="AA535" s="97"/>
    </row>
    <row r="536">
      <c r="F536" s="97"/>
      <c r="L536" s="97"/>
      <c r="Q536" s="99"/>
      <c r="V536" s="100"/>
      <c r="AA536" s="97"/>
    </row>
    <row r="537">
      <c r="F537" s="97"/>
      <c r="L537" s="97"/>
      <c r="Q537" s="99"/>
      <c r="V537" s="100"/>
      <c r="AA537" s="97"/>
    </row>
    <row r="538">
      <c r="F538" s="97"/>
      <c r="L538" s="97"/>
      <c r="Q538" s="99"/>
      <c r="V538" s="100"/>
      <c r="AA538" s="97"/>
    </row>
    <row r="539">
      <c r="F539" s="97"/>
      <c r="L539" s="97"/>
      <c r="Q539" s="99"/>
      <c r="V539" s="100"/>
      <c r="AA539" s="97"/>
    </row>
    <row r="540">
      <c r="F540" s="97"/>
      <c r="L540" s="97"/>
      <c r="Q540" s="99"/>
      <c r="V540" s="100"/>
      <c r="AA540" s="97"/>
    </row>
    <row r="541">
      <c r="F541" s="97"/>
      <c r="L541" s="97"/>
      <c r="Q541" s="99"/>
      <c r="V541" s="100"/>
      <c r="AA541" s="97"/>
    </row>
    <row r="542">
      <c r="F542" s="97"/>
      <c r="L542" s="97"/>
      <c r="Q542" s="99"/>
      <c r="V542" s="100"/>
      <c r="AA542" s="97"/>
    </row>
    <row r="543">
      <c r="F543" s="97"/>
      <c r="L543" s="97"/>
      <c r="Q543" s="99"/>
      <c r="V543" s="100"/>
      <c r="AA543" s="97"/>
    </row>
    <row r="544">
      <c r="F544" s="97"/>
      <c r="L544" s="97"/>
      <c r="Q544" s="99"/>
      <c r="V544" s="100"/>
      <c r="AA544" s="97"/>
    </row>
    <row r="545">
      <c r="F545" s="97"/>
      <c r="L545" s="97"/>
      <c r="Q545" s="99"/>
      <c r="V545" s="100"/>
      <c r="AA545" s="97"/>
    </row>
    <row r="546">
      <c r="F546" s="97"/>
      <c r="L546" s="97"/>
      <c r="Q546" s="99"/>
      <c r="V546" s="100"/>
      <c r="AA546" s="97"/>
    </row>
    <row r="547">
      <c r="F547" s="97"/>
      <c r="L547" s="97"/>
      <c r="Q547" s="99"/>
      <c r="V547" s="100"/>
      <c r="AA547" s="97"/>
    </row>
    <row r="548">
      <c r="F548" s="97"/>
      <c r="L548" s="97"/>
      <c r="Q548" s="99"/>
      <c r="V548" s="100"/>
      <c r="AA548" s="97"/>
    </row>
    <row r="549">
      <c r="F549" s="97"/>
      <c r="L549" s="97"/>
      <c r="Q549" s="99"/>
      <c r="V549" s="100"/>
      <c r="AA549" s="97"/>
    </row>
    <row r="550">
      <c r="F550" s="97"/>
      <c r="L550" s="97"/>
      <c r="Q550" s="99"/>
      <c r="V550" s="100"/>
      <c r="AA550" s="97"/>
    </row>
    <row r="551">
      <c r="F551" s="97"/>
      <c r="L551" s="97"/>
      <c r="Q551" s="99"/>
      <c r="V551" s="100"/>
      <c r="AA551" s="97"/>
    </row>
    <row r="552">
      <c r="F552" s="97"/>
      <c r="L552" s="97"/>
      <c r="Q552" s="99"/>
      <c r="V552" s="100"/>
      <c r="AA552" s="97"/>
    </row>
    <row r="553">
      <c r="F553" s="97"/>
      <c r="L553" s="97"/>
      <c r="Q553" s="99"/>
      <c r="V553" s="100"/>
      <c r="AA553" s="97"/>
    </row>
    <row r="554">
      <c r="F554" s="97"/>
      <c r="L554" s="97"/>
      <c r="Q554" s="99"/>
      <c r="V554" s="100"/>
      <c r="AA554" s="97"/>
    </row>
    <row r="555">
      <c r="F555" s="97"/>
      <c r="L555" s="97"/>
      <c r="Q555" s="99"/>
      <c r="V555" s="100"/>
      <c r="AA555" s="97"/>
    </row>
    <row r="556">
      <c r="F556" s="97"/>
      <c r="L556" s="97"/>
      <c r="Q556" s="99"/>
      <c r="V556" s="100"/>
      <c r="AA556" s="97"/>
    </row>
    <row r="557">
      <c r="F557" s="97"/>
      <c r="L557" s="97"/>
      <c r="Q557" s="99"/>
      <c r="V557" s="100"/>
      <c r="AA557" s="97"/>
    </row>
    <row r="558">
      <c r="F558" s="97"/>
      <c r="L558" s="97"/>
      <c r="Q558" s="99"/>
      <c r="V558" s="100"/>
      <c r="AA558" s="97"/>
    </row>
    <row r="559">
      <c r="F559" s="97"/>
      <c r="L559" s="97"/>
      <c r="Q559" s="99"/>
      <c r="V559" s="100"/>
      <c r="AA559" s="97"/>
    </row>
    <row r="560">
      <c r="F560" s="97"/>
      <c r="L560" s="97"/>
      <c r="Q560" s="99"/>
      <c r="V560" s="100"/>
      <c r="AA560" s="97"/>
    </row>
    <row r="561">
      <c r="F561" s="97"/>
      <c r="L561" s="97"/>
      <c r="Q561" s="99"/>
      <c r="V561" s="100"/>
      <c r="AA561" s="97"/>
    </row>
    <row r="562">
      <c r="F562" s="97"/>
      <c r="L562" s="97"/>
      <c r="Q562" s="99"/>
      <c r="V562" s="100"/>
      <c r="AA562" s="97"/>
    </row>
    <row r="563">
      <c r="F563" s="97"/>
      <c r="L563" s="97"/>
      <c r="Q563" s="99"/>
      <c r="V563" s="100"/>
      <c r="AA563" s="97"/>
    </row>
    <row r="564">
      <c r="F564" s="97"/>
      <c r="L564" s="97"/>
      <c r="Q564" s="99"/>
      <c r="V564" s="100"/>
      <c r="AA564" s="97"/>
    </row>
    <row r="565">
      <c r="F565" s="97"/>
      <c r="L565" s="97"/>
      <c r="Q565" s="99"/>
      <c r="V565" s="100"/>
      <c r="AA565" s="97"/>
    </row>
    <row r="566">
      <c r="F566" s="97"/>
      <c r="L566" s="97"/>
      <c r="Q566" s="99"/>
      <c r="V566" s="100"/>
      <c r="AA566" s="97"/>
    </row>
    <row r="567">
      <c r="F567" s="97"/>
      <c r="L567" s="97"/>
      <c r="Q567" s="99"/>
      <c r="V567" s="100"/>
      <c r="AA567" s="97"/>
    </row>
    <row r="568">
      <c r="F568" s="97"/>
      <c r="L568" s="97"/>
      <c r="Q568" s="99"/>
      <c r="V568" s="100"/>
      <c r="AA568" s="97"/>
    </row>
    <row r="569">
      <c r="F569" s="97"/>
      <c r="L569" s="97"/>
      <c r="Q569" s="99"/>
      <c r="V569" s="100"/>
      <c r="AA569" s="97"/>
    </row>
    <row r="570">
      <c r="F570" s="97"/>
      <c r="L570" s="97"/>
      <c r="Q570" s="99"/>
      <c r="V570" s="100"/>
      <c r="AA570" s="97"/>
    </row>
    <row r="571">
      <c r="F571" s="97"/>
      <c r="L571" s="97"/>
      <c r="Q571" s="99"/>
      <c r="V571" s="100"/>
      <c r="AA571" s="97"/>
    </row>
    <row r="572">
      <c r="F572" s="97"/>
      <c r="L572" s="97"/>
      <c r="Q572" s="99"/>
      <c r="V572" s="100"/>
      <c r="AA572" s="97"/>
    </row>
    <row r="573">
      <c r="F573" s="97"/>
      <c r="L573" s="97"/>
      <c r="Q573" s="99"/>
      <c r="V573" s="100"/>
      <c r="AA573" s="97"/>
    </row>
    <row r="574">
      <c r="F574" s="97"/>
      <c r="L574" s="97"/>
      <c r="Q574" s="99"/>
      <c r="V574" s="100"/>
      <c r="AA574" s="97"/>
    </row>
    <row r="575">
      <c r="F575" s="97"/>
      <c r="L575" s="97"/>
      <c r="Q575" s="99"/>
      <c r="V575" s="100"/>
      <c r="AA575" s="97"/>
    </row>
    <row r="576">
      <c r="F576" s="97"/>
      <c r="L576" s="97"/>
      <c r="Q576" s="99"/>
      <c r="V576" s="100"/>
      <c r="AA576" s="97"/>
    </row>
    <row r="577">
      <c r="F577" s="97"/>
      <c r="L577" s="97"/>
      <c r="Q577" s="99"/>
      <c r="V577" s="100"/>
      <c r="AA577" s="97"/>
    </row>
    <row r="578">
      <c r="F578" s="97"/>
      <c r="L578" s="97"/>
      <c r="Q578" s="99"/>
      <c r="V578" s="100"/>
      <c r="AA578" s="97"/>
    </row>
    <row r="579">
      <c r="F579" s="97"/>
      <c r="L579" s="97"/>
      <c r="Q579" s="99"/>
      <c r="V579" s="100"/>
      <c r="AA579" s="97"/>
    </row>
    <row r="580">
      <c r="F580" s="97"/>
      <c r="L580" s="97"/>
      <c r="Q580" s="99"/>
      <c r="V580" s="100"/>
      <c r="AA580" s="97"/>
    </row>
    <row r="581">
      <c r="F581" s="97"/>
      <c r="L581" s="97"/>
      <c r="Q581" s="99"/>
      <c r="V581" s="100"/>
      <c r="AA581" s="97"/>
    </row>
    <row r="582">
      <c r="F582" s="97"/>
      <c r="L582" s="97"/>
      <c r="Q582" s="99"/>
      <c r="V582" s="100"/>
      <c r="AA582" s="97"/>
    </row>
    <row r="583">
      <c r="F583" s="97"/>
      <c r="L583" s="97"/>
      <c r="Q583" s="99"/>
      <c r="V583" s="100"/>
      <c r="AA583" s="97"/>
    </row>
    <row r="584">
      <c r="F584" s="97"/>
      <c r="L584" s="97"/>
      <c r="Q584" s="99"/>
      <c r="V584" s="100"/>
      <c r="AA584" s="97"/>
    </row>
    <row r="585">
      <c r="F585" s="97"/>
      <c r="L585" s="97"/>
      <c r="Q585" s="99"/>
      <c r="V585" s="100"/>
      <c r="AA585" s="97"/>
    </row>
    <row r="586">
      <c r="F586" s="97"/>
      <c r="L586" s="97"/>
      <c r="Q586" s="99"/>
      <c r="V586" s="100"/>
      <c r="AA586" s="97"/>
    </row>
    <row r="587">
      <c r="F587" s="97"/>
      <c r="L587" s="97"/>
      <c r="Q587" s="99"/>
      <c r="V587" s="100"/>
      <c r="AA587" s="97"/>
    </row>
    <row r="588">
      <c r="F588" s="97"/>
      <c r="L588" s="97"/>
      <c r="Q588" s="99"/>
      <c r="V588" s="100"/>
      <c r="AA588" s="97"/>
    </row>
    <row r="589">
      <c r="F589" s="97"/>
      <c r="L589" s="97"/>
      <c r="Q589" s="99"/>
      <c r="V589" s="100"/>
      <c r="AA589" s="97"/>
    </row>
    <row r="590">
      <c r="F590" s="97"/>
      <c r="L590" s="97"/>
      <c r="Q590" s="99"/>
      <c r="V590" s="100"/>
      <c r="AA590" s="97"/>
    </row>
    <row r="591">
      <c r="F591" s="97"/>
      <c r="L591" s="97"/>
      <c r="Q591" s="99"/>
      <c r="V591" s="100"/>
      <c r="AA591" s="97"/>
    </row>
    <row r="592">
      <c r="F592" s="97"/>
      <c r="L592" s="97"/>
      <c r="Q592" s="99"/>
      <c r="V592" s="100"/>
      <c r="AA592" s="97"/>
    </row>
    <row r="593">
      <c r="F593" s="97"/>
      <c r="L593" s="97"/>
      <c r="Q593" s="99"/>
      <c r="V593" s="100"/>
      <c r="AA593" s="97"/>
    </row>
    <row r="594">
      <c r="F594" s="97"/>
      <c r="L594" s="97"/>
      <c r="Q594" s="99"/>
      <c r="V594" s="100"/>
      <c r="AA594" s="97"/>
    </row>
    <row r="595">
      <c r="F595" s="97"/>
      <c r="L595" s="97"/>
      <c r="Q595" s="99"/>
      <c r="V595" s="100"/>
      <c r="AA595" s="97"/>
    </row>
    <row r="596">
      <c r="F596" s="97"/>
      <c r="L596" s="97"/>
      <c r="Q596" s="99"/>
      <c r="V596" s="100"/>
      <c r="AA596" s="97"/>
    </row>
    <row r="597">
      <c r="F597" s="97"/>
      <c r="L597" s="97"/>
      <c r="Q597" s="99"/>
      <c r="V597" s="100"/>
      <c r="AA597" s="97"/>
    </row>
    <row r="598">
      <c r="F598" s="97"/>
      <c r="L598" s="97"/>
      <c r="Q598" s="99"/>
      <c r="V598" s="100"/>
      <c r="AA598" s="97"/>
    </row>
    <row r="599">
      <c r="F599" s="97"/>
      <c r="L599" s="97"/>
      <c r="Q599" s="99"/>
      <c r="V599" s="100"/>
      <c r="AA599" s="97"/>
    </row>
    <row r="600">
      <c r="F600" s="97"/>
      <c r="L600" s="97"/>
      <c r="Q600" s="99"/>
      <c r="V600" s="100"/>
      <c r="AA600" s="97"/>
    </row>
    <row r="601">
      <c r="F601" s="97"/>
      <c r="L601" s="97"/>
      <c r="Q601" s="99"/>
      <c r="V601" s="100"/>
      <c r="AA601" s="97"/>
    </row>
    <row r="602">
      <c r="F602" s="97"/>
      <c r="L602" s="97"/>
      <c r="Q602" s="99"/>
      <c r="V602" s="100"/>
      <c r="AA602" s="97"/>
    </row>
    <row r="603">
      <c r="F603" s="97"/>
      <c r="L603" s="97"/>
      <c r="Q603" s="99"/>
      <c r="V603" s="100"/>
      <c r="AA603" s="97"/>
    </row>
    <row r="604">
      <c r="F604" s="97"/>
      <c r="L604" s="97"/>
      <c r="Q604" s="99"/>
      <c r="V604" s="100"/>
      <c r="AA604" s="97"/>
    </row>
    <row r="605">
      <c r="F605" s="97"/>
      <c r="L605" s="97"/>
      <c r="Q605" s="99"/>
      <c r="V605" s="100"/>
      <c r="AA605" s="97"/>
    </row>
    <row r="606">
      <c r="F606" s="97"/>
      <c r="L606" s="97"/>
      <c r="Q606" s="99"/>
      <c r="V606" s="100"/>
      <c r="AA606" s="97"/>
    </row>
    <row r="607">
      <c r="F607" s="97"/>
      <c r="L607" s="97"/>
      <c r="Q607" s="99"/>
      <c r="V607" s="100"/>
      <c r="AA607" s="97"/>
    </row>
    <row r="608">
      <c r="F608" s="97"/>
      <c r="L608" s="97"/>
      <c r="Q608" s="99"/>
      <c r="V608" s="100"/>
      <c r="AA608" s="97"/>
    </row>
    <row r="609">
      <c r="F609" s="97"/>
      <c r="L609" s="97"/>
      <c r="Q609" s="99"/>
      <c r="V609" s="100"/>
      <c r="AA609" s="97"/>
    </row>
    <row r="610">
      <c r="F610" s="97"/>
      <c r="L610" s="97"/>
      <c r="Q610" s="99"/>
      <c r="V610" s="100"/>
      <c r="AA610" s="97"/>
    </row>
    <row r="611">
      <c r="F611" s="97"/>
      <c r="L611" s="97"/>
      <c r="Q611" s="99"/>
      <c r="V611" s="100"/>
      <c r="AA611" s="97"/>
    </row>
    <row r="612">
      <c r="F612" s="97"/>
      <c r="L612" s="97"/>
      <c r="Q612" s="99"/>
      <c r="V612" s="100"/>
      <c r="AA612" s="97"/>
    </row>
    <row r="613">
      <c r="F613" s="97"/>
      <c r="L613" s="97"/>
      <c r="Q613" s="99"/>
      <c r="V613" s="100"/>
      <c r="AA613" s="97"/>
    </row>
    <row r="614">
      <c r="F614" s="97"/>
      <c r="L614" s="97"/>
      <c r="Q614" s="99"/>
      <c r="V614" s="100"/>
      <c r="AA614" s="97"/>
    </row>
    <row r="615">
      <c r="F615" s="97"/>
      <c r="L615" s="97"/>
      <c r="Q615" s="99"/>
      <c r="V615" s="100"/>
      <c r="AA615" s="97"/>
    </row>
    <row r="616">
      <c r="F616" s="97"/>
      <c r="L616" s="97"/>
      <c r="Q616" s="99"/>
      <c r="V616" s="100"/>
      <c r="AA616" s="97"/>
    </row>
    <row r="617">
      <c r="F617" s="97"/>
      <c r="L617" s="97"/>
      <c r="Q617" s="99"/>
      <c r="V617" s="100"/>
      <c r="AA617" s="97"/>
    </row>
    <row r="618">
      <c r="F618" s="97"/>
      <c r="L618" s="97"/>
      <c r="Q618" s="99"/>
      <c r="V618" s="100"/>
      <c r="AA618" s="97"/>
    </row>
    <row r="619">
      <c r="F619" s="97"/>
      <c r="L619" s="97"/>
      <c r="Q619" s="99"/>
      <c r="V619" s="100"/>
      <c r="AA619" s="97"/>
    </row>
    <row r="620">
      <c r="F620" s="97"/>
      <c r="L620" s="97"/>
      <c r="Q620" s="99"/>
      <c r="V620" s="100"/>
      <c r="AA620" s="97"/>
    </row>
    <row r="621">
      <c r="F621" s="97"/>
      <c r="L621" s="97"/>
      <c r="Q621" s="99"/>
      <c r="V621" s="100"/>
      <c r="AA621" s="97"/>
    </row>
    <row r="622">
      <c r="F622" s="97"/>
      <c r="L622" s="97"/>
      <c r="Q622" s="99"/>
      <c r="V622" s="100"/>
      <c r="AA622" s="97"/>
    </row>
    <row r="623">
      <c r="F623" s="97"/>
      <c r="L623" s="97"/>
      <c r="Q623" s="99"/>
      <c r="V623" s="100"/>
      <c r="AA623" s="97"/>
    </row>
    <row r="624">
      <c r="F624" s="97"/>
      <c r="L624" s="97"/>
      <c r="Q624" s="99"/>
      <c r="V624" s="100"/>
      <c r="AA624" s="97"/>
    </row>
    <row r="625">
      <c r="F625" s="97"/>
      <c r="L625" s="97"/>
      <c r="Q625" s="99"/>
      <c r="V625" s="100"/>
      <c r="AA625" s="97"/>
    </row>
    <row r="626">
      <c r="F626" s="97"/>
      <c r="L626" s="97"/>
      <c r="Q626" s="99"/>
      <c r="V626" s="100"/>
      <c r="AA626" s="97"/>
    </row>
    <row r="627">
      <c r="F627" s="97"/>
      <c r="L627" s="97"/>
      <c r="Q627" s="99"/>
      <c r="V627" s="100"/>
      <c r="AA627" s="97"/>
    </row>
    <row r="628">
      <c r="F628" s="97"/>
      <c r="L628" s="97"/>
      <c r="Q628" s="99"/>
      <c r="V628" s="100"/>
      <c r="AA628" s="97"/>
    </row>
    <row r="629">
      <c r="F629" s="97"/>
      <c r="L629" s="97"/>
      <c r="Q629" s="99"/>
      <c r="V629" s="100"/>
      <c r="AA629" s="97"/>
    </row>
    <row r="630">
      <c r="F630" s="97"/>
      <c r="L630" s="97"/>
      <c r="Q630" s="99"/>
      <c r="V630" s="100"/>
      <c r="AA630" s="97"/>
    </row>
    <row r="631">
      <c r="F631" s="97"/>
      <c r="L631" s="97"/>
      <c r="Q631" s="99"/>
      <c r="V631" s="100"/>
      <c r="AA631" s="97"/>
    </row>
    <row r="632">
      <c r="F632" s="97"/>
      <c r="L632" s="97"/>
      <c r="Q632" s="99"/>
      <c r="V632" s="100"/>
      <c r="AA632" s="97"/>
    </row>
    <row r="633">
      <c r="F633" s="97"/>
      <c r="L633" s="97"/>
      <c r="Q633" s="99"/>
      <c r="V633" s="100"/>
      <c r="AA633" s="97"/>
    </row>
    <row r="634">
      <c r="F634" s="97"/>
      <c r="L634" s="97"/>
      <c r="Q634" s="99"/>
      <c r="V634" s="100"/>
      <c r="AA634" s="97"/>
    </row>
    <row r="635">
      <c r="F635" s="97"/>
      <c r="L635" s="97"/>
      <c r="Q635" s="99"/>
      <c r="V635" s="100"/>
      <c r="AA635" s="97"/>
    </row>
    <row r="636">
      <c r="F636" s="97"/>
      <c r="L636" s="97"/>
      <c r="Q636" s="99"/>
      <c r="V636" s="100"/>
      <c r="AA636" s="97"/>
    </row>
    <row r="637">
      <c r="F637" s="97"/>
      <c r="L637" s="97"/>
      <c r="Q637" s="99"/>
      <c r="V637" s="100"/>
      <c r="AA637" s="97"/>
    </row>
    <row r="638">
      <c r="F638" s="97"/>
      <c r="L638" s="97"/>
      <c r="Q638" s="99"/>
      <c r="V638" s="100"/>
      <c r="AA638" s="97"/>
    </row>
    <row r="639">
      <c r="F639" s="97"/>
      <c r="L639" s="97"/>
      <c r="Q639" s="99"/>
      <c r="V639" s="100"/>
      <c r="AA639" s="97"/>
    </row>
    <row r="640">
      <c r="F640" s="97"/>
      <c r="L640" s="97"/>
      <c r="Q640" s="99"/>
      <c r="V640" s="100"/>
      <c r="AA640" s="97"/>
    </row>
    <row r="641">
      <c r="F641" s="97"/>
      <c r="L641" s="97"/>
      <c r="Q641" s="99"/>
      <c r="V641" s="100"/>
      <c r="AA641" s="97"/>
    </row>
    <row r="642">
      <c r="F642" s="97"/>
      <c r="L642" s="97"/>
      <c r="Q642" s="99"/>
      <c r="V642" s="100"/>
      <c r="AA642" s="97"/>
    </row>
    <row r="643">
      <c r="F643" s="97"/>
      <c r="L643" s="97"/>
      <c r="Q643" s="99"/>
      <c r="V643" s="100"/>
      <c r="AA643" s="97"/>
    </row>
    <row r="644">
      <c r="F644" s="97"/>
      <c r="L644" s="97"/>
      <c r="Q644" s="99"/>
      <c r="V644" s="100"/>
      <c r="AA644" s="97"/>
    </row>
    <row r="645">
      <c r="F645" s="97"/>
      <c r="L645" s="97"/>
      <c r="Q645" s="99"/>
      <c r="V645" s="100"/>
      <c r="AA645" s="97"/>
    </row>
    <row r="646">
      <c r="F646" s="97"/>
      <c r="L646" s="97"/>
      <c r="Q646" s="99"/>
      <c r="V646" s="100"/>
      <c r="AA646" s="97"/>
    </row>
    <row r="647">
      <c r="F647" s="97"/>
      <c r="L647" s="97"/>
      <c r="Q647" s="99"/>
      <c r="V647" s="100"/>
      <c r="AA647" s="97"/>
    </row>
    <row r="648">
      <c r="F648" s="97"/>
      <c r="L648" s="97"/>
      <c r="Q648" s="99"/>
      <c r="V648" s="100"/>
      <c r="AA648" s="97"/>
    </row>
    <row r="649">
      <c r="F649" s="97"/>
      <c r="L649" s="97"/>
      <c r="Q649" s="99"/>
      <c r="V649" s="100"/>
      <c r="AA649" s="97"/>
    </row>
    <row r="650">
      <c r="F650" s="97"/>
      <c r="L650" s="97"/>
      <c r="Q650" s="99"/>
      <c r="V650" s="100"/>
      <c r="AA650" s="97"/>
    </row>
    <row r="651">
      <c r="F651" s="97"/>
      <c r="L651" s="97"/>
      <c r="Q651" s="99"/>
      <c r="V651" s="100"/>
      <c r="AA651" s="97"/>
    </row>
    <row r="652">
      <c r="F652" s="97"/>
      <c r="L652" s="97"/>
      <c r="Q652" s="99"/>
      <c r="V652" s="100"/>
      <c r="AA652" s="97"/>
    </row>
    <row r="653">
      <c r="F653" s="97"/>
      <c r="L653" s="97"/>
      <c r="Q653" s="99"/>
      <c r="V653" s="100"/>
      <c r="AA653" s="97"/>
    </row>
    <row r="654">
      <c r="F654" s="97"/>
      <c r="L654" s="97"/>
      <c r="Q654" s="99"/>
      <c r="V654" s="100"/>
      <c r="AA654" s="97"/>
    </row>
    <row r="655">
      <c r="F655" s="97"/>
      <c r="L655" s="97"/>
      <c r="Q655" s="99"/>
      <c r="V655" s="100"/>
      <c r="AA655" s="97"/>
    </row>
    <row r="656">
      <c r="F656" s="97"/>
      <c r="L656" s="97"/>
      <c r="Q656" s="99"/>
      <c r="V656" s="100"/>
      <c r="AA656" s="97"/>
    </row>
    <row r="657">
      <c r="F657" s="97"/>
      <c r="L657" s="97"/>
      <c r="Q657" s="99"/>
      <c r="V657" s="100"/>
      <c r="AA657" s="97"/>
    </row>
    <row r="658">
      <c r="F658" s="97"/>
      <c r="L658" s="97"/>
      <c r="Q658" s="99"/>
      <c r="V658" s="100"/>
      <c r="AA658" s="97"/>
    </row>
    <row r="659">
      <c r="F659" s="97"/>
      <c r="L659" s="97"/>
      <c r="Q659" s="99"/>
      <c r="V659" s="100"/>
      <c r="AA659" s="97"/>
    </row>
    <row r="660">
      <c r="F660" s="97"/>
      <c r="L660" s="97"/>
      <c r="Q660" s="99"/>
      <c r="V660" s="100"/>
      <c r="AA660" s="97"/>
    </row>
    <row r="661">
      <c r="F661" s="97"/>
      <c r="L661" s="97"/>
      <c r="Q661" s="99"/>
      <c r="V661" s="100"/>
      <c r="AA661" s="97"/>
    </row>
    <row r="662">
      <c r="F662" s="97"/>
      <c r="L662" s="97"/>
      <c r="Q662" s="99"/>
      <c r="V662" s="100"/>
      <c r="AA662" s="97"/>
    </row>
    <row r="663">
      <c r="F663" s="97"/>
      <c r="L663" s="97"/>
      <c r="Q663" s="99"/>
      <c r="V663" s="100"/>
      <c r="AA663" s="97"/>
    </row>
    <row r="664">
      <c r="F664" s="97"/>
      <c r="L664" s="97"/>
      <c r="Q664" s="99"/>
      <c r="V664" s="100"/>
      <c r="AA664" s="97"/>
    </row>
    <row r="665">
      <c r="F665" s="97"/>
      <c r="L665" s="97"/>
      <c r="Q665" s="99"/>
      <c r="V665" s="100"/>
      <c r="AA665" s="97"/>
    </row>
    <row r="666">
      <c r="F666" s="97"/>
      <c r="L666" s="97"/>
      <c r="Q666" s="99"/>
      <c r="V666" s="100"/>
      <c r="AA666" s="97"/>
    </row>
    <row r="667">
      <c r="F667" s="97"/>
      <c r="L667" s="97"/>
      <c r="Q667" s="99"/>
      <c r="V667" s="100"/>
      <c r="AA667" s="97"/>
    </row>
    <row r="668">
      <c r="F668" s="97"/>
      <c r="L668" s="97"/>
      <c r="Q668" s="99"/>
      <c r="V668" s="100"/>
      <c r="AA668" s="97"/>
    </row>
    <row r="669">
      <c r="F669" s="97"/>
      <c r="L669" s="97"/>
      <c r="Q669" s="99"/>
      <c r="V669" s="100"/>
      <c r="AA669" s="97"/>
    </row>
    <row r="670">
      <c r="F670" s="97"/>
      <c r="L670" s="97"/>
      <c r="Q670" s="99"/>
      <c r="V670" s="100"/>
      <c r="AA670" s="97"/>
    </row>
    <row r="671">
      <c r="F671" s="97"/>
      <c r="L671" s="97"/>
      <c r="Q671" s="99"/>
      <c r="V671" s="100"/>
      <c r="AA671" s="97"/>
    </row>
    <row r="672">
      <c r="F672" s="97"/>
      <c r="L672" s="97"/>
      <c r="Q672" s="99"/>
      <c r="V672" s="100"/>
      <c r="AA672" s="97"/>
    </row>
    <row r="673">
      <c r="F673" s="97"/>
      <c r="L673" s="97"/>
      <c r="Q673" s="99"/>
      <c r="V673" s="100"/>
      <c r="AA673" s="97"/>
    </row>
    <row r="674">
      <c r="F674" s="97"/>
      <c r="L674" s="97"/>
      <c r="Q674" s="99"/>
      <c r="V674" s="100"/>
      <c r="AA674" s="97"/>
    </row>
    <row r="675">
      <c r="F675" s="97"/>
      <c r="L675" s="97"/>
      <c r="Q675" s="99"/>
      <c r="V675" s="100"/>
      <c r="AA675" s="97"/>
    </row>
    <row r="676">
      <c r="F676" s="97"/>
      <c r="L676" s="97"/>
      <c r="Q676" s="99"/>
      <c r="V676" s="100"/>
      <c r="AA676" s="97"/>
    </row>
    <row r="677">
      <c r="F677" s="97"/>
      <c r="L677" s="97"/>
      <c r="Q677" s="99"/>
      <c r="V677" s="100"/>
      <c r="AA677" s="97"/>
    </row>
    <row r="678">
      <c r="F678" s="97"/>
      <c r="L678" s="97"/>
      <c r="Q678" s="99"/>
      <c r="V678" s="100"/>
      <c r="AA678" s="97"/>
    </row>
    <row r="679">
      <c r="F679" s="97"/>
      <c r="L679" s="97"/>
      <c r="Q679" s="99"/>
      <c r="V679" s="100"/>
      <c r="AA679" s="97"/>
    </row>
    <row r="680">
      <c r="F680" s="97"/>
      <c r="L680" s="97"/>
      <c r="Q680" s="99"/>
      <c r="V680" s="100"/>
      <c r="AA680" s="97"/>
    </row>
    <row r="681">
      <c r="F681" s="97"/>
      <c r="L681" s="97"/>
      <c r="Q681" s="99"/>
      <c r="V681" s="100"/>
      <c r="AA681" s="97"/>
    </row>
    <row r="682">
      <c r="F682" s="97"/>
      <c r="L682" s="97"/>
      <c r="Q682" s="99"/>
      <c r="V682" s="100"/>
      <c r="AA682" s="97"/>
    </row>
    <row r="683">
      <c r="F683" s="97"/>
      <c r="L683" s="97"/>
      <c r="Q683" s="99"/>
      <c r="V683" s="100"/>
      <c r="AA683" s="97"/>
    </row>
    <row r="684">
      <c r="F684" s="97"/>
      <c r="L684" s="97"/>
      <c r="Q684" s="99"/>
      <c r="V684" s="100"/>
      <c r="AA684" s="97"/>
    </row>
    <row r="685">
      <c r="F685" s="97"/>
      <c r="L685" s="97"/>
      <c r="Q685" s="99"/>
      <c r="V685" s="100"/>
      <c r="AA685" s="97"/>
    </row>
    <row r="686">
      <c r="F686" s="97"/>
      <c r="L686" s="97"/>
      <c r="Q686" s="99"/>
      <c r="V686" s="100"/>
      <c r="AA686" s="97"/>
    </row>
    <row r="687">
      <c r="F687" s="97"/>
      <c r="L687" s="97"/>
      <c r="Q687" s="99"/>
      <c r="V687" s="100"/>
      <c r="AA687" s="97"/>
    </row>
    <row r="688">
      <c r="F688" s="97"/>
      <c r="L688" s="97"/>
      <c r="Q688" s="99"/>
      <c r="V688" s="100"/>
      <c r="AA688" s="97"/>
    </row>
    <row r="689">
      <c r="F689" s="97"/>
      <c r="L689" s="97"/>
      <c r="Q689" s="99"/>
      <c r="V689" s="100"/>
      <c r="AA689" s="97"/>
    </row>
    <row r="690">
      <c r="F690" s="97"/>
      <c r="L690" s="97"/>
      <c r="Q690" s="99"/>
      <c r="V690" s="100"/>
      <c r="AA690" s="97"/>
    </row>
    <row r="691">
      <c r="F691" s="97"/>
      <c r="L691" s="97"/>
      <c r="Q691" s="99"/>
      <c r="V691" s="100"/>
      <c r="AA691" s="97"/>
    </row>
    <row r="692">
      <c r="F692" s="97"/>
      <c r="L692" s="97"/>
      <c r="Q692" s="99"/>
      <c r="V692" s="100"/>
      <c r="AA692" s="97"/>
    </row>
    <row r="693">
      <c r="F693" s="97"/>
      <c r="L693" s="97"/>
      <c r="Q693" s="99"/>
      <c r="V693" s="100"/>
      <c r="AA693" s="97"/>
    </row>
    <row r="694">
      <c r="F694" s="97"/>
      <c r="L694" s="97"/>
      <c r="Q694" s="99"/>
      <c r="V694" s="100"/>
      <c r="AA694" s="97"/>
    </row>
    <row r="695">
      <c r="F695" s="97"/>
      <c r="L695" s="97"/>
      <c r="Q695" s="99"/>
      <c r="V695" s="100"/>
      <c r="AA695" s="97"/>
    </row>
    <row r="696">
      <c r="F696" s="97"/>
      <c r="L696" s="97"/>
      <c r="Q696" s="99"/>
      <c r="V696" s="100"/>
      <c r="AA696" s="97"/>
    </row>
    <row r="697">
      <c r="F697" s="97"/>
      <c r="L697" s="97"/>
      <c r="Q697" s="99"/>
      <c r="V697" s="100"/>
      <c r="AA697" s="97"/>
    </row>
    <row r="698">
      <c r="F698" s="97"/>
      <c r="L698" s="97"/>
      <c r="Q698" s="99"/>
      <c r="V698" s="100"/>
      <c r="AA698" s="97"/>
    </row>
    <row r="699">
      <c r="F699" s="97"/>
      <c r="L699" s="97"/>
      <c r="Q699" s="99"/>
      <c r="V699" s="100"/>
      <c r="AA699" s="97"/>
    </row>
    <row r="700">
      <c r="F700" s="97"/>
      <c r="L700" s="97"/>
      <c r="Q700" s="99"/>
      <c r="V700" s="100"/>
      <c r="AA700" s="97"/>
    </row>
    <row r="701">
      <c r="F701" s="97"/>
      <c r="L701" s="97"/>
      <c r="Q701" s="99"/>
      <c r="V701" s="100"/>
      <c r="AA701" s="97"/>
    </row>
    <row r="702">
      <c r="F702" s="97"/>
      <c r="L702" s="97"/>
      <c r="Q702" s="99"/>
      <c r="V702" s="100"/>
      <c r="AA702" s="97"/>
    </row>
    <row r="703">
      <c r="F703" s="97"/>
      <c r="L703" s="97"/>
      <c r="Q703" s="99"/>
      <c r="V703" s="100"/>
      <c r="AA703" s="97"/>
    </row>
    <row r="704">
      <c r="F704" s="97"/>
      <c r="L704" s="97"/>
      <c r="Q704" s="99"/>
      <c r="V704" s="100"/>
      <c r="AA704" s="97"/>
    </row>
    <row r="705">
      <c r="F705" s="97"/>
      <c r="L705" s="97"/>
      <c r="Q705" s="99"/>
      <c r="V705" s="100"/>
      <c r="AA705" s="97"/>
    </row>
    <row r="706">
      <c r="F706" s="97"/>
      <c r="L706" s="97"/>
      <c r="Q706" s="99"/>
      <c r="V706" s="100"/>
      <c r="AA706" s="97"/>
    </row>
    <row r="707">
      <c r="F707" s="97"/>
      <c r="L707" s="97"/>
      <c r="Q707" s="99"/>
      <c r="V707" s="100"/>
      <c r="AA707" s="97"/>
    </row>
    <row r="708">
      <c r="F708" s="97"/>
      <c r="L708" s="97"/>
      <c r="Q708" s="99"/>
      <c r="V708" s="100"/>
      <c r="AA708" s="97"/>
    </row>
    <row r="709">
      <c r="F709" s="97"/>
      <c r="L709" s="97"/>
      <c r="Q709" s="99"/>
      <c r="V709" s="100"/>
      <c r="AA709" s="97"/>
    </row>
    <row r="710">
      <c r="F710" s="97"/>
      <c r="L710" s="97"/>
      <c r="Q710" s="99"/>
      <c r="V710" s="100"/>
      <c r="AA710" s="97"/>
    </row>
    <row r="711">
      <c r="F711" s="97"/>
      <c r="L711" s="97"/>
      <c r="Q711" s="99"/>
      <c r="V711" s="100"/>
      <c r="AA711" s="97"/>
    </row>
    <row r="712">
      <c r="F712" s="97"/>
      <c r="L712" s="97"/>
      <c r="Q712" s="99"/>
      <c r="V712" s="100"/>
      <c r="AA712" s="97"/>
    </row>
    <row r="713">
      <c r="F713" s="97"/>
      <c r="L713" s="97"/>
      <c r="Q713" s="99"/>
      <c r="V713" s="100"/>
      <c r="AA713" s="97"/>
    </row>
    <row r="714">
      <c r="F714" s="97"/>
      <c r="L714" s="97"/>
      <c r="Q714" s="99"/>
      <c r="V714" s="100"/>
      <c r="AA714" s="97"/>
    </row>
    <row r="715">
      <c r="F715" s="97"/>
      <c r="L715" s="97"/>
      <c r="Q715" s="99"/>
      <c r="V715" s="100"/>
      <c r="AA715" s="97"/>
    </row>
    <row r="716">
      <c r="F716" s="97"/>
      <c r="L716" s="97"/>
      <c r="Q716" s="99"/>
      <c r="V716" s="100"/>
      <c r="AA716" s="97"/>
    </row>
    <row r="717">
      <c r="F717" s="97"/>
      <c r="L717" s="97"/>
      <c r="Q717" s="99"/>
      <c r="V717" s="100"/>
      <c r="AA717" s="97"/>
    </row>
    <row r="718">
      <c r="F718" s="97"/>
      <c r="L718" s="97"/>
      <c r="Q718" s="99"/>
      <c r="V718" s="100"/>
      <c r="AA718" s="97"/>
    </row>
    <row r="719">
      <c r="F719" s="97"/>
      <c r="L719" s="97"/>
      <c r="Q719" s="99"/>
      <c r="V719" s="100"/>
      <c r="AA719" s="97"/>
    </row>
    <row r="720">
      <c r="F720" s="97"/>
      <c r="L720" s="97"/>
      <c r="Q720" s="99"/>
      <c r="V720" s="100"/>
      <c r="AA720" s="97"/>
    </row>
    <row r="721">
      <c r="F721" s="97"/>
      <c r="L721" s="97"/>
      <c r="Q721" s="99"/>
      <c r="V721" s="100"/>
      <c r="AA721" s="97"/>
    </row>
    <row r="722">
      <c r="F722" s="97"/>
      <c r="L722" s="97"/>
      <c r="Q722" s="99"/>
      <c r="V722" s="100"/>
      <c r="AA722" s="97"/>
    </row>
    <row r="723">
      <c r="F723" s="97"/>
      <c r="L723" s="97"/>
      <c r="Q723" s="99"/>
      <c r="V723" s="100"/>
      <c r="AA723" s="97"/>
    </row>
    <row r="724">
      <c r="F724" s="97"/>
      <c r="L724" s="97"/>
      <c r="Q724" s="99"/>
      <c r="V724" s="100"/>
      <c r="AA724" s="97"/>
    </row>
    <row r="725">
      <c r="F725" s="97"/>
      <c r="L725" s="97"/>
      <c r="Q725" s="99"/>
      <c r="V725" s="100"/>
      <c r="AA725" s="97"/>
    </row>
    <row r="726">
      <c r="F726" s="97"/>
      <c r="L726" s="97"/>
      <c r="Q726" s="99"/>
      <c r="V726" s="100"/>
      <c r="AA726" s="97"/>
    </row>
    <row r="727">
      <c r="F727" s="97"/>
      <c r="L727" s="97"/>
      <c r="Q727" s="99"/>
      <c r="V727" s="100"/>
      <c r="AA727" s="97"/>
    </row>
    <row r="728">
      <c r="F728" s="97"/>
      <c r="L728" s="97"/>
      <c r="Q728" s="99"/>
      <c r="V728" s="100"/>
      <c r="AA728" s="97"/>
    </row>
    <row r="729">
      <c r="F729" s="97"/>
      <c r="L729" s="97"/>
      <c r="Q729" s="99"/>
      <c r="V729" s="100"/>
      <c r="AA729" s="97"/>
    </row>
    <row r="730">
      <c r="F730" s="97"/>
      <c r="L730" s="97"/>
      <c r="Q730" s="99"/>
      <c r="V730" s="100"/>
      <c r="AA730" s="97"/>
    </row>
    <row r="731">
      <c r="F731" s="97"/>
      <c r="L731" s="97"/>
      <c r="Q731" s="99"/>
      <c r="V731" s="100"/>
      <c r="AA731" s="97"/>
    </row>
    <row r="732">
      <c r="F732" s="97"/>
      <c r="L732" s="97"/>
      <c r="Q732" s="99"/>
      <c r="V732" s="100"/>
      <c r="AA732" s="97"/>
    </row>
    <row r="733">
      <c r="F733" s="97"/>
      <c r="L733" s="97"/>
      <c r="Q733" s="99"/>
      <c r="V733" s="100"/>
      <c r="AA733" s="97"/>
    </row>
    <row r="734">
      <c r="F734" s="97"/>
      <c r="L734" s="97"/>
      <c r="Q734" s="99"/>
      <c r="V734" s="100"/>
      <c r="AA734" s="97"/>
    </row>
    <row r="735">
      <c r="F735" s="97"/>
      <c r="L735" s="97"/>
      <c r="Q735" s="99"/>
      <c r="V735" s="100"/>
      <c r="AA735" s="97"/>
    </row>
    <row r="736">
      <c r="F736" s="97"/>
      <c r="L736" s="97"/>
      <c r="Q736" s="99"/>
      <c r="V736" s="100"/>
      <c r="AA736" s="97"/>
    </row>
    <row r="737">
      <c r="F737" s="97"/>
      <c r="L737" s="97"/>
      <c r="Q737" s="99"/>
      <c r="V737" s="100"/>
      <c r="AA737" s="97"/>
    </row>
    <row r="738">
      <c r="F738" s="97"/>
      <c r="L738" s="97"/>
      <c r="Q738" s="99"/>
      <c r="V738" s="100"/>
      <c r="AA738" s="97"/>
    </row>
    <row r="739">
      <c r="F739" s="97"/>
      <c r="L739" s="97"/>
      <c r="Q739" s="99"/>
      <c r="V739" s="100"/>
      <c r="AA739" s="97"/>
    </row>
    <row r="740">
      <c r="F740" s="97"/>
      <c r="L740" s="97"/>
      <c r="Q740" s="99"/>
      <c r="V740" s="100"/>
      <c r="AA740" s="97"/>
    </row>
    <row r="741">
      <c r="F741" s="97"/>
      <c r="L741" s="97"/>
      <c r="Q741" s="99"/>
      <c r="V741" s="100"/>
      <c r="AA741" s="97"/>
    </row>
    <row r="742">
      <c r="F742" s="97"/>
      <c r="L742" s="97"/>
      <c r="Q742" s="99"/>
      <c r="V742" s="100"/>
      <c r="AA742" s="97"/>
    </row>
    <row r="743">
      <c r="F743" s="97"/>
      <c r="L743" s="97"/>
      <c r="Q743" s="99"/>
      <c r="V743" s="100"/>
      <c r="AA743" s="97"/>
    </row>
    <row r="744">
      <c r="F744" s="97"/>
      <c r="L744" s="97"/>
      <c r="Q744" s="99"/>
      <c r="V744" s="100"/>
      <c r="AA744" s="97"/>
    </row>
    <row r="745">
      <c r="F745" s="97"/>
      <c r="L745" s="97"/>
      <c r="Q745" s="99"/>
      <c r="V745" s="100"/>
      <c r="AA745" s="97"/>
    </row>
    <row r="746">
      <c r="F746" s="97"/>
      <c r="L746" s="97"/>
      <c r="Q746" s="99"/>
      <c r="V746" s="100"/>
      <c r="AA746" s="97"/>
    </row>
    <row r="747">
      <c r="F747" s="97"/>
      <c r="L747" s="97"/>
      <c r="Q747" s="99"/>
      <c r="V747" s="100"/>
      <c r="AA747" s="97"/>
    </row>
    <row r="748">
      <c r="F748" s="97"/>
      <c r="L748" s="97"/>
      <c r="Q748" s="99"/>
      <c r="V748" s="100"/>
      <c r="AA748" s="97"/>
    </row>
    <row r="749">
      <c r="F749" s="97"/>
      <c r="L749" s="97"/>
      <c r="Q749" s="99"/>
      <c r="V749" s="100"/>
      <c r="AA749" s="97"/>
    </row>
    <row r="750">
      <c r="F750" s="97"/>
      <c r="L750" s="97"/>
      <c r="Q750" s="99"/>
      <c r="V750" s="100"/>
      <c r="AA750" s="97"/>
    </row>
    <row r="751">
      <c r="F751" s="97"/>
      <c r="L751" s="97"/>
      <c r="Q751" s="99"/>
      <c r="V751" s="100"/>
      <c r="AA751" s="97"/>
    </row>
    <row r="752">
      <c r="F752" s="97"/>
      <c r="L752" s="97"/>
      <c r="Q752" s="99"/>
      <c r="V752" s="100"/>
      <c r="AA752" s="97"/>
    </row>
    <row r="753">
      <c r="F753" s="97"/>
      <c r="L753" s="97"/>
      <c r="Q753" s="99"/>
      <c r="V753" s="100"/>
      <c r="AA753" s="97"/>
    </row>
    <row r="754">
      <c r="F754" s="97"/>
      <c r="L754" s="97"/>
      <c r="Q754" s="99"/>
      <c r="V754" s="100"/>
      <c r="AA754" s="97"/>
    </row>
    <row r="755">
      <c r="F755" s="97"/>
      <c r="L755" s="97"/>
      <c r="Q755" s="99"/>
      <c r="V755" s="100"/>
      <c r="AA755" s="97"/>
    </row>
    <row r="756">
      <c r="F756" s="97"/>
      <c r="L756" s="97"/>
      <c r="Q756" s="99"/>
      <c r="V756" s="100"/>
      <c r="AA756" s="97"/>
    </row>
    <row r="757">
      <c r="F757" s="97"/>
      <c r="L757" s="97"/>
      <c r="Q757" s="99"/>
      <c r="V757" s="100"/>
      <c r="AA757" s="97"/>
    </row>
    <row r="758">
      <c r="F758" s="97"/>
      <c r="L758" s="97"/>
      <c r="Q758" s="99"/>
      <c r="V758" s="100"/>
      <c r="AA758" s="97"/>
    </row>
    <row r="759">
      <c r="F759" s="97"/>
      <c r="L759" s="97"/>
      <c r="Q759" s="99"/>
      <c r="V759" s="100"/>
      <c r="AA759" s="97"/>
    </row>
    <row r="760">
      <c r="F760" s="97"/>
      <c r="L760" s="97"/>
      <c r="Q760" s="99"/>
      <c r="V760" s="100"/>
      <c r="AA760" s="97"/>
    </row>
    <row r="761">
      <c r="F761" s="97"/>
      <c r="L761" s="97"/>
      <c r="Q761" s="99"/>
      <c r="V761" s="100"/>
      <c r="AA761" s="97"/>
    </row>
    <row r="762">
      <c r="F762" s="97"/>
      <c r="L762" s="97"/>
      <c r="Q762" s="99"/>
      <c r="V762" s="100"/>
      <c r="AA762" s="97"/>
    </row>
    <row r="763">
      <c r="F763" s="97"/>
      <c r="L763" s="97"/>
      <c r="Q763" s="99"/>
      <c r="V763" s="100"/>
      <c r="AA763" s="97"/>
    </row>
    <row r="764">
      <c r="F764" s="97"/>
      <c r="L764" s="97"/>
      <c r="Q764" s="99"/>
      <c r="V764" s="100"/>
      <c r="AA764" s="97"/>
    </row>
    <row r="765">
      <c r="F765" s="97"/>
      <c r="L765" s="97"/>
      <c r="Q765" s="99"/>
      <c r="V765" s="100"/>
      <c r="AA765" s="97"/>
    </row>
    <row r="766">
      <c r="F766" s="97"/>
      <c r="L766" s="97"/>
      <c r="Q766" s="99"/>
      <c r="V766" s="100"/>
      <c r="AA766" s="97"/>
    </row>
    <row r="767">
      <c r="F767" s="97"/>
      <c r="L767" s="97"/>
      <c r="Q767" s="99"/>
      <c r="V767" s="100"/>
      <c r="AA767" s="97"/>
    </row>
    <row r="768">
      <c r="F768" s="97"/>
      <c r="L768" s="97"/>
      <c r="Q768" s="99"/>
      <c r="V768" s="100"/>
      <c r="AA768" s="97"/>
    </row>
    <row r="769">
      <c r="F769" s="97"/>
      <c r="L769" s="97"/>
      <c r="Q769" s="99"/>
      <c r="V769" s="100"/>
      <c r="AA769" s="97"/>
    </row>
    <row r="770">
      <c r="F770" s="97"/>
      <c r="L770" s="97"/>
      <c r="Q770" s="99"/>
      <c r="V770" s="100"/>
      <c r="AA770" s="97"/>
    </row>
    <row r="771">
      <c r="F771" s="97"/>
      <c r="L771" s="97"/>
      <c r="Q771" s="99"/>
      <c r="V771" s="100"/>
      <c r="AA771" s="97"/>
    </row>
    <row r="772">
      <c r="F772" s="97"/>
      <c r="L772" s="97"/>
      <c r="Q772" s="99"/>
      <c r="V772" s="100"/>
      <c r="AA772" s="97"/>
    </row>
    <row r="773">
      <c r="F773" s="97"/>
      <c r="L773" s="97"/>
      <c r="Q773" s="99"/>
      <c r="V773" s="100"/>
      <c r="AA773" s="97"/>
    </row>
    <row r="774">
      <c r="F774" s="97"/>
      <c r="L774" s="97"/>
      <c r="Q774" s="99"/>
      <c r="V774" s="100"/>
      <c r="AA774" s="97"/>
    </row>
    <row r="775">
      <c r="F775" s="97"/>
      <c r="L775" s="97"/>
      <c r="Q775" s="99"/>
      <c r="V775" s="100"/>
      <c r="AA775" s="97"/>
    </row>
    <row r="776">
      <c r="F776" s="97"/>
      <c r="L776" s="97"/>
      <c r="Q776" s="99"/>
      <c r="V776" s="100"/>
      <c r="AA776" s="97"/>
    </row>
    <row r="777">
      <c r="F777" s="97"/>
      <c r="L777" s="97"/>
      <c r="Q777" s="99"/>
      <c r="V777" s="100"/>
      <c r="AA777" s="97"/>
    </row>
    <row r="778">
      <c r="F778" s="97"/>
      <c r="L778" s="97"/>
      <c r="Q778" s="99"/>
      <c r="V778" s="100"/>
      <c r="AA778" s="97"/>
    </row>
    <row r="779">
      <c r="F779" s="97"/>
      <c r="L779" s="97"/>
      <c r="Q779" s="99"/>
      <c r="V779" s="100"/>
      <c r="AA779" s="97"/>
    </row>
    <row r="780">
      <c r="F780" s="97"/>
      <c r="L780" s="97"/>
      <c r="Q780" s="99"/>
      <c r="V780" s="100"/>
      <c r="AA780" s="97"/>
    </row>
    <row r="781">
      <c r="F781" s="97"/>
      <c r="L781" s="97"/>
      <c r="Q781" s="99"/>
      <c r="V781" s="100"/>
      <c r="AA781" s="97"/>
    </row>
    <row r="782">
      <c r="F782" s="97"/>
      <c r="L782" s="97"/>
      <c r="Q782" s="99"/>
      <c r="V782" s="100"/>
      <c r="AA782" s="97"/>
    </row>
    <row r="783">
      <c r="F783" s="97"/>
      <c r="L783" s="97"/>
      <c r="Q783" s="99"/>
      <c r="V783" s="100"/>
      <c r="AA783" s="97"/>
    </row>
    <row r="784">
      <c r="F784" s="97"/>
      <c r="L784" s="97"/>
      <c r="Q784" s="99"/>
      <c r="V784" s="100"/>
      <c r="AA784" s="97"/>
    </row>
    <row r="785">
      <c r="F785" s="97"/>
      <c r="L785" s="97"/>
      <c r="Q785" s="99"/>
      <c r="V785" s="100"/>
      <c r="AA785" s="97"/>
    </row>
    <row r="786">
      <c r="F786" s="97"/>
      <c r="L786" s="97"/>
      <c r="Q786" s="99"/>
      <c r="V786" s="100"/>
      <c r="AA786" s="97"/>
    </row>
    <row r="787">
      <c r="F787" s="97"/>
      <c r="L787" s="97"/>
      <c r="Q787" s="99"/>
      <c r="V787" s="100"/>
      <c r="AA787" s="97"/>
    </row>
    <row r="788">
      <c r="F788" s="97"/>
      <c r="L788" s="97"/>
      <c r="Q788" s="99"/>
      <c r="V788" s="100"/>
      <c r="AA788" s="97"/>
    </row>
    <row r="789">
      <c r="F789" s="97"/>
      <c r="L789" s="97"/>
      <c r="Q789" s="99"/>
      <c r="V789" s="100"/>
      <c r="AA789" s="97"/>
    </row>
    <row r="790">
      <c r="F790" s="97"/>
      <c r="L790" s="97"/>
      <c r="Q790" s="99"/>
      <c r="V790" s="100"/>
      <c r="AA790" s="97"/>
    </row>
    <row r="791">
      <c r="F791" s="97"/>
      <c r="L791" s="97"/>
      <c r="Q791" s="99"/>
      <c r="V791" s="100"/>
      <c r="AA791" s="97"/>
    </row>
    <row r="792">
      <c r="F792" s="97"/>
      <c r="L792" s="97"/>
      <c r="Q792" s="99"/>
      <c r="V792" s="100"/>
      <c r="AA792" s="97"/>
    </row>
    <row r="793">
      <c r="F793" s="97"/>
      <c r="L793" s="97"/>
      <c r="Q793" s="99"/>
      <c r="V793" s="100"/>
      <c r="AA793" s="97"/>
    </row>
    <row r="794">
      <c r="F794" s="97"/>
      <c r="L794" s="97"/>
      <c r="Q794" s="99"/>
      <c r="V794" s="100"/>
      <c r="AA794" s="97"/>
    </row>
    <row r="795">
      <c r="F795" s="97"/>
      <c r="L795" s="97"/>
      <c r="Q795" s="99"/>
      <c r="V795" s="100"/>
      <c r="AA795" s="97"/>
    </row>
    <row r="796">
      <c r="F796" s="97"/>
      <c r="L796" s="97"/>
      <c r="Q796" s="99"/>
      <c r="V796" s="100"/>
      <c r="AA796" s="97"/>
    </row>
    <row r="797">
      <c r="F797" s="97"/>
      <c r="L797" s="97"/>
      <c r="Q797" s="99"/>
      <c r="V797" s="100"/>
      <c r="AA797" s="97"/>
    </row>
    <row r="798">
      <c r="F798" s="97"/>
      <c r="L798" s="97"/>
      <c r="Q798" s="99"/>
      <c r="V798" s="100"/>
      <c r="AA798" s="97"/>
    </row>
    <row r="799">
      <c r="F799" s="97"/>
      <c r="L799" s="97"/>
      <c r="Q799" s="99"/>
      <c r="V799" s="100"/>
      <c r="AA799" s="97"/>
    </row>
    <row r="800">
      <c r="F800" s="97"/>
      <c r="L800" s="97"/>
      <c r="Q800" s="99"/>
      <c r="V800" s="100"/>
      <c r="AA800" s="97"/>
    </row>
    <row r="801">
      <c r="F801" s="97"/>
      <c r="L801" s="97"/>
      <c r="Q801" s="99"/>
      <c r="V801" s="100"/>
      <c r="AA801" s="97"/>
    </row>
    <row r="802">
      <c r="F802" s="97"/>
      <c r="L802" s="97"/>
      <c r="Q802" s="99"/>
      <c r="V802" s="100"/>
      <c r="AA802" s="97"/>
    </row>
    <row r="803">
      <c r="F803" s="97"/>
      <c r="L803" s="97"/>
      <c r="Q803" s="99"/>
      <c r="V803" s="100"/>
      <c r="AA803" s="97"/>
    </row>
    <row r="804">
      <c r="F804" s="97"/>
      <c r="L804" s="97"/>
      <c r="Q804" s="99"/>
      <c r="V804" s="100"/>
      <c r="AA804" s="97"/>
    </row>
    <row r="805">
      <c r="F805" s="97"/>
      <c r="L805" s="97"/>
      <c r="Q805" s="99"/>
      <c r="V805" s="100"/>
      <c r="AA805" s="97"/>
    </row>
    <row r="806">
      <c r="F806" s="97"/>
      <c r="L806" s="97"/>
      <c r="Q806" s="99"/>
      <c r="V806" s="100"/>
      <c r="AA806" s="97"/>
    </row>
    <row r="807">
      <c r="F807" s="97"/>
      <c r="L807" s="97"/>
      <c r="Q807" s="99"/>
      <c r="V807" s="100"/>
      <c r="AA807" s="97"/>
    </row>
    <row r="808">
      <c r="F808" s="97"/>
      <c r="L808" s="97"/>
      <c r="Q808" s="99"/>
      <c r="V808" s="100"/>
      <c r="AA808" s="97"/>
    </row>
    <row r="809">
      <c r="F809" s="97"/>
      <c r="L809" s="97"/>
      <c r="Q809" s="99"/>
      <c r="V809" s="100"/>
      <c r="AA809" s="97"/>
    </row>
    <row r="810">
      <c r="F810" s="97"/>
      <c r="L810" s="97"/>
      <c r="Q810" s="99"/>
      <c r="V810" s="100"/>
      <c r="AA810" s="97"/>
    </row>
    <row r="811">
      <c r="F811" s="97"/>
      <c r="L811" s="97"/>
      <c r="Q811" s="99"/>
      <c r="V811" s="100"/>
      <c r="AA811" s="97"/>
    </row>
    <row r="812">
      <c r="F812" s="97"/>
      <c r="L812" s="97"/>
      <c r="Q812" s="99"/>
      <c r="V812" s="100"/>
      <c r="AA812" s="97"/>
    </row>
    <row r="813">
      <c r="F813" s="97"/>
      <c r="L813" s="97"/>
      <c r="Q813" s="99"/>
      <c r="V813" s="100"/>
      <c r="AA813" s="97"/>
    </row>
    <row r="814">
      <c r="F814" s="97"/>
      <c r="L814" s="97"/>
      <c r="Q814" s="99"/>
      <c r="V814" s="100"/>
      <c r="AA814" s="97"/>
    </row>
    <row r="815">
      <c r="F815" s="97"/>
      <c r="L815" s="97"/>
      <c r="Q815" s="99"/>
      <c r="V815" s="100"/>
      <c r="AA815" s="97"/>
    </row>
    <row r="816">
      <c r="F816" s="97"/>
      <c r="L816" s="97"/>
      <c r="Q816" s="99"/>
      <c r="V816" s="100"/>
      <c r="AA816" s="97"/>
    </row>
    <row r="817">
      <c r="F817" s="97"/>
      <c r="L817" s="97"/>
      <c r="Q817" s="99"/>
      <c r="V817" s="100"/>
      <c r="AA817" s="97"/>
    </row>
    <row r="818">
      <c r="F818" s="97"/>
      <c r="L818" s="97"/>
      <c r="Q818" s="99"/>
      <c r="V818" s="100"/>
      <c r="AA818" s="97"/>
    </row>
    <row r="819">
      <c r="F819" s="97"/>
      <c r="L819" s="97"/>
      <c r="Q819" s="99"/>
      <c r="V819" s="100"/>
      <c r="AA819" s="97"/>
    </row>
    <row r="820">
      <c r="F820" s="97"/>
      <c r="L820" s="97"/>
      <c r="Q820" s="99"/>
      <c r="V820" s="100"/>
      <c r="AA820" s="97"/>
    </row>
    <row r="821">
      <c r="F821" s="97"/>
      <c r="L821" s="97"/>
      <c r="Q821" s="99"/>
      <c r="V821" s="100"/>
      <c r="AA821" s="97"/>
    </row>
    <row r="822">
      <c r="F822" s="97"/>
      <c r="L822" s="97"/>
      <c r="Q822" s="99"/>
      <c r="V822" s="100"/>
      <c r="AA822" s="97"/>
    </row>
    <row r="823">
      <c r="F823" s="97"/>
      <c r="L823" s="97"/>
      <c r="Q823" s="99"/>
      <c r="V823" s="100"/>
      <c r="AA823" s="97"/>
    </row>
    <row r="824">
      <c r="F824" s="97"/>
      <c r="L824" s="97"/>
      <c r="Q824" s="99"/>
      <c r="V824" s="100"/>
      <c r="AA824" s="97"/>
    </row>
    <row r="825">
      <c r="F825" s="97"/>
      <c r="L825" s="97"/>
      <c r="Q825" s="99"/>
      <c r="V825" s="100"/>
      <c r="AA825" s="97"/>
    </row>
    <row r="826">
      <c r="F826" s="97"/>
      <c r="L826" s="97"/>
      <c r="Q826" s="99"/>
      <c r="V826" s="100"/>
      <c r="AA826" s="97"/>
    </row>
    <row r="827">
      <c r="F827" s="97"/>
      <c r="L827" s="97"/>
      <c r="Q827" s="99"/>
      <c r="V827" s="100"/>
      <c r="AA827" s="97"/>
    </row>
    <row r="828">
      <c r="F828" s="97"/>
      <c r="L828" s="97"/>
      <c r="Q828" s="99"/>
      <c r="V828" s="100"/>
      <c r="AA828" s="97"/>
    </row>
    <row r="829">
      <c r="F829" s="97"/>
      <c r="L829" s="97"/>
      <c r="Q829" s="99"/>
      <c r="V829" s="100"/>
      <c r="AA829" s="97"/>
    </row>
    <row r="830">
      <c r="F830" s="97"/>
      <c r="L830" s="97"/>
      <c r="Q830" s="99"/>
      <c r="V830" s="100"/>
      <c r="AA830" s="97"/>
    </row>
    <row r="831">
      <c r="F831" s="97"/>
      <c r="L831" s="97"/>
      <c r="Q831" s="99"/>
      <c r="V831" s="100"/>
      <c r="AA831" s="97"/>
    </row>
    <row r="832">
      <c r="F832" s="97"/>
      <c r="L832" s="97"/>
      <c r="Q832" s="99"/>
      <c r="V832" s="100"/>
      <c r="AA832" s="97"/>
    </row>
    <row r="833">
      <c r="F833" s="97"/>
      <c r="L833" s="97"/>
      <c r="Q833" s="99"/>
      <c r="V833" s="100"/>
      <c r="AA833" s="97"/>
    </row>
    <row r="834">
      <c r="F834" s="97"/>
      <c r="L834" s="97"/>
      <c r="Q834" s="99"/>
      <c r="V834" s="100"/>
      <c r="AA834" s="97"/>
    </row>
    <row r="835">
      <c r="F835" s="97"/>
      <c r="L835" s="97"/>
      <c r="Q835" s="99"/>
      <c r="V835" s="100"/>
      <c r="AA835" s="97"/>
    </row>
    <row r="836">
      <c r="F836" s="97"/>
      <c r="L836" s="97"/>
      <c r="Q836" s="99"/>
      <c r="V836" s="100"/>
      <c r="AA836" s="97"/>
    </row>
    <row r="837">
      <c r="F837" s="97"/>
      <c r="L837" s="97"/>
      <c r="Q837" s="99"/>
      <c r="V837" s="100"/>
      <c r="AA837" s="97"/>
    </row>
    <row r="838">
      <c r="F838" s="97"/>
      <c r="L838" s="97"/>
      <c r="Q838" s="99"/>
      <c r="V838" s="100"/>
      <c r="AA838" s="97"/>
    </row>
    <row r="839">
      <c r="F839" s="97"/>
      <c r="L839" s="97"/>
      <c r="Q839" s="99"/>
      <c r="V839" s="100"/>
      <c r="AA839" s="97"/>
    </row>
    <row r="840">
      <c r="F840" s="97"/>
      <c r="L840" s="97"/>
      <c r="Q840" s="99"/>
      <c r="V840" s="100"/>
      <c r="AA840" s="97"/>
    </row>
    <row r="841">
      <c r="F841" s="97"/>
      <c r="L841" s="97"/>
      <c r="Q841" s="99"/>
      <c r="V841" s="100"/>
      <c r="AA841" s="97"/>
    </row>
    <row r="842">
      <c r="F842" s="97"/>
      <c r="L842" s="97"/>
      <c r="Q842" s="99"/>
      <c r="V842" s="100"/>
      <c r="AA842" s="97"/>
    </row>
    <row r="843">
      <c r="F843" s="97"/>
      <c r="L843" s="97"/>
      <c r="Q843" s="99"/>
      <c r="V843" s="100"/>
      <c r="AA843" s="97"/>
    </row>
    <row r="844">
      <c r="F844" s="97"/>
      <c r="L844" s="97"/>
      <c r="Q844" s="99"/>
      <c r="V844" s="100"/>
      <c r="AA844" s="97"/>
    </row>
    <row r="845">
      <c r="F845" s="97"/>
      <c r="L845" s="97"/>
      <c r="Q845" s="99"/>
      <c r="V845" s="100"/>
      <c r="AA845" s="97"/>
    </row>
    <row r="846">
      <c r="F846" s="97"/>
      <c r="L846" s="97"/>
      <c r="Q846" s="99"/>
      <c r="V846" s="100"/>
      <c r="AA846" s="97"/>
    </row>
    <row r="847">
      <c r="F847" s="97"/>
      <c r="L847" s="97"/>
      <c r="Q847" s="99"/>
      <c r="V847" s="100"/>
      <c r="AA847" s="97"/>
    </row>
    <row r="848">
      <c r="F848" s="97"/>
      <c r="L848" s="97"/>
      <c r="Q848" s="99"/>
      <c r="V848" s="100"/>
      <c r="AA848" s="97"/>
    </row>
    <row r="849">
      <c r="F849" s="97"/>
      <c r="L849" s="97"/>
      <c r="Q849" s="99"/>
      <c r="V849" s="100"/>
      <c r="AA849" s="97"/>
    </row>
    <row r="850">
      <c r="F850" s="97"/>
      <c r="L850" s="97"/>
      <c r="Q850" s="99"/>
      <c r="V850" s="100"/>
      <c r="AA850" s="97"/>
    </row>
    <row r="851">
      <c r="F851" s="97"/>
      <c r="L851" s="97"/>
      <c r="Q851" s="99"/>
      <c r="V851" s="100"/>
      <c r="AA851" s="97"/>
    </row>
    <row r="852">
      <c r="F852" s="97"/>
      <c r="L852" s="97"/>
      <c r="Q852" s="99"/>
      <c r="V852" s="100"/>
      <c r="AA852" s="97"/>
    </row>
    <row r="853">
      <c r="F853" s="97"/>
      <c r="L853" s="97"/>
      <c r="Q853" s="99"/>
      <c r="V853" s="100"/>
      <c r="AA853" s="97"/>
    </row>
    <row r="854">
      <c r="F854" s="97"/>
      <c r="L854" s="97"/>
      <c r="Q854" s="99"/>
      <c r="V854" s="100"/>
      <c r="AA854" s="97"/>
    </row>
    <row r="855">
      <c r="F855" s="97"/>
      <c r="L855" s="97"/>
      <c r="Q855" s="99"/>
      <c r="V855" s="100"/>
      <c r="AA855" s="97"/>
    </row>
    <row r="856">
      <c r="F856" s="97"/>
      <c r="L856" s="97"/>
      <c r="Q856" s="99"/>
      <c r="V856" s="100"/>
      <c r="AA856" s="97"/>
    </row>
    <row r="857">
      <c r="F857" s="97"/>
      <c r="L857" s="97"/>
      <c r="Q857" s="99"/>
      <c r="V857" s="100"/>
      <c r="AA857" s="97"/>
    </row>
    <row r="858">
      <c r="F858" s="97"/>
      <c r="L858" s="97"/>
      <c r="Q858" s="99"/>
      <c r="V858" s="100"/>
      <c r="AA858" s="97"/>
    </row>
    <row r="859">
      <c r="F859" s="97"/>
      <c r="L859" s="97"/>
      <c r="Q859" s="99"/>
      <c r="V859" s="100"/>
      <c r="AA859" s="97"/>
    </row>
    <row r="860">
      <c r="F860" s="97"/>
      <c r="L860" s="97"/>
      <c r="Q860" s="99"/>
      <c r="V860" s="100"/>
      <c r="AA860" s="97"/>
    </row>
    <row r="861">
      <c r="F861" s="97"/>
      <c r="L861" s="97"/>
      <c r="Q861" s="99"/>
      <c r="V861" s="100"/>
      <c r="AA861" s="97"/>
    </row>
    <row r="862">
      <c r="F862" s="97"/>
      <c r="L862" s="97"/>
      <c r="Q862" s="99"/>
      <c r="V862" s="100"/>
      <c r="AA862" s="97"/>
    </row>
    <row r="863">
      <c r="F863" s="97"/>
      <c r="L863" s="97"/>
      <c r="Q863" s="99"/>
      <c r="V863" s="100"/>
      <c r="AA863" s="97"/>
    </row>
    <row r="864">
      <c r="F864" s="97"/>
      <c r="L864" s="97"/>
      <c r="Q864" s="99"/>
      <c r="V864" s="100"/>
      <c r="AA864" s="97"/>
    </row>
    <row r="865">
      <c r="F865" s="97"/>
      <c r="L865" s="97"/>
      <c r="Q865" s="99"/>
      <c r="V865" s="100"/>
      <c r="AA865" s="97"/>
    </row>
    <row r="866">
      <c r="F866" s="97"/>
      <c r="L866" s="97"/>
      <c r="Q866" s="99"/>
      <c r="V866" s="100"/>
      <c r="AA866" s="97"/>
    </row>
    <row r="867">
      <c r="F867" s="97"/>
      <c r="L867" s="97"/>
      <c r="Q867" s="99"/>
      <c r="V867" s="100"/>
      <c r="AA867" s="97"/>
    </row>
    <row r="868">
      <c r="F868" s="97"/>
      <c r="L868" s="97"/>
      <c r="Q868" s="99"/>
      <c r="V868" s="100"/>
      <c r="AA868" s="97"/>
    </row>
    <row r="869">
      <c r="F869" s="97"/>
      <c r="L869" s="97"/>
      <c r="Q869" s="99"/>
      <c r="V869" s="100"/>
      <c r="AA869" s="97"/>
    </row>
    <row r="870">
      <c r="F870" s="97"/>
      <c r="L870" s="97"/>
      <c r="Q870" s="99"/>
      <c r="V870" s="100"/>
      <c r="AA870" s="97"/>
    </row>
    <row r="871">
      <c r="F871" s="97"/>
      <c r="L871" s="97"/>
      <c r="Q871" s="99"/>
      <c r="V871" s="100"/>
      <c r="AA871" s="97"/>
    </row>
    <row r="872">
      <c r="F872" s="97"/>
      <c r="L872" s="97"/>
      <c r="Q872" s="99"/>
      <c r="V872" s="100"/>
      <c r="AA872" s="97"/>
    </row>
    <row r="873">
      <c r="F873" s="97"/>
      <c r="L873" s="97"/>
      <c r="Q873" s="99"/>
      <c r="V873" s="100"/>
      <c r="AA873" s="97"/>
    </row>
    <row r="874">
      <c r="F874" s="97"/>
      <c r="L874" s="97"/>
      <c r="Q874" s="99"/>
      <c r="V874" s="100"/>
      <c r="AA874" s="97"/>
    </row>
    <row r="875">
      <c r="F875" s="97"/>
      <c r="L875" s="97"/>
      <c r="Q875" s="99"/>
      <c r="V875" s="100"/>
      <c r="AA875" s="97"/>
    </row>
    <row r="876">
      <c r="F876" s="97"/>
      <c r="L876" s="97"/>
      <c r="Q876" s="99"/>
      <c r="V876" s="100"/>
      <c r="AA876" s="97"/>
    </row>
    <row r="877">
      <c r="F877" s="97"/>
      <c r="L877" s="97"/>
      <c r="Q877" s="99"/>
      <c r="V877" s="100"/>
      <c r="AA877" s="97"/>
    </row>
    <row r="878">
      <c r="F878" s="97"/>
      <c r="L878" s="97"/>
      <c r="Q878" s="99"/>
      <c r="V878" s="100"/>
      <c r="AA878" s="97"/>
    </row>
    <row r="879">
      <c r="F879" s="97"/>
      <c r="L879" s="97"/>
      <c r="Q879" s="99"/>
      <c r="V879" s="100"/>
      <c r="AA879" s="97"/>
    </row>
    <row r="880">
      <c r="F880" s="97"/>
      <c r="L880" s="97"/>
      <c r="Q880" s="99"/>
      <c r="V880" s="100"/>
      <c r="AA880" s="97"/>
    </row>
    <row r="881">
      <c r="F881" s="97"/>
      <c r="L881" s="97"/>
      <c r="Q881" s="99"/>
      <c r="V881" s="100"/>
      <c r="AA881" s="97"/>
    </row>
    <row r="882">
      <c r="F882" s="97"/>
      <c r="L882" s="97"/>
      <c r="Q882" s="99"/>
      <c r="V882" s="100"/>
      <c r="AA882" s="97"/>
    </row>
    <row r="883">
      <c r="F883" s="97"/>
      <c r="L883" s="97"/>
      <c r="Q883" s="99"/>
      <c r="V883" s="100"/>
      <c r="AA883" s="97"/>
    </row>
    <row r="884">
      <c r="F884" s="97"/>
      <c r="L884" s="97"/>
      <c r="Q884" s="99"/>
      <c r="V884" s="100"/>
      <c r="AA884" s="97"/>
    </row>
    <row r="885">
      <c r="F885" s="97"/>
      <c r="L885" s="97"/>
      <c r="Q885" s="99"/>
      <c r="V885" s="100"/>
      <c r="AA885" s="97"/>
    </row>
    <row r="886">
      <c r="F886" s="97"/>
      <c r="L886" s="97"/>
      <c r="Q886" s="99"/>
      <c r="V886" s="100"/>
      <c r="AA886" s="97"/>
    </row>
    <row r="887">
      <c r="F887" s="97"/>
      <c r="L887" s="97"/>
      <c r="Q887" s="99"/>
      <c r="V887" s="100"/>
      <c r="AA887" s="97"/>
    </row>
    <row r="888">
      <c r="F888" s="97"/>
      <c r="L888" s="97"/>
      <c r="Q888" s="99"/>
      <c r="V888" s="100"/>
      <c r="AA888" s="97"/>
    </row>
    <row r="889">
      <c r="F889" s="97"/>
      <c r="L889" s="97"/>
      <c r="Q889" s="99"/>
      <c r="V889" s="100"/>
      <c r="AA889" s="97"/>
    </row>
    <row r="890">
      <c r="F890" s="97"/>
      <c r="L890" s="97"/>
      <c r="Q890" s="99"/>
      <c r="V890" s="100"/>
      <c r="AA890" s="97"/>
    </row>
    <row r="891">
      <c r="F891" s="97"/>
      <c r="L891" s="97"/>
      <c r="Q891" s="99"/>
      <c r="V891" s="100"/>
      <c r="AA891" s="97"/>
    </row>
    <row r="892">
      <c r="F892" s="97"/>
      <c r="L892" s="97"/>
      <c r="Q892" s="99"/>
      <c r="V892" s="100"/>
      <c r="AA892" s="97"/>
    </row>
    <row r="893">
      <c r="F893" s="97"/>
      <c r="L893" s="97"/>
      <c r="Q893" s="99"/>
      <c r="V893" s="100"/>
      <c r="AA893" s="97"/>
    </row>
    <row r="894">
      <c r="F894" s="97"/>
      <c r="L894" s="97"/>
      <c r="Q894" s="99"/>
      <c r="V894" s="100"/>
      <c r="AA894" s="97"/>
    </row>
    <row r="895">
      <c r="F895" s="97"/>
      <c r="L895" s="97"/>
      <c r="Q895" s="99"/>
      <c r="V895" s="100"/>
      <c r="AA895" s="97"/>
    </row>
    <row r="896">
      <c r="F896" s="97"/>
      <c r="L896" s="97"/>
      <c r="Q896" s="99"/>
      <c r="V896" s="100"/>
      <c r="AA896" s="97"/>
    </row>
    <row r="897">
      <c r="F897" s="97"/>
      <c r="L897" s="97"/>
      <c r="Q897" s="99"/>
      <c r="V897" s="100"/>
      <c r="AA897" s="97"/>
    </row>
    <row r="898">
      <c r="F898" s="97"/>
      <c r="L898" s="97"/>
      <c r="Q898" s="99"/>
      <c r="V898" s="100"/>
      <c r="AA898" s="97"/>
    </row>
    <row r="899">
      <c r="F899" s="97"/>
      <c r="L899" s="97"/>
      <c r="Q899" s="99"/>
      <c r="V899" s="100"/>
      <c r="AA899" s="97"/>
    </row>
    <row r="900">
      <c r="F900" s="97"/>
      <c r="L900" s="97"/>
      <c r="Q900" s="99"/>
      <c r="V900" s="100"/>
      <c r="AA900" s="97"/>
    </row>
    <row r="901">
      <c r="F901" s="97"/>
      <c r="L901" s="97"/>
      <c r="Q901" s="99"/>
      <c r="V901" s="100"/>
      <c r="AA901" s="97"/>
    </row>
    <row r="902">
      <c r="F902" s="97"/>
      <c r="L902" s="97"/>
      <c r="Q902" s="99"/>
      <c r="V902" s="100"/>
      <c r="AA902" s="97"/>
    </row>
    <row r="903">
      <c r="F903" s="97"/>
      <c r="L903" s="97"/>
      <c r="Q903" s="99"/>
      <c r="V903" s="100"/>
      <c r="AA903" s="97"/>
    </row>
    <row r="904">
      <c r="F904" s="97"/>
      <c r="L904" s="97"/>
      <c r="Q904" s="99"/>
      <c r="V904" s="100"/>
      <c r="AA904" s="97"/>
    </row>
    <row r="905">
      <c r="F905" s="97"/>
      <c r="L905" s="97"/>
      <c r="Q905" s="99"/>
      <c r="V905" s="100"/>
      <c r="AA905" s="97"/>
    </row>
    <row r="906">
      <c r="F906" s="97"/>
      <c r="L906" s="97"/>
      <c r="Q906" s="99"/>
      <c r="V906" s="100"/>
      <c r="AA906" s="97"/>
    </row>
    <row r="907">
      <c r="F907" s="97"/>
      <c r="L907" s="97"/>
      <c r="Q907" s="99"/>
      <c r="V907" s="100"/>
      <c r="AA907" s="97"/>
    </row>
    <row r="908">
      <c r="F908" s="97"/>
      <c r="L908" s="97"/>
      <c r="Q908" s="99"/>
      <c r="V908" s="100"/>
      <c r="AA908" s="97"/>
    </row>
    <row r="909">
      <c r="F909" s="97"/>
      <c r="L909" s="97"/>
      <c r="Q909" s="99"/>
      <c r="V909" s="100"/>
      <c r="AA909" s="97"/>
    </row>
    <row r="910">
      <c r="F910" s="97"/>
      <c r="L910" s="97"/>
      <c r="Q910" s="99"/>
      <c r="V910" s="100"/>
      <c r="AA910" s="97"/>
    </row>
    <row r="911">
      <c r="F911" s="97"/>
      <c r="L911" s="97"/>
      <c r="Q911" s="99"/>
      <c r="V911" s="100"/>
      <c r="AA911" s="97"/>
    </row>
    <row r="912">
      <c r="F912" s="97"/>
      <c r="L912" s="97"/>
      <c r="Q912" s="99"/>
      <c r="V912" s="100"/>
      <c r="AA912" s="97"/>
    </row>
    <row r="913">
      <c r="F913" s="97"/>
      <c r="L913" s="97"/>
      <c r="Q913" s="99"/>
      <c r="V913" s="100"/>
      <c r="AA913" s="97"/>
    </row>
    <row r="914">
      <c r="F914" s="97"/>
      <c r="L914" s="97"/>
      <c r="Q914" s="99"/>
      <c r="V914" s="100"/>
      <c r="AA914" s="97"/>
    </row>
    <row r="915">
      <c r="F915" s="97"/>
      <c r="L915" s="97"/>
      <c r="Q915" s="99"/>
      <c r="V915" s="100"/>
      <c r="AA915" s="97"/>
    </row>
    <row r="916">
      <c r="F916" s="97"/>
      <c r="L916" s="97"/>
      <c r="Q916" s="99"/>
      <c r="V916" s="100"/>
      <c r="AA916" s="97"/>
    </row>
    <row r="917">
      <c r="F917" s="97"/>
      <c r="L917" s="97"/>
      <c r="Q917" s="99"/>
      <c r="V917" s="100"/>
      <c r="AA917" s="97"/>
    </row>
    <row r="918">
      <c r="F918" s="97"/>
      <c r="L918" s="97"/>
      <c r="Q918" s="99"/>
      <c r="V918" s="100"/>
      <c r="AA918" s="97"/>
    </row>
    <row r="919">
      <c r="F919" s="97"/>
      <c r="L919" s="97"/>
      <c r="Q919" s="99"/>
      <c r="V919" s="100"/>
      <c r="AA919" s="97"/>
    </row>
    <row r="920">
      <c r="F920" s="97"/>
      <c r="L920" s="97"/>
      <c r="Q920" s="99"/>
      <c r="V920" s="100"/>
      <c r="AA920" s="97"/>
    </row>
    <row r="921">
      <c r="F921" s="97"/>
      <c r="L921" s="97"/>
      <c r="Q921" s="99"/>
      <c r="V921" s="100"/>
      <c r="AA921" s="97"/>
    </row>
    <row r="922">
      <c r="F922" s="97"/>
      <c r="L922" s="97"/>
      <c r="Q922" s="99"/>
      <c r="V922" s="100"/>
      <c r="AA922" s="97"/>
    </row>
    <row r="923">
      <c r="F923" s="97"/>
      <c r="L923" s="97"/>
      <c r="Q923" s="99"/>
      <c r="V923" s="100"/>
      <c r="AA923" s="97"/>
    </row>
    <row r="924">
      <c r="F924" s="97"/>
      <c r="L924" s="97"/>
      <c r="Q924" s="99"/>
      <c r="V924" s="100"/>
      <c r="AA924" s="97"/>
    </row>
    <row r="925">
      <c r="F925" s="97"/>
      <c r="L925" s="97"/>
      <c r="Q925" s="99"/>
      <c r="V925" s="100"/>
      <c r="AA925" s="97"/>
    </row>
    <row r="926">
      <c r="F926" s="97"/>
      <c r="L926" s="97"/>
      <c r="Q926" s="99"/>
      <c r="V926" s="100"/>
      <c r="AA926" s="97"/>
    </row>
    <row r="927">
      <c r="F927" s="97"/>
      <c r="L927" s="97"/>
      <c r="Q927" s="99"/>
      <c r="V927" s="100"/>
      <c r="AA927" s="97"/>
    </row>
    <row r="928">
      <c r="F928" s="97"/>
      <c r="L928" s="97"/>
      <c r="Q928" s="99"/>
      <c r="V928" s="100"/>
      <c r="AA928" s="97"/>
    </row>
    <row r="929">
      <c r="F929" s="97"/>
      <c r="L929" s="97"/>
      <c r="Q929" s="99"/>
      <c r="V929" s="100"/>
      <c r="AA929" s="97"/>
    </row>
    <row r="930">
      <c r="F930" s="97"/>
      <c r="L930" s="97"/>
      <c r="Q930" s="99"/>
      <c r="V930" s="100"/>
      <c r="AA930" s="97"/>
    </row>
    <row r="931">
      <c r="F931" s="97"/>
      <c r="L931" s="97"/>
      <c r="Q931" s="99"/>
      <c r="V931" s="100"/>
      <c r="AA931" s="97"/>
    </row>
    <row r="932">
      <c r="F932" s="97"/>
      <c r="L932" s="97"/>
      <c r="Q932" s="99"/>
      <c r="V932" s="100"/>
      <c r="AA932" s="97"/>
    </row>
    <row r="933">
      <c r="F933" s="97"/>
      <c r="L933" s="97"/>
      <c r="Q933" s="99"/>
      <c r="V933" s="100"/>
      <c r="AA933" s="97"/>
    </row>
    <row r="934">
      <c r="F934" s="97"/>
      <c r="L934" s="97"/>
      <c r="Q934" s="99"/>
      <c r="V934" s="100"/>
      <c r="AA934" s="97"/>
    </row>
    <row r="935">
      <c r="F935" s="97"/>
      <c r="L935" s="97"/>
      <c r="Q935" s="99"/>
      <c r="V935" s="100"/>
      <c r="AA935" s="97"/>
    </row>
    <row r="936">
      <c r="F936" s="97"/>
      <c r="L936" s="97"/>
      <c r="Q936" s="99"/>
      <c r="V936" s="100"/>
      <c r="AA936" s="97"/>
    </row>
    <row r="937">
      <c r="F937" s="97"/>
      <c r="L937" s="97"/>
      <c r="Q937" s="99"/>
      <c r="V937" s="100"/>
      <c r="AA937" s="97"/>
    </row>
    <row r="938">
      <c r="F938" s="97"/>
      <c r="L938" s="97"/>
      <c r="Q938" s="99"/>
      <c r="V938" s="100"/>
      <c r="AA938" s="97"/>
    </row>
    <row r="939">
      <c r="F939" s="97"/>
      <c r="L939" s="97"/>
      <c r="Q939" s="99"/>
      <c r="V939" s="100"/>
      <c r="AA939" s="97"/>
    </row>
    <row r="940">
      <c r="F940" s="97"/>
      <c r="L940" s="97"/>
      <c r="Q940" s="99"/>
      <c r="V940" s="100"/>
      <c r="AA940" s="97"/>
    </row>
    <row r="941">
      <c r="F941" s="97"/>
      <c r="L941" s="97"/>
      <c r="Q941" s="99"/>
      <c r="V941" s="100"/>
      <c r="AA941" s="97"/>
    </row>
    <row r="942">
      <c r="F942" s="97"/>
      <c r="L942" s="97"/>
      <c r="Q942" s="99"/>
      <c r="V942" s="100"/>
      <c r="AA942" s="97"/>
    </row>
    <row r="943">
      <c r="F943" s="97"/>
      <c r="L943" s="97"/>
      <c r="Q943" s="99"/>
      <c r="V943" s="100"/>
      <c r="AA943" s="97"/>
    </row>
    <row r="944">
      <c r="F944" s="97"/>
      <c r="L944" s="97"/>
      <c r="Q944" s="99"/>
      <c r="V944" s="100"/>
      <c r="AA944" s="97"/>
    </row>
    <row r="945">
      <c r="F945" s="97"/>
      <c r="L945" s="97"/>
      <c r="Q945" s="99"/>
      <c r="V945" s="100"/>
      <c r="AA945" s="97"/>
    </row>
    <row r="946">
      <c r="F946" s="97"/>
      <c r="L946" s="97"/>
      <c r="Q946" s="99"/>
      <c r="V946" s="100"/>
      <c r="AA946" s="97"/>
    </row>
    <row r="947">
      <c r="F947" s="97"/>
      <c r="L947" s="97"/>
      <c r="Q947" s="99"/>
      <c r="V947" s="100"/>
      <c r="AA947" s="97"/>
    </row>
    <row r="948">
      <c r="F948" s="97"/>
      <c r="L948" s="97"/>
      <c r="Q948" s="99"/>
      <c r="V948" s="100"/>
      <c r="AA948" s="97"/>
    </row>
    <row r="949">
      <c r="F949" s="97"/>
      <c r="L949" s="97"/>
      <c r="Q949" s="99"/>
      <c r="V949" s="100"/>
      <c r="AA949" s="97"/>
    </row>
    <row r="950">
      <c r="F950" s="97"/>
      <c r="L950" s="97"/>
      <c r="Q950" s="99"/>
      <c r="V950" s="100"/>
      <c r="AA950" s="97"/>
    </row>
    <row r="951">
      <c r="F951" s="97"/>
      <c r="L951" s="97"/>
      <c r="Q951" s="99"/>
      <c r="V951" s="100"/>
      <c r="AA951" s="97"/>
    </row>
    <row r="952">
      <c r="F952" s="97"/>
      <c r="L952" s="97"/>
      <c r="Q952" s="99"/>
      <c r="V952" s="100"/>
      <c r="AA952" s="97"/>
    </row>
    <row r="953">
      <c r="F953" s="97"/>
      <c r="L953" s="97"/>
      <c r="Q953" s="99"/>
      <c r="V953" s="100"/>
      <c r="AA953" s="97"/>
    </row>
    <row r="954">
      <c r="F954" s="97"/>
      <c r="L954" s="97"/>
      <c r="Q954" s="99"/>
      <c r="V954" s="100"/>
      <c r="AA954" s="97"/>
    </row>
    <row r="955">
      <c r="F955" s="97"/>
      <c r="L955" s="97"/>
      <c r="Q955" s="99"/>
      <c r="V955" s="100"/>
      <c r="AA955" s="97"/>
    </row>
    <row r="956">
      <c r="F956" s="97"/>
      <c r="L956" s="97"/>
      <c r="Q956" s="99"/>
      <c r="V956" s="100"/>
      <c r="AA956" s="97"/>
    </row>
    <row r="957">
      <c r="F957" s="97"/>
      <c r="L957" s="97"/>
      <c r="Q957" s="99"/>
      <c r="V957" s="100"/>
      <c r="AA957" s="97"/>
    </row>
    <row r="958">
      <c r="F958" s="97"/>
      <c r="L958" s="97"/>
      <c r="Q958" s="99"/>
      <c r="V958" s="100"/>
      <c r="AA958" s="97"/>
    </row>
    <row r="959">
      <c r="F959" s="97"/>
      <c r="L959" s="97"/>
      <c r="Q959" s="99"/>
      <c r="V959" s="100"/>
      <c r="AA959" s="97"/>
    </row>
    <row r="960">
      <c r="F960" s="97"/>
      <c r="L960" s="97"/>
      <c r="Q960" s="99"/>
      <c r="V960" s="100"/>
      <c r="AA960" s="97"/>
    </row>
    <row r="961">
      <c r="F961" s="97"/>
      <c r="L961" s="97"/>
      <c r="Q961" s="99"/>
      <c r="V961" s="100"/>
      <c r="AA961" s="97"/>
    </row>
    <row r="962">
      <c r="F962" s="97"/>
      <c r="L962" s="97"/>
      <c r="Q962" s="99"/>
      <c r="V962" s="100"/>
      <c r="AA962" s="97"/>
    </row>
    <row r="963">
      <c r="F963" s="97"/>
      <c r="L963" s="97"/>
      <c r="Q963" s="99"/>
      <c r="V963" s="100"/>
      <c r="AA963" s="97"/>
    </row>
    <row r="964">
      <c r="F964" s="97"/>
      <c r="L964" s="97"/>
      <c r="Q964" s="99"/>
      <c r="V964" s="100"/>
      <c r="AA964" s="97"/>
    </row>
    <row r="965">
      <c r="F965" s="97"/>
      <c r="L965" s="97"/>
      <c r="Q965" s="99"/>
      <c r="V965" s="100"/>
      <c r="AA965" s="97"/>
    </row>
    <row r="966">
      <c r="F966" s="97"/>
      <c r="L966" s="97"/>
      <c r="Q966" s="99"/>
      <c r="V966" s="100"/>
      <c r="AA966" s="97"/>
    </row>
    <row r="967">
      <c r="F967" s="97"/>
      <c r="L967" s="97"/>
      <c r="Q967" s="99"/>
      <c r="V967" s="100"/>
      <c r="AA967" s="97"/>
    </row>
    <row r="968">
      <c r="F968" s="97"/>
      <c r="L968" s="97"/>
      <c r="Q968" s="99"/>
      <c r="V968" s="100"/>
      <c r="AA968" s="97"/>
    </row>
    <row r="969">
      <c r="F969" s="97"/>
      <c r="L969" s="97"/>
      <c r="Q969" s="99"/>
      <c r="V969" s="100"/>
      <c r="AA969" s="97"/>
    </row>
    <row r="970">
      <c r="F970" s="97"/>
      <c r="L970" s="97"/>
      <c r="Q970" s="99"/>
      <c r="V970" s="100"/>
      <c r="AA970" s="97"/>
    </row>
    <row r="971">
      <c r="F971" s="97"/>
      <c r="L971" s="97"/>
      <c r="Q971" s="99"/>
      <c r="V971" s="100"/>
      <c r="AA971" s="97"/>
    </row>
    <row r="972">
      <c r="F972" s="97"/>
      <c r="L972" s="97"/>
      <c r="Q972" s="99"/>
      <c r="V972" s="100"/>
      <c r="AA972" s="97"/>
    </row>
    <row r="973">
      <c r="F973" s="97"/>
      <c r="L973" s="97"/>
      <c r="Q973" s="99"/>
      <c r="V973" s="100"/>
      <c r="AA973" s="97"/>
    </row>
    <row r="974">
      <c r="F974" s="97"/>
      <c r="L974" s="97"/>
      <c r="Q974" s="99"/>
      <c r="V974" s="100"/>
      <c r="AA974" s="97"/>
    </row>
    <row r="975">
      <c r="F975" s="97"/>
      <c r="L975" s="97"/>
      <c r="Q975" s="99"/>
      <c r="V975" s="100"/>
      <c r="AA975" s="97"/>
    </row>
    <row r="976">
      <c r="F976" s="97"/>
      <c r="L976" s="97"/>
      <c r="Q976" s="99"/>
      <c r="V976" s="100"/>
      <c r="AA976" s="97"/>
    </row>
    <row r="977">
      <c r="F977" s="97"/>
      <c r="L977" s="97"/>
      <c r="Q977" s="99"/>
      <c r="V977" s="100"/>
      <c r="AA977" s="97"/>
    </row>
    <row r="978">
      <c r="F978" s="97"/>
      <c r="L978" s="97"/>
      <c r="Q978" s="99"/>
      <c r="V978" s="100"/>
      <c r="AA978" s="97"/>
    </row>
    <row r="979">
      <c r="F979" s="97"/>
      <c r="L979" s="97"/>
      <c r="Q979" s="99"/>
      <c r="V979" s="100"/>
      <c r="AA979" s="97"/>
    </row>
    <row r="980">
      <c r="F980" s="97"/>
      <c r="L980" s="97"/>
      <c r="Q980" s="99"/>
      <c r="V980" s="100"/>
      <c r="AA980" s="97"/>
    </row>
    <row r="981">
      <c r="F981" s="97"/>
      <c r="L981" s="97"/>
      <c r="Q981" s="99"/>
      <c r="V981" s="100"/>
      <c r="AA981" s="97"/>
    </row>
    <row r="982">
      <c r="F982" s="97"/>
      <c r="L982" s="97"/>
      <c r="Q982" s="99"/>
      <c r="V982" s="100"/>
      <c r="AA982" s="97"/>
    </row>
    <row r="983">
      <c r="F983" s="97"/>
      <c r="L983" s="97"/>
      <c r="Q983" s="99"/>
      <c r="V983" s="100"/>
      <c r="AA983" s="97"/>
    </row>
    <row r="984">
      <c r="F984" s="97"/>
      <c r="L984" s="97"/>
      <c r="Q984" s="99"/>
      <c r="V984" s="100"/>
      <c r="AA984" s="97"/>
    </row>
    <row r="985">
      <c r="F985" s="97"/>
      <c r="L985" s="97"/>
      <c r="Q985" s="99"/>
      <c r="V985" s="100"/>
      <c r="AA985" s="97"/>
    </row>
    <row r="986">
      <c r="F986" s="97"/>
      <c r="L986" s="97"/>
      <c r="Q986" s="99"/>
      <c r="V986" s="100"/>
      <c r="AA986" s="97"/>
    </row>
    <row r="987">
      <c r="F987" s="97"/>
      <c r="L987" s="97"/>
      <c r="Q987" s="99"/>
      <c r="V987" s="100"/>
      <c r="AA987" s="97"/>
    </row>
    <row r="988">
      <c r="F988" s="97"/>
      <c r="L988" s="97"/>
      <c r="Q988" s="99"/>
      <c r="V988" s="100"/>
      <c r="AA988" s="97"/>
    </row>
    <row r="989">
      <c r="F989" s="97"/>
      <c r="L989" s="97"/>
      <c r="Q989" s="99"/>
      <c r="V989" s="100"/>
      <c r="AA989" s="97"/>
    </row>
    <row r="990">
      <c r="F990" s="97"/>
      <c r="L990" s="97"/>
      <c r="Q990" s="99"/>
      <c r="V990" s="100"/>
      <c r="AA990" s="97"/>
    </row>
    <row r="991">
      <c r="F991" s="97"/>
      <c r="L991" s="97"/>
      <c r="Q991" s="99"/>
      <c r="V991" s="100"/>
      <c r="AA991" s="97"/>
    </row>
    <row r="992">
      <c r="F992" s="97"/>
      <c r="L992" s="97"/>
      <c r="Q992" s="99"/>
      <c r="V992" s="100"/>
      <c r="AA992" s="97"/>
    </row>
    <row r="993">
      <c r="F993" s="97"/>
      <c r="L993" s="97"/>
      <c r="Q993" s="99"/>
      <c r="V993" s="100"/>
      <c r="AA993" s="97"/>
    </row>
    <row r="994">
      <c r="F994" s="97"/>
      <c r="L994" s="97"/>
      <c r="Q994" s="99"/>
      <c r="V994" s="100"/>
      <c r="AA994" s="97"/>
    </row>
    <row r="995">
      <c r="F995" s="97"/>
      <c r="L995" s="97"/>
      <c r="Q995" s="99"/>
      <c r="V995" s="100"/>
      <c r="AA995" s="97"/>
    </row>
    <row r="996">
      <c r="F996" s="97"/>
      <c r="L996" s="97"/>
      <c r="Q996" s="99"/>
      <c r="V996" s="100"/>
      <c r="AA996" s="97"/>
    </row>
    <row r="997">
      <c r="F997" s="97"/>
      <c r="L997" s="97"/>
      <c r="Q997" s="99"/>
      <c r="V997" s="100"/>
      <c r="AA997" s="97"/>
    </row>
    <row r="998">
      <c r="F998" s="97"/>
      <c r="L998" s="97"/>
      <c r="Q998" s="99"/>
      <c r="V998" s="100"/>
      <c r="AA998" s="97"/>
    </row>
    <row r="999">
      <c r="F999" s="97"/>
      <c r="L999" s="97"/>
      <c r="Q999" s="99"/>
      <c r="V999" s="100"/>
      <c r="AA999" s="97"/>
    </row>
    <row r="1000">
      <c r="F1000" s="97"/>
      <c r="L1000" s="97"/>
      <c r="Q1000" s="99"/>
      <c r="V1000" s="100"/>
      <c r="AA1000" s="97"/>
    </row>
    <row r="1001">
      <c r="F1001" s="97"/>
      <c r="L1001" s="97"/>
      <c r="Q1001" s="99"/>
      <c r="V1001" s="100"/>
      <c r="AA1001" s="97"/>
    </row>
    <row r="1002">
      <c r="F1002" s="97"/>
      <c r="L1002" s="97"/>
      <c r="Q1002" s="99"/>
      <c r="V1002" s="100"/>
      <c r="AA1002" s="97"/>
    </row>
    <row r="1003">
      <c r="F1003" s="97"/>
      <c r="L1003" s="97"/>
      <c r="Q1003" s="99"/>
      <c r="V1003" s="100"/>
      <c r="AA1003" s="97"/>
    </row>
    <row r="1004">
      <c r="F1004" s="97"/>
      <c r="L1004" s="97"/>
      <c r="Q1004" s="99"/>
      <c r="V1004" s="100"/>
      <c r="AA1004" s="97"/>
    </row>
    <row r="1005">
      <c r="F1005" s="97"/>
      <c r="L1005" s="97"/>
      <c r="Q1005" s="99"/>
      <c r="V1005" s="100"/>
      <c r="AA1005" s="97"/>
    </row>
    <row r="1006">
      <c r="F1006" s="97"/>
      <c r="L1006" s="97"/>
      <c r="Q1006" s="99"/>
      <c r="V1006" s="100"/>
      <c r="AA1006" s="97"/>
    </row>
    <row r="1007">
      <c r="F1007" s="97"/>
      <c r="L1007" s="97"/>
      <c r="Q1007" s="99"/>
      <c r="V1007" s="100"/>
      <c r="AA1007" s="97"/>
    </row>
  </sheetData>
  <mergeCells count="9">
    <mergeCell ref="W3:Y3"/>
    <mergeCell ref="Y5:Y7"/>
    <mergeCell ref="H3:J3"/>
    <mergeCell ref="B1:Z1"/>
    <mergeCell ref="R3:T3"/>
    <mergeCell ref="B3:D3"/>
    <mergeCell ref="M3:O3"/>
    <mergeCell ref="D5:D8"/>
    <mergeCell ref="O5:O8"/>
  </mergeCells>
  <drawing r:id="rId1"/>
</worksheet>
</file>