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brio Cholarae" sheetId="1" r:id="rId3"/>
    <sheet state="visible" name="Tetani" sheetId="2" r:id="rId4"/>
    <sheet state="visible" name="Staphylococcus" sheetId="3" r:id="rId5"/>
    <sheet state="visible" name="Chlamydia Pneumonia" sheetId="4" r:id="rId6"/>
    <sheet state="visible" name="Mycobacterium Tuberculosis" sheetId="5" r:id="rId7"/>
    <sheet state="visible" name="Salmonella" sheetId="6" r:id="rId8"/>
    <sheet state="visible" name="Bacillus Subtilis" sheetId="7" r:id="rId9"/>
    <sheet state="visible" name="Clostridium Botulinum" sheetId="8" r:id="rId10"/>
    <sheet state="visible" name="Streptococcus" sheetId="9" r:id="rId11"/>
    <sheet state="visible" name="TPSE" sheetId="10" r:id="rId12"/>
    <sheet state="visible" name="Chlamydia Trachomatis" sheetId="11" r:id="rId13"/>
    <sheet state="visible" name="Helicobacter Pylori" sheetId="12" r:id="rId14"/>
  </sheets>
  <definedNames/>
  <calcPr/>
</workbook>
</file>

<file path=xl/sharedStrings.xml><?xml version="1.0" encoding="utf-8"?>
<sst xmlns="http://schemas.openxmlformats.org/spreadsheetml/2006/main" count="767" uniqueCount="267">
  <si>
    <t>Window Number&gt;=((Genomic Length-Window Size)/(Shift Size))+1</t>
  </si>
  <si>
    <t>Bacteria name:Clostridium Tetani</t>
  </si>
  <si>
    <t>Bacteria name:Staphylococcus</t>
  </si>
  <si>
    <t>Bacteria name:Vibrio Cholarae</t>
  </si>
  <si>
    <t>WS1=1000,1000</t>
  </si>
  <si>
    <t>Window Number should be an integer</t>
  </si>
  <si>
    <t>WS2=2000,1000</t>
  </si>
  <si>
    <t>WS3=3000,1000</t>
  </si>
  <si>
    <t>WS4=4000,1000</t>
  </si>
  <si>
    <t>WS5=5000,1000</t>
  </si>
  <si>
    <t>TER</t>
  </si>
  <si>
    <t>PEAK/AVG-1</t>
  </si>
  <si>
    <t>S.D./avg</t>
  </si>
  <si>
    <t>ratio</t>
  </si>
  <si>
    <t>ORI</t>
  </si>
  <si>
    <t>peak1</t>
  </si>
  <si>
    <t>4,68,000</t>
  </si>
  <si>
    <t>8,91,000</t>
  </si>
  <si>
    <t>10,46,000</t>
  </si>
  <si>
    <t>28,78,000</t>
  </si>
  <si>
    <t>13,35,000</t>
  </si>
  <si>
    <t>17,15,000</t>
  </si>
  <si>
    <t>23,21,000</t>
  </si>
  <si>
    <t>17,14,000</t>
  </si>
  <si>
    <t>23,19,000</t>
  </si>
  <si>
    <t>17,13,000</t>
  </si>
  <si>
    <t>4,66,000</t>
  </si>
  <si>
    <t>17,12,000</t>
  </si>
  <si>
    <t>4,65,000</t>
  </si>
  <si>
    <t>4,64,000</t>
  </si>
  <si>
    <t>peak2</t>
  </si>
  <si>
    <t>17,16,000</t>
  </si>
  <si>
    <t>10,45,000</t>
  </si>
  <si>
    <t>15,30,000</t>
  </si>
  <si>
    <t>4,67,000</t>
  </si>
  <si>
    <t>12,76,000</t>
  </si>
  <si>
    <t>15,28,000</t>
  </si>
  <si>
    <t>23,22,000</t>
  </si>
  <si>
    <t>peak3</t>
  </si>
  <si>
    <t>15,31,000</t>
  </si>
  <si>
    <t>12,75,000</t>
  </si>
  <si>
    <t>16,88,000</t>
  </si>
  <si>
    <t>10,44,000</t>
  </si>
  <si>
    <t>15,13,000</t>
  </si>
  <si>
    <t>6,02,000</t>
  </si>
  <si>
    <t>10,43,000</t>
  </si>
  <si>
    <t>peak4</t>
  </si>
  <si>
    <t>29,26,000</t>
  </si>
  <si>
    <t>15,11,000</t>
  </si>
  <si>
    <t>peak5</t>
  </si>
  <si>
    <t>7,82,000</t>
  </si>
  <si>
    <t>15,14,000</t>
  </si>
  <si>
    <t>6,01,000</t>
  </si>
  <si>
    <t>gcskew</t>
  </si>
  <si>
    <t>22,74,000</t>
  </si>
  <si>
    <t>19,26,000</t>
  </si>
  <si>
    <t>15,39,000-15,50,000</t>
  </si>
  <si>
    <t>15,38,000-15,44,000</t>
  </si>
  <si>
    <t>15,37,000-15,43,000</t>
  </si>
  <si>
    <t>22,73,000</t>
  </si>
  <si>
    <t>19,25,000</t>
  </si>
  <si>
    <t>gcskew(25000,5000)</t>
  </si>
  <si>
    <t>15,25,000-15,45,000</t>
  </si>
  <si>
    <t>1,25,000</t>
  </si>
  <si>
    <t>gcskew(5000,1000)</t>
  </si>
  <si>
    <t>11,45,000</t>
  </si>
  <si>
    <t>8,90,000</t>
  </si>
  <si>
    <t>50,000-57,000(ORI)</t>
  </si>
  <si>
    <t>49,000-56,000(ORI)</t>
  </si>
  <si>
    <t>48,000-56,000(ori)</t>
  </si>
  <si>
    <t>47,000-57,000(ori)</t>
  </si>
  <si>
    <t>46,000(ori)</t>
  </si>
  <si>
    <t>13,93,000-14,04,000</t>
  </si>
  <si>
    <t>13,93,000-14,03,000</t>
  </si>
  <si>
    <t>13,91,000-13,97,000</t>
  </si>
  <si>
    <t>13,90,000-13,98,000</t>
  </si>
  <si>
    <t>13,90,000-14,01,000</t>
  </si>
  <si>
    <t>16,05,000</t>
  </si>
  <si>
    <t>13,70,000-14,10,000</t>
  </si>
  <si>
    <t>30,000-60,000(ori)</t>
  </si>
  <si>
    <t>46,000-56,000(ori)</t>
  </si>
  <si>
    <t>4,69,000</t>
  </si>
  <si>
    <t>28,03,000</t>
  </si>
  <si>
    <t>11,48,000</t>
  </si>
  <si>
    <t>14,72,000-14,73,000</t>
  </si>
  <si>
    <t>14,71,000-14,73,000</t>
  </si>
  <si>
    <t>14,70,000-14,73,000</t>
  </si>
  <si>
    <t>14,69,000-14,78,000</t>
  </si>
  <si>
    <t>14,68,000-14,77,000</t>
  </si>
  <si>
    <t>14,55,000-14,80,000</t>
  </si>
  <si>
    <t>Bacteria name:Pneumoniae</t>
  </si>
  <si>
    <t>Bacteria name:Mycobacterium Tuberculosis</t>
  </si>
  <si>
    <t>4,83,000</t>
  </si>
  <si>
    <t>9,62,000</t>
  </si>
  <si>
    <t>37,37,000</t>
  </si>
  <si>
    <t>5,32,000</t>
  </si>
  <si>
    <t>4,81,000</t>
  </si>
  <si>
    <t>80,000/80</t>
  </si>
  <si>
    <t>39,50,000</t>
  </si>
  <si>
    <t>39,43,000</t>
  </si>
  <si>
    <t>9,63,000</t>
  </si>
  <si>
    <t>4,82,000</t>
  </si>
  <si>
    <t>39,42,000</t>
  </si>
  <si>
    <t>39,51,000</t>
  </si>
  <si>
    <t>37,36,000</t>
  </si>
  <si>
    <t>4,75,000</t>
  </si>
  <si>
    <t>4,81,000/481</t>
  </si>
  <si>
    <t>16,33,000</t>
  </si>
  <si>
    <t>3,87,000</t>
  </si>
  <si>
    <t>27,93,000</t>
  </si>
  <si>
    <t>5,52,000</t>
  </si>
  <si>
    <t>3,33,000</t>
  </si>
  <si>
    <t>4,76,000/476</t>
  </si>
  <si>
    <t>6,72,000</t>
  </si>
  <si>
    <t>9,25,000</t>
  </si>
  <si>
    <t>27,92,000</t>
  </si>
  <si>
    <t>2,09,000-2,11,000</t>
  </si>
  <si>
    <t>12,17,000</t>
  </si>
  <si>
    <t>7,20,000-7,24,000(ori)</t>
  </si>
  <si>
    <t>2,08,000-2,11,000</t>
  </si>
  <si>
    <t>7,20,000-7,25,000(ori)</t>
  </si>
  <si>
    <t>7,16,000-7,24,000(ori)</t>
  </si>
  <si>
    <t>2,06,000-2,11,000</t>
  </si>
  <si>
    <t>7,15,000-7,24,000(ori)</t>
  </si>
  <si>
    <t>6,71,000</t>
  </si>
  <si>
    <t>16,34,000</t>
  </si>
  <si>
    <t>1,65,000-2,15,000</t>
  </si>
  <si>
    <t>6,95,000-7,25,000(ori)</t>
  </si>
  <si>
    <t>22,14,000-22,25,000</t>
  </si>
  <si>
    <t>20,05,000-20,30,000</t>
  </si>
  <si>
    <t>Bacteria name:Salmonella</t>
  </si>
  <si>
    <t>36,31,000</t>
  </si>
  <si>
    <t>36,30,000/3630</t>
  </si>
  <si>
    <t>27,37,000</t>
  </si>
  <si>
    <t>38,83,000</t>
  </si>
  <si>
    <t>28,33,000</t>
  </si>
  <si>
    <t>28,33,000/2833</t>
  </si>
  <si>
    <t>11,38,000</t>
  </si>
  <si>
    <t>10,39,000</t>
  </si>
  <si>
    <t>28,35,000</t>
  </si>
  <si>
    <t>26,29,000</t>
  </si>
  <si>
    <t>26,29,000/2629</t>
  </si>
  <si>
    <t>28,36,000</t>
  </si>
  <si>
    <t>26,31,000</t>
  </si>
  <si>
    <t>38,82,000</t>
  </si>
  <si>
    <t>38,82,000/3882</t>
  </si>
  <si>
    <t>8,16,000</t>
  </si>
  <si>
    <t>40,80,000-40,85,000(ori)</t>
  </si>
  <si>
    <t>16,06,000-16,11,000</t>
  </si>
  <si>
    <t>40,79,000-40,84,000(ori)</t>
  </si>
  <si>
    <t>16,02,000-16,10,000</t>
  </si>
  <si>
    <t>40,79,000-40,83,000(ori)</t>
  </si>
  <si>
    <t>15,85,000-16,40,000</t>
  </si>
  <si>
    <t>40,65,000-40,95,000(ori)</t>
  </si>
  <si>
    <t>Bacteria name:Bacillus Subtilis</t>
  </si>
  <si>
    <t>38,73,000</t>
  </si>
  <si>
    <t>11,26,000</t>
  </si>
  <si>
    <t>7,27,000</t>
  </si>
  <si>
    <t>39,56,000</t>
  </si>
  <si>
    <t>Bacteria name:C.B</t>
  </si>
  <si>
    <t>25,13,000</t>
  </si>
  <si>
    <t>7,28,000</t>
  </si>
  <si>
    <t>39,69,000</t>
  </si>
  <si>
    <t>13,93,000</t>
  </si>
  <si>
    <t>22,32,000</t>
  </si>
  <si>
    <t>21,63,000</t>
  </si>
  <si>
    <t>32,00,000</t>
  </si>
  <si>
    <t>25,11,000</t>
  </si>
  <si>
    <t>25,10,000</t>
  </si>
  <si>
    <t>5,89,000</t>
  </si>
  <si>
    <t>31,37,000</t>
  </si>
  <si>
    <t>5,88,000</t>
  </si>
  <si>
    <t>25,12,000</t>
  </si>
  <si>
    <t>5,88,000/588</t>
  </si>
  <si>
    <t>21,49,000</t>
  </si>
  <si>
    <t>25,09,000</t>
  </si>
  <si>
    <t>19,21,000-19,24,000</t>
  </si>
  <si>
    <t>5,90,000</t>
  </si>
  <si>
    <t>19,19,000-19,24,000</t>
  </si>
  <si>
    <t>19,19,000-19,23,000</t>
  </si>
  <si>
    <t>19,17,000-19,22,000</t>
  </si>
  <si>
    <t>13,92,000</t>
  </si>
  <si>
    <t>13,91,000</t>
  </si>
  <si>
    <t>25,63,000/2563</t>
  </si>
  <si>
    <t>26,00,000</t>
  </si>
  <si>
    <t>25,99,000</t>
  </si>
  <si>
    <t>18,95,000-19,35,000</t>
  </si>
  <si>
    <t>25,65,000</t>
  </si>
  <si>
    <t>25,97,000</t>
  </si>
  <si>
    <t>24,83,000/2483</t>
  </si>
  <si>
    <t>18,03,000</t>
  </si>
  <si>
    <t>3,80,000/380</t>
  </si>
  <si>
    <t>19,23,000-19,24,000</t>
  </si>
  <si>
    <t>19,22,000-19,26,000</t>
  </si>
  <si>
    <t>19,21,000-19,26,000</t>
  </si>
  <si>
    <t>19,20,000-19,24,000</t>
  </si>
  <si>
    <t>19,05,000-19,30,000</t>
  </si>
  <si>
    <t>Bacteria name:Streptococcus</t>
  </si>
  <si>
    <t>12,95,000</t>
  </si>
  <si>
    <t>12,94,000</t>
  </si>
  <si>
    <t>12,93,000</t>
  </si>
  <si>
    <t>9,15,000</t>
  </si>
  <si>
    <t>15,97,000</t>
  </si>
  <si>
    <t>9,74,000-9,82,000</t>
  </si>
  <si>
    <t>9,60,000-9,70,000</t>
  </si>
  <si>
    <t>9,74,000-9,84,000</t>
  </si>
  <si>
    <t>9,74,000-9,83,000</t>
  </si>
  <si>
    <t>9,73,000-9,80,000</t>
  </si>
  <si>
    <t>9,45,000-9,90,000</t>
  </si>
  <si>
    <t>Bacteria name:Chlamydia Trachomatis</t>
  </si>
  <si>
    <t>Bacteria name:TPSE</t>
  </si>
  <si>
    <t>7,06,000</t>
  </si>
  <si>
    <t>4,41,000</t>
  </si>
  <si>
    <t>4,05,000</t>
  </si>
  <si>
    <t>3,79,00</t>
  </si>
  <si>
    <t>3,78,000</t>
  </si>
  <si>
    <t>3,77,000</t>
  </si>
  <si>
    <t>2,63,000</t>
  </si>
  <si>
    <t>3,79,000</t>
  </si>
  <si>
    <t>8,51,000</t>
  </si>
  <si>
    <t>2,62,000</t>
  </si>
  <si>
    <t>7,94,000</t>
  </si>
  <si>
    <t>4,02,000</t>
  </si>
  <si>
    <t>2,61,000</t>
  </si>
  <si>
    <t>3,08,000</t>
  </si>
  <si>
    <t>2,42,000</t>
  </si>
  <si>
    <t>2,65,000</t>
  </si>
  <si>
    <t>8,50,000</t>
  </si>
  <si>
    <t>7,93,000</t>
  </si>
  <si>
    <t>2,64,000</t>
  </si>
  <si>
    <t>4,40,000</t>
  </si>
  <si>
    <t>1,89,000</t>
  </si>
  <si>
    <t>4,04,000</t>
  </si>
  <si>
    <t>2,07,000</t>
  </si>
  <si>
    <t>10,55,000</t>
  </si>
  <si>
    <t>7,99,000</t>
  </si>
  <si>
    <t>2,97,000</t>
  </si>
  <si>
    <t>5,76,000</t>
  </si>
  <si>
    <t>9,70,000</t>
  </si>
  <si>
    <t>5,53,000-5,59,000</t>
  </si>
  <si>
    <t>5,49,000-5,60,000</t>
  </si>
  <si>
    <t>5,48,000-5,59,000</t>
  </si>
  <si>
    <t>5,48,000-5,58,000</t>
  </si>
  <si>
    <t>5,49,000-5,59,000</t>
  </si>
  <si>
    <t>5,12,000-5,15,000</t>
  </si>
  <si>
    <t>5,11,000-5,15,000</t>
  </si>
  <si>
    <t>5,11,000-5,19,000</t>
  </si>
  <si>
    <t>5,08,000-5,15,000</t>
  </si>
  <si>
    <t>5,25,000-5,60,000</t>
  </si>
  <si>
    <t>4,90,000-5,20,000</t>
  </si>
  <si>
    <t>Bacteria name:Helicobacter Pylori</t>
  </si>
  <si>
    <t>8,80,000</t>
  </si>
  <si>
    <t>11,10,000</t>
  </si>
  <si>
    <t>11,09,000</t>
  </si>
  <si>
    <t>5,71,000/571</t>
  </si>
  <si>
    <t>3,96,000</t>
  </si>
  <si>
    <t>9,77,000</t>
  </si>
  <si>
    <t>9,77,000/977</t>
  </si>
  <si>
    <t>11,64,000</t>
  </si>
  <si>
    <t>11,11,000</t>
  </si>
  <si>
    <t>11,08,000/1108</t>
  </si>
  <si>
    <t>7,52,000</t>
  </si>
  <si>
    <t>2,90,000/290</t>
  </si>
  <si>
    <t>7,53,000</t>
  </si>
  <si>
    <t>15,13,000/1513</t>
  </si>
  <si>
    <t>9,05,000/905</t>
  </si>
  <si>
    <t>6,70,000-6,77,000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</si>
</sst>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color rgb="FF000000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center" wrapText="0"/>
    </xf>
    <xf borderId="0" fillId="5" fontId="2" numFmtId="0" xfId="0" applyAlignment="1" applyFill="1" applyFont="1">
      <alignment readingOrder="0"/>
    </xf>
    <xf borderId="0" fillId="5" fontId="1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3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7" fontId="1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7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9" fontId="2" numFmtId="0" xfId="0" applyFill="1" applyFont="1"/>
    <xf borderId="0" fillId="4" fontId="1" numFmtId="0" xfId="0" applyAlignment="1" applyFont="1">
      <alignment readingOrder="0" vertical="bottom"/>
    </xf>
    <xf borderId="0" fillId="8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1" numFmtId="0" xfId="0" applyAlignment="1" applyFont="1">
      <alignment vertical="bottom"/>
    </xf>
    <xf borderId="0" fillId="11" fontId="1" numFmtId="0" xfId="0" applyAlignment="1" applyFill="1" applyFont="1">
      <alignment horizontal="center" readingOrder="0" vertical="bottom"/>
    </xf>
    <xf borderId="0" fillId="10" fontId="2" numFmtId="0" xfId="0" applyFont="1"/>
    <xf borderId="0" fillId="12" fontId="2" numFmtId="0" xfId="0" applyFill="1" applyFont="1"/>
    <xf borderId="0" fillId="1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1" numFmtId="0" xfId="0" applyAlignment="1" applyFont="1">
      <alignment vertical="bottom"/>
    </xf>
    <xf borderId="0" fillId="13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14" fontId="2" numFmtId="0" xfId="0" applyAlignment="1" applyFill="1" applyFont="1">
      <alignment readingOrder="0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5" fontId="2" numFmtId="3" xfId="0" applyAlignment="1" applyFont="1" applyNumberFormat="1">
      <alignment readingOrder="0"/>
    </xf>
    <xf borderId="0" fillId="3" fontId="1" numFmtId="0" xfId="0" applyAlignment="1" applyFont="1">
      <alignment vertical="bottom"/>
    </xf>
    <xf borderId="0" fillId="6" fontId="2" numFmtId="3" xfId="0" applyAlignment="1" applyFont="1" applyNumberFormat="1">
      <alignment readingOrder="0"/>
    </xf>
    <xf borderId="0" fillId="15" fontId="2" numFmtId="0" xfId="0" applyAlignment="1" applyFill="1" applyFont="1">
      <alignment readingOrder="0"/>
    </xf>
    <xf borderId="0" fillId="4" fontId="1" numFmtId="0" xfId="0" applyAlignment="1" applyFont="1">
      <alignment vertical="bottom"/>
    </xf>
    <xf borderId="0" fillId="9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6" width="14.43"/>
    <col hidden="1" min="11" max="11" width="14.43"/>
    <col hidden="1" min="16" max="16" width="14.43"/>
    <col hidden="1" min="21" max="21" width="14.43"/>
  </cols>
  <sheetData>
    <row r="1">
      <c r="A1" s="2" t="s">
        <v>0</v>
      </c>
      <c r="B1" s="3" t="s">
        <v>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>
      <c r="A2" s="5" t="s">
        <v>5</v>
      </c>
      <c r="B2" s="4"/>
    </row>
    <row r="3">
      <c r="A3" s="2"/>
      <c r="B3" s="3" t="s">
        <v>4</v>
      </c>
      <c r="E3" s="1"/>
      <c r="F3" s="1"/>
      <c r="G3" s="3" t="s">
        <v>6</v>
      </c>
      <c r="J3" s="1"/>
      <c r="K3" s="1"/>
      <c r="L3" s="3" t="s">
        <v>7</v>
      </c>
      <c r="O3" s="1"/>
      <c r="P3" s="1"/>
      <c r="Q3" s="3" t="s">
        <v>8</v>
      </c>
      <c r="T3" s="1"/>
      <c r="U3" s="1"/>
      <c r="V3" s="3" t="s">
        <v>9</v>
      </c>
      <c r="Y3" s="1"/>
    </row>
    <row r="4">
      <c r="A4" s="1"/>
      <c r="B4" s="7" t="s">
        <v>14</v>
      </c>
      <c r="C4" s="1" t="s">
        <v>11</v>
      </c>
      <c r="D4" s="1" t="s">
        <v>12</v>
      </c>
      <c r="E4" s="1" t="s">
        <v>13</v>
      </c>
      <c r="F4" s="1"/>
      <c r="G4" s="7" t="s">
        <v>14</v>
      </c>
      <c r="H4" s="1" t="s">
        <v>11</v>
      </c>
      <c r="I4" s="1" t="s">
        <v>12</v>
      </c>
      <c r="J4" s="1" t="s">
        <v>13</v>
      </c>
      <c r="K4" s="1"/>
      <c r="L4" s="7" t="s">
        <v>14</v>
      </c>
      <c r="M4" s="1" t="s">
        <v>11</v>
      </c>
      <c r="N4" s="1" t="s">
        <v>12</v>
      </c>
      <c r="O4" s="1" t="s">
        <v>13</v>
      </c>
      <c r="P4" s="1"/>
      <c r="Q4" s="7" t="s">
        <v>14</v>
      </c>
      <c r="R4" s="1" t="s">
        <v>11</v>
      </c>
      <c r="S4" s="1" t="s">
        <v>12</v>
      </c>
      <c r="T4" s="1" t="s">
        <v>13</v>
      </c>
      <c r="U4" s="1"/>
      <c r="V4" s="7" t="s">
        <v>14</v>
      </c>
      <c r="W4" s="1" t="s">
        <v>11</v>
      </c>
      <c r="X4" s="1" t="s">
        <v>12</v>
      </c>
      <c r="Y4" s="1" t="s">
        <v>13</v>
      </c>
    </row>
    <row r="5">
      <c r="A5" s="1" t="s">
        <v>15</v>
      </c>
      <c r="B5" s="8" t="s">
        <v>18</v>
      </c>
      <c r="C5" s="10">
        <v>0.704821</v>
      </c>
      <c r="D5" s="11">
        <f>0.002073415/0.0557301</f>
        <v>0.03720458065</v>
      </c>
      <c r="E5" s="10">
        <f>0.704821/0.03720458065
</f>
        <v>18.94446833</v>
      </c>
      <c r="F5" s="1" t="s">
        <v>15</v>
      </c>
      <c r="G5" s="13" t="s">
        <v>21</v>
      </c>
      <c r="H5" s="10">
        <v>0.856139</v>
      </c>
      <c r="I5" s="11">
        <f>0.00152354/0.0397118</f>
        <v>0.03836491924</v>
      </c>
      <c r="J5" s="10">
        <f>0.856139/0.03836491924</f>
        <v>22.3156732</v>
      </c>
      <c r="K5" s="1" t="s">
        <v>15</v>
      </c>
      <c r="L5" s="13" t="s">
        <v>23</v>
      </c>
      <c r="M5" s="10">
        <v>0.83691355</v>
      </c>
      <c r="N5" s="11">
        <f>0.001275955/0.0326337</f>
        <v>0.03909930532</v>
      </c>
      <c r="O5" s="10">
        <f>0.83691355/0.03909930532</f>
        <v>21.40481891</v>
      </c>
      <c r="P5" s="1" t="s">
        <v>15</v>
      </c>
      <c r="Q5" s="13" t="s">
        <v>25</v>
      </c>
      <c r="R5" s="10">
        <v>0.9473684</v>
      </c>
      <c r="S5" s="11">
        <f>0.001086902/0.0283387</f>
        <v>0.03835398236</v>
      </c>
      <c r="T5" s="10">
        <f>0.9473684/0.03835398236</f>
        <v>24.70065275</v>
      </c>
      <c r="U5" s="1" t="s">
        <v>15</v>
      </c>
      <c r="V5" s="13" t="s">
        <v>27</v>
      </c>
      <c r="W5" s="10">
        <v>0.90533295</v>
      </c>
      <c r="X5" s="11">
        <f>0.000932405/0.0254043</f>
        <v>0.03670264483</v>
      </c>
      <c r="Y5" s="10">
        <f>0.90533295/0.03670264483</f>
        <v>24.66669512</v>
      </c>
    </row>
    <row r="6">
      <c r="A6" s="1" t="s">
        <v>30</v>
      </c>
      <c r="B6" s="13" t="s">
        <v>31</v>
      </c>
      <c r="C6" s="10">
        <v>0.47593252</v>
      </c>
      <c r="D6" s="11"/>
      <c r="E6" s="10">
        <f>0.47593252/0.03720458065
</f>
        <v>12.79230976</v>
      </c>
      <c r="F6" s="1" t="s">
        <v>30</v>
      </c>
      <c r="G6" s="8" t="s">
        <v>32</v>
      </c>
      <c r="H6" s="10">
        <v>0.58612016</v>
      </c>
      <c r="I6" s="11"/>
      <c r="J6" s="10">
        <f>0.58612016/0.03836491924</f>
        <v>15.27750277</v>
      </c>
      <c r="K6" s="1" t="s">
        <v>30</v>
      </c>
      <c r="L6" s="17" t="s">
        <v>33</v>
      </c>
      <c r="M6" s="10">
        <v>0.6742202</v>
      </c>
      <c r="N6" s="11"/>
      <c r="O6" s="10">
        <f>0.6742202/0.03909930532</f>
        <v>17.24378974</v>
      </c>
      <c r="P6" s="1" t="s">
        <v>30</v>
      </c>
      <c r="Q6" s="17" t="s">
        <v>33</v>
      </c>
      <c r="R6" s="10">
        <v>0.65042</v>
      </c>
      <c r="S6" s="11"/>
      <c r="T6" s="10">
        <f>0.65042/0.03835398236</f>
        <v>16.95834331</v>
      </c>
      <c r="U6" s="1" t="s">
        <v>30</v>
      </c>
      <c r="V6" s="17" t="s">
        <v>36</v>
      </c>
      <c r="W6" s="10">
        <v>0.53896516</v>
      </c>
      <c r="X6" s="11"/>
      <c r="Y6" s="10">
        <f>0.53896516/0.03670264483</f>
        <v>14.68464092</v>
      </c>
    </row>
    <row r="7">
      <c r="A7" s="1" t="s">
        <v>38</v>
      </c>
      <c r="B7" s="17" t="s">
        <v>39</v>
      </c>
      <c r="C7" s="10">
        <v>0.46803734</v>
      </c>
      <c r="D7" s="11"/>
      <c r="E7" s="10">
        <f>0.46803734/0.03720458065
</f>
        <v>12.58009986</v>
      </c>
      <c r="F7" s="1" t="s">
        <v>38</v>
      </c>
      <c r="G7" s="17" t="s">
        <v>39</v>
      </c>
      <c r="H7" s="10">
        <v>0.55330804</v>
      </c>
      <c r="I7" s="11"/>
      <c r="J7" s="10">
        <f>0.55330804/0.03836491924</f>
        <v>14.42223914</v>
      </c>
      <c r="K7" s="1" t="s">
        <v>38</v>
      </c>
      <c r="L7" s="8" t="s">
        <v>42</v>
      </c>
      <c r="M7" s="10">
        <v>0.5426655</v>
      </c>
      <c r="N7" s="11"/>
      <c r="O7" s="10">
        <f>0.5426655/0.03909930532</f>
        <v>13.87915963</v>
      </c>
      <c r="P7" s="1" t="s">
        <v>38</v>
      </c>
      <c r="Q7" s="8" t="s">
        <v>42</v>
      </c>
      <c r="R7" s="10">
        <v>0.4340078</v>
      </c>
      <c r="S7" s="11"/>
      <c r="T7" s="10">
        <f>0.4340078/0.03835398236</f>
        <v>11.3158471</v>
      </c>
      <c r="U7" s="1" t="s">
        <v>38</v>
      </c>
      <c r="V7" s="8" t="s">
        <v>45</v>
      </c>
      <c r="W7" s="10">
        <v>0.2944706609</v>
      </c>
      <c r="X7" s="11"/>
      <c r="Y7" s="10">
        <f>0.2944706609/0.03670264483</f>
        <v>8.023145533</v>
      </c>
    </row>
    <row r="8">
      <c r="A8" s="1" t="s">
        <v>46</v>
      </c>
      <c r="B8" s="6" t="s">
        <v>47</v>
      </c>
      <c r="C8" s="2">
        <v>0.36437718</v>
      </c>
      <c r="D8" s="11"/>
      <c r="E8" s="2">
        <f>0.36437718/0.03720458065
</f>
        <v>9.793879507</v>
      </c>
      <c r="F8" s="1" t="s">
        <v>46</v>
      </c>
      <c r="G8" s="7"/>
      <c r="H8" s="1"/>
      <c r="I8" s="1"/>
      <c r="J8" s="1"/>
      <c r="K8" s="1" t="s">
        <v>46</v>
      </c>
      <c r="L8" s="7"/>
      <c r="M8" s="1"/>
      <c r="N8" s="1"/>
      <c r="O8" s="1"/>
      <c r="P8" s="1" t="s">
        <v>46</v>
      </c>
      <c r="Q8" s="7"/>
      <c r="R8" s="1"/>
      <c r="S8" s="1"/>
      <c r="T8" s="1"/>
      <c r="U8" s="1" t="s">
        <v>46</v>
      </c>
      <c r="V8" s="7"/>
      <c r="W8" s="1"/>
      <c r="X8" s="1"/>
      <c r="Y8" s="1"/>
    </row>
    <row r="9">
      <c r="A9" s="1" t="s">
        <v>49</v>
      </c>
      <c r="B9" s="7"/>
      <c r="C9" s="1"/>
      <c r="D9" s="1"/>
      <c r="E9" s="1"/>
      <c r="F9" s="1" t="s">
        <v>49</v>
      </c>
      <c r="G9" s="7"/>
      <c r="H9" s="1"/>
      <c r="I9" s="1"/>
      <c r="J9" s="1"/>
      <c r="K9" s="1" t="s">
        <v>49</v>
      </c>
      <c r="L9" s="7"/>
      <c r="M9" s="1"/>
      <c r="N9" s="1"/>
      <c r="O9" s="1"/>
      <c r="P9" s="1" t="s">
        <v>49</v>
      </c>
      <c r="Q9" s="7"/>
      <c r="R9" s="1"/>
      <c r="S9" s="1"/>
      <c r="T9" s="1"/>
      <c r="U9" s="1" t="s">
        <v>49</v>
      </c>
      <c r="V9" s="7"/>
      <c r="W9" s="1"/>
      <c r="X9" s="1"/>
      <c r="Y9" s="1"/>
    </row>
    <row r="10">
      <c r="B10" s="4"/>
      <c r="C10">
        <f>(C8+1)/(C5+1)</f>
        <v>0.8003052403</v>
      </c>
      <c r="M10">
        <f>(M7+1)/(M5+1)</f>
        <v>0.8398138824</v>
      </c>
      <c r="W10">
        <f>(W7+1)/(W5+1)</f>
        <v>0.6793934157</v>
      </c>
    </row>
    <row r="11">
      <c r="A11" s="5" t="s">
        <v>53</v>
      </c>
      <c r="B11" s="21"/>
      <c r="G11" s="21"/>
      <c r="L11" s="5" t="s">
        <v>56</v>
      </c>
      <c r="Q11" s="5" t="s">
        <v>57</v>
      </c>
      <c r="V11" s="5" t="s">
        <v>58</v>
      </c>
    </row>
    <row r="12">
      <c r="B12" s="4"/>
      <c r="F12" s="5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  <c r="D37" s="5" t="s">
        <v>10</v>
      </c>
    </row>
    <row r="39">
      <c r="B39" s="24" t="s">
        <v>61</v>
      </c>
      <c r="D39" s="5" t="s">
        <v>62</v>
      </c>
      <c r="I39" s="24"/>
    </row>
    <row r="40">
      <c r="B40" s="4"/>
    </row>
    <row r="41">
      <c r="B41" s="24" t="s">
        <v>64</v>
      </c>
      <c r="D41" s="5" t="s">
        <v>58</v>
      </c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mergeCells count="6">
    <mergeCell ref="Q3:S3"/>
    <mergeCell ref="V3:X3"/>
    <mergeCell ref="B3:D3"/>
    <mergeCell ref="G3:I3"/>
    <mergeCell ref="B1:S1"/>
    <mergeCell ref="L3:N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210</v>
      </c>
    </row>
    <row r="2">
      <c r="A2" s="28"/>
      <c r="B2" s="4"/>
      <c r="F2" s="29"/>
      <c r="K2" s="29"/>
      <c r="P2" s="29"/>
      <c r="U2" s="29"/>
    </row>
    <row r="3">
      <c r="A3" s="26"/>
      <c r="B3" s="3" t="s">
        <v>4</v>
      </c>
      <c r="E3" s="1"/>
      <c r="F3" s="30"/>
      <c r="G3" s="3" t="s">
        <v>6</v>
      </c>
      <c r="J3" s="1"/>
      <c r="K3" s="30"/>
      <c r="L3" s="3" t="s">
        <v>7</v>
      </c>
      <c r="O3" s="1"/>
      <c r="P3" s="30"/>
      <c r="Q3" s="3" t="s">
        <v>8</v>
      </c>
      <c r="T3" s="1"/>
      <c r="U3" s="30"/>
      <c r="V3" s="3" t="s">
        <v>9</v>
      </c>
      <c r="Y3" s="1"/>
    </row>
    <row r="4">
      <c r="A4" s="26"/>
      <c r="B4" s="6" t="s">
        <v>10</v>
      </c>
      <c r="C4" s="1" t="s">
        <v>11</v>
      </c>
      <c r="D4" s="1" t="s">
        <v>12</v>
      </c>
      <c r="E4" s="1" t="s">
        <v>13</v>
      </c>
      <c r="F4" s="30"/>
      <c r="G4" s="6" t="s">
        <v>10</v>
      </c>
      <c r="H4" s="1" t="s">
        <v>11</v>
      </c>
      <c r="I4" s="1" t="s">
        <v>12</v>
      </c>
      <c r="J4" s="1" t="s">
        <v>13</v>
      </c>
      <c r="K4" s="30"/>
      <c r="L4" s="6" t="s">
        <v>10</v>
      </c>
      <c r="M4" s="1" t="s">
        <v>11</v>
      </c>
      <c r="N4" s="1" t="s">
        <v>12</v>
      </c>
      <c r="O4" s="1" t="s">
        <v>13</v>
      </c>
      <c r="P4" s="30"/>
      <c r="Q4" s="6" t="s">
        <v>10</v>
      </c>
      <c r="R4" s="1" t="s">
        <v>11</v>
      </c>
      <c r="S4" s="1" t="s">
        <v>12</v>
      </c>
      <c r="T4" s="1" t="s">
        <v>13</v>
      </c>
      <c r="U4" s="30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26" t="s">
        <v>15</v>
      </c>
      <c r="B5" s="12" t="s">
        <v>212</v>
      </c>
      <c r="C5" s="5">
        <v>0.6956332</v>
      </c>
      <c r="D5" s="11">
        <f>0.003254667/0.0569852</f>
        <v>0.05711425072</v>
      </c>
      <c r="E5" s="5">
        <f>0.6956332/0.05711425072</f>
        <v>12.1796783</v>
      </c>
      <c r="F5" s="29"/>
      <c r="G5" s="12" t="s">
        <v>212</v>
      </c>
      <c r="H5" s="5">
        <v>1.032246</v>
      </c>
      <c r="I5" s="11">
        <f>0.00263016/0.0410841</f>
        <v>0.06401892703</v>
      </c>
      <c r="J5" s="5">
        <f>1.032246/0.06401892703</f>
        <v>16.1240753</v>
      </c>
      <c r="K5" s="29"/>
      <c r="L5" s="15" t="s">
        <v>217</v>
      </c>
      <c r="M5" s="5">
        <v>0.683062</v>
      </c>
      <c r="N5" s="11">
        <f>0.002314053/0.034013</f>
        <v>0.06803436921</v>
      </c>
      <c r="O5" s="5">
        <f>0.683062/0.06803436921</f>
        <v>10.03995492</v>
      </c>
      <c r="P5" s="29"/>
      <c r="Q5" s="15" t="s">
        <v>220</v>
      </c>
      <c r="R5" s="5">
        <v>0.648126</v>
      </c>
      <c r="S5" s="11">
        <f>0.002186891/0.0297556</f>
        <v>0.0734951068</v>
      </c>
      <c r="T5" s="5">
        <f>0.648126/0.0734951068</f>
        <v>8.818627909</v>
      </c>
      <c r="U5" s="29"/>
      <c r="V5" s="15" t="s">
        <v>223</v>
      </c>
      <c r="W5" s="5">
        <v>0.570017</v>
      </c>
      <c r="X5" s="16">
        <f>0.002137814/0.026836</f>
        <v>0.07966217022</v>
      </c>
      <c r="Y5" s="5">
        <f>0.570017/0.07966217022</f>
        <v>7.155428962</v>
      </c>
    </row>
    <row r="6">
      <c r="A6" s="26" t="s">
        <v>30</v>
      </c>
      <c r="B6" s="15" t="s">
        <v>226</v>
      </c>
      <c r="C6" s="5">
        <v>0.613313</v>
      </c>
      <c r="E6" s="5">
        <f>0.613313/0.05711425072</f>
        <v>10.73835325</v>
      </c>
      <c r="F6" s="29"/>
      <c r="G6" s="15" t="s">
        <v>229</v>
      </c>
      <c r="H6" s="5">
        <v>0.489432</v>
      </c>
      <c r="J6" s="5">
        <f>0.489432/0.06401892703</f>
        <v>7.645114073</v>
      </c>
      <c r="K6" s="29"/>
      <c r="L6" s="12" t="s">
        <v>230</v>
      </c>
      <c r="M6" s="5">
        <v>0.475465</v>
      </c>
      <c r="O6" s="5">
        <f>0.475465/0.06803436921</f>
        <v>6.988600108</v>
      </c>
      <c r="P6" s="29"/>
      <c r="Q6" s="19" t="s">
        <v>231</v>
      </c>
      <c r="R6" s="5">
        <v>0.368246</v>
      </c>
      <c r="T6" s="5">
        <f>0.368246/0.0734951068</f>
        <v>5.010483229</v>
      </c>
      <c r="U6" s="29"/>
      <c r="V6" s="19" t="s">
        <v>233</v>
      </c>
      <c r="W6" s="5">
        <v>0.378074</v>
      </c>
      <c r="Y6" s="5">
        <f>0.378074/0.07966217022</f>
        <v>4.745966611</v>
      </c>
    </row>
    <row r="7">
      <c r="A7" s="26" t="s">
        <v>38</v>
      </c>
      <c r="F7" s="29"/>
      <c r="G7" s="5" t="s">
        <v>234</v>
      </c>
      <c r="H7" s="5">
        <v>0.340494</v>
      </c>
      <c r="J7" s="5">
        <f>0.340494/0.06401892703</f>
        <v>5.318645841</v>
      </c>
      <c r="K7" s="29"/>
      <c r="P7" s="29"/>
      <c r="Q7" s="15" t="s">
        <v>236</v>
      </c>
      <c r="R7" s="5">
        <v>0.357257</v>
      </c>
      <c r="T7" s="5">
        <f>0.357257/0.0734951068</f>
        <v>4.86096307</v>
      </c>
      <c r="U7" s="29"/>
      <c r="V7" s="36" t="s">
        <v>237</v>
      </c>
      <c r="W7" s="5">
        <v>0.358175</v>
      </c>
      <c r="Y7" s="5">
        <f>0.358175/0.07966217022</f>
        <v>4.49617427</v>
      </c>
    </row>
    <row r="8">
      <c r="A8" s="28"/>
      <c r="F8" s="29"/>
      <c r="K8" s="29"/>
      <c r="P8" s="29"/>
      <c r="U8" s="29"/>
    </row>
    <row r="9">
      <c r="A9" s="25" t="s">
        <v>53</v>
      </c>
      <c r="B9" s="36" t="s">
        <v>239</v>
      </c>
      <c r="F9" s="29"/>
      <c r="G9" s="36" t="s">
        <v>240</v>
      </c>
      <c r="K9" s="29"/>
      <c r="L9" s="36" t="s">
        <v>241</v>
      </c>
      <c r="P9" s="29"/>
      <c r="Q9" s="36" t="s">
        <v>242</v>
      </c>
      <c r="U9" s="29"/>
      <c r="V9" s="36" t="s">
        <v>243</v>
      </c>
    </row>
    <row r="10">
      <c r="A10" s="28"/>
      <c r="F10" s="29"/>
      <c r="K10" s="29"/>
      <c r="P10" s="29"/>
      <c r="U10" s="29"/>
    </row>
    <row r="11">
      <c r="A11" s="28"/>
      <c r="F11" s="29"/>
      <c r="K11" s="29"/>
      <c r="P11" s="29"/>
      <c r="U11" s="29"/>
    </row>
    <row r="12">
      <c r="A12" s="28"/>
      <c r="F12" s="29"/>
      <c r="K12" s="29"/>
      <c r="P12" s="29"/>
      <c r="U12" s="29"/>
    </row>
    <row r="13">
      <c r="A13" s="28"/>
      <c r="F13" s="29"/>
      <c r="K13" s="29"/>
      <c r="P13" s="29"/>
      <c r="U13" s="29"/>
    </row>
    <row r="14">
      <c r="A14" s="28"/>
      <c r="F14" s="29"/>
      <c r="K14" s="29"/>
      <c r="P14" s="29"/>
      <c r="U14" s="29"/>
    </row>
    <row r="15">
      <c r="A15" s="28"/>
      <c r="F15" s="29"/>
      <c r="K15" s="29"/>
      <c r="P15" s="29"/>
      <c r="U15" s="29"/>
    </row>
    <row r="16">
      <c r="A16" s="28"/>
      <c r="F16" s="29"/>
      <c r="K16" s="29"/>
      <c r="P16" s="29"/>
      <c r="U16" s="29"/>
    </row>
    <row r="17">
      <c r="A17" s="28"/>
      <c r="F17" s="29"/>
      <c r="K17" s="29"/>
      <c r="P17" s="29"/>
      <c r="U17" s="29"/>
    </row>
    <row r="18">
      <c r="A18" s="28"/>
      <c r="F18" s="29"/>
      <c r="K18" s="29"/>
      <c r="P18" s="29"/>
      <c r="U18" s="29"/>
    </row>
    <row r="19">
      <c r="A19" s="28"/>
      <c r="F19" s="29"/>
      <c r="K19" s="29"/>
      <c r="P19" s="29"/>
      <c r="U19" s="29"/>
    </row>
    <row r="20">
      <c r="A20" s="28"/>
      <c r="F20" s="29"/>
      <c r="K20" s="29"/>
      <c r="P20" s="29"/>
      <c r="U20" s="29"/>
    </row>
    <row r="21">
      <c r="A21" s="28"/>
      <c r="F21" s="29"/>
      <c r="K21" s="29"/>
      <c r="P21" s="29"/>
      <c r="U21" s="29"/>
    </row>
    <row r="22">
      <c r="A22" s="28"/>
      <c r="F22" s="29"/>
      <c r="K22" s="29"/>
      <c r="P22" s="29"/>
      <c r="U22" s="29"/>
    </row>
    <row r="23">
      <c r="A23" s="28"/>
      <c r="F23" s="29"/>
      <c r="K23" s="29"/>
      <c r="P23" s="29"/>
      <c r="U23" s="29"/>
    </row>
    <row r="24">
      <c r="A24" s="28"/>
      <c r="F24" s="29"/>
      <c r="K24" s="29"/>
      <c r="P24" s="29"/>
      <c r="U24" s="29"/>
    </row>
    <row r="25">
      <c r="A25" s="28"/>
      <c r="F25" s="29"/>
      <c r="K25" s="29"/>
      <c r="P25" s="29"/>
      <c r="U25" s="29"/>
    </row>
    <row r="26">
      <c r="A26" s="28"/>
      <c r="F26" s="29"/>
      <c r="K26" s="29"/>
      <c r="P26" s="29"/>
      <c r="U26" s="29"/>
    </row>
    <row r="27">
      <c r="A27" s="28"/>
      <c r="F27" s="29"/>
      <c r="K27" s="29"/>
      <c r="P27" s="29"/>
      <c r="U27" s="29"/>
    </row>
    <row r="28">
      <c r="A28" s="28"/>
      <c r="F28" s="29"/>
      <c r="K28" s="29"/>
      <c r="P28" s="29"/>
      <c r="U28" s="29"/>
    </row>
    <row r="29">
      <c r="A29" s="28"/>
      <c r="F29" s="29"/>
      <c r="K29" s="29"/>
      <c r="P29" s="29"/>
      <c r="U29" s="29"/>
    </row>
    <row r="30">
      <c r="A30" s="28"/>
      <c r="F30" s="29"/>
      <c r="K30" s="29"/>
      <c r="P30" s="29"/>
      <c r="U30" s="29"/>
    </row>
    <row r="31">
      <c r="A31" s="28"/>
      <c r="F31" s="29"/>
      <c r="K31" s="29"/>
      <c r="P31" s="29"/>
      <c r="U31" s="29"/>
    </row>
    <row r="32">
      <c r="A32" s="28"/>
      <c r="F32" s="29"/>
      <c r="K32" s="29"/>
      <c r="P32" s="29"/>
      <c r="U32" s="29"/>
    </row>
    <row r="33">
      <c r="A33" s="28"/>
      <c r="F33" s="29"/>
      <c r="K33" s="29"/>
      <c r="P33" s="29"/>
      <c r="U33" s="29"/>
    </row>
    <row r="34">
      <c r="A34" s="28"/>
      <c r="F34" s="29"/>
      <c r="K34" s="29"/>
      <c r="P34" s="29"/>
      <c r="U34" s="29"/>
    </row>
    <row r="35">
      <c r="A35" s="28"/>
      <c r="F35" s="29"/>
      <c r="K35" s="29"/>
      <c r="P35" s="29"/>
      <c r="U35" s="29"/>
    </row>
    <row r="36">
      <c r="A36" s="28"/>
      <c r="F36" s="29"/>
      <c r="K36" s="29"/>
      <c r="P36" s="29"/>
      <c r="U36" s="29"/>
    </row>
    <row r="37">
      <c r="A37" s="28"/>
      <c r="B37" s="4"/>
      <c r="D37" s="5" t="s">
        <v>10</v>
      </c>
      <c r="F37" s="29"/>
      <c r="K37" s="29"/>
      <c r="P37" s="29"/>
      <c r="U37" s="29"/>
    </row>
    <row r="38">
      <c r="A38" s="28"/>
      <c r="F38" s="29"/>
      <c r="K38" s="29"/>
      <c r="P38" s="29"/>
      <c r="U38" s="29"/>
    </row>
    <row r="39">
      <c r="A39" s="28"/>
      <c r="B39" s="24" t="s">
        <v>61</v>
      </c>
      <c r="D39" s="5" t="s">
        <v>248</v>
      </c>
      <c r="F39" s="29"/>
      <c r="K39" s="29"/>
      <c r="P39" s="29"/>
      <c r="U39" s="29"/>
    </row>
    <row r="40">
      <c r="A40" s="28"/>
      <c r="B40" s="4"/>
      <c r="F40" s="29"/>
      <c r="K40" s="29"/>
      <c r="P40" s="29"/>
      <c r="U40" s="29"/>
    </row>
    <row r="41">
      <c r="A41" s="28"/>
      <c r="B41" s="24" t="s">
        <v>64</v>
      </c>
      <c r="D41" s="5" t="s">
        <v>243</v>
      </c>
      <c r="F41" s="29"/>
      <c r="K41" s="29"/>
      <c r="P41" s="29"/>
      <c r="U41" s="29"/>
    </row>
    <row r="42">
      <c r="A42" s="28"/>
      <c r="F42" s="29"/>
      <c r="K42" s="29"/>
      <c r="P42" s="29"/>
      <c r="U42" s="29"/>
    </row>
    <row r="43">
      <c r="A43" s="28"/>
      <c r="F43" s="29"/>
      <c r="K43" s="29"/>
      <c r="P43" s="29"/>
      <c r="U43" s="29"/>
    </row>
    <row r="44">
      <c r="A44" s="28"/>
      <c r="F44" s="29"/>
      <c r="K44" s="29"/>
      <c r="P44" s="29"/>
      <c r="U44" s="29"/>
    </row>
    <row r="45">
      <c r="A45" s="28"/>
      <c r="F45" s="29"/>
      <c r="K45" s="29"/>
      <c r="P45" s="29"/>
      <c r="U45" s="29"/>
    </row>
    <row r="46">
      <c r="A46" s="28"/>
      <c r="F46" s="29"/>
      <c r="K46" s="29"/>
      <c r="P46" s="29"/>
      <c r="U46" s="29"/>
    </row>
    <row r="47">
      <c r="A47" s="28"/>
      <c r="F47" s="29"/>
      <c r="K47" s="29"/>
      <c r="P47" s="29"/>
      <c r="U47" s="29"/>
    </row>
    <row r="48">
      <c r="A48" s="28"/>
      <c r="F48" s="29"/>
      <c r="K48" s="29"/>
      <c r="P48" s="29"/>
      <c r="U48" s="29"/>
    </row>
    <row r="49">
      <c r="A49" s="28"/>
      <c r="F49" s="29"/>
      <c r="K49" s="29"/>
      <c r="P49" s="29"/>
      <c r="U49" s="29"/>
    </row>
    <row r="50">
      <c r="A50" s="28"/>
      <c r="F50" s="29"/>
      <c r="K50" s="29"/>
      <c r="P50" s="29"/>
      <c r="U50" s="29"/>
    </row>
    <row r="51">
      <c r="A51" s="28"/>
      <c r="F51" s="29"/>
      <c r="K51" s="29"/>
      <c r="P51" s="29"/>
      <c r="U51" s="29"/>
    </row>
    <row r="52">
      <c r="A52" s="28"/>
      <c r="F52" s="29"/>
      <c r="K52" s="29"/>
      <c r="P52" s="29"/>
      <c r="U52" s="29"/>
    </row>
    <row r="53">
      <c r="A53" s="28"/>
      <c r="F53" s="29"/>
      <c r="K53" s="29"/>
      <c r="P53" s="29"/>
      <c r="U53" s="29"/>
    </row>
    <row r="54">
      <c r="A54" s="28"/>
      <c r="F54" s="29"/>
      <c r="K54" s="29"/>
      <c r="P54" s="29"/>
      <c r="U54" s="29"/>
    </row>
    <row r="55">
      <c r="A55" s="28"/>
      <c r="F55" s="29"/>
      <c r="K55" s="29"/>
      <c r="P55" s="29"/>
      <c r="U55" s="29"/>
    </row>
    <row r="56">
      <c r="A56" s="28"/>
      <c r="F56" s="29"/>
      <c r="K56" s="29"/>
      <c r="P56" s="29"/>
      <c r="U56" s="29"/>
    </row>
    <row r="57">
      <c r="A57" s="28"/>
      <c r="F57" s="29"/>
      <c r="K57" s="29"/>
      <c r="P57" s="29"/>
      <c r="U57" s="29"/>
    </row>
    <row r="58">
      <c r="A58" s="28"/>
      <c r="F58" s="29"/>
      <c r="K58" s="29"/>
      <c r="P58" s="29"/>
      <c r="U58" s="29"/>
    </row>
    <row r="59">
      <c r="A59" s="28"/>
      <c r="F59" s="29"/>
      <c r="K59" s="29"/>
      <c r="P59" s="29"/>
      <c r="U59" s="29"/>
    </row>
    <row r="60">
      <c r="A60" s="28"/>
      <c r="F60" s="29"/>
      <c r="K60" s="29"/>
      <c r="P60" s="29"/>
      <c r="U60" s="29"/>
    </row>
    <row r="61">
      <c r="A61" s="28"/>
      <c r="F61" s="29"/>
      <c r="K61" s="29"/>
      <c r="P61" s="29"/>
      <c r="U61" s="29"/>
    </row>
    <row r="62">
      <c r="A62" s="28"/>
      <c r="F62" s="29"/>
      <c r="K62" s="29"/>
      <c r="P62" s="29"/>
      <c r="U62" s="29"/>
    </row>
    <row r="63">
      <c r="A63" s="28"/>
      <c r="F63" s="29"/>
      <c r="K63" s="29"/>
      <c r="P63" s="29"/>
      <c r="U63" s="29"/>
    </row>
    <row r="64">
      <c r="A64" s="28"/>
      <c r="F64" s="29"/>
      <c r="K64" s="29"/>
      <c r="P64" s="29"/>
      <c r="U64" s="29"/>
    </row>
    <row r="65">
      <c r="A65" s="28"/>
      <c r="F65" s="29"/>
      <c r="K65" s="29"/>
      <c r="P65" s="29"/>
      <c r="U65" s="29"/>
    </row>
    <row r="66">
      <c r="A66" s="28"/>
      <c r="F66" s="29"/>
      <c r="K66" s="29"/>
      <c r="P66" s="29"/>
      <c r="U66" s="29"/>
    </row>
    <row r="67">
      <c r="A67" s="28"/>
      <c r="F67" s="29"/>
      <c r="K67" s="29"/>
      <c r="P67" s="29"/>
      <c r="U67" s="29"/>
    </row>
    <row r="68">
      <c r="A68" s="28"/>
      <c r="F68" s="29"/>
      <c r="K68" s="29"/>
      <c r="P68" s="29"/>
      <c r="U68" s="29"/>
    </row>
    <row r="69">
      <c r="A69" s="28"/>
      <c r="F69" s="29"/>
      <c r="K69" s="29"/>
      <c r="P69" s="29"/>
      <c r="U69" s="29"/>
    </row>
    <row r="70">
      <c r="A70" s="28"/>
      <c r="F70" s="29"/>
      <c r="K70" s="29"/>
      <c r="P70" s="29"/>
      <c r="U70" s="29"/>
    </row>
    <row r="71">
      <c r="A71" s="28"/>
      <c r="F71" s="29"/>
      <c r="K71" s="29"/>
      <c r="P71" s="29"/>
      <c r="U71" s="29"/>
    </row>
    <row r="72">
      <c r="A72" s="28"/>
      <c r="F72" s="29"/>
      <c r="K72" s="29"/>
      <c r="P72" s="29"/>
      <c r="U72" s="29"/>
    </row>
    <row r="73">
      <c r="A73" s="28"/>
      <c r="F73" s="29"/>
      <c r="K73" s="29"/>
      <c r="P73" s="29"/>
      <c r="U73" s="29"/>
    </row>
    <row r="74">
      <c r="A74" s="28"/>
      <c r="F74" s="29"/>
      <c r="K74" s="29"/>
      <c r="P74" s="29"/>
      <c r="U74" s="29"/>
    </row>
    <row r="75">
      <c r="A75" s="28"/>
      <c r="F75" s="29"/>
      <c r="K75" s="29"/>
      <c r="P75" s="29"/>
      <c r="U75" s="29"/>
    </row>
    <row r="76">
      <c r="A76" s="28"/>
      <c r="F76" s="29"/>
      <c r="K76" s="29"/>
      <c r="P76" s="29"/>
      <c r="U76" s="29"/>
    </row>
    <row r="77">
      <c r="A77" s="28"/>
      <c r="F77" s="29"/>
      <c r="K77" s="29"/>
      <c r="P77" s="29"/>
      <c r="U77" s="29"/>
    </row>
    <row r="78">
      <c r="A78" s="28"/>
      <c r="F78" s="29"/>
      <c r="K78" s="29"/>
      <c r="P78" s="29"/>
      <c r="U78" s="29"/>
    </row>
    <row r="79">
      <c r="A79" s="28"/>
      <c r="F79" s="29"/>
      <c r="K79" s="29"/>
      <c r="P79" s="29"/>
      <c r="U79" s="29"/>
    </row>
    <row r="80">
      <c r="A80" s="28"/>
      <c r="F80" s="29"/>
      <c r="K80" s="29"/>
      <c r="P80" s="29"/>
      <c r="U80" s="29"/>
    </row>
    <row r="81">
      <c r="A81" s="28"/>
      <c r="F81" s="29"/>
      <c r="K81" s="29"/>
      <c r="P81" s="29"/>
      <c r="U81" s="29"/>
    </row>
    <row r="82">
      <c r="A82" s="28"/>
      <c r="F82" s="29"/>
      <c r="K82" s="29"/>
      <c r="P82" s="29"/>
      <c r="U82" s="29"/>
    </row>
    <row r="83">
      <c r="A83" s="28"/>
      <c r="F83" s="29"/>
      <c r="K83" s="29"/>
      <c r="P83" s="29"/>
      <c r="U83" s="29"/>
    </row>
    <row r="84">
      <c r="A84" s="28"/>
      <c r="F84" s="29"/>
      <c r="K84" s="29"/>
      <c r="P84" s="29"/>
      <c r="U84" s="29"/>
    </row>
    <row r="85">
      <c r="A85" s="28"/>
      <c r="F85" s="29"/>
      <c r="K85" s="29"/>
      <c r="P85" s="29"/>
      <c r="U85" s="29"/>
    </row>
    <row r="86">
      <c r="A86" s="28"/>
      <c r="F86" s="29"/>
      <c r="K86" s="29"/>
      <c r="P86" s="29"/>
      <c r="U86" s="29"/>
    </row>
    <row r="87">
      <c r="A87" s="28"/>
      <c r="F87" s="29"/>
      <c r="K87" s="29"/>
      <c r="P87" s="29"/>
      <c r="U87" s="29"/>
    </row>
    <row r="88">
      <c r="A88" s="28"/>
      <c r="F88" s="29"/>
      <c r="K88" s="29"/>
      <c r="P88" s="29"/>
      <c r="U88" s="29"/>
    </row>
    <row r="89">
      <c r="A89" s="28"/>
      <c r="F89" s="29"/>
      <c r="K89" s="29"/>
      <c r="P89" s="29"/>
      <c r="U89" s="29"/>
    </row>
    <row r="90">
      <c r="A90" s="28"/>
      <c r="F90" s="29"/>
      <c r="K90" s="29"/>
      <c r="P90" s="29"/>
      <c r="U90" s="29"/>
    </row>
    <row r="91">
      <c r="A91" s="28"/>
      <c r="F91" s="29"/>
      <c r="K91" s="29"/>
      <c r="P91" s="29"/>
      <c r="U91" s="29"/>
    </row>
    <row r="92">
      <c r="A92" s="28"/>
      <c r="F92" s="29"/>
      <c r="K92" s="29"/>
      <c r="P92" s="29"/>
      <c r="U92" s="29"/>
    </row>
    <row r="93">
      <c r="A93" s="28"/>
      <c r="F93" s="29"/>
      <c r="K93" s="29"/>
      <c r="P93" s="29"/>
      <c r="U93" s="29"/>
    </row>
    <row r="94">
      <c r="A94" s="28"/>
      <c r="F94" s="29"/>
      <c r="K94" s="29"/>
      <c r="P94" s="29"/>
      <c r="U94" s="29"/>
    </row>
    <row r="95">
      <c r="A95" s="28"/>
      <c r="F95" s="29"/>
      <c r="K95" s="29"/>
      <c r="P95" s="29"/>
      <c r="U95" s="29"/>
    </row>
    <row r="96">
      <c r="A96" s="28"/>
      <c r="F96" s="29"/>
      <c r="K96" s="29"/>
      <c r="P96" s="29"/>
      <c r="U96" s="29"/>
    </row>
    <row r="97">
      <c r="A97" s="28"/>
      <c r="F97" s="29"/>
      <c r="K97" s="29"/>
      <c r="P97" s="29"/>
      <c r="U97" s="29"/>
    </row>
    <row r="98">
      <c r="A98" s="28"/>
      <c r="F98" s="29"/>
      <c r="K98" s="29"/>
      <c r="P98" s="29"/>
      <c r="U98" s="29"/>
    </row>
    <row r="99">
      <c r="A99" s="28"/>
      <c r="F99" s="29"/>
      <c r="K99" s="29"/>
      <c r="P99" s="29"/>
      <c r="U99" s="29"/>
    </row>
    <row r="100">
      <c r="A100" s="28"/>
      <c r="F100" s="29"/>
      <c r="K100" s="29"/>
      <c r="P100" s="29"/>
      <c r="U100" s="29"/>
    </row>
    <row r="101">
      <c r="A101" s="28"/>
      <c r="F101" s="29"/>
      <c r="K101" s="29"/>
      <c r="P101" s="29"/>
      <c r="U101" s="29"/>
    </row>
    <row r="102">
      <c r="A102" s="28"/>
      <c r="F102" s="29"/>
      <c r="K102" s="29"/>
      <c r="P102" s="29"/>
      <c r="U102" s="29"/>
    </row>
    <row r="103">
      <c r="A103" s="28"/>
      <c r="F103" s="29"/>
      <c r="K103" s="29"/>
      <c r="P103" s="29"/>
      <c r="U103" s="29"/>
    </row>
    <row r="104">
      <c r="A104" s="28"/>
      <c r="F104" s="29"/>
      <c r="K104" s="29"/>
      <c r="P104" s="29"/>
      <c r="U104" s="29"/>
    </row>
    <row r="105">
      <c r="A105" s="28"/>
      <c r="F105" s="29"/>
      <c r="K105" s="29"/>
      <c r="P105" s="29"/>
      <c r="U105" s="29"/>
    </row>
    <row r="106">
      <c r="A106" s="28"/>
      <c r="F106" s="29"/>
      <c r="K106" s="29"/>
      <c r="P106" s="29"/>
      <c r="U106" s="29"/>
    </row>
    <row r="107">
      <c r="A107" s="28"/>
      <c r="F107" s="29"/>
      <c r="K107" s="29"/>
      <c r="P107" s="29"/>
      <c r="U107" s="29"/>
    </row>
    <row r="108">
      <c r="A108" s="28"/>
      <c r="F108" s="29"/>
      <c r="K108" s="29"/>
      <c r="P108" s="29"/>
      <c r="U108" s="29"/>
    </row>
    <row r="109">
      <c r="A109" s="28"/>
      <c r="F109" s="29"/>
      <c r="K109" s="29"/>
      <c r="P109" s="29"/>
      <c r="U109" s="29"/>
    </row>
    <row r="110">
      <c r="A110" s="28"/>
      <c r="F110" s="29"/>
      <c r="K110" s="29"/>
      <c r="P110" s="29"/>
      <c r="U110" s="29"/>
    </row>
    <row r="111">
      <c r="A111" s="28"/>
      <c r="F111" s="29"/>
      <c r="K111" s="29"/>
      <c r="P111" s="29"/>
      <c r="U111" s="29"/>
    </row>
    <row r="112">
      <c r="A112" s="28"/>
      <c r="F112" s="29"/>
      <c r="K112" s="29"/>
      <c r="P112" s="29"/>
      <c r="U112" s="29"/>
    </row>
    <row r="113">
      <c r="A113" s="28"/>
      <c r="F113" s="29"/>
      <c r="K113" s="29"/>
      <c r="P113" s="29"/>
      <c r="U113" s="29"/>
    </row>
    <row r="114">
      <c r="A114" s="28"/>
      <c r="F114" s="29"/>
      <c r="K114" s="29"/>
      <c r="P114" s="29"/>
      <c r="U114" s="29"/>
    </row>
    <row r="115">
      <c r="A115" s="28"/>
      <c r="F115" s="29"/>
      <c r="K115" s="29"/>
      <c r="P115" s="29"/>
      <c r="U115" s="29"/>
    </row>
    <row r="116">
      <c r="A116" s="28"/>
      <c r="F116" s="29"/>
      <c r="K116" s="29"/>
      <c r="P116" s="29"/>
      <c r="U116" s="29"/>
    </row>
    <row r="117">
      <c r="A117" s="28"/>
      <c r="F117" s="29"/>
      <c r="K117" s="29"/>
      <c r="P117" s="29"/>
      <c r="U117" s="29"/>
    </row>
    <row r="118">
      <c r="A118" s="28"/>
      <c r="F118" s="29"/>
      <c r="K118" s="29"/>
      <c r="P118" s="29"/>
      <c r="U118" s="29"/>
    </row>
    <row r="119">
      <c r="A119" s="28"/>
      <c r="F119" s="29"/>
      <c r="K119" s="29"/>
      <c r="P119" s="29"/>
      <c r="U119" s="29"/>
    </row>
    <row r="120">
      <c r="A120" s="28"/>
      <c r="F120" s="29"/>
      <c r="K120" s="29"/>
      <c r="P120" s="29"/>
      <c r="U120" s="29"/>
    </row>
    <row r="121">
      <c r="A121" s="28"/>
      <c r="F121" s="29"/>
      <c r="K121" s="29"/>
      <c r="P121" s="29"/>
      <c r="U121" s="29"/>
    </row>
    <row r="122">
      <c r="A122" s="28"/>
      <c r="F122" s="29"/>
      <c r="K122" s="29"/>
      <c r="P122" s="29"/>
      <c r="U122" s="29"/>
    </row>
    <row r="123">
      <c r="A123" s="28"/>
      <c r="F123" s="29"/>
      <c r="K123" s="29"/>
      <c r="P123" s="29"/>
      <c r="U123" s="29"/>
    </row>
    <row r="124">
      <c r="A124" s="28"/>
      <c r="F124" s="29"/>
      <c r="K124" s="29"/>
      <c r="P124" s="29"/>
      <c r="U124" s="29"/>
    </row>
    <row r="125">
      <c r="A125" s="28"/>
      <c r="F125" s="29"/>
      <c r="K125" s="29"/>
      <c r="P125" s="29"/>
      <c r="U125" s="29"/>
    </row>
    <row r="126">
      <c r="A126" s="28"/>
      <c r="F126" s="29"/>
      <c r="K126" s="29"/>
      <c r="P126" s="29"/>
      <c r="U126" s="29"/>
    </row>
    <row r="127">
      <c r="A127" s="28"/>
      <c r="F127" s="29"/>
      <c r="K127" s="29"/>
      <c r="P127" s="29"/>
      <c r="U127" s="29"/>
    </row>
    <row r="128">
      <c r="A128" s="28"/>
      <c r="F128" s="29"/>
      <c r="K128" s="29"/>
      <c r="P128" s="29"/>
      <c r="U128" s="29"/>
    </row>
    <row r="129">
      <c r="A129" s="28"/>
      <c r="F129" s="29"/>
      <c r="K129" s="29"/>
      <c r="P129" s="29"/>
      <c r="U129" s="29"/>
    </row>
    <row r="130">
      <c r="A130" s="28"/>
      <c r="F130" s="29"/>
      <c r="K130" s="29"/>
      <c r="P130" s="29"/>
      <c r="U130" s="29"/>
    </row>
    <row r="131">
      <c r="A131" s="28"/>
      <c r="F131" s="29"/>
      <c r="K131" s="29"/>
      <c r="P131" s="29"/>
      <c r="U131" s="29"/>
    </row>
    <row r="132">
      <c r="A132" s="28"/>
      <c r="F132" s="29"/>
      <c r="K132" s="29"/>
      <c r="P132" s="29"/>
      <c r="U132" s="29"/>
    </row>
    <row r="133">
      <c r="A133" s="28"/>
      <c r="F133" s="29"/>
      <c r="K133" s="29"/>
      <c r="P133" s="29"/>
      <c r="U133" s="29"/>
    </row>
    <row r="134">
      <c r="A134" s="28"/>
      <c r="F134" s="29"/>
      <c r="K134" s="29"/>
      <c r="P134" s="29"/>
      <c r="U134" s="29"/>
    </row>
    <row r="135">
      <c r="A135" s="28"/>
      <c r="F135" s="29"/>
      <c r="K135" s="29"/>
      <c r="P135" s="29"/>
      <c r="U135" s="29"/>
    </row>
    <row r="136">
      <c r="A136" s="28"/>
      <c r="F136" s="29"/>
      <c r="K136" s="29"/>
      <c r="P136" s="29"/>
      <c r="U136" s="29"/>
    </row>
    <row r="137">
      <c r="A137" s="28"/>
      <c r="F137" s="29"/>
      <c r="K137" s="29"/>
      <c r="P137" s="29"/>
      <c r="U137" s="29"/>
    </row>
    <row r="138">
      <c r="A138" s="28"/>
      <c r="F138" s="29"/>
      <c r="K138" s="29"/>
      <c r="P138" s="29"/>
      <c r="U138" s="29"/>
    </row>
    <row r="139">
      <c r="A139" s="28"/>
      <c r="F139" s="29"/>
      <c r="K139" s="29"/>
      <c r="P139" s="29"/>
      <c r="U139" s="29"/>
    </row>
    <row r="140">
      <c r="A140" s="28"/>
      <c r="F140" s="29"/>
      <c r="K140" s="29"/>
      <c r="P140" s="29"/>
      <c r="U140" s="29"/>
    </row>
    <row r="141">
      <c r="A141" s="28"/>
      <c r="F141" s="29"/>
      <c r="K141" s="29"/>
      <c r="P141" s="29"/>
      <c r="U141" s="29"/>
    </row>
    <row r="142">
      <c r="A142" s="28"/>
      <c r="F142" s="29"/>
      <c r="K142" s="29"/>
      <c r="P142" s="29"/>
      <c r="U142" s="29"/>
    </row>
    <row r="143">
      <c r="A143" s="28"/>
      <c r="F143" s="29"/>
      <c r="K143" s="29"/>
      <c r="P143" s="29"/>
      <c r="U143" s="29"/>
    </row>
    <row r="144">
      <c r="A144" s="28"/>
      <c r="F144" s="29"/>
      <c r="K144" s="29"/>
      <c r="P144" s="29"/>
      <c r="U144" s="29"/>
    </row>
    <row r="145">
      <c r="A145" s="28"/>
      <c r="F145" s="29"/>
      <c r="K145" s="29"/>
      <c r="P145" s="29"/>
      <c r="U145" s="29"/>
    </row>
    <row r="146">
      <c r="A146" s="28"/>
      <c r="F146" s="29"/>
      <c r="K146" s="29"/>
      <c r="P146" s="29"/>
      <c r="U146" s="29"/>
    </row>
    <row r="147">
      <c r="A147" s="28"/>
      <c r="F147" s="29"/>
      <c r="K147" s="29"/>
      <c r="P147" s="29"/>
      <c r="U147" s="29"/>
    </row>
    <row r="148">
      <c r="A148" s="28"/>
      <c r="F148" s="29"/>
      <c r="K148" s="29"/>
      <c r="P148" s="29"/>
      <c r="U148" s="29"/>
    </row>
    <row r="149">
      <c r="A149" s="28"/>
      <c r="F149" s="29"/>
      <c r="K149" s="29"/>
      <c r="P149" s="29"/>
      <c r="U149" s="29"/>
    </row>
    <row r="150">
      <c r="A150" s="28"/>
      <c r="F150" s="29"/>
      <c r="K150" s="29"/>
      <c r="P150" s="29"/>
      <c r="U150" s="29"/>
    </row>
    <row r="151">
      <c r="A151" s="28"/>
      <c r="F151" s="29"/>
      <c r="K151" s="29"/>
      <c r="P151" s="29"/>
      <c r="U151" s="29"/>
    </row>
    <row r="152">
      <c r="A152" s="28"/>
      <c r="F152" s="29"/>
      <c r="K152" s="29"/>
      <c r="P152" s="29"/>
      <c r="U152" s="29"/>
    </row>
    <row r="153">
      <c r="A153" s="28"/>
      <c r="F153" s="29"/>
      <c r="K153" s="29"/>
      <c r="P153" s="29"/>
      <c r="U153" s="29"/>
    </row>
    <row r="154">
      <c r="A154" s="28"/>
      <c r="F154" s="29"/>
      <c r="K154" s="29"/>
      <c r="P154" s="29"/>
      <c r="U154" s="29"/>
    </row>
    <row r="155">
      <c r="A155" s="28"/>
      <c r="F155" s="29"/>
      <c r="K155" s="29"/>
      <c r="P155" s="29"/>
      <c r="U155" s="29"/>
    </row>
    <row r="156">
      <c r="A156" s="28"/>
      <c r="F156" s="29"/>
      <c r="K156" s="29"/>
      <c r="P156" s="29"/>
      <c r="U156" s="29"/>
    </row>
    <row r="157">
      <c r="A157" s="28"/>
      <c r="F157" s="29"/>
      <c r="K157" s="29"/>
      <c r="P157" s="29"/>
      <c r="U157" s="29"/>
    </row>
    <row r="158">
      <c r="A158" s="28"/>
      <c r="F158" s="29"/>
      <c r="K158" s="29"/>
      <c r="P158" s="29"/>
      <c r="U158" s="29"/>
    </row>
    <row r="159">
      <c r="A159" s="28"/>
      <c r="F159" s="29"/>
      <c r="K159" s="29"/>
      <c r="P159" s="29"/>
      <c r="U159" s="29"/>
    </row>
    <row r="160">
      <c r="A160" s="28"/>
      <c r="F160" s="29"/>
      <c r="K160" s="29"/>
      <c r="P160" s="29"/>
      <c r="U160" s="29"/>
    </row>
    <row r="161">
      <c r="A161" s="28"/>
      <c r="F161" s="29"/>
      <c r="K161" s="29"/>
      <c r="P161" s="29"/>
      <c r="U161" s="29"/>
    </row>
    <row r="162">
      <c r="A162" s="28"/>
      <c r="F162" s="29"/>
      <c r="K162" s="29"/>
      <c r="P162" s="29"/>
      <c r="U162" s="29"/>
    </row>
    <row r="163">
      <c r="A163" s="28"/>
      <c r="F163" s="29"/>
      <c r="K163" s="29"/>
      <c r="P163" s="29"/>
      <c r="U163" s="29"/>
    </row>
    <row r="164">
      <c r="A164" s="28"/>
      <c r="F164" s="29"/>
      <c r="K164" s="29"/>
      <c r="P164" s="29"/>
      <c r="U164" s="29"/>
    </row>
    <row r="165">
      <c r="A165" s="28"/>
      <c r="F165" s="29"/>
      <c r="K165" s="29"/>
      <c r="P165" s="29"/>
      <c r="U165" s="29"/>
    </row>
    <row r="166">
      <c r="A166" s="28"/>
      <c r="F166" s="29"/>
      <c r="K166" s="29"/>
      <c r="P166" s="29"/>
      <c r="U166" s="29"/>
    </row>
    <row r="167">
      <c r="A167" s="28"/>
      <c r="F167" s="29"/>
      <c r="K167" s="29"/>
      <c r="P167" s="29"/>
      <c r="U167" s="29"/>
    </row>
    <row r="168">
      <c r="A168" s="28"/>
      <c r="F168" s="29"/>
      <c r="K168" s="29"/>
      <c r="P168" s="29"/>
      <c r="U168" s="29"/>
    </row>
    <row r="169">
      <c r="A169" s="28"/>
      <c r="F169" s="29"/>
      <c r="K169" s="29"/>
      <c r="P169" s="29"/>
      <c r="U169" s="29"/>
    </row>
    <row r="170">
      <c r="A170" s="28"/>
      <c r="F170" s="29"/>
      <c r="K170" s="29"/>
      <c r="P170" s="29"/>
      <c r="U170" s="29"/>
    </row>
    <row r="171">
      <c r="A171" s="28"/>
      <c r="F171" s="29"/>
      <c r="K171" s="29"/>
      <c r="P171" s="29"/>
      <c r="U171" s="29"/>
    </row>
    <row r="172">
      <c r="A172" s="28"/>
      <c r="F172" s="29"/>
      <c r="K172" s="29"/>
      <c r="P172" s="29"/>
      <c r="U172" s="29"/>
    </row>
    <row r="173">
      <c r="A173" s="28"/>
      <c r="F173" s="29"/>
      <c r="K173" s="29"/>
      <c r="P173" s="29"/>
      <c r="U173" s="29"/>
    </row>
    <row r="174">
      <c r="A174" s="28"/>
      <c r="F174" s="29"/>
      <c r="K174" s="29"/>
      <c r="P174" s="29"/>
      <c r="U174" s="29"/>
    </row>
    <row r="175">
      <c r="A175" s="28"/>
      <c r="F175" s="29"/>
      <c r="K175" s="29"/>
      <c r="P175" s="29"/>
      <c r="U175" s="29"/>
    </row>
    <row r="176">
      <c r="A176" s="28"/>
      <c r="F176" s="29"/>
      <c r="K176" s="29"/>
      <c r="P176" s="29"/>
      <c r="U176" s="29"/>
    </row>
    <row r="177">
      <c r="A177" s="28"/>
      <c r="F177" s="29"/>
      <c r="K177" s="29"/>
      <c r="P177" s="29"/>
      <c r="U177" s="29"/>
    </row>
    <row r="178">
      <c r="A178" s="28"/>
      <c r="F178" s="29"/>
      <c r="K178" s="29"/>
      <c r="P178" s="29"/>
      <c r="U178" s="29"/>
    </row>
    <row r="179">
      <c r="A179" s="28"/>
      <c r="F179" s="29"/>
      <c r="K179" s="29"/>
      <c r="P179" s="29"/>
      <c r="U179" s="29"/>
    </row>
    <row r="180">
      <c r="A180" s="28"/>
      <c r="F180" s="29"/>
      <c r="K180" s="29"/>
      <c r="P180" s="29"/>
      <c r="U180" s="29"/>
    </row>
    <row r="181">
      <c r="A181" s="28"/>
      <c r="F181" s="29"/>
      <c r="K181" s="29"/>
      <c r="P181" s="29"/>
      <c r="U181" s="29"/>
    </row>
    <row r="182">
      <c r="A182" s="28"/>
      <c r="F182" s="29"/>
      <c r="K182" s="29"/>
      <c r="P182" s="29"/>
      <c r="U182" s="29"/>
    </row>
    <row r="183">
      <c r="A183" s="28"/>
      <c r="F183" s="29"/>
      <c r="K183" s="29"/>
      <c r="P183" s="29"/>
      <c r="U183" s="29"/>
    </row>
    <row r="184">
      <c r="A184" s="28"/>
      <c r="F184" s="29"/>
      <c r="K184" s="29"/>
      <c r="P184" s="29"/>
      <c r="U184" s="29"/>
    </row>
    <row r="185">
      <c r="A185" s="28"/>
      <c r="F185" s="29"/>
      <c r="K185" s="29"/>
      <c r="P185" s="29"/>
      <c r="U185" s="29"/>
    </row>
    <row r="186">
      <c r="A186" s="28"/>
      <c r="F186" s="29"/>
      <c r="K186" s="29"/>
      <c r="P186" s="29"/>
      <c r="U186" s="29"/>
    </row>
    <row r="187">
      <c r="A187" s="28"/>
      <c r="F187" s="29"/>
      <c r="K187" s="29"/>
      <c r="P187" s="29"/>
      <c r="U187" s="29"/>
    </row>
    <row r="188">
      <c r="A188" s="28"/>
      <c r="F188" s="29"/>
      <c r="K188" s="29"/>
      <c r="P188" s="29"/>
      <c r="U188" s="29"/>
    </row>
    <row r="189">
      <c r="A189" s="28"/>
      <c r="F189" s="29"/>
      <c r="K189" s="29"/>
      <c r="P189" s="29"/>
      <c r="U189" s="29"/>
    </row>
    <row r="190">
      <c r="A190" s="28"/>
      <c r="F190" s="29"/>
      <c r="K190" s="29"/>
      <c r="P190" s="29"/>
      <c r="U190" s="29"/>
    </row>
    <row r="191">
      <c r="A191" s="28"/>
      <c r="F191" s="29"/>
      <c r="K191" s="29"/>
      <c r="P191" s="29"/>
      <c r="U191" s="29"/>
    </row>
    <row r="192">
      <c r="A192" s="28"/>
      <c r="F192" s="29"/>
      <c r="K192" s="29"/>
      <c r="P192" s="29"/>
      <c r="U192" s="29"/>
    </row>
    <row r="193">
      <c r="A193" s="28"/>
      <c r="F193" s="29"/>
      <c r="K193" s="29"/>
      <c r="P193" s="29"/>
      <c r="U193" s="29"/>
    </row>
    <row r="194">
      <c r="A194" s="28"/>
      <c r="F194" s="29"/>
      <c r="K194" s="29"/>
      <c r="P194" s="29"/>
      <c r="U194" s="29"/>
    </row>
    <row r="195">
      <c r="A195" s="28"/>
      <c r="F195" s="29"/>
      <c r="K195" s="29"/>
      <c r="P195" s="29"/>
      <c r="U195" s="29"/>
    </row>
    <row r="196">
      <c r="A196" s="28"/>
      <c r="F196" s="29"/>
      <c r="K196" s="29"/>
      <c r="P196" s="29"/>
      <c r="U196" s="29"/>
    </row>
    <row r="197">
      <c r="A197" s="28"/>
      <c r="F197" s="29"/>
      <c r="K197" s="29"/>
      <c r="P197" s="29"/>
      <c r="U197" s="29"/>
    </row>
    <row r="198">
      <c r="A198" s="28"/>
      <c r="F198" s="29"/>
      <c r="K198" s="29"/>
      <c r="P198" s="29"/>
      <c r="U198" s="29"/>
    </row>
    <row r="199">
      <c r="A199" s="28"/>
      <c r="F199" s="29"/>
      <c r="K199" s="29"/>
      <c r="P199" s="29"/>
      <c r="U199" s="29"/>
    </row>
    <row r="200">
      <c r="A200" s="28"/>
      <c r="F200" s="29"/>
      <c r="K200" s="29"/>
      <c r="P200" s="29"/>
      <c r="U200" s="29"/>
    </row>
    <row r="201">
      <c r="A201" s="28"/>
      <c r="F201" s="29"/>
      <c r="K201" s="29"/>
      <c r="P201" s="29"/>
      <c r="U201" s="29"/>
    </row>
    <row r="202">
      <c r="A202" s="28"/>
      <c r="F202" s="29"/>
      <c r="K202" s="29"/>
      <c r="P202" s="29"/>
      <c r="U202" s="29"/>
    </row>
    <row r="203">
      <c r="A203" s="28"/>
      <c r="F203" s="29"/>
      <c r="K203" s="29"/>
      <c r="P203" s="29"/>
      <c r="U203" s="29"/>
    </row>
    <row r="204">
      <c r="A204" s="28"/>
      <c r="F204" s="29"/>
      <c r="K204" s="29"/>
      <c r="P204" s="29"/>
      <c r="U204" s="29"/>
    </row>
    <row r="205">
      <c r="A205" s="28"/>
      <c r="F205" s="29"/>
      <c r="K205" s="29"/>
      <c r="P205" s="29"/>
      <c r="U205" s="29"/>
    </row>
    <row r="206">
      <c r="A206" s="28"/>
      <c r="F206" s="29"/>
      <c r="K206" s="29"/>
      <c r="P206" s="29"/>
      <c r="U206" s="29"/>
    </row>
    <row r="207">
      <c r="A207" s="28"/>
      <c r="F207" s="29"/>
      <c r="K207" s="29"/>
      <c r="P207" s="29"/>
      <c r="U207" s="29"/>
    </row>
    <row r="208">
      <c r="A208" s="28"/>
      <c r="F208" s="29"/>
      <c r="K208" s="29"/>
      <c r="P208" s="29"/>
      <c r="U208" s="29"/>
    </row>
    <row r="209">
      <c r="A209" s="28"/>
      <c r="F209" s="29"/>
      <c r="K209" s="29"/>
      <c r="P209" s="29"/>
      <c r="U209" s="29"/>
    </row>
    <row r="210">
      <c r="A210" s="28"/>
      <c r="F210" s="29"/>
      <c r="K210" s="29"/>
      <c r="P210" s="29"/>
      <c r="U210" s="29"/>
    </row>
    <row r="211">
      <c r="A211" s="28"/>
      <c r="F211" s="29"/>
      <c r="K211" s="29"/>
      <c r="P211" s="29"/>
      <c r="U211" s="29"/>
    </row>
    <row r="212">
      <c r="A212" s="28"/>
      <c r="F212" s="29"/>
      <c r="K212" s="29"/>
      <c r="P212" s="29"/>
      <c r="U212" s="29"/>
    </row>
    <row r="213">
      <c r="A213" s="28"/>
      <c r="F213" s="29"/>
      <c r="K213" s="29"/>
      <c r="P213" s="29"/>
      <c r="U213" s="29"/>
    </row>
    <row r="214">
      <c r="A214" s="28"/>
      <c r="F214" s="29"/>
      <c r="K214" s="29"/>
      <c r="P214" s="29"/>
      <c r="U214" s="29"/>
    </row>
    <row r="215">
      <c r="A215" s="28"/>
      <c r="F215" s="29"/>
      <c r="K215" s="29"/>
      <c r="P215" s="29"/>
      <c r="U215" s="29"/>
    </row>
    <row r="216">
      <c r="A216" s="28"/>
      <c r="F216" s="29"/>
      <c r="K216" s="29"/>
      <c r="P216" s="29"/>
      <c r="U216" s="29"/>
    </row>
    <row r="217">
      <c r="A217" s="28"/>
      <c r="F217" s="29"/>
      <c r="K217" s="29"/>
      <c r="P217" s="29"/>
      <c r="U217" s="29"/>
    </row>
    <row r="218">
      <c r="A218" s="28"/>
      <c r="F218" s="29"/>
      <c r="K218" s="29"/>
      <c r="P218" s="29"/>
      <c r="U218" s="29"/>
    </row>
    <row r="219">
      <c r="A219" s="28"/>
      <c r="F219" s="29"/>
      <c r="K219" s="29"/>
      <c r="P219" s="29"/>
      <c r="U219" s="29"/>
    </row>
    <row r="220">
      <c r="A220" s="28"/>
      <c r="F220" s="29"/>
      <c r="K220" s="29"/>
      <c r="P220" s="29"/>
      <c r="U220" s="29"/>
    </row>
    <row r="221">
      <c r="A221" s="28"/>
      <c r="F221" s="29"/>
      <c r="K221" s="29"/>
      <c r="P221" s="29"/>
      <c r="U221" s="29"/>
    </row>
    <row r="222">
      <c r="A222" s="28"/>
      <c r="F222" s="29"/>
      <c r="K222" s="29"/>
      <c r="P222" s="29"/>
      <c r="U222" s="29"/>
    </row>
    <row r="223">
      <c r="A223" s="28"/>
      <c r="F223" s="29"/>
      <c r="K223" s="29"/>
      <c r="P223" s="29"/>
      <c r="U223" s="29"/>
    </row>
    <row r="224">
      <c r="A224" s="28"/>
      <c r="F224" s="29"/>
      <c r="K224" s="29"/>
      <c r="P224" s="29"/>
      <c r="U224" s="29"/>
    </row>
    <row r="225">
      <c r="A225" s="28"/>
      <c r="F225" s="29"/>
      <c r="K225" s="29"/>
      <c r="P225" s="29"/>
      <c r="U225" s="29"/>
    </row>
    <row r="226">
      <c r="A226" s="28"/>
      <c r="F226" s="29"/>
      <c r="K226" s="29"/>
      <c r="P226" s="29"/>
      <c r="U226" s="29"/>
    </row>
    <row r="227">
      <c r="A227" s="28"/>
      <c r="F227" s="29"/>
      <c r="K227" s="29"/>
      <c r="P227" s="29"/>
      <c r="U227" s="29"/>
    </row>
    <row r="228">
      <c r="A228" s="28"/>
      <c r="F228" s="29"/>
      <c r="K228" s="29"/>
      <c r="P228" s="29"/>
      <c r="U228" s="29"/>
    </row>
    <row r="229">
      <c r="A229" s="28"/>
      <c r="F229" s="29"/>
      <c r="K229" s="29"/>
      <c r="P229" s="29"/>
      <c r="U229" s="29"/>
    </row>
    <row r="230">
      <c r="A230" s="28"/>
      <c r="F230" s="29"/>
      <c r="K230" s="29"/>
      <c r="P230" s="29"/>
      <c r="U230" s="29"/>
    </row>
    <row r="231">
      <c r="A231" s="28"/>
      <c r="F231" s="29"/>
      <c r="K231" s="29"/>
      <c r="P231" s="29"/>
      <c r="U231" s="29"/>
    </row>
    <row r="232">
      <c r="A232" s="28"/>
      <c r="F232" s="29"/>
      <c r="K232" s="29"/>
      <c r="P232" s="29"/>
      <c r="U232" s="29"/>
    </row>
    <row r="233">
      <c r="A233" s="28"/>
      <c r="F233" s="29"/>
      <c r="K233" s="29"/>
      <c r="P233" s="29"/>
      <c r="U233" s="29"/>
    </row>
    <row r="234">
      <c r="A234" s="28"/>
      <c r="F234" s="29"/>
      <c r="K234" s="29"/>
      <c r="P234" s="29"/>
      <c r="U234" s="29"/>
    </row>
    <row r="235">
      <c r="A235" s="28"/>
      <c r="F235" s="29"/>
      <c r="K235" s="29"/>
      <c r="P235" s="29"/>
      <c r="U235" s="29"/>
    </row>
    <row r="236">
      <c r="A236" s="28"/>
      <c r="F236" s="29"/>
      <c r="K236" s="29"/>
      <c r="P236" s="29"/>
      <c r="U236" s="29"/>
    </row>
    <row r="237">
      <c r="A237" s="28"/>
      <c r="F237" s="29"/>
      <c r="K237" s="29"/>
      <c r="P237" s="29"/>
      <c r="U237" s="29"/>
    </row>
    <row r="238">
      <c r="A238" s="28"/>
      <c r="F238" s="29"/>
      <c r="K238" s="29"/>
      <c r="P238" s="29"/>
      <c r="U238" s="29"/>
    </row>
    <row r="239">
      <c r="A239" s="28"/>
      <c r="F239" s="29"/>
      <c r="K239" s="29"/>
      <c r="P239" s="29"/>
      <c r="U239" s="29"/>
    </row>
    <row r="240">
      <c r="A240" s="28"/>
      <c r="F240" s="29"/>
      <c r="K240" s="29"/>
      <c r="P240" s="29"/>
      <c r="U240" s="29"/>
    </row>
    <row r="241">
      <c r="A241" s="28"/>
      <c r="F241" s="29"/>
      <c r="K241" s="29"/>
      <c r="P241" s="29"/>
      <c r="U241" s="29"/>
    </row>
    <row r="242">
      <c r="A242" s="28"/>
      <c r="F242" s="29"/>
      <c r="K242" s="29"/>
      <c r="P242" s="29"/>
      <c r="U242" s="29"/>
    </row>
    <row r="243">
      <c r="A243" s="28"/>
      <c r="F243" s="29"/>
      <c r="K243" s="29"/>
      <c r="P243" s="29"/>
      <c r="U243" s="29"/>
    </row>
    <row r="244">
      <c r="A244" s="28"/>
      <c r="F244" s="29"/>
      <c r="K244" s="29"/>
      <c r="P244" s="29"/>
      <c r="U244" s="29"/>
    </row>
    <row r="245">
      <c r="A245" s="28"/>
      <c r="F245" s="29"/>
      <c r="K245" s="29"/>
      <c r="P245" s="29"/>
      <c r="U245" s="29"/>
    </row>
    <row r="246">
      <c r="A246" s="28"/>
      <c r="F246" s="29"/>
      <c r="K246" s="29"/>
      <c r="P246" s="29"/>
      <c r="U246" s="29"/>
    </row>
    <row r="247">
      <c r="A247" s="28"/>
      <c r="F247" s="29"/>
      <c r="K247" s="29"/>
      <c r="P247" s="29"/>
      <c r="U247" s="29"/>
    </row>
    <row r="248">
      <c r="A248" s="28"/>
      <c r="F248" s="29"/>
      <c r="K248" s="29"/>
      <c r="P248" s="29"/>
      <c r="U248" s="29"/>
    </row>
    <row r="249">
      <c r="A249" s="28"/>
      <c r="F249" s="29"/>
      <c r="K249" s="29"/>
      <c r="P249" s="29"/>
      <c r="U249" s="29"/>
    </row>
    <row r="250">
      <c r="A250" s="28"/>
      <c r="F250" s="29"/>
      <c r="K250" s="29"/>
      <c r="P250" s="29"/>
      <c r="U250" s="29"/>
    </row>
    <row r="251">
      <c r="A251" s="28"/>
      <c r="F251" s="29"/>
      <c r="K251" s="29"/>
      <c r="P251" s="29"/>
      <c r="U251" s="29"/>
    </row>
    <row r="252">
      <c r="A252" s="28"/>
      <c r="F252" s="29"/>
      <c r="K252" s="29"/>
      <c r="P252" s="29"/>
      <c r="U252" s="29"/>
    </row>
    <row r="253">
      <c r="A253" s="28"/>
      <c r="F253" s="29"/>
      <c r="K253" s="29"/>
      <c r="P253" s="29"/>
      <c r="U253" s="29"/>
    </row>
    <row r="254">
      <c r="A254" s="28"/>
      <c r="F254" s="29"/>
      <c r="K254" s="29"/>
      <c r="P254" s="29"/>
      <c r="U254" s="29"/>
    </row>
    <row r="255">
      <c r="A255" s="28"/>
      <c r="F255" s="29"/>
      <c r="K255" s="29"/>
      <c r="P255" s="29"/>
      <c r="U255" s="29"/>
    </row>
    <row r="256">
      <c r="A256" s="28"/>
      <c r="F256" s="29"/>
      <c r="K256" s="29"/>
      <c r="P256" s="29"/>
      <c r="U256" s="29"/>
    </row>
    <row r="257">
      <c r="A257" s="28"/>
      <c r="F257" s="29"/>
      <c r="K257" s="29"/>
      <c r="P257" s="29"/>
      <c r="U257" s="29"/>
    </row>
    <row r="258">
      <c r="A258" s="28"/>
      <c r="F258" s="29"/>
      <c r="K258" s="29"/>
      <c r="P258" s="29"/>
      <c r="U258" s="29"/>
    </row>
    <row r="259">
      <c r="A259" s="28"/>
      <c r="F259" s="29"/>
      <c r="K259" s="29"/>
      <c r="P259" s="29"/>
      <c r="U259" s="29"/>
    </row>
    <row r="260">
      <c r="A260" s="28"/>
      <c r="F260" s="29"/>
      <c r="K260" s="29"/>
      <c r="P260" s="29"/>
      <c r="U260" s="29"/>
    </row>
    <row r="261">
      <c r="A261" s="28"/>
      <c r="F261" s="29"/>
      <c r="K261" s="29"/>
      <c r="P261" s="29"/>
      <c r="U261" s="29"/>
    </row>
    <row r="262">
      <c r="A262" s="28"/>
      <c r="F262" s="29"/>
      <c r="K262" s="29"/>
      <c r="P262" s="29"/>
      <c r="U262" s="29"/>
    </row>
    <row r="263">
      <c r="A263" s="28"/>
      <c r="F263" s="29"/>
      <c r="K263" s="29"/>
      <c r="P263" s="29"/>
      <c r="U263" s="29"/>
    </row>
    <row r="264">
      <c r="A264" s="28"/>
      <c r="F264" s="29"/>
      <c r="K264" s="29"/>
      <c r="P264" s="29"/>
      <c r="U264" s="29"/>
    </row>
    <row r="265">
      <c r="A265" s="28"/>
      <c r="F265" s="29"/>
      <c r="K265" s="29"/>
      <c r="P265" s="29"/>
      <c r="U265" s="29"/>
    </row>
    <row r="266">
      <c r="A266" s="28"/>
      <c r="F266" s="29"/>
      <c r="K266" s="29"/>
      <c r="P266" s="29"/>
      <c r="U266" s="29"/>
    </row>
    <row r="267">
      <c r="A267" s="28"/>
      <c r="F267" s="29"/>
      <c r="K267" s="29"/>
      <c r="P267" s="29"/>
      <c r="U267" s="29"/>
    </row>
    <row r="268">
      <c r="A268" s="28"/>
      <c r="F268" s="29"/>
      <c r="K268" s="29"/>
      <c r="P268" s="29"/>
      <c r="U268" s="29"/>
    </row>
    <row r="269">
      <c r="A269" s="28"/>
      <c r="F269" s="29"/>
      <c r="K269" s="29"/>
      <c r="P269" s="29"/>
      <c r="U269" s="29"/>
    </row>
    <row r="270">
      <c r="A270" s="28"/>
      <c r="F270" s="29"/>
      <c r="K270" s="29"/>
      <c r="P270" s="29"/>
      <c r="U270" s="29"/>
    </row>
    <row r="271">
      <c r="A271" s="28"/>
      <c r="F271" s="29"/>
      <c r="K271" s="29"/>
      <c r="P271" s="29"/>
      <c r="U271" s="29"/>
    </row>
    <row r="272">
      <c r="A272" s="28"/>
      <c r="F272" s="29"/>
      <c r="K272" s="29"/>
      <c r="P272" s="29"/>
      <c r="U272" s="29"/>
    </row>
    <row r="273">
      <c r="A273" s="28"/>
      <c r="F273" s="29"/>
      <c r="K273" s="29"/>
      <c r="P273" s="29"/>
      <c r="U273" s="29"/>
    </row>
    <row r="274">
      <c r="A274" s="28"/>
      <c r="F274" s="29"/>
      <c r="K274" s="29"/>
      <c r="P274" s="29"/>
      <c r="U274" s="29"/>
    </row>
    <row r="275">
      <c r="A275" s="28"/>
      <c r="F275" s="29"/>
      <c r="K275" s="29"/>
      <c r="P275" s="29"/>
      <c r="U275" s="29"/>
    </row>
    <row r="276">
      <c r="A276" s="28"/>
      <c r="F276" s="29"/>
      <c r="K276" s="29"/>
      <c r="P276" s="29"/>
      <c r="U276" s="29"/>
    </row>
    <row r="277">
      <c r="A277" s="28"/>
      <c r="F277" s="29"/>
      <c r="K277" s="29"/>
      <c r="P277" s="29"/>
      <c r="U277" s="29"/>
    </row>
    <row r="278">
      <c r="A278" s="28"/>
      <c r="F278" s="29"/>
      <c r="K278" s="29"/>
      <c r="P278" s="29"/>
      <c r="U278" s="29"/>
    </row>
    <row r="279">
      <c r="A279" s="28"/>
      <c r="F279" s="29"/>
      <c r="K279" s="29"/>
      <c r="P279" s="29"/>
      <c r="U279" s="29"/>
    </row>
    <row r="280">
      <c r="A280" s="28"/>
      <c r="F280" s="29"/>
      <c r="K280" s="29"/>
      <c r="P280" s="29"/>
      <c r="U280" s="29"/>
    </row>
    <row r="281">
      <c r="A281" s="28"/>
      <c r="F281" s="29"/>
      <c r="K281" s="29"/>
      <c r="P281" s="29"/>
      <c r="U281" s="29"/>
    </row>
    <row r="282">
      <c r="A282" s="28"/>
      <c r="F282" s="29"/>
      <c r="K282" s="29"/>
      <c r="P282" s="29"/>
      <c r="U282" s="29"/>
    </row>
    <row r="283">
      <c r="A283" s="28"/>
      <c r="F283" s="29"/>
      <c r="K283" s="29"/>
      <c r="P283" s="29"/>
      <c r="U283" s="29"/>
    </row>
    <row r="284">
      <c r="A284" s="28"/>
      <c r="F284" s="29"/>
      <c r="K284" s="29"/>
      <c r="P284" s="29"/>
      <c r="U284" s="29"/>
    </row>
    <row r="285">
      <c r="A285" s="28"/>
      <c r="F285" s="29"/>
      <c r="K285" s="29"/>
      <c r="P285" s="29"/>
      <c r="U285" s="29"/>
    </row>
    <row r="286">
      <c r="A286" s="28"/>
      <c r="F286" s="29"/>
      <c r="K286" s="29"/>
      <c r="P286" s="29"/>
      <c r="U286" s="29"/>
    </row>
    <row r="287">
      <c r="A287" s="28"/>
      <c r="F287" s="29"/>
      <c r="K287" s="29"/>
      <c r="P287" s="29"/>
      <c r="U287" s="29"/>
    </row>
    <row r="288">
      <c r="A288" s="28"/>
      <c r="F288" s="29"/>
      <c r="K288" s="29"/>
      <c r="P288" s="29"/>
      <c r="U288" s="29"/>
    </row>
    <row r="289">
      <c r="A289" s="28"/>
      <c r="F289" s="29"/>
      <c r="K289" s="29"/>
      <c r="P289" s="29"/>
      <c r="U289" s="29"/>
    </row>
    <row r="290">
      <c r="A290" s="28"/>
      <c r="F290" s="29"/>
      <c r="K290" s="29"/>
      <c r="P290" s="29"/>
      <c r="U290" s="29"/>
    </row>
    <row r="291">
      <c r="A291" s="28"/>
      <c r="F291" s="29"/>
      <c r="K291" s="29"/>
      <c r="P291" s="29"/>
      <c r="U291" s="29"/>
    </row>
    <row r="292">
      <c r="A292" s="28"/>
      <c r="F292" s="29"/>
      <c r="K292" s="29"/>
      <c r="P292" s="29"/>
      <c r="U292" s="29"/>
    </row>
    <row r="293">
      <c r="A293" s="28"/>
      <c r="F293" s="29"/>
      <c r="K293" s="29"/>
      <c r="P293" s="29"/>
      <c r="U293" s="29"/>
    </row>
    <row r="294">
      <c r="A294" s="28"/>
      <c r="F294" s="29"/>
      <c r="K294" s="29"/>
      <c r="P294" s="29"/>
      <c r="U294" s="29"/>
    </row>
    <row r="295">
      <c r="A295" s="28"/>
      <c r="F295" s="29"/>
      <c r="K295" s="29"/>
      <c r="P295" s="29"/>
      <c r="U295" s="29"/>
    </row>
    <row r="296">
      <c r="A296" s="28"/>
      <c r="F296" s="29"/>
      <c r="K296" s="29"/>
      <c r="P296" s="29"/>
      <c r="U296" s="29"/>
    </row>
    <row r="297">
      <c r="A297" s="28"/>
      <c r="F297" s="29"/>
      <c r="K297" s="29"/>
      <c r="P297" s="29"/>
      <c r="U297" s="29"/>
    </row>
    <row r="298">
      <c r="A298" s="28"/>
      <c r="F298" s="29"/>
      <c r="K298" s="29"/>
      <c r="P298" s="29"/>
      <c r="U298" s="29"/>
    </row>
    <row r="299">
      <c r="A299" s="28"/>
      <c r="F299" s="29"/>
      <c r="K299" s="29"/>
      <c r="P299" s="29"/>
      <c r="U299" s="29"/>
    </row>
    <row r="300">
      <c r="A300" s="28"/>
      <c r="F300" s="29"/>
      <c r="K300" s="29"/>
      <c r="P300" s="29"/>
      <c r="U300" s="29"/>
    </row>
    <row r="301">
      <c r="A301" s="28"/>
      <c r="F301" s="29"/>
      <c r="K301" s="29"/>
      <c r="P301" s="29"/>
      <c r="U301" s="29"/>
    </row>
    <row r="302">
      <c r="A302" s="28"/>
      <c r="F302" s="29"/>
      <c r="K302" s="29"/>
      <c r="P302" s="29"/>
      <c r="U302" s="29"/>
    </row>
    <row r="303">
      <c r="A303" s="28"/>
      <c r="F303" s="29"/>
      <c r="K303" s="29"/>
      <c r="P303" s="29"/>
      <c r="U303" s="29"/>
    </row>
    <row r="304">
      <c r="A304" s="28"/>
      <c r="F304" s="29"/>
      <c r="K304" s="29"/>
      <c r="P304" s="29"/>
      <c r="U304" s="29"/>
    </row>
    <row r="305">
      <c r="A305" s="28"/>
      <c r="F305" s="29"/>
      <c r="K305" s="29"/>
      <c r="P305" s="29"/>
      <c r="U305" s="29"/>
    </row>
    <row r="306">
      <c r="A306" s="28"/>
      <c r="F306" s="29"/>
      <c r="K306" s="29"/>
      <c r="P306" s="29"/>
      <c r="U306" s="29"/>
    </row>
    <row r="307">
      <c r="A307" s="28"/>
      <c r="F307" s="29"/>
      <c r="K307" s="29"/>
      <c r="P307" s="29"/>
      <c r="U307" s="29"/>
    </row>
    <row r="308">
      <c r="A308" s="28"/>
      <c r="F308" s="29"/>
      <c r="K308" s="29"/>
      <c r="P308" s="29"/>
      <c r="U308" s="29"/>
    </row>
    <row r="309">
      <c r="A309" s="28"/>
      <c r="F309" s="29"/>
      <c r="K309" s="29"/>
      <c r="P309" s="29"/>
      <c r="U309" s="29"/>
    </row>
    <row r="310">
      <c r="A310" s="28"/>
      <c r="F310" s="29"/>
      <c r="K310" s="29"/>
      <c r="P310" s="29"/>
      <c r="U310" s="29"/>
    </row>
    <row r="311">
      <c r="A311" s="28"/>
      <c r="F311" s="29"/>
      <c r="K311" s="29"/>
      <c r="P311" s="29"/>
      <c r="U311" s="29"/>
    </row>
    <row r="312">
      <c r="A312" s="28"/>
      <c r="F312" s="29"/>
      <c r="K312" s="29"/>
      <c r="P312" s="29"/>
      <c r="U312" s="29"/>
    </row>
    <row r="313">
      <c r="A313" s="28"/>
      <c r="F313" s="29"/>
      <c r="K313" s="29"/>
      <c r="P313" s="29"/>
      <c r="U313" s="29"/>
    </row>
    <row r="314">
      <c r="A314" s="28"/>
      <c r="F314" s="29"/>
      <c r="K314" s="29"/>
      <c r="P314" s="29"/>
      <c r="U314" s="29"/>
    </row>
    <row r="315">
      <c r="A315" s="28"/>
      <c r="F315" s="29"/>
      <c r="K315" s="29"/>
      <c r="P315" s="29"/>
      <c r="U315" s="29"/>
    </row>
    <row r="316">
      <c r="A316" s="28"/>
      <c r="F316" s="29"/>
      <c r="K316" s="29"/>
      <c r="P316" s="29"/>
      <c r="U316" s="29"/>
    </row>
    <row r="317">
      <c r="A317" s="28"/>
      <c r="F317" s="29"/>
      <c r="K317" s="29"/>
      <c r="P317" s="29"/>
      <c r="U317" s="29"/>
    </row>
    <row r="318">
      <c r="A318" s="28"/>
      <c r="F318" s="29"/>
      <c r="K318" s="29"/>
      <c r="P318" s="29"/>
      <c r="U318" s="29"/>
    </row>
    <row r="319">
      <c r="A319" s="28"/>
      <c r="F319" s="29"/>
      <c r="K319" s="29"/>
      <c r="P319" s="29"/>
      <c r="U319" s="29"/>
    </row>
    <row r="320">
      <c r="A320" s="28"/>
      <c r="F320" s="29"/>
      <c r="K320" s="29"/>
      <c r="P320" s="29"/>
      <c r="U320" s="29"/>
    </row>
    <row r="321">
      <c r="A321" s="28"/>
      <c r="F321" s="29"/>
      <c r="K321" s="29"/>
      <c r="P321" s="29"/>
      <c r="U321" s="29"/>
    </row>
    <row r="322">
      <c r="A322" s="28"/>
      <c r="F322" s="29"/>
      <c r="K322" s="29"/>
      <c r="P322" s="29"/>
      <c r="U322" s="29"/>
    </row>
    <row r="323">
      <c r="A323" s="28"/>
      <c r="F323" s="29"/>
      <c r="K323" s="29"/>
      <c r="P323" s="29"/>
      <c r="U323" s="29"/>
    </row>
    <row r="324">
      <c r="A324" s="28"/>
      <c r="F324" s="29"/>
      <c r="K324" s="29"/>
      <c r="P324" s="29"/>
      <c r="U324" s="29"/>
    </row>
    <row r="325">
      <c r="A325" s="28"/>
      <c r="F325" s="29"/>
      <c r="K325" s="29"/>
      <c r="P325" s="29"/>
      <c r="U325" s="29"/>
    </row>
    <row r="326">
      <c r="A326" s="28"/>
      <c r="F326" s="29"/>
      <c r="K326" s="29"/>
      <c r="P326" s="29"/>
      <c r="U326" s="29"/>
    </row>
    <row r="327">
      <c r="A327" s="28"/>
      <c r="F327" s="29"/>
      <c r="K327" s="29"/>
      <c r="P327" s="29"/>
      <c r="U327" s="29"/>
    </row>
    <row r="328">
      <c r="A328" s="28"/>
      <c r="F328" s="29"/>
      <c r="K328" s="29"/>
      <c r="P328" s="29"/>
      <c r="U328" s="29"/>
    </row>
    <row r="329">
      <c r="A329" s="28"/>
      <c r="F329" s="29"/>
      <c r="K329" s="29"/>
      <c r="P329" s="29"/>
      <c r="U329" s="29"/>
    </row>
    <row r="330">
      <c r="A330" s="28"/>
      <c r="F330" s="29"/>
      <c r="K330" s="29"/>
      <c r="P330" s="29"/>
      <c r="U330" s="29"/>
    </row>
    <row r="331">
      <c r="A331" s="28"/>
      <c r="F331" s="29"/>
      <c r="K331" s="29"/>
      <c r="P331" s="29"/>
      <c r="U331" s="29"/>
    </row>
    <row r="332">
      <c r="A332" s="28"/>
      <c r="F332" s="29"/>
      <c r="K332" s="29"/>
      <c r="P332" s="29"/>
      <c r="U332" s="29"/>
    </row>
    <row r="333">
      <c r="A333" s="28"/>
      <c r="F333" s="29"/>
      <c r="K333" s="29"/>
      <c r="P333" s="29"/>
      <c r="U333" s="29"/>
    </row>
    <row r="334">
      <c r="A334" s="28"/>
      <c r="F334" s="29"/>
      <c r="K334" s="29"/>
      <c r="P334" s="29"/>
      <c r="U334" s="29"/>
    </row>
    <row r="335">
      <c r="A335" s="28"/>
      <c r="F335" s="29"/>
      <c r="K335" s="29"/>
      <c r="P335" s="29"/>
      <c r="U335" s="29"/>
    </row>
    <row r="336">
      <c r="A336" s="28"/>
      <c r="F336" s="29"/>
      <c r="K336" s="29"/>
      <c r="P336" s="29"/>
      <c r="U336" s="29"/>
    </row>
    <row r="337">
      <c r="A337" s="28"/>
      <c r="F337" s="29"/>
      <c r="K337" s="29"/>
      <c r="P337" s="29"/>
      <c r="U337" s="29"/>
    </row>
    <row r="338">
      <c r="A338" s="28"/>
      <c r="F338" s="29"/>
      <c r="K338" s="29"/>
      <c r="P338" s="29"/>
      <c r="U338" s="29"/>
    </row>
    <row r="339">
      <c r="A339" s="28"/>
      <c r="F339" s="29"/>
      <c r="K339" s="29"/>
      <c r="P339" s="29"/>
      <c r="U339" s="29"/>
    </row>
    <row r="340">
      <c r="A340" s="28"/>
      <c r="F340" s="29"/>
      <c r="K340" s="29"/>
      <c r="P340" s="29"/>
      <c r="U340" s="29"/>
    </row>
    <row r="341">
      <c r="A341" s="28"/>
      <c r="F341" s="29"/>
      <c r="K341" s="29"/>
      <c r="P341" s="29"/>
      <c r="U341" s="29"/>
    </row>
    <row r="342">
      <c r="A342" s="28"/>
      <c r="F342" s="29"/>
      <c r="K342" s="29"/>
      <c r="P342" s="29"/>
      <c r="U342" s="29"/>
    </row>
    <row r="343">
      <c r="A343" s="28"/>
      <c r="F343" s="29"/>
      <c r="K343" s="29"/>
      <c r="P343" s="29"/>
      <c r="U343" s="29"/>
    </row>
    <row r="344">
      <c r="A344" s="28"/>
      <c r="F344" s="29"/>
      <c r="K344" s="29"/>
      <c r="P344" s="29"/>
      <c r="U344" s="29"/>
    </row>
    <row r="345">
      <c r="A345" s="28"/>
      <c r="F345" s="29"/>
      <c r="K345" s="29"/>
      <c r="P345" s="29"/>
      <c r="U345" s="29"/>
    </row>
    <row r="346">
      <c r="A346" s="28"/>
      <c r="F346" s="29"/>
      <c r="K346" s="29"/>
      <c r="P346" s="29"/>
      <c r="U346" s="29"/>
    </row>
    <row r="347">
      <c r="A347" s="28"/>
      <c r="F347" s="29"/>
      <c r="K347" s="29"/>
      <c r="P347" s="29"/>
      <c r="U347" s="29"/>
    </row>
    <row r="348">
      <c r="A348" s="28"/>
      <c r="F348" s="29"/>
      <c r="K348" s="29"/>
      <c r="P348" s="29"/>
      <c r="U348" s="29"/>
    </row>
    <row r="349">
      <c r="A349" s="28"/>
      <c r="F349" s="29"/>
      <c r="K349" s="29"/>
      <c r="P349" s="29"/>
      <c r="U349" s="29"/>
    </row>
    <row r="350">
      <c r="A350" s="28"/>
      <c r="F350" s="29"/>
      <c r="K350" s="29"/>
      <c r="P350" s="29"/>
      <c r="U350" s="29"/>
    </row>
    <row r="351">
      <c r="A351" s="28"/>
      <c r="F351" s="29"/>
      <c r="K351" s="29"/>
      <c r="P351" s="29"/>
      <c r="U351" s="29"/>
    </row>
    <row r="352">
      <c r="A352" s="28"/>
      <c r="F352" s="29"/>
      <c r="K352" s="29"/>
      <c r="P352" s="29"/>
      <c r="U352" s="29"/>
    </row>
    <row r="353">
      <c r="A353" s="28"/>
      <c r="F353" s="29"/>
      <c r="K353" s="29"/>
      <c r="P353" s="29"/>
      <c r="U353" s="29"/>
    </row>
    <row r="354">
      <c r="A354" s="28"/>
      <c r="F354" s="29"/>
      <c r="K354" s="29"/>
      <c r="P354" s="29"/>
      <c r="U354" s="29"/>
    </row>
    <row r="355">
      <c r="A355" s="28"/>
      <c r="F355" s="29"/>
      <c r="K355" s="29"/>
      <c r="P355" s="29"/>
      <c r="U355" s="29"/>
    </row>
    <row r="356">
      <c r="A356" s="28"/>
      <c r="F356" s="29"/>
      <c r="K356" s="29"/>
      <c r="P356" s="29"/>
      <c r="U356" s="29"/>
    </row>
    <row r="357">
      <c r="A357" s="28"/>
      <c r="F357" s="29"/>
      <c r="K357" s="29"/>
      <c r="P357" s="29"/>
      <c r="U357" s="29"/>
    </row>
    <row r="358">
      <c r="A358" s="28"/>
      <c r="F358" s="29"/>
      <c r="K358" s="29"/>
      <c r="P358" s="29"/>
      <c r="U358" s="29"/>
    </row>
    <row r="359">
      <c r="A359" s="28"/>
      <c r="F359" s="29"/>
      <c r="K359" s="29"/>
      <c r="P359" s="29"/>
      <c r="U359" s="29"/>
    </row>
    <row r="360">
      <c r="A360" s="28"/>
      <c r="F360" s="29"/>
      <c r="K360" s="29"/>
      <c r="P360" s="29"/>
      <c r="U360" s="29"/>
    </row>
    <row r="361">
      <c r="A361" s="28"/>
      <c r="F361" s="29"/>
      <c r="K361" s="29"/>
      <c r="P361" s="29"/>
      <c r="U361" s="29"/>
    </row>
    <row r="362">
      <c r="A362" s="28"/>
      <c r="F362" s="29"/>
      <c r="K362" s="29"/>
      <c r="P362" s="29"/>
      <c r="U362" s="29"/>
    </row>
    <row r="363">
      <c r="A363" s="28"/>
      <c r="F363" s="29"/>
      <c r="K363" s="29"/>
      <c r="P363" s="29"/>
      <c r="U363" s="29"/>
    </row>
    <row r="364">
      <c r="A364" s="28"/>
      <c r="F364" s="29"/>
      <c r="K364" s="29"/>
      <c r="P364" s="29"/>
      <c r="U364" s="29"/>
    </row>
    <row r="365">
      <c r="A365" s="28"/>
      <c r="F365" s="29"/>
      <c r="K365" s="29"/>
      <c r="P365" s="29"/>
      <c r="U365" s="29"/>
    </row>
    <row r="366">
      <c r="A366" s="28"/>
      <c r="F366" s="29"/>
      <c r="K366" s="29"/>
      <c r="P366" s="29"/>
      <c r="U366" s="29"/>
    </row>
    <row r="367">
      <c r="A367" s="28"/>
      <c r="F367" s="29"/>
      <c r="K367" s="29"/>
      <c r="P367" s="29"/>
      <c r="U367" s="29"/>
    </row>
    <row r="368">
      <c r="A368" s="28"/>
      <c r="F368" s="29"/>
      <c r="K368" s="29"/>
      <c r="P368" s="29"/>
      <c r="U368" s="29"/>
    </row>
    <row r="369">
      <c r="A369" s="28"/>
      <c r="F369" s="29"/>
      <c r="K369" s="29"/>
      <c r="P369" s="29"/>
      <c r="U369" s="29"/>
    </row>
    <row r="370">
      <c r="A370" s="28"/>
      <c r="F370" s="29"/>
      <c r="K370" s="29"/>
      <c r="P370" s="29"/>
      <c r="U370" s="29"/>
    </row>
    <row r="371">
      <c r="A371" s="28"/>
      <c r="F371" s="29"/>
      <c r="K371" s="29"/>
      <c r="P371" s="29"/>
      <c r="U371" s="29"/>
    </row>
    <row r="372">
      <c r="A372" s="28"/>
      <c r="F372" s="29"/>
      <c r="K372" s="29"/>
      <c r="P372" s="29"/>
      <c r="U372" s="29"/>
    </row>
    <row r="373">
      <c r="A373" s="28"/>
      <c r="F373" s="29"/>
      <c r="K373" s="29"/>
      <c r="P373" s="29"/>
      <c r="U373" s="29"/>
    </row>
    <row r="374">
      <c r="A374" s="28"/>
      <c r="F374" s="29"/>
      <c r="K374" s="29"/>
      <c r="P374" s="29"/>
      <c r="U374" s="29"/>
    </row>
    <row r="375">
      <c r="A375" s="28"/>
      <c r="F375" s="29"/>
      <c r="K375" s="29"/>
      <c r="P375" s="29"/>
      <c r="U375" s="29"/>
    </row>
    <row r="376">
      <c r="A376" s="28"/>
      <c r="F376" s="29"/>
      <c r="K376" s="29"/>
      <c r="P376" s="29"/>
      <c r="U376" s="29"/>
    </row>
    <row r="377">
      <c r="A377" s="28"/>
      <c r="F377" s="29"/>
      <c r="K377" s="29"/>
      <c r="P377" s="29"/>
      <c r="U377" s="29"/>
    </row>
    <row r="378">
      <c r="A378" s="28"/>
      <c r="F378" s="29"/>
      <c r="K378" s="29"/>
      <c r="P378" s="29"/>
      <c r="U378" s="29"/>
    </row>
    <row r="379">
      <c r="A379" s="28"/>
      <c r="F379" s="29"/>
      <c r="K379" s="29"/>
      <c r="P379" s="29"/>
      <c r="U379" s="29"/>
    </row>
    <row r="380">
      <c r="A380" s="28"/>
      <c r="F380" s="29"/>
      <c r="K380" s="29"/>
      <c r="P380" s="29"/>
      <c r="U380" s="29"/>
    </row>
    <row r="381">
      <c r="A381" s="28"/>
      <c r="F381" s="29"/>
      <c r="K381" s="29"/>
      <c r="P381" s="29"/>
      <c r="U381" s="29"/>
    </row>
    <row r="382">
      <c r="A382" s="28"/>
      <c r="F382" s="29"/>
      <c r="K382" s="29"/>
      <c r="P382" s="29"/>
      <c r="U382" s="29"/>
    </row>
    <row r="383">
      <c r="A383" s="28"/>
      <c r="F383" s="29"/>
      <c r="K383" s="29"/>
      <c r="P383" s="29"/>
      <c r="U383" s="29"/>
    </row>
    <row r="384">
      <c r="A384" s="28"/>
      <c r="F384" s="29"/>
      <c r="K384" s="29"/>
      <c r="P384" s="29"/>
      <c r="U384" s="29"/>
    </row>
    <row r="385">
      <c r="A385" s="28"/>
      <c r="F385" s="29"/>
      <c r="K385" s="29"/>
      <c r="P385" s="29"/>
      <c r="U385" s="29"/>
    </row>
    <row r="386">
      <c r="A386" s="28"/>
      <c r="F386" s="29"/>
      <c r="K386" s="29"/>
      <c r="P386" s="29"/>
      <c r="U386" s="29"/>
    </row>
    <row r="387">
      <c r="A387" s="28"/>
      <c r="F387" s="29"/>
      <c r="K387" s="29"/>
      <c r="P387" s="29"/>
      <c r="U387" s="29"/>
    </row>
    <row r="388">
      <c r="A388" s="28"/>
      <c r="F388" s="29"/>
      <c r="K388" s="29"/>
      <c r="P388" s="29"/>
      <c r="U388" s="29"/>
    </row>
    <row r="389">
      <c r="A389" s="28"/>
      <c r="F389" s="29"/>
      <c r="K389" s="29"/>
      <c r="P389" s="29"/>
      <c r="U389" s="29"/>
    </row>
    <row r="390">
      <c r="A390" s="28"/>
      <c r="F390" s="29"/>
      <c r="K390" s="29"/>
      <c r="P390" s="29"/>
      <c r="U390" s="29"/>
    </row>
    <row r="391">
      <c r="A391" s="28"/>
      <c r="F391" s="29"/>
      <c r="K391" s="29"/>
      <c r="P391" s="29"/>
      <c r="U391" s="29"/>
    </row>
    <row r="392">
      <c r="A392" s="28"/>
      <c r="F392" s="29"/>
      <c r="K392" s="29"/>
      <c r="P392" s="29"/>
      <c r="U392" s="29"/>
    </row>
    <row r="393">
      <c r="A393" s="28"/>
      <c r="F393" s="29"/>
      <c r="K393" s="29"/>
      <c r="P393" s="29"/>
      <c r="U393" s="29"/>
    </row>
    <row r="394">
      <c r="A394" s="28"/>
      <c r="F394" s="29"/>
      <c r="K394" s="29"/>
      <c r="P394" s="29"/>
      <c r="U394" s="29"/>
    </row>
    <row r="395">
      <c r="A395" s="28"/>
      <c r="F395" s="29"/>
      <c r="K395" s="29"/>
      <c r="P395" s="29"/>
      <c r="U395" s="29"/>
    </row>
    <row r="396">
      <c r="A396" s="28"/>
      <c r="F396" s="29"/>
      <c r="K396" s="29"/>
      <c r="P396" s="29"/>
      <c r="U396" s="29"/>
    </row>
    <row r="397">
      <c r="A397" s="28"/>
      <c r="F397" s="29"/>
      <c r="K397" s="29"/>
      <c r="P397" s="29"/>
      <c r="U397" s="29"/>
    </row>
    <row r="398">
      <c r="A398" s="28"/>
      <c r="F398" s="29"/>
      <c r="K398" s="29"/>
      <c r="P398" s="29"/>
      <c r="U398" s="29"/>
    </row>
    <row r="399">
      <c r="A399" s="28"/>
      <c r="F399" s="29"/>
      <c r="K399" s="29"/>
      <c r="P399" s="29"/>
      <c r="U399" s="29"/>
    </row>
    <row r="400">
      <c r="A400" s="28"/>
      <c r="F400" s="29"/>
      <c r="K400" s="29"/>
      <c r="P400" s="29"/>
      <c r="U400" s="29"/>
    </row>
    <row r="401">
      <c r="A401" s="28"/>
      <c r="F401" s="29"/>
      <c r="K401" s="29"/>
      <c r="P401" s="29"/>
      <c r="U401" s="29"/>
    </row>
    <row r="402">
      <c r="A402" s="28"/>
      <c r="F402" s="29"/>
      <c r="K402" s="29"/>
      <c r="P402" s="29"/>
      <c r="U402" s="29"/>
    </row>
    <row r="403">
      <c r="A403" s="28"/>
      <c r="F403" s="29"/>
      <c r="K403" s="29"/>
      <c r="P403" s="29"/>
      <c r="U403" s="29"/>
    </row>
    <row r="404">
      <c r="A404" s="28"/>
      <c r="F404" s="29"/>
      <c r="K404" s="29"/>
      <c r="P404" s="29"/>
      <c r="U404" s="29"/>
    </row>
    <row r="405">
      <c r="A405" s="28"/>
      <c r="F405" s="29"/>
      <c r="K405" s="29"/>
      <c r="P405" s="29"/>
      <c r="U405" s="29"/>
    </row>
    <row r="406">
      <c r="A406" s="28"/>
      <c r="F406" s="29"/>
      <c r="K406" s="29"/>
      <c r="P406" s="29"/>
      <c r="U406" s="29"/>
    </row>
    <row r="407">
      <c r="A407" s="28"/>
      <c r="F407" s="29"/>
      <c r="K407" s="29"/>
      <c r="P407" s="29"/>
      <c r="U407" s="29"/>
    </row>
    <row r="408">
      <c r="A408" s="28"/>
      <c r="F408" s="29"/>
      <c r="K408" s="29"/>
      <c r="P408" s="29"/>
      <c r="U408" s="29"/>
    </row>
    <row r="409">
      <c r="A409" s="28"/>
      <c r="F409" s="29"/>
      <c r="K409" s="29"/>
      <c r="P409" s="29"/>
      <c r="U409" s="29"/>
    </row>
    <row r="410">
      <c r="A410" s="28"/>
      <c r="F410" s="29"/>
      <c r="K410" s="29"/>
      <c r="P410" s="29"/>
      <c r="U410" s="29"/>
    </row>
    <row r="411">
      <c r="A411" s="28"/>
      <c r="F411" s="29"/>
      <c r="K411" s="29"/>
      <c r="P411" s="29"/>
      <c r="U411" s="29"/>
    </row>
    <row r="412">
      <c r="A412" s="28"/>
      <c r="F412" s="29"/>
      <c r="K412" s="29"/>
      <c r="P412" s="29"/>
      <c r="U412" s="29"/>
    </row>
    <row r="413">
      <c r="A413" s="28"/>
      <c r="F413" s="29"/>
      <c r="K413" s="29"/>
      <c r="P413" s="29"/>
      <c r="U413" s="29"/>
    </row>
    <row r="414">
      <c r="A414" s="28"/>
      <c r="F414" s="29"/>
      <c r="K414" s="29"/>
      <c r="P414" s="29"/>
      <c r="U414" s="29"/>
    </row>
    <row r="415">
      <c r="A415" s="28"/>
      <c r="F415" s="29"/>
      <c r="K415" s="29"/>
      <c r="P415" s="29"/>
      <c r="U415" s="29"/>
    </row>
    <row r="416">
      <c r="A416" s="28"/>
      <c r="F416" s="29"/>
      <c r="K416" s="29"/>
      <c r="P416" s="29"/>
      <c r="U416" s="29"/>
    </row>
    <row r="417">
      <c r="A417" s="28"/>
      <c r="F417" s="29"/>
      <c r="K417" s="29"/>
      <c r="P417" s="29"/>
      <c r="U417" s="29"/>
    </row>
    <row r="418">
      <c r="A418" s="28"/>
      <c r="F418" s="29"/>
      <c r="K418" s="29"/>
      <c r="P418" s="29"/>
      <c r="U418" s="29"/>
    </row>
    <row r="419">
      <c r="A419" s="28"/>
      <c r="F419" s="29"/>
      <c r="K419" s="29"/>
      <c r="P419" s="29"/>
      <c r="U419" s="29"/>
    </row>
    <row r="420">
      <c r="A420" s="28"/>
      <c r="F420" s="29"/>
      <c r="K420" s="29"/>
      <c r="P420" s="29"/>
      <c r="U420" s="29"/>
    </row>
    <row r="421">
      <c r="A421" s="28"/>
      <c r="F421" s="29"/>
      <c r="K421" s="29"/>
      <c r="P421" s="29"/>
      <c r="U421" s="29"/>
    </row>
    <row r="422">
      <c r="A422" s="28"/>
      <c r="F422" s="29"/>
      <c r="K422" s="29"/>
      <c r="P422" s="29"/>
      <c r="U422" s="29"/>
    </row>
    <row r="423">
      <c r="A423" s="28"/>
      <c r="F423" s="29"/>
      <c r="K423" s="29"/>
      <c r="P423" s="29"/>
      <c r="U423" s="29"/>
    </row>
    <row r="424">
      <c r="A424" s="28"/>
      <c r="F424" s="29"/>
      <c r="K424" s="29"/>
      <c r="P424" s="29"/>
      <c r="U424" s="29"/>
    </row>
    <row r="425">
      <c r="A425" s="28"/>
      <c r="F425" s="29"/>
      <c r="K425" s="29"/>
      <c r="P425" s="29"/>
      <c r="U425" s="29"/>
    </row>
    <row r="426">
      <c r="A426" s="28"/>
      <c r="F426" s="29"/>
      <c r="K426" s="29"/>
      <c r="P426" s="29"/>
      <c r="U426" s="29"/>
    </row>
    <row r="427">
      <c r="A427" s="28"/>
      <c r="F427" s="29"/>
      <c r="K427" s="29"/>
      <c r="P427" s="29"/>
      <c r="U427" s="29"/>
    </row>
    <row r="428">
      <c r="A428" s="28"/>
      <c r="F428" s="29"/>
      <c r="K428" s="29"/>
      <c r="P428" s="29"/>
      <c r="U428" s="29"/>
    </row>
    <row r="429">
      <c r="A429" s="28"/>
      <c r="F429" s="29"/>
      <c r="K429" s="29"/>
      <c r="P429" s="29"/>
      <c r="U429" s="29"/>
    </row>
    <row r="430">
      <c r="A430" s="28"/>
      <c r="F430" s="29"/>
      <c r="K430" s="29"/>
      <c r="P430" s="29"/>
      <c r="U430" s="29"/>
    </row>
    <row r="431">
      <c r="A431" s="28"/>
      <c r="F431" s="29"/>
      <c r="K431" s="29"/>
      <c r="P431" s="29"/>
      <c r="U431" s="29"/>
    </row>
    <row r="432">
      <c r="A432" s="28"/>
      <c r="F432" s="29"/>
      <c r="K432" s="29"/>
      <c r="P432" s="29"/>
      <c r="U432" s="29"/>
    </row>
    <row r="433">
      <c r="A433" s="28"/>
      <c r="F433" s="29"/>
      <c r="K433" s="29"/>
      <c r="P433" s="29"/>
      <c r="U433" s="29"/>
    </row>
    <row r="434">
      <c r="A434" s="28"/>
      <c r="F434" s="29"/>
      <c r="K434" s="29"/>
      <c r="P434" s="29"/>
      <c r="U434" s="29"/>
    </row>
    <row r="435">
      <c r="A435" s="28"/>
      <c r="F435" s="29"/>
      <c r="K435" s="29"/>
      <c r="P435" s="29"/>
      <c r="U435" s="29"/>
    </row>
    <row r="436">
      <c r="A436" s="28"/>
      <c r="F436" s="29"/>
      <c r="K436" s="29"/>
      <c r="P436" s="29"/>
      <c r="U436" s="29"/>
    </row>
    <row r="437">
      <c r="A437" s="28"/>
      <c r="F437" s="29"/>
      <c r="K437" s="29"/>
      <c r="P437" s="29"/>
      <c r="U437" s="29"/>
    </row>
    <row r="438">
      <c r="A438" s="28"/>
      <c r="F438" s="29"/>
      <c r="K438" s="29"/>
      <c r="P438" s="29"/>
      <c r="U438" s="29"/>
    </row>
    <row r="439">
      <c r="A439" s="28"/>
      <c r="F439" s="29"/>
      <c r="K439" s="29"/>
      <c r="P439" s="29"/>
      <c r="U439" s="29"/>
    </row>
    <row r="440">
      <c r="A440" s="28"/>
      <c r="F440" s="29"/>
      <c r="K440" s="29"/>
      <c r="P440" s="29"/>
      <c r="U440" s="29"/>
    </row>
    <row r="441">
      <c r="A441" s="28"/>
      <c r="F441" s="29"/>
      <c r="K441" s="29"/>
      <c r="P441" s="29"/>
      <c r="U441" s="29"/>
    </row>
    <row r="442">
      <c r="A442" s="28"/>
      <c r="F442" s="29"/>
      <c r="K442" s="29"/>
      <c r="P442" s="29"/>
      <c r="U442" s="29"/>
    </row>
    <row r="443">
      <c r="A443" s="28"/>
      <c r="F443" s="29"/>
      <c r="K443" s="29"/>
      <c r="P443" s="29"/>
      <c r="U443" s="29"/>
    </row>
    <row r="444">
      <c r="A444" s="28"/>
      <c r="F444" s="29"/>
      <c r="K444" s="29"/>
      <c r="P444" s="29"/>
      <c r="U444" s="29"/>
    </row>
    <row r="445">
      <c r="A445" s="28"/>
      <c r="F445" s="29"/>
      <c r="K445" s="29"/>
      <c r="P445" s="29"/>
      <c r="U445" s="29"/>
    </row>
    <row r="446">
      <c r="A446" s="28"/>
      <c r="F446" s="29"/>
      <c r="K446" s="29"/>
      <c r="P446" s="29"/>
      <c r="U446" s="29"/>
    </row>
    <row r="447">
      <c r="A447" s="28"/>
      <c r="F447" s="29"/>
      <c r="K447" s="29"/>
      <c r="P447" s="29"/>
      <c r="U447" s="29"/>
    </row>
    <row r="448">
      <c r="A448" s="28"/>
      <c r="F448" s="29"/>
      <c r="K448" s="29"/>
      <c r="P448" s="29"/>
      <c r="U448" s="29"/>
    </row>
    <row r="449">
      <c r="A449" s="28"/>
      <c r="F449" s="29"/>
      <c r="K449" s="29"/>
      <c r="P449" s="29"/>
      <c r="U449" s="29"/>
    </row>
    <row r="450">
      <c r="A450" s="28"/>
      <c r="F450" s="29"/>
      <c r="K450" s="29"/>
      <c r="P450" s="29"/>
      <c r="U450" s="29"/>
    </row>
    <row r="451">
      <c r="A451" s="28"/>
      <c r="F451" s="29"/>
      <c r="K451" s="29"/>
      <c r="P451" s="29"/>
      <c r="U451" s="29"/>
    </row>
    <row r="452">
      <c r="A452" s="28"/>
      <c r="F452" s="29"/>
      <c r="K452" s="29"/>
      <c r="P452" s="29"/>
      <c r="U452" s="29"/>
    </row>
    <row r="453">
      <c r="A453" s="28"/>
      <c r="F453" s="29"/>
      <c r="K453" s="29"/>
      <c r="P453" s="29"/>
      <c r="U453" s="29"/>
    </row>
    <row r="454">
      <c r="A454" s="28"/>
      <c r="F454" s="29"/>
      <c r="K454" s="29"/>
      <c r="P454" s="29"/>
      <c r="U454" s="29"/>
    </row>
    <row r="455">
      <c r="A455" s="28"/>
      <c r="F455" s="29"/>
      <c r="K455" s="29"/>
      <c r="P455" s="29"/>
      <c r="U455" s="29"/>
    </row>
    <row r="456">
      <c r="A456" s="28"/>
      <c r="F456" s="29"/>
      <c r="K456" s="29"/>
      <c r="P456" s="29"/>
      <c r="U456" s="29"/>
    </row>
    <row r="457">
      <c r="A457" s="28"/>
      <c r="F457" s="29"/>
      <c r="K457" s="29"/>
      <c r="P457" s="29"/>
      <c r="U457" s="29"/>
    </row>
    <row r="458">
      <c r="A458" s="28"/>
      <c r="F458" s="29"/>
      <c r="K458" s="29"/>
      <c r="P458" s="29"/>
      <c r="U458" s="29"/>
    </row>
    <row r="459">
      <c r="A459" s="28"/>
      <c r="F459" s="29"/>
      <c r="K459" s="29"/>
      <c r="P459" s="29"/>
      <c r="U459" s="29"/>
    </row>
    <row r="460">
      <c r="A460" s="28"/>
      <c r="F460" s="29"/>
      <c r="K460" s="29"/>
      <c r="P460" s="29"/>
      <c r="U460" s="29"/>
    </row>
    <row r="461">
      <c r="A461" s="28"/>
      <c r="F461" s="29"/>
      <c r="K461" s="29"/>
      <c r="P461" s="29"/>
      <c r="U461" s="29"/>
    </row>
    <row r="462">
      <c r="A462" s="28"/>
      <c r="F462" s="29"/>
      <c r="K462" s="29"/>
      <c r="P462" s="29"/>
      <c r="U462" s="29"/>
    </row>
    <row r="463">
      <c r="A463" s="28"/>
      <c r="F463" s="29"/>
      <c r="K463" s="29"/>
      <c r="P463" s="29"/>
      <c r="U463" s="29"/>
    </row>
    <row r="464">
      <c r="A464" s="28"/>
      <c r="F464" s="29"/>
      <c r="K464" s="29"/>
      <c r="P464" s="29"/>
      <c r="U464" s="29"/>
    </row>
    <row r="465">
      <c r="A465" s="28"/>
      <c r="F465" s="29"/>
      <c r="K465" s="29"/>
      <c r="P465" s="29"/>
      <c r="U465" s="29"/>
    </row>
    <row r="466">
      <c r="A466" s="28"/>
      <c r="F466" s="29"/>
      <c r="K466" s="29"/>
      <c r="P466" s="29"/>
      <c r="U466" s="29"/>
    </row>
    <row r="467">
      <c r="A467" s="28"/>
      <c r="F467" s="29"/>
      <c r="K467" s="29"/>
      <c r="P467" s="29"/>
      <c r="U467" s="29"/>
    </row>
    <row r="468">
      <c r="A468" s="28"/>
      <c r="F468" s="29"/>
      <c r="K468" s="29"/>
      <c r="P468" s="29"/>
      <c r="U468" s="29"/>
    </row>
    <row r="469">
      <c r="A469" s="28"/>
      <c r="F469" s="29"/>
      <c r="K469" s="29"/>
      <c r="P469" s="29"/>
      <c r="U469" s="29"/>
    </row>
    <row r="470">
      <c r="A470" s="28"/>
      <c r="F470" s="29"/>
      <c r="K470" s="29"/>
      <c r="P470" s="29"/>
      <c r="U470" s="29"/>
    </row>
    <row r="471">
      <c r="A471" s="28"/>
      <c r="F471" s="29"/>
      <c r="K471" s="29"/>
      <c r="P471" s="29"/>
      <c r="U471" s="29"/>
    </row>
    <row r="472">
      <c r="A472" s="28"/>
      <c r="F472" s="29"/>
      <c r="K472" s="29"/>
      <c r="P472" s="29"/>
      <c r="U472" s="29"/>
    </row>
    <row r="473">
      <c r="A473" s="28"/>
      <c r="F473" s="29"/>
      <c r="K473" s="29"/>
      <c r="P473" s="29"/>
      <c r="U473" s="29"/>
    </row>
    <row r="474">
      <c r="A474" s="28"/>
      <c r="F474" s="29"/>
      <c r="K474" s="29"/>
      <c r="P474" s="29"/>
      <c r="U474" s="29"/>
    </row>
    <row r="475">
      <c r="A475" s="28"/>
      <c r="F475" s="29"/>
      <c r="K475" s="29"/>
      <c r="P475" s="29"/>
      <c r="U475" s="29"/>
    </row>
    <row r="476">
      <c r="A476" s="28"/>
      <c r="F476" s="29"/>
      <c r="K476" s="29"/>
      <c r="P476" s="29"/>
      <c r="U476" s="29"/>
    </row>
    <row r="477">
      <c r="A477" s="28"/>
      <c r="F477" s="29"/>
      <c r="K477" s="29"/>
      <c r="P477" s="29"/>
      <c r="U477" s="29"/>
    </row>
    <row r="478">
      <c r="A478" s="28"/>
      <c r="F478" s="29"/>
      <c r="K478" s="29"/>
      <c r="P478" s="29"/>
      <c r="U478" s="29"/>
    </row>
    <row r="479">
      <c r="A479" s="28"/>
      <c r="F479" s="29"/>
      <c r="K479" s="29"/>
      <c r="P479" s="29"/>
      <c r="U479" s="29"/>
    </row>
    <row r="480">
      <c r="A480" s="28"/>
      <c r="F480" s="29"/>
      <c r="K480" s="29"/>
      <c r="P480" s="29"/>
      <c r="U480" s="29"/>
    </row>
    <row r="481">
      <c r="A481" s="28"/>
      <c r="F481" s="29"/>
      <c r="K481" s="29"/>
      <c r="P481" s="29"/>
      <c r="U481" s="29"/>
    </row>
    <row r="482">
      <c r="A482" s="28"/>
      <c r="F482" s="29"/>
      <c r="K482" s="29"/>
      <c r="P482" s="29"/>
      <c r="U482" s="29"/>
    </row>
    <row r="483">
      <c r="A483" s="28"/>
      <c r="F483" s="29"/>
      <c r="K483" s="29"/>
      <c r="P483" s="29"/>
      <c r="U483" s="29"/>
    </row>
    <row r="484">
      <c r="A484" s="28"/>
      <c r="F484" s="29"/>
      <c r="K484" s="29"/>
      <c r="P484" s="29"/>
      <c r="U484" s="29"/>
    </row>
    <row r="485">
      <c r="A485" s="28"/>
      <c r="F485" s="29"/>
      <c r="K485" s="29"/>
      <c r="P485" s="29"/>
      <c r="U485" s="29"/>
    </row>
    <row r="486">
      <c r="A486" s="28"/>
      <c r="F486" s="29"/>
      <c r="K486" s="29"/>
      <c r="P486" s="29"/>
      <c r="U486" s="29"/>
    </row>
    <row r="487">
      <c r="A487" s="28"/>
      <c r="F487" s="29"/>
      <c r="K487" s="29"/>
      <c r="P487" s="29"/>
      <c r="U487" s="29"/>
    </row>
    <row r="488">
      <c r="A488" s="28"/>
      <c r="F488" s="29"/>
      <c r="K488" s="29"/>
      <c r="P488" s="29"/>
      <c r="U488" s="29"/>
    </row>
    <row r="489">
      <c r="A489" s="28"/>
      <c r="F489" s="29"/>
      <c r="K489" s="29"/>
      <c r="P489" s="29"/>
      <c r="U489" s="29"/>
    </row>
    <row r="490">
      <c r="A490" s="28"/>
      <c r="F490" s="29"/>
      <c r="K490" s="29"/>
      <c r="P490" s="29"/>
      <c r="U490" s="29"/>
    </row>
    <row r="491">
      <c r="A491" s="28"/>
      <c r="F491" s="29"/>
      <c r="K491" s="29"/>
      <c r="P491" s="29"/>
      <c r="U491" s="29"/>
    </row>
    <row r="492">
      <c r="A492" s="28"/>
      <c r="F492" s="29"/>
      <c r="K492" s="29"/>
      <c r="P492" s="29"/>
      <c r="U492" s="29"/>
    </row>
    <row r="493">
      <c r="A493" s="28"/>
      <c r="F493" s="29"/>
      <c r="K493" s="29"/>
      <c r="P493" s="29"/>
      <c r="U493" s="29"/>
    </row>
    <row r="494">
      <c r="A494" s="28"/>
      <c r="F494" s="29"/>
      <c r="K494" s="29"/>
      <c r="P494" s="29"/>
      <c r="U494" s="29"/>
    </row>
    <row r="495">
      <c r="A495" s="28"/>
      <c r="F495" s="29"/>
      <c r="K495" s="29"/>
      <c r="P495" s="29"/>
      <c r="U495" s="29"/>
    </row>
    <row r="496">
      <c r="A496" s="28"/>
      <c r="F496" s="29"/>
      <c r="K496" s="29"/>
      <c r="P496" s="29"/>
      <c r="U496" s="29"/>
    </row>
    <row r="497">
      <c r="A497" s="28"/>
      <c r="F497" s="29"/>
      <c r="K497" s="29"/>
      <c r="P497" s="29"/>
      <c r="U497" s="29"/>
    </row>
    <row r="498">
      <c r="A498" s="28"/>
      <c r="F498" s="29"/>
      <c r="K498" s="29"/>
      <c r="P498" s="29"/>
      <c r="U498" s="29"/>
    </row>
    <row r="499">
      <c r="A499" s="28"/>
      <c r="F499" s="29"/>
      <c r="K499" s="29"/>
      <c r="P499" s="29"/>
      <c r="U499" s="29"/>
    </row>
    <row r="500">
      <c r="A500" s="28"/>
      <c r="F500" s="29"/>
      <c r="K500" s="29"/>
      <c r="P500" s="29"/>
      <c r="U500" s="29"/>
    </row>
    <row r="501">
      <c r="A501" s="28"/>
      <c r="F501" s="29"/>
      <c r="K501" s="29"/>
      <c r="P501" s="29"/>
      <c r="U501" s="29"/>
    </row>
    <row r="502">
      <c r="A502" s="28"/>
      <c r="F502" s="29"/>
      <c r="K502" s="29"/>
      <c r="P502" s="29"/>
      <c r="U502" s="29"/>
    </row>
    <row r="503">
      <c r="A503" s="28"/>
      <c r="F503" s="29"/>
      <c r="K503" s="29"/>
      <c r="P503" s="29"/>
      <c r="U503" s="29"/>
    </row>
    <row r="504">
      <c r="A504" s="28"/>
      <c r="F504" s="29"/>
      <c r="K504" s="29"/>
      <c r="P504" s="29"/>
      <c r="U504" s="29"/>
    </row>
    <row r="505">
      <c r="A505" s="28"/>
      <c r="F505" s="29"/>
      <c r="K505" s="29"/>
      <c r="P505" s="29"/>
      <c r="U505" s="29"/>
    </row>
    <row r="506">
      <c r="A506" s="28"/>
      <c r="F506" s="29"/>
      <c r="K506" s="29"/>
      <c r="P506" s="29"/>
      <c r="U506" s="29"/>
    </row>
    <row r="507">
      <c r="A507" s="28"/>
      <c r="F507" s="29"/>
      <c r="K507" s="29"/>
      <c r="P507" s="29"/>
      <c r="U507" s="29"/>
    </row>
    <row r="508">
      <c r="A508" s="28"/>
      <c r="F508" s="29"/>
      <c r="K508" s="29"/>
      <c r="P508" s="29"/>
      <c r="U508" s="29"/>
    </row>
    <row r="509">
      <c r="A509" s="28"/>
      <c r="F509" s="29"/>
      <c r="K509" s="29"/>
      <c r="P509" s="29"/>
      <c r="U509" s="29"/>
    </row>
    <row r="510">
      <c r="A510" s="28"/>
      <c r="F510" s="29"/>
      <c r="K510" s="29"/>
      <c r="P510" s="29"/>
      <c r="U510" s="29"/>
    </row>
    <row r="511">
      <c r="A511" s="28"/>
      <c r="F511" s="29"/>
      <c r="K511" s="29"/>
      <c r="P511" s="29"/>
      <c r="U511" s="29"/>
    </row>
    <row r="512">
      <c r="A512" s="28"/>
      <c r="F512" s="29"/>
      <c r="K512" s="29"/>
      <c r="P512" s="29"/>
      <c r="U512" s="29"/>
    </row>
    <row r="513">
      <c r="A513" s="28"/>
      <c r="F513" s="29"/>
      <c r="K513" s="29"/>
      <c r="P513" s="29"/>
      <c r="U513" s="29"/>
    </row>
    <row r="514">
      <c r="A514" s="28"/>
      <c r="F514" s="29"/>
      <c r="K514" s="29"/>
      <c r="P514" s="29"/>
      <c r="U514" s="29"/>
    </row>
    <row r="515">
      <c r="A515" s="28"/>
      <c r="F515" s="29"/>
      <c r="K515" s="29"/>
      <c r="P515" s="29"/>
      <c r="U515" s="29"/>
    </row>
    <row r="516">
      <c r="A516" s="28"/>
      <c r="F516" s="29"/>
      <c r="K516" s="29"/>
      <c r="P516" s="29"/>
      <c r="U516" s="29"/>
    </row>
    <row r="517">
      <c r="A517" s="28"/>
      <c r="F517" s="29"/>
      <c r="K517" s="29"/>
      <c r="P517" s="29"/>
      <c r="U517" s="29"/>
    </row>
    <row r="518">
      <c r="A518" s="28"/>
      <c r="F518" s="29"/>
      <c r="K518" s="29"/>
      <c r="P518" s="29"/>
      <c r="U518" s="29"/>
    </row>
    <row r="519">
      <c r="A519" s="28"/>
      <c r="F519" s="29"/>
      <c r="K519" s="29"/>
      <c r="P519" s="29"/>
      <c r="U519" s="29"/>
    </row>
    <row r="520">
      <c r="A520" s="28"/>
      <c r="F520" s="29"/>
      <c r="K520" s="29"/>
      <c r="P520" s="29"/>
      <c r="U520" s="29"/>
    </row>
    <row r="521">
      <c r="A521" s="28"/>
      <c r="F521" s="29"/>
      <c r="K521" s="29"/>
      <c r="P521" s="29"/>
      <c r="U521" s="29"/>
    </row>
    <row r="522">
      <c r="A522" s="28"/>
      <c r="F522" s="29"/>
      <c r="K522" s="29"/>
      <c r="P522" s="29"/>
      <c r="U522" s="29"/>
    </row>
    <row r="523">
      <c r="A523" s="28"/>
      <c r="F523" s="29"/>
      <c r="K523" s="29"/>
      <c r="P523" s="29"/>
      <c r="U523" s="29"/>
    </row>
    <row r="524">
      <c r="A524" s="28"/>
      <c r="F524" s="29"/>
      <c r="K524" s="29"/>
      <c r="P524" s="29"/>
      <c r="U524" s="29"/>
    </row>
    <row r="525">
      <c r="A525" s="28"/>
      <c r="F525" s="29"/>
      <c r="K525" s="29"/>
      <c r="P525" s="29"/>
      <c r="U525" s="29"/>
    </row>
    <row r="526">
      <c r="A526" s="28"/>
      <c r="F526" s="29"/>
      <c r="K526" s="29"/>
      <c r="P526" s="29"/>
      <c r="U526" s="29"/>
    </row>
    <row r="527">
      <c r="A527" s="28"/>
      <c r="F527" s="29"/>
      <c r="K527" s="29"/>
      <c r="P527" s="29"/>
      <c r="U527" s="29"/>
    </row>
    <row r="528">
      <c r="A528" s="28"/>
      <c r="F528" s="29"/>
      <c r="K528" s="29"/>
      <c r="P528" s="29"/>
      <c r="U528" s="29"/>
    </row>
    <row r="529">
      <c r="A529" s="28"/>
      <c r="F529" s="29"/>
      <c r="K529" s="29"/>
      <c r="P529" s="29"/>
      <c r="U529" s="29"/>
    </row>
    <row r="530">
      <c r="A530" s="28"/>
      <c r="F530" s="29"/>
      <c r="K530" s="29"/>
      <c r="P530" s="29"/>
      <c r="U530" s="29"/>
    </row>
    <row r="531">
      <c r="A531" s="28"/>
      <c r="F531" s="29"/>
      <c r="K531" s="29"/>
      <c r="P531" s="29"/>
      <c r="U531" s="29"/>
    </row>
    <row r="532">
      <c r="A532" s="28"/>
      <c r="F532" s="29"/>
      <c r="K532" s="29"/>
      <c r="P532" s="29"/>
      <c r="U532" s="29"/>
    </row>
    <row r="533">
      <c r="A533" s="28"/>
      <c r="F533" s="29"/>
      <c r="K533" s="29"/>
      <c r="P533" s="29"/>
      <c r="U533" s="29"/>
    </row>
    <row r="534">
      <c r="A534" s="28"/>
      <c r="F534" s="29"/>
      <c r="K534" s="29"/>
      <c r="P534" s="29"/>
      <c r="U534" s="29"/>
    </row>
    <row r="535">
      <c r="A535" s="28"/>
      <c r="F535" s="29"/>
      <c r="K535" s="29"/>
      <c r="P535" s="29"/>
      <c r="U535" s="29"/>
    </row>
    <row r="536">
      <c r="A536" s="28"/>
      <c r="F536" s="29"/>
      <c r="K536" s="29"/>
      <c r="P536" s="29"/>
      <c r="U536" s="29"/>
    </row>
    <row r="537">
      <c r="A537" s="28"/>
      <c r="F537" s="29"/>
      <c r="K537" s="29"/>
      <c r="P537" s="29"/>
      <c r="U537" s="29"/>
    </row>
    <row r="538">
      <c r="A538" s="28"/>
      <c r="F538" s="29"/>
      <c r="K538" s="29"/>
      <c r="P538" s="29"/>
      <c r="U538" s="29"/>
    </row>
    <row r="539">
      <c r="A539" s="28"/>
      <c r="F539" s="29"/>
      <c r="K539" s="29"/>
      <c r="P539" s="29"/>
      <c r="U539" s="29"/>
    </row>
    <row r="540">
      <c r="A540" s="28"/>
      <c r="F540" s="29"/>
      <c r="K540" s="29"/>
      <c r="P540" s="29"/>
      <c r="U540" s="29"/>
    </row>
    <row r="541">
      <c r="A541" s="28"/>
      <c r="F541" s="29"/>
      <c r="K541" s="29"/>
      <c r="P541" s="29"/>
      <c r="U541" s="29"/>
    </row>
    <row r="542">
      <c r="A542" s="28"/>
      <c r="F542" s="29"/>
      <c r="K542" s="29"/>
      <c r="P542" s="29"/>
      <c r="U542" s="29"/>
    </row>
    <row r="543">
      <c r="A543" s="28"/>
      <c r="F543" s="29"/>
      <c r="K543" s="29"/>
      <c r="P543" s="29"/>
      <c r="U543" s="29"/>
    </row>
    <row r="544">
      <c r="A544" s="28"/>
      <c r="F544" s="29"/>
      <c r="K544" s="29"/>
      <c r="P544" s="29"/>
      <c r="U544" s="29"/>
    </row>
    <row r="545">
      <c r="A545" s="28"/>
      <c r="F545" s="29"/>
      <c r="K545" s="29"/>
      <c r="P545" s="29"/>
      <c r="U545" s="29"/>
    </row>
    <row r="546">
      <c r="A546" s="28"/>
      <c r="F546" s="29"/>
      <c r="K546" s="29"/>
      <c r="P546" s="29"/>
      <c r="U546" s="29"/>
    </row>
    <row r="547">
      <c r="A547" s="28"/>
      <c r="F547" s="29"/>
      <c r="K547" s="29"/>
      <c r="P547" s="29"/>
      <c r="U547" s="29"/>
    </row>
    <row r="548">
      <c r="A548" s="28"/>
      <c r="F548" s="29"/>
      <c r="K548" s="29"/>
      <c r="P548" s="29"/>
      <c r="U548" s="29"/>
    </row>
    <row r="549">
      <c r="A549" s="28"/>
      <c r="F549" s="29"/>
      <c r="K549" s="29"/>
      <c r="P549" s="29"/>
      <c r="U549" s="29"/>
    </row>
    <row r="550">
      <c r="A550" s="28"/>
      <c r="F550" s="29"/>
      <c r="K550" s="29"/>
      <c r="P550" s="29"/>
      <c r="U550" s="29"/>
    </row>
    <row r="551">
      <c r="A551" s="28"/>
      <c r="F551" s="29"/>
      <c r="K551" s="29"/>
      <c r="P551" s="29"/>
      <c r="U551" s="29"/>
    </row>
    <row r="552">
      <c r="A552" s="28"/>
      <c r="F552" s="29"/>
      <c r="K552" s="29"/>
      <c r="P552" s="29"/>
      <c r="U552" s="29"/>
    </row>
    <row r="553">
      <c r="A553" s="28"/>
      <c r="F553" s="29"/>
      <c r="K553" s="29"/>
      <c r="P553" s="29"/>
      <c r="U553" s="29"/>
    </row>
    <row r="554">
      <c r="A554" s="28"/>
      <c r="F554" s="29"/>
      <c r="K554" s="29"/>
      <c r="P554" s="29"/>
      <c r="U554" s="29"/>
    </row>
    <row r="555">
      <c r="A555" s="28"/>
      <c r="F555" s="29"/>
      <c r="K555" s="29"/>
      <c r="P555" s="29"/>
      <c r="U555" s="29"/>
    </row>
    <row r="556">
      <c r="A556" s="28"/>
      <c r="F556" s="29"/>
      <c r="K556" s="29"/>
      <c r="P556" s="29"/>
      <c r="U556" s="29"/>
    </row>
    <row r="557">
      <c r="A557" s="28"/>
      <c r="F557" s="29"/>
      <c r="K557" s="29"/>
      <c r="P557" s="29"/>
      <c r="U557" s="29"/>
    </row>
    <row r="558">
      <c r="A558" s="28"/>
      <c r="F558" s="29"/>
      <c r="K558" s="29"/>
      <c r="P558" s="29"/>
      <c r="U558" s="29"/>
    </row>
    <row r="559">
      <c r="A559" s="28"/>
      <c r="F559" s="29"/>
      <c r="K559" s="29"/>
      <c r="P559" s="29"/>
      <c r="U559" s="29"/>
    </row>
    <row r="560">
      <c r="A560" s="28"/>
      <c r="F560" s="29"/>
      <c r="K560" s="29"/>
      <c r="P560" s="29"/>
      <c r="U560" s="29"/>
    </row>
    <row r="561">
      <c r="A561" s="28"/>
      <c r="F561" s="29"/>
      <c r="K561" s="29"/>
      <c r="P561" s="29"/>
      <c r="U561" s="29"/>
    </row>
    <row r="562">
      <c r="A562" s="28"/>
      <c r="F562" s="29"/>
      <c r="K562" s="29"/>
      <c r="P562" s="29"/>
      <c r="U562" s="29"/>
    </row>
    <row r="563">
      <c r="A563" s="28"/>
      <c r="F563" s="29"/>
      <c r="K563" s="29"/>
      <c r="P563" s="29"/>
      <c r="U563" s="29"/>
    </row>
    <row r="564">
      <c r="A564" s="28"/>
      <c r="F564" s="29"/>
      <c r="K564" s="29"/>
      <c r="P564" s="29"/>
      <c r="U564" s="29"/>
    </row>
    <row r="565">
      <c r="A565" s="28"/>
      <c r="F565" s="29"/>
      <c r="K565" s="29"/>
      <c r="P565" s="29"/>
      <c r="U565" s="29"/>
    </row>
    <row r="566">
      <c r="A566" s="28"/>
      <c r="F566" s="29"/>
      <c r="K566" s="29"/>
      <c r="P566" s="29"/>
      <c r="U566" s="29"/>
    </row>
    <row r="567">
      <c r="A567" s="28"/>
      <c r="F567" s="29"/>
      <c r="K567" s="29"/>
      <c r="P567" s="29"/>
      <c r="U567" s="29"/>
    </row>
    <row r="568">
      <c r="A568" s="28"/>
      <c r="F568" s="29"/>
      <c r="K568" s="29"/>
      <c r="P568" s="29"/>
      <c r="U568" s="29"/>
    </row>
    <row r="569">
      <c r="A569" s="28"/>
      <c r="F569" s="29"/>
      <c r="K569" s="29"/>
      <c r="P569" s="29"/>
      <c r="U569" s="29"/>
    </row>
    <row r="570">
      <c r="A570" s="28"/>
      <c r="F570" s="29"/>
      <c r="K570" s="29"/>
      <c r="P570" s="29"/>
      <c r="U570" s="29"/>
    </row>
    <row r="571">
      <c r="A571" s="28"/>
      <c r="F571" s="29"/>
      <c r="K571" s="29"/>
      <c r="P571" s="29"/>
      <c r="U571" s="29"/>
    </row>
    <row r="572">
      <c r="A572" s="28"/>
      <c r="F572" s="29"/>
      <c r="K572" s="29"/>
      <c r="P572" s="29"/>
      <c r="U572" s="29"/>
    </row>
    <row r="573">
      <c r="A573" s="28"/>
      <c r="F573" s="29"/>
      <c r="K573" s="29"/>
      <c r="P573" s="29"/>
      <c r="U573" s="29"/>
    </row>
    <row r="574">
      <c r="A574" s="28"/>
      <c r="F574" s="29"/>
      <c r="K574" s="29"/>
      <c r="P574" s="29"/>
      <c r="U574" s="29"/>
    </row>
    <row r="575">
      <c r="A575" s="28"/>
      <c r="F575" s="29"/>
      <c r="K575" s="29"/>
      <c r="P575" s="29"/>
      <c r="U575" s="29"/>
    </row>
    <row r="576">
      <c r="A576" s="28"/>
      <c r="F576" s="29"/>
      <c r="K576" s="29"/>
      <c r="P576" s="29"/>
      <c r="U576" s="29"/>
    </row>
    <row r="577">
      <c r="A577" s="28"/>
      <c r="F577" s="29"/>
      <c r="K577" s="29"/>
      <c r="P577" s="29"/>
      <c r="U577" s="29"/>
    </row>
    <row r="578">
      <c r="A578" s="28"/>
      <c r="F578" s="29"/>
      <c r="K578" s="29"/>
      <c r="P578" s="29"/>
      <c r="U578" s="29"/>
    </row>
    <row r="579">
      <c r="A579" s="28"/>
      <c r="F579" s="29"/>
      <c r="K579" s="29"/>
      <c r="P579" s="29"/>
      <c r="U579" s="29"/>
    </row>
    <row r="580">
      <c r="A580" s="28"/>
      <c r="F580" s="29"/>
      <c r="K580" s="29"/>
      <c r="P580" s="29"/>
      <c r="U580" s="29"/>
    </row>
    <row r="581">
      <c r="A581" s="28"/>
      <c r="F581" s="29"/>
      <c r="K581" s="29"/>
      <c r="P581" s="29"/>
      <c r="U581" s="29"/>
    </row>
    <row r="582">
      <c r="A582" s="28"/>
      <c r="F582" s="29"/>
      <c r="K582" s="29"/>
      <c r="P582" s="29"/>
      <c r="U582" s="29"/>
    </row>
    <row r="583">
      <c r="A583" s="28"/>
      <c r="F583" s="29"/>
      <c r="K583" s="29"/>
      <c r="P583" s="29"/>
      <c r="U583" s="29"/>
    </row>
    <row r="584">
      <c r="A584" s="28"/>
      <c r="F584" s="29"/>
      <c r="K584" s="29"/>
      <c r="P584" s="29"/>
      <c r="U584" s="29"/>
    </row>
    <row r="585">
      <c r="A585" s="28"/>
      <c r="F585" s="29"/>
      <c r="K585" s="29"/>
      <c r="P585" s="29"/>
      <c r="U585" s="29"/>
    </row>
    <row r="586">
      <c r="A586" s="28"/>
      <c r="F586" s="29"/>
      <c r="K586" s="29"/>
      <c r="P586" s="29"/>
      <c r="U586" s="29"/>
    </row>
    <row r="587">
      <c r="A587" s="28"/>
      <c r="F587" s="29"/>
      <c r="K587" s="29"/>
      <c r="P587" s="29"/>
      <c r="U587" s="29"/>
    </row>
    <row r="588">
      <c r="A588" s="28"/>
      <c r="F588" s="29"/>
      <c r="K588" s="29"/>
      <c r="P588" s="29"/>
      <c r="U588" s="29"/>
    </row>
    <row r="589">
      <c r="A589" s="28"/>
      <c r="F589" s="29"/>
      <c r="K589" s="29"/>
      <c r="P589" s="29"/>
      <c r="U589" s="29"/>
    </row>
    <row r="590">
      <c r="A590" s="28"/>
      <c r="F590" s="29"/>
      <c r="K590" s="29"/>
      <c r="P590" s="29"/>
      <c r="U590" s="29"/>
    </row>
    <row r="591">
      <c r="A591" s="28"/>
      <c r="F591" s="29"/>
      <c r="K591" s="29"/>
      <c r="P591" s="29"/>
      <c r="U591" s="29"/>
    </row>
    <row r="592">
      <c r="A592" s="28"/>
      <c r="F592" s="29"/>
      <c r="K592" s="29"/>
      <c r="P592" s="29"/>
      <c r="U592" s="29"/>
    </row>
    <row r="593">
      <c r="A593" s="28"/>
      <c r="F593" s="29"/>
      <c r="K593" s="29"/>
      <c r="P593" s="29"/>
      <c r="U593" s="29"/>
    </row>
    <row r="594">
      <c r="A594" s="28"/>
      <c r="F594" s="29"/>
      <c r="K594" s="29"/>
      <c r="P594" s="29"/>
      <c r="U594" s="29"/>
    </row>
    <row r="595">
      <c r="A595" s="28"/>
      <c r="F595" s="29"/>
      <c r="K595" s="29"/>
      <c r="P595" s="29"/>
      <c r="U595" s="29"/>
    </row>
    <row r="596">
      <c r="A596" s="28"/>
      <c r="F596" s="29"/>
      <c r="K596" s="29"/>
      <c r="P596" s="29"/>
      <c r="U596" s="29"/>
    </row>
    <row r="597">
      <c r="A597" s="28"/>
      <c r="F597" s="29"/>
      <c r="K597" s="29"/>
      <c r="P597" s="29"/>
      <c r="U597" s="29"/>
    </row>
    <row r="598">
      <c r="A598" s="28"/>
      <c r="F598" s="29"/>
      <c r="K598" s="29"/>
      <c r="P598" s="29"/>
      <c r="U598" s="29"/>
    </row>
    <row r="599">
      <c r="A599" s="28"/>
      <c r="F599" s="29"/>
      <c r="K599" s="29"/>
      <c r="P599" s="29"/>
      <c r="U599" s="29"/>
    </row>
    <row r="600">
      <c r="A600" s="28"/>
      <c r="F600" s="29"/>
      <c r="K600" s="29"/>
      <c r="P600" s="29"/>
      <c r="U600" s="29"/>
    </row>
    <row r="601">
      <c r="A601" s="28"/>
      <c r="F601" s="29"/>
      <c r="K601" s="29"/>
      <c r="P601" s="29"/>
      <c r="U601" s="29"/>
    </row>
    <row r="602">
      <c r="A602" s="28"/>
      <c r="F602" s="29"/>
      <c r="K602" s="29"/>
      <c r="P602" s="29"/>
      <c r="U602" s="29"/>
    </row>
    <row r="603">
      <c r="A603" s="28"/>
      <c r="F603" s="29"/>
      <c r="K603" s="29"/>
      <c r="P603" s="29"/>
      <c r="U603" s="29"/>
    </row>
    <row r="604">
      <c r="A604" s="28"/>
      <c r="F604" s="29"/>
      <c r="K604" s="29"/>
      <c r="P604" s="29"/>
      <c r="U604" s="29"/>
    </row>
    <row r="605">
      <c r="A605" s="28"/>
      <c r="F605" s="29"/>
      <c r="K605" s="29"/>
      <c r="P605" s="29"/>
      <c r="U605" s="29"/>
    </row>
    <row r="606">
      <c r="A606" s="28"/>
      <c r="F606" s="29"/>
      <c r="K606" s="29"/>
      <c r="P606" s="29"/>
      <c r="U606" s="29"/>
    </row>
    <row r="607">
      <c r="A607" s="28"/>
      <c r="F607" s="29"/>
      <c r="K607" s="29"/>
      <c r="P607" s="29"/>
      <c r="U607" s="29"/>
    </row>
    <row r="608">
      <c r="A608" s="28"/>
      <c r="F608" s="29"/>
      <c r="K608" s="29"/>
      <c r="P608" s="29"/>
      <c r="U608" s="29"/>
    </row>
    <row r="609">
      <c r="A609" s="28"/>
      <c r="F609" s="29"/>
      <c r="K609" s="29"/>
      <c r="P609" s="29"/>
      <c r="U609" s="29"/>
    </row>
    <row r="610">
      <c r="A610" s="28"/>
      <c r="F610" s="29"/>
      <c r="K610" s="29"/>
      <c r="P610" s="29"/>
      <c r="U610" s="29"/>
    </row>
    <row r="611">
      <c r="A611" s="28"/>
      <c r="F611" s="29"/>
      <c r="K611" s="29"/>
      <c r="P611" s="29"/>
      <c r="U611" s="29"/>
    </row>
    <row r="612">
      <c r="A612" s="28"/>
      <c r="F612" s="29"/>
      <c r="K612" s="29"/>
      <c r="P612" s="29"/>
      <c r="U612" s="29"/>
    </row>
    <row r="613">
      <c r="A613" s="28"/>
      <c r="F613" s="29"/>
      <c r="K613" s="29"/>
      <c r="P613" s="29"/>
      <c r="U613" s="29"/>
    </row>
    <row r="614">
      <c r="A614" s="28"/>
      <c r="F614" s="29"/>
      <c r="K614" s="29"/>
      <c r="P614" s="29"/>
      <c r="U614" s="29"/>
    </row>
    <row r="615">
      <c r="A615" s="28"/>
      <c r="F615" s="29"/>
      <c r="K615" s="29"/>
      <c r="P615" s="29"/>
      <c r="U615" s="29"/>
    </row>
    <row r="616">
      <c r="A616" s="28"/>
      <c r="F616" s="29"/>
      <c r="K616" s="29"/>
      <c r="P616" s="29"/>
      <c r="U616" s="29"/>
    </row>
    <row r="617">
      <c r="A617" s="28"/>
      <c r="F617" s="29"/>
      <c r="K617" s="29"/>
      <c r="P617" s="29"/>
      <c r="U617" s="29"/>
    </row>
    <row r="618">
      <c r="A618" s="28"/>
      <c r="F618" s="29"/>
      <c r="K618" s="29"/>
      <c r="P618" s="29"/>
      <c r="U618" s="29"/>
    </row>
    <row r="619">
      <c r="A619" s="28"/>
      <c r="F619" s="29"/>
      <c r="K619" s="29"/>
      <c r="P619" s="29"/>
      <c r="U619" s="29"/>
    </row>
    <row r="620">
      <c r="A620" s="28"/>
      <c r="F620" s="29"/>
      <c r="K620" s="29"/>
      <c r="P620" s="29"/>
      <c r="U620" s="29"/>
    </row>
    <row r="621">
      <c r="A621" s="28"/>
      <c r="F621" s="29"/>
      <c r="K621" s="29"/>
      <c r="P621" s="29"/>
      <c r="U621" s="29"/>
    </row>
    <row r="622">
      <c r="A622" s="28"/>
      <c r="F622" s="29"/>
      <c r="K622" s="29"/>
      <c r="P622" s="29"/>
      <c r="U622" s="29"/>
    </row>
    <row r="623">
      <c r="A623" s="28"/>
      <c r="F623" s="29"/>
      <c r="K623" s="29"/>
      <c r="P623" s="29"/>
      <c r="U623" s="29"/>
    </row>
    <row r="624">
      <c r="A624" s="28"/>
      <c r="F624" s="29"/>
      <c r="K624" s="29"/>
      <c r="P624" s="29"/>
      <c r="U624" s="29"/>
    </row>
    <row r="625">
      <c r="A625" s="28"/>
      <c r="F625" s="29"/>
      <c r="K625" s="29"/>
      <c r="P625" s="29"/>
      <c r="U625" s="29"/>
    </row>
    <row r="626">
      <c r="A626" s="28"/>
      <c r="F626" s="29"/>
      <c r="K626" s="29"/>
      <c r="P626" s="29"/>
      <c r="U626" s="29"/>
    </row>
    <row r="627">
      <c r="A627" s="28"/>
      <c r="F627" s="29"/>
      <c r="K627" s="29"/>
      <c r="P627" s="29"/>
      <c r="U627" s="29"/>
    </row>
    <row r="628">
      <c r="A628" s="28"/>
      <c r="F628" s="29"/>
      <c r="K628" s="29"/>
      <c r="P628" s="29"/>
      <c r="U628" s="29"/>
    </row>
    <row r="629">
      <c r="A629" s="28"/>
      <c r="F629" s="29"/>
      <c r="K629" s="29"/>
      <c r="P629" s="29"/>
      <c r="U629" s="29"/>
    </row>
    <row r="630">
      <c r="A630" s="28"/>
      <c r="F630" s="29"/>
      <c r="K630" s="29"/>
      <c r="P630" s="29"/>
      <c r="U630" s="29"/>
    </row>
    <row r="631">
      <c r="A631" s="28"/>
      <c r="F631" s="29"/>
      <c r="K631" s="29"/>
      <c r="P631" s="29"/>
      <c r="U631" s="29"/>
    </row>
    <row r="632">
      <c r="A632" s="28"/>
      <c r="F632" s="29"/>
      <c r="K632" s="29"/>
      <c r="P632" s="29"/>
      <c r="U632" s="29"/>
    </row>
    <row r="633">
      <c r="A633" s="28"/>
      <c r="F633" s="29"/>
      <c r="K633" s="29"/>
      <c r="P633" s="29"/>
      <c r="U633" s="29"/>
    </row>
    <row r="634">
      <c r="A634" s="28"/>
      <c r="F634" s="29"/>
      <c r="K634" s="29"/>
      <c r="P634" s="29"/>
      <c r="U634" s="29"/>
    </row>
    <row r="635">
      <c r="A635" s="28"/>
      <c r="F635" s="29"/>
      <c r="K635" s="29"/>
      <c r="P635" s="29"/>
      <c r="U635" s="29"/>
    </row>
    <row r="636">
      <c r="A636" s="28"/>
      <c r="F636" s="29"/>
      <c r="K636" s="29"/>
      <c r="P636" s="29"/>
      <c r="U636" s="29"/>
    </row>
    <row r="637">
      <c r="A637" s="28"/>
      <c r="F637" s="29"/>
      <c r="K637" s="29"/>
      <c r="P637" s="29"/>
      <c r="U637" s="29"/>
    </row>
    <row r="638">
      <c r="A638" s="28"/>
      <c r="F638" s="29"/>
      <c r="K638" s="29"/>
      <c r="P638" s="29"/>
      <c r="U638" s="29"/>
    </row>
    <row r="639">
      <c r="A639" s="28"/>
      <c r="F639" s="29"/>
      <c r="K639" s="29"/>
      <c r="P639" s="29"/>
      <c r="U639" s="29"/>
    </row>
    <row r="640">
      <c r="A640" s="28"/>
      <c r="F640" s="29"/>
      <c r="K640" s="29"/>
      <c r="P640" s="29"/>
      <c r="U640" s="29"/>
    </row>
    <row r="641">
      <c r="A641" s="28"/>
      <c r="F641" s="29"/>
      <c r="K641" s="29"/>
      <c r="P641" s="29"/>
      <c r="U641" s="29"/>
    </row>
    <row r="642">
      <c r="A642" s="28"/>
      <c r="F642" s="29"/>
      <c r="K642" s="29"/>
      <c r="P642" s="29"/>
      <c r="U642" s="29"/>
    </row>
    <row r="643">
      <c r="A643" s="28"/>
      <c r="F643" s="29"/>
      <c r="K643" s="29"/>
      <c r="P643" s="29"/>
      <c r="U643" s="29"/>
    </row>
    <row r="644">
      <c r="A644" s="28"/>
      <c r="F644" s="29"/>
      <c r="K644" s="29"/>
      <c r="P644" s="29"/>
      <c r="U644" s="29"/>
    </row>
    <row r="645">
      <c r="A645" s="28"/>
      <c r="F645" s="29"/>
      <c r="K645" s="29"/>
      <c r="P645" s="29"/>
      <c r="U645" s="29"/>
    </row>
    <row r="646">
      <c r="A646" s="28"/>
      <c r="F646" s="29"/>
      <c r="K646" s="29"/>
      <c r="P646" s="29"/>
      <c r="U646" s="29"/>
    </row>
    <row r="647">
      <c r="A647" s="28"/>
      <c r="F647" s="29"/>
      <c r="K647" s="29"/>
      <c r="P647" s="29"/>
      <c r="U647" s="29"/>
    </row>
    <row r="648">
      <c r="A648" s="28"/>
      <c r="F648" s="29"/>
      <c r="K648" s="29"/>
      <c r="P648" s="29"/>
      <c r="U648" s="29"/>
    </row>
    <row r="649">
      <c r="A649" s="28"/>
      <c r="F649" s="29"/>
      <c r="K649" s="29"/>
      <c r="P649" s="29"/>
      <c r="U649" s="29"/>
    </row>
    <row r="650">
      <c r="A650" s="28"/>
      <c r="F650" s="29"/>
      <c r="K650" s="29"/>
      <c r="P650" s="29"/>
      <c r="U650" s="29"/>
    </row>
    <row r="651">
      <c r="A651" s="28"/>
      <c r="F651" s="29"/>
      <c r="K651" s="29"/>
      <c r="P651" s="29"/>
      <c r="U651" s="29"/>
    </row>
    <row r="652">
      <c r="A652" s="28"/>
      <c r="F652" s="29"/>
      <c r="K652" s="29"/>
      <c r="P652" s="29"/>
      <c r="U652" s="29"/>
    </row>
    <row r="653">
      <c r="A653" s="28"/>
      <c r="F653" s="29"/>
      <c r="K653" s="29"/>
      <c r="P653" s="29"/>
      <c r="U653" s="29"/>
    </row>
    <row r="654">
      <c r="A654" s="28"/>
      <c r="F654" s="29"/>
      <c r="K654" s="29"/>
      <c r="P654" s="29"/>
      <c r="U654" s="29"/>
    </row>
    <row r="655">
      <c r="A655" s="28"/>
      <c r="F655" s="29"/>
      <c r="K655" s="29"/>
      <c r="P655" s="29"/>
      <c r="U655" s="29"/>
    </row>
    <row r="656">
      <c r="A656" s="28"/>
      <c r="F656" s="29"/>
      <c r="K656" s="29"/>
      <c r="P656" s="29"/>
      <c r="U656" s="29"/>
    </row>
    <row r="657">
      <c r="A657" s="28"/>
      <c r="F657" s="29"/>
      <c r="K657" s="29"/>
      <c r="P657" s="29"/>
      <c r="U657" s="29"/>
    </row>
    <row r="658">
      <c r="A658" s="28"/>
      <c r="F658" s="29"/>
      <c r="K658" s="29"/>
      <c r="P658" s="29"/>
      <c r="U658" s="29"/>
    </row>
    <row r="659">
      <c r="A659" s="28"/>
      <c r="F659" s="29"/>
      <c r="K659" s="29"/>
      <c r="P659" s="29"/>
      <c r="U659" s="29"/>
    </row>
    <row r="660">
      <c r="A660" s="28"/>
      <c r="F660" s="29"/>
      <c r="K660" s="29"/>
      <c r="P660" s="29"/>
      <c r="U660" s="29"/>
    </row>
    <row r="661">
      <c r="A661" s="28"/>
      <c r="F661" s="29"/>
      <c r="K661" s="29"/>
      <c r="P661" s="29"/>
      <c r="U661" s="29"/>
    </row>
    <row r="662">
      <c r="A662" s="28"/>
      <c r="F662" s="29"/>
      <c r="K662" s="29"/>
      <c r="P662" s="29"/>
      <c r="U662" s="29"/>
    </row>
    <row r="663">
      <c r="A663" s="28"/>
      <c r="F663" s="29"/>
      <c r="K663" s="29"/>
      <c r="P663" s="29"/>
      <c r="U663" s="29"/>
    </row>
    <row r="664">
      <c r="A664" s="28"/>
      <c r="F664" s="29"/>
      <c r="K664" s="29"/>
      <c r="P664" s="29"/>
      <c r="U664" s="29"/>
    </row>
    <row r="665">
      <c r="A665" s="28"/>
      <c r="F665" s="29"/>
      <c r="K665" s="29"/>
      <c r="P665" s="29"/>
      <c r="U665" s="29"/>
    </row>
    <row r="666">
      <c r="A666" s="28"/>
      <c r="F666" s="29"/>
      <c r="K666" s="29"/>
      <c r="P666" s="29"/>
      <c r="U666" s="29"/>
    </row>
    <row r="667">
      <c r="A667" s="28"/>
      <c r="F667" s="29"/>
      <c r="K667" s="29"/>
      <c r="P667" s="29"/>
      <c r="U667" s="29"/>
    </row>
    <row r="668">
      <c r="A668" s="28"/>
      <c r="F668" s="29"/>
      <c r="K668" s="29"/>
      <c r="P668" s="29"/>
      <c r="U668" s="29"/>
    </row>
    <row r="669">
      <c r="A669" s="28"/>
      <c r="F669" s="29"/>
      <c r="K669" s="29"/>
      <c r="P669" s="29"/>
      <c r="U669" s="29"/>
    </row>
    <row r="670">
      <c r="A670" s="28"/>
      <c r="F670" s="29"/>
      <c r="K670" s="29"/>
      <c r="P670" s="29"/>
      <c r="U670" s="29"/>
    </row>
    <row r="671">
      <c r="A671" s="28"/>
      <c r="F671" s="29"/>
      <c r="K671" s="29"/>
      <c r="P671" s="29"/>
      <c r="U671" s="29"/>
    </row>
    <row r="672">
      <c r="A672" s="28"/>
      <c r="F672" s="29"/>
      <c r="K672" s="29"/>
      <c r="P672" s="29"/>
      <c r="U672" s="29"/>
    </row>
    <row r="673">
      <c r="A673" s="28"/>
      <c r="F673" s="29"/>
      <c r="K673" s="29"/>
      <c r="P673" s="29"/>
      <c r="U673" s="29"/>
    </row>
    <row r="674">
      <c r="A674" s="28"/>
      <c r="F674" s="29"/>
      <c r="K674" s="29"/>
      <c r="P674" s="29"/>
      <c r="U674" s="29"/>
    </row>
    <row r="675">
      <c r="A675" s="28"/>
      <c r="F675" s="29"/>
      <c r="K675" s="29"/>
      <c r="P675" s="29"/>
      <c r="U675" s="29"/>
    </row>
    <row r="676">
      <c r="A676" s="28"/>
      <c r="F676" s="29"/>
      <c r="K676" s="29"/>
      <c r="P676" s="29"/>
      <c r="U676" s="29"/>
    </row>
    <row r="677">
      <c r="A677" s="28"/>
      <c r="F677" s="29"/>
      <c r="K677" s="29"/>
      <c r="P677" s="29"/>
      <c r="U677" s="29"/>
    </row>
    <row r="678">
      <c r="A678" s="28"/>
      <c r="F678" s="29"/>
      <c r="K678" s="29"/>
      <c r="P678" s="29"/>
      <c r="U678" s="29"/>
    </row>
    <row r="679">
      <c r="A679" s="28"/>
      <c r="F679" s="29"/>
      <c r="K679" s="29"/>
      <c r="P679" s="29"/>
      <c r="U679" s="29"/>
    </row>
    <row r="680">
      <c r="A680" s="28"/>
      <c r="F680" s="29"/>
      <c r="K680" s="29"/>
      <c r="P680" s="29"/>
      <c r="U680" s="29"/>
    </row>
    <row r="681">
      <c r="A681" s="28"/>
      <c r="F681" s="29"/>
      <c r="K681" s="29"/>
      <c r="P681" s="29"/>
      <c r="U681" s="29"/>
    </row>
    <row r="682">
      <c r="A682" s="28"/>
      <c r="F682" s="29"/>
      <c r="K682" s="29"/>
      <c r="P682" s="29"/>
      <c r="U682" s="29"/>
    </row>
    <row r="683">
      <c r="A683" s="28"/>
      <c r="F683" s="29"/>
      <c r="K683" s="29"/>
      <c r="P683" s="29"/>
      <c r="U683" s="29"/>
    </row>
    <row r="684">
      <c r="A684" s="28"/>
      <c r="F684" s="29"/>
      <c r="K684" s="29"/>
      <c r="P684" s="29"/>
      <c r="U684" s="29"/>
    </row>
    <row r="685">
      <c r="A685" s="28"/>
      <c r="F685" s="29"/>
      <c r="K685" s="29"/>
      <c r="P685" s="29"/>
      <c r="U685" s="29"/>
    </row>
    <row r="686">
      <c r="A686" s="28"/>
      <c r="F686" s="29"/>
      <c r="K686" s="29"/>
      <c r="P686" s="29"/>
      <c r="U686" s="29"/>
    </row>
    <row r="687">
      <c r="A687" s="28"/>
      <c r="F687" s="29"/>
      <c r="K687" s="29"/>
      <c r="P687" s="29"/>
      <c r="U687" s="29"/>
    </row>
    <row r="688">
      <c r="A688" s="28"/>
      <c r="F688" s="29"/>
      <c r="K688" s="29"/>
      <c r="P688" s="29"/>
      <c r="U688" s="29"/>
    </row>
    <row r="689">
      <c r="A689" s="28"/>
      <c r="F689" s="29"/>
      <c r="K689" s="29"/>
      <c r="P689" s="29"/>
      <c r="U689" s="29"/>
    </row>
    <row r="690">
      <c r="A690" s="28"/>
      <c r="F690" s="29"/>
      <c r="K690" s="29"/>
      <c r="P690" s="29"/>
      <c r="U690" s="29"/>
    </row>
    <row r="691">
      <c r="A691" s="28"/>
      <c r="F691" s="29"/>
      <c r="K691" s="29"/>
      <c r="P691" s="29"/>
      <c r="U691" s="29"/>
    </row>
    <row r="692">
      <c r="A692" s="28"/>
      <c r="F692" s="29"/>
      <c r="K692" s="29"/>
      <c r="P692" s="29"/>
      <c r="U692" s="29"/>
    </row>
    <row r="693">
      <c r="A693" s="28"/>
      <c r="F693" s="29"/>
      <c r="K693" s="29"/>
      <c r="P693" s="29"/>
      <c r="U693" s="29"/>
    </row>
    <row r="694">
      <c r="A694" s="28"/>
      <c r="F694" s="29"/>
      <c r="K694" s="29"/>
      <c r="P694" s="29"/>
      <c r="U694" s="29"/>
    </row>
    <row r="695">
      <c r="A695" s="28"/>
      <c r="F695" s="29"/>
      <c r="K695" s="29"/>
      <c r="P695" s="29"/>
      <c r="U695" s="29"/>
    </row>
    <row r="696">
      <c r="A696" s="28"/>
      <c r="F696" s="29"/>
      <c r="K696" s="29"/>
      <c r="P696" s="29"/>
      <c r="U696" s="29"/>
    </row>
    <row r="697">
      <c r="A697" s="28"/>
      <c r="F697" s="29"/>
      <c r="K697" s="29"/>
      <c r="P697" s="29"/>
      <c r="U697" s="29"/>
    </row>
    <row r="698">
      <c r="A698" s="28"/>
      <c r="F698" s="29"/>
      <c r="K698" s="29"/>
      <c r="P698" s="29"/>
      <c r="U698" s="29"/>
    </row>
    <row r="699">
      <c r="A699" s="28"/>
      <c r="F699" s="29"/>
      <c r="K699" s="29"/>
      <c r="P699" s="29"/>
      <c r="U699" s="29"/>
    </row>
    <row r="700">
      <c r="A700" s="28"/>
      <c r="F700" s="29"/>
      <c r="K700" s="29"/>
      <c r="P700" s="29"/>
      <c r="U700" s="29"/>
    </row>
    <row r="701">
      <c r="A701" s="28"/>
      <c r="F701" s="29"/>
      <c r="K701" s="29"/>
      <c r="P701" s="29"/>
      <c r="U701" s="29"/>
    </row>
    <row r="702">
      <c r="A702" s="28"/>
      <c r="F702" s="29"/>
      <c r="K702" s="29"/>
      <c r="P702" s="29"/>
      <c r="U702" s="29"/>
    </row>
    <row r="703">
      <c r="A703" s="28"/>
      <c r="F703" s="29"/>
      <c r="K703" s="29"/>
      <c r="P703" s="29"/>
      <c r="U703" s="29"/>
    </row>
    <row r="704">
      <c r="A704" s="28"/>
      <c r="F704" s="29"/>
      <c r="K704" s="29"/>
      <c r="P704" s="29"/>
      <c r="U704" s="29"/>
    </row>
    <row r="705">
      <c r="A705" s="28"/>
      <c r="F705" s="29"/>
      <c r="K705" s="29"/>
      <c r="P705" s="29"/>
      <c r="U705" s="29"/>
    </row>
    <row r="706">
      <c r="A706" s="28"/>
      <c r="F706" s="29"/>
      <c r="K706" s="29"/>
      <c r="P706" s="29"/>
      <c r="U706" s="29"/>
    </row>
    <row r="707">
      <c r="A707" s="28"/>
      <c r="F707" s="29"/>
      <c r="K707" s="29"/>
      <c r="P707" s="29"/>
      <c r="U707" s="29"/>
    </row>
    <row r="708">
      <c r="A708" s="28"/>
      <c r="F708" s="29"/>
      <c r="K708" s="29"/>
      <c r="P708" s="29"/>
      <c r="U708" s="29"/>
    </row>
    <row r="709">
      <c r="A709" s="28"/>
      <c r="F709" s="29"/>
      <c r="K709" s="29"/>
      <c r="P709" s="29"/>
      <c r="U709" s="29"/>
    </row>
    <row r="710">
      <c r="A710" s="28"/>
      <c r="F710" s="29"/>
      <c r="K710" s="29"/>
      <c r="P710" s="29"/>
      <c r="U710" s="29"/>
    </row>
    <row r="711">
      <c r="A711" s="28"/>
      <c r="F711" s="29"/>
      <c r="K711" s="29"/>
      <c r="P711" s="29"/>
      <c r="U711" s="29"/>
    </row>
    <row r="712">
      <c r="A712" s="28"/>
      <c r="F712" s="29"/>
      <c r="K712" s="29"/>
      <c r="P712" s="29"/>
      <c r="U712" s="29"/>
    </row>
    <row r="713">
      <c r="A713" s="28"/>
      <c r="F713" s="29"/>
      <c r="K713" s="29"/>
      <c r="P713" s="29"/>
      <c r="U713" s="29"/>
    </row>
    <row r="714">
      <c r="A714" s="28"/>
      <c r="F714" s="29"/>
      <c r="K714" s="29"/>
      <c r="P714" s="29"/>
      <c r="U714" s="29"/>
    </row>
    <row r="715">
      <c r="A715" s="28"/>
      <c r="F715" s="29"/>
      <c r="K715" s="29"/>
      <c r="P715" s="29"/>
      <c r="U715" s="29"/>
    </row>
    <row r="716">
      <c r="A716" s="28"/>
      <c r="F716" s="29"/>
      <c r="K716" s="29"/>
      <c r="P716" s="29"/>
      <c r="U716" s="29"/>
    </row>
    <row r="717">
      <c r="A717" s="28"/>
      <c r="F717" s="29"/>
      <c r="K717" s="29"/>
      <c r="P717" s="29"/>
      <c r="U717" s="29"/>
    </row>
    <row r="718">
      <c r="A718" s="28"/>
      <c r="F718" s="29"/>
      <c r="K718" s="29"/>
      <c r="P718" s="29"/>
      <c r="U718" s="29"/>
    </row>
    <row r="719">
      <c r="A719" s="28"/>
      <c r="F719" s="29"/>
      <c r="K719" s="29"/>
      <c r="P719" s="29"/>
      <c r="U719" s="29"/>
    </row>
    <row r="720">
      <c r="A720" s="28"/>
      <c r="F720" s="29"/>
      <c r="K720" s="29"/>
      <c r="P720" s="29"/>
      <c r="U720" s="29"/>
    </row>
    <row r="721">
      <c r="A721" s="28"/>
      <c r="F721" s="29"/>
      <c r="K721" s="29"/>
      <c r="P721" s="29"/>
      <c r="U721" s="29"/>
    </row>
    <row r="722">
      <c r="A722" s="28"/>
      <c r="F722" s="29"/>
      <c r="K722" s="29"/>
      <c r="P722" s="29"/>
      <c r="U722" s="29"/>
    </row>
    <row r="723">
      <c r="A723" s="28"/>
      <c r="F723" s="29"/>
      <c r="K723" s="29"/>
      <c r="P723" s="29"/>
      <c r="U723" s="29"/>
    </row>
    <row r="724">
      <c r="A724" s="28"/>
      <c r="F724" s="29"/>
      <c r="K724" s="29"/>
      <c r="P724" s="29"/>
      <c r="U724" s="29"/>
    </row>
    <row r="725">
      <c r="A725" s="28"/>
      <c r="F725" s="29"/>
      <c r="K725" s="29"/>
      <c r="P725" s="29"/>
      <c r="U725" s="29"/>
    </row>
    <row r="726">
      <c r="A726" s="28"/>
      <c r="F726" s="29"/>
      <c r="K726" s="29"/>
      <c r="P726" s="29"/>
      <c r="U726" s="29"/>
    </row>
    <row r="727">
      <c r="A727" s="28"/>
      <c r="F727" s="29"/>
      <c r="K727" s="29"/>
      <c r="P727" s="29"/>
      <c r="U727" s="29"/>
    </row>
    <row r="728">
      <c r="A728" s="28"/>
      <c r="F728" s="29"/>
      <c r="K728" s="29"/>
      <c r="P728" s="29"/>
      <c r="U728" s="29"/>
    </row>
    <row r="729">
      <c r="A729" s="28"/>
      <c r="F729" s="29"/>
      <c r="K729" s="29"/>
      <c r="P729" s="29"/>
      <c r="U729" s="29"/>
    </row>
    <row r="730">
      <c r="A730" s="28"/>
      <c r="F730" s="29"/>
      <c r="K730" s="29"/>
      <c r="P730" s="29"/>
      <c r="U730" s="29"/>
    </row>
    <row r="731">
      <c r="A731" s="28"/>
      <c r="F731" s="29"/>
      <c r="K731" s="29"/>
      <c r="P731" s="29"/>
      <c r="U731" s="29"/>
    </row>
    <row r="732">
      <c r="A732" s="28"/>
      <c r="F732" s="29"/>
      <c r="K732" s="29"/>
      <c r="P732" s="29"/>
      <c r="U732" s="29"/>
    </row>
    <row r="733">
      <c r="A733" s="28"/>
      <c r="F733" s="29"/>
      <c r="K733" s="29"/>
      <c r="P733" s="29"/>
      <c r="U733" s="29"/>
    </row>
    <row r="734">
      <c r="A734" s="28"/>
      <c r="F734" s="29"/>
      <c r="K734" s="29"/>
      <c r="P734" s="29"/>
      <c r="U734" s="29"/>
    </row>
    <row r="735">
      <c r="A735" s="28"/>
      <c r="F735" s="29"/>
      <c r="K735" s="29"/>
      <c r="P735" s="29"/>
      <c r="U735" s="29"/>
    </row>
    <row r="736">
      <c r="A736" s="28"/>
      <c r="F736" s="29"/>
      <c r="K736" s="29"/>
      <c r="P736" s="29"/>
      <c r="U736" s="29"/>
    </row>
    <row r="737">
      <c r="A737" s="28"/>
      <c r="F737" s="29"/>
      <c r="K737" s="29"/>
      <c r="P737" s="29"/>
      <c r="U737" s="29"/>
    </row>
    <row r="738">
      <c r="A738" s="28"/>
      <c r="F738" s="29"/>
      <c r="K738" s="29"/>
      <c r="P738" s="29"/>
      <c r="U738" s="29"/>
    </row>
    <row r="739">
      <c r="A739" s="28"/>
      <c r="F739" s="29"/>
      <c r="K739" s="29"/>
      <c r="P739" s="29"/>
      <c r="U739" s="29"/>
    </row>
    <row r="740">
      <c r="A740" s="28"/>
      <c r="F740" s="29"/>
      <c r="K740" s="29"/>
      <c r="P740" s="29"/>
      <c r="U740" s="29"/>
    </row>
    <row r="741">
      <c r="A741" s="28"/>
      <c r="F741" s="29"/>
      <c r="K741" s="29"/>
      <c r="P741" s="29"/>
      <c r="U741" s="29"/>
    </row>
    <row r="742">
      <c r="A742" s="28"/>
      <c r="F742" s="29"/>
      <c r="K742" s="29"/>
      <c r="P742" s="29"/>
      <c r="U742" s="29"/>
    </row>
    <row r="743">
      <c r="A743" s="28"/>
      <c r="F743" s="29"/>
      <c r="K743" s="29"/>
      <c r="P743" s="29"/>
      <c r="U743" s="29"/>
    </row>
    <row r="744">
      <c r="A744" s="28"/>
      <c r="F744" s="29"/>
      <c r="K744" s="29"/>
      <c r="P744" s="29"/>
      <c r="U744" s="29"/>
    </row>
    <row r="745">
      <c r="A745" s="28"/>
      <c r="F745" s="29"/>
      <c r="K745" s="29"/>
      <c r="P745" s="29"/>
      <c r="U745" s="29"/>
    </row>
    <row r="746">
      <c r="A746" s="28"/>
      <c r="F746" s="29"/>
      <c r="K746" s="29"/>
      <c r="P746" s="29"/>
      <c r="U746" s="29"/>
    </row>
    <row r="747">
      <c r="A747" s="28"/>
      <c r="F747" s="29"/>
      <c r="K747" s="29"/>
      <c r="P747" s="29"/>
      <c r="U747" s="29"/>
    </row>
    <row r="748">
      <c r="A748" s="28"/>
      <c r="F748" s="29"/>
      <c r="K748" s="29"/>
      <c r="P748" s="29"/>
      <c r="U748" s="29"/>
    </row>
    <row r="749">
      <c r="A749" s="28"/>
      <c r="F749" s="29"/>
      <c r="K749" s="29"/>
      <c r="P749" s="29"/>
      <c r="U749" s="29"/>
    </row>
    <row r="750">
      <c r="A750" s="28"/>
      <c r="F750" s="29"/>
      <c r="K750" s="29"/>
      <c r="P750" s="29"/>
      <c r="U750" s="29"/>
    </row>
    <row r="751">
      <c r="A751" s="28"/>
      <c r="F751" s="29"/>
      <c r="K751" s="29"/>
      <c r="P751" s="29"/>
      <c r="U751" s="29"/>
    </row>
    <row r="752">
      <c r="A752" s="28"/>
      <c r="F752" s="29"/>
      <c r="K752" s="29"/>
      <c r="P752" s="29"/>
      <c r="U752" s="29"/>
    </row>
    <row r="753">
      <c r="A753" s="28"/>
      <c r="F753" s="29"/>
      <c r="K753" s="29"/>
      <c r="P753" s="29"/>
      <c r="U753" s="29"/>
    </row>
    <row r="754">
      <c r="A754" s="28"/>
      <c r="F754" s="29"/>
      <c r="K754" s="29"/>
      <c r="P754" s="29"/>
      <c r="U754" s="29"/>
    </row>
    <row r="755">
      <c r="A755" s="28"/>
      <c r="F755" s="29"/>
      <c r="K755" s="29"/>
      <c r="P755" s="29"/>
      <c r="U755" s="29"/>
    </row>
    <row r="756">
      <c r="A756" s="28"/>
      <c r="F756" s="29"/>
      <c r="K756" s="29"/>
      <c r="P756" s="29"/>
      <c r="U756" s="29"/>
    </row>
    <row r="757">
      <c r="A757" s="28"/>
      <c r="F757" s="29"/>
      <c r="K757" s="29"/>
      <c r="P757" s="29"/>
      <c r="U757" s="29"/>
    </row>
    <row r="758">
      <c r="A758" s="28"/>
      <c r="F758" s="29"/>
      <c r="K758" s="29"/>
      <c r="P758" s="29"/>
      <c r="U758" s="29"/>
    </row>
    <row r="759">
      <c r="A759" s="28"/>
      <c r="F759" s="29"/>
      <c r="K759" s="29"/>
      <c r="P759" s="29"/>
      <c r="U759" s="29"/>
    </row>
    <row r="760">
      <c r="A760" s="28"/>
      <c r="F760" s="29"/>
      <c r="K760" s="29"/>
      <c r="P760" s="29"/>
      <c r="U760" s="29"/>
    </row>
    <row r="761">
      <c r="A761" s="28"/>
      <c r="F761" s="29"/>
      <c r="K761" s="29"/>
      <c r="P761" s="29"/>
      <c r="U761" s="29"/>
    </row>
    <row r="762">
      <c r="A762" s="28"/>
      <c r="F762" s="29"/>
      <c r="K762" s="29"/>
      <c r="P762" s="29"/>
      <c r="U762" s="29"/>
    </row>
    <row r="763">
      <c r="A763" s="28"/>
      <c r="F763" s="29"/>
      <c r="K763" s="29"/>
      <c r="P763" s="29"/>
      <c r="U763" s="29"/>
    </row>
    <row r="764">
      <c r="A764" s="28"/>
      <c r="F764" s="29"/>
      <c r="K764" s="29"/>
      <c r="P764" s="29"/>
      <c r="U764" s="29"/>
    </row>
    <row r="765">
      <c r="A765" s="28"/>
      <c r="F765" s="29"/>
      <c r="K765" s="29"/>
      <c r="P765" s="29"/>
      <c r="U765" s="29"/>
    </row>
    <row r="766">
      <c r="A766" s="28"/>
      <c r="F766" s="29"/>
      <c r="K766" s="29"/>
      <c r="P766" s="29"/>
      <c r="U766" s="29"/>
    </row>
    <row r="767">
      <c r="A767" s="28"/>
      <c r="F767" s="29"/>
      <c r="K767" s="29"/>
      <c r="P767" s="29"/>
      <c r="U767" s="29"/>
    </row>
    <row r="768">
      <c r="A768" s="28"/>
      <c r="F768" s="29"/>
      <c r="K768" s="29"/>
      <c r="P768" s="29"/>
      <c r="U768" s="29"/>
    </row>
    <row r="769">
      <c r="A769" s="28"/>
      <c r="F769" s="29"/>
      <c r="K769" s="29"/>
      <c r="P769" s="29"/>
      <c r="U769" s="29"/>
    </row>
    <row r="770">
      <c r="A770" s="28"/>
      <c r="F770" s="29"/>
      <c r="K770" s="29"/>
      <c r="P770" s="29"/>
      <c r="U770" s="29"/>
    </row>
    <row r="771">
      <c r="A771" s="28"/>
      <c r="F771" s="29"/>
      <c r="K771" s="29"/>
      <c r="P771" s="29"/>
      <c r="U771" s="29"/>
    </row>
    <row r="772">
      <c r="A772" s="28"/>
      <c r="F772" s="29"/>
      <c r="K772" s="29"/>
      <c r="P772" s="29"/>
      <c r="U772" s="29"/>
    </row>
    <row r="773">
      <c r="A773" s="28"/>
      <c r="F773" s="29"/>
      <c r="K773" s="29"/>
      <c r="P773" s="29"/>
      <c r="U773" s="29"/>
    </row>
    <row r="774">
      <c r="A774" s="28"/>
      <c r="F774" s="29"/>
      <c r="K774" s="29"/>
      <c r="P774" s="29"/>
      <c r="U774" s="29"/>
    </row>
    <row r="775">
      <c r="A775" s="28"/>
      <c r="F775" s="29"/>
      <c r="K775" s="29"/>
      <c r="P775" s="29"/>
      <c r="U775" s="29"/>
    </row>
    <row r="776">
      <c r="A776" s="28"/>
      <c r="F776" s="29"/>
      <c r="K776" s="29"/>
      <c r="P776" s="29"/>
      <c r="U776" s="29"/>
    </row>
    <row r="777">
      <c r="A777" s="28"/>
      <c r="F777" s="29"/>
      <c r="K777" s="29"/>
      <c r="P777" s="29"/>
      <c r="U777" s="29"/>
    </row>
    <row r="778">
      <c r="A778" s="28"/>
      <c r="F778" s="29"/>
      <c r="K778" s="29"/>
      <c r="P778" s="29"/>
      <c r="U778" s="29"/>
    </row>
    <row r="779">
      <c r="A779" s="28"/>
      <c r="F779" s="29"/>
      <c r="K779" s="29"/>
      <c r="P779" s="29"/>
      <c r="U779" s="29"/>
    </row>
    <row r="780">
      <c r="A780" s="28"/>
      <c r="F780" s="29"/>
      <c r="K780" s="29"/>
      <c r="P780" s="29"/>
      <c r="U780" s="29"/>
    </row>
    <row r="781">
      <c r="A781" s="28"/>
      <c r="F781" s="29"/>
      <c r="K781" s="29"/>
      <c r="P781" s="29"/>
      <c r="U781" s="29"/>
    </row>
    <row r="782">
      <c r="A782" s="28"/>
      <c r="F782" s="29"/>
      <c r="K782" s="29"/>
      <c r="P782" s="29"/>
      <c r="U782" s="29"/>
    </row>
    <row r="783">
      <c r="A783" s="28"/>
      <c r="F783" s="29"/>
      <c r="K783" s="29"/>
      <c r="P783" s="29"/>
      <c r="U783" s="29"/>
    </row>
    <row r="784">
      <c r="A784" s="28"/>
      <c r="F784" s="29"/>
      <c r="K784" s="29"/>
      <c r="P784" s="29"/>
      <c r="U784" s="29"/>
    </row>
    <row r="785">
      <c r="A785" s="28"/>
      <c r="F785" s="29"/>
      <c r="K785" s="29"/>
      <c r="P785" s="29"/>
      <c r="U785" s="29"/>
    </row>
    <row r="786">
      <c r="A786" s="28"/>
      <c r="F786" s="29"/>
      <c r="K786" s="29"/>
      <c r="P786" s="29"/>
      <c r="U786" s="29"/>
    </row>
    <row r="787">
      <c r="A787" s="28"/>
      <c r="F787" s="29"/>
      <c r="K787" s="29"/>
      <c r="P787" s="29"/>
      <c r="U787" s="29"/>
    </row>
    <row r="788">
      <c r="A788" s="28"/>
      <c r="F788" s="29"/>
      <c r="K788" s="29"/>
      <c r="P788" s="29"/>
      <c r="U788" s="29"/>
    </row>
    <row r="789">
      <c r="A789" s="28"/>
      <c r="F789" s="29"/>
      <c r="K789" s="29"/>
      <c r="P789" s="29"/>
      <c r="U789" s="29"/>
    </row>
    <row r="790">
      <c r="A790" s="28"/>
      <c r="F790" s="29"/>
      <c r="K790" s="29"/>
      <c r="P790" s="29"/>
      <c r="U790" s="29"/>
    </row>
    <row r="791">
      <c r="A791" s="28"/>
      <c r="F791" s="29"/>
      <c r="K791" s="29"/>
      <c r="P791" s="29"/>
      <c r="U791" s="29"/>
    </row>
    <row r="792">
      <c r="A792" s="28"/>
      <c r="F792" s="29"/>
      <c r="K792" s="29"/>
      <c r="P792" s="29"/>
      <c r="U792" s="29"/>
    </row>
    <row r="793">
      <c r="A793" s="28"/>
      <c r="F793" s="29"/>
      <c r="K793" s="29"/>
      <c r="P793" s="29"/>
      <c r="U793" s="29"/>
    </row>
    <row r="794">
      <c r="A794" s="28"/>
      <c r="F794" s="29"/>
      <c r="K794" s="29"/>
      <c r="P794" s="29"/>
      <c r="U794" s="29"/>
    </row>
    <row r="795">
      <c r="A795" s="28"/>
      <c r="F795" s="29"/>
      <c r="K795" s="29"/>
      <c r="P795" s="29"/>
      <c r="U795" s="29"/>
    </row>
    <row r="796">
      <c r="A796" s="28"/>
      <c r="F796" s="29"/>
      <c r="K796" s="29"/>
      <c r="P796" s="29"/>
      <c r="U796" s="29"/>
    </row>
    <row r="797">
      <c r="A797" s="28"/>
      <c r="F797" s="29"/>
      <c r="K797" s="29"/>
      <c r="P797" s="29"/>
      <c r="U797" s="29"/>
    </row>
    <row r="798">
      <c r="A798" s="28"/>
      <c r="F798" s="29"/>
      <c r="K798" s="29"/>
      <c r="P798" s="29"/>
      <c r="U798" s="29"/>
    </row>
    <row r="799">
      <c r="A799" s="28"/>
      <c r="F799" s="29"/>
      <c r="K799" s="29"/>
      <c r="P799" s="29"/>
      <c r="U799" s="29"/>
    </row>
    <row r="800">
      <c r="A800" s="28"/>
      <c r="F800" s="29"/>
      <c r="K800" s="29"/>
      <c r="P800" s="29"/>
      <c r="U800" s="29"/>
    </row>
    <row r="801">
      <c r="A801" s="28"/>
      <c r="F801" s="29"/>
      <c r="K801" s="29"/>
      <c r="P801" s="29"/>
      <c r="U801" s="29"/>
    </row>
    <row r="802">
      <c r="A802" s="28"/>
      <c r="F802" s="29"/>
      <c r="K802" s="29"/>
      <c r="P802" s="29"/>
      <c r="U802" s="29"/>
    </row>
    <row r="803">
      <c r="A803" s="28"/>
      <c r="F803" s="29"/>
      <c r="K803" s="29"/>
      <c r="P803" s="29"/>
      <c r="U803" s="29"/>
    </row>
    <row r="804">
      <c r="A804" s="28"/>
      <c r="F804" s="29"/>
      <c r="K804" s="29"/>
      <c r="P804" s="29"/>
      <c r="U804" s="29"/>
    </row>
    <row r="805">
      <c r="A805" s="28"/>
      <c r="F805" s="29"/>
      <c r="K805" s="29"/>
      <c r="P805" s="29"/>
      <c r="U805" s="29"/>
    </row>
    <row r="806">
      <c r="A806" s="28"/>
      <c r="F806" s="29"/>
      <c r="K806" s="29"/>
      <c r="P806" s="29"/>
      <c r="U806" s="29"/>
    </row>
    <row r="807">
      <c r="A807" s="28"/>
      <c r="F807" s="29"/>
      <c r="K807" s="29"/>
      <c r="P807" s="29"/>
      <c r="U807" s="29"/>
    </row>
    <row r="808">
      <c r="A808" s="28"/>
      <c r="F808" s="29"/>
      <c r="K808" s="29"/>
      <c r="P808" s="29"/>
      <c r="U808" s="29"/>
    </row>
    <row r="809">
      <c r="A809" s="28"/>
      <c r="F809" s="29"/>
      <c r="K809" s="29"/>
      <c r="P809" s="29"/>
      <c r="U809" s="29"/>
    </row>
    <row r="810">
      <c r="A810" s="28"/>
      <c r="F810" s="29"/>
      <c r="K810" s="29"/>
      <c r="P810" s="29"/>
      <c r="U810" s="29"/>
    </row>
    <row r="811">
      <c r="A811" s="28"/>
      <c r="F811" s="29"/>
      <c r="K811" s="29"/>
      <c r="P811" s="29"/>
      <c r="U811" s="29"/>
    </row>
    <row r="812">
      <c r="A812" s="28"/>
      <c r="F812" s="29"/>
      <c r="K812" s="29"/>
      <c r="P812" s="29"/>
      <c r="U812" s="29"/>
    </row>
    <row r="813">
      <c r="A813" s="28"/>
      <c r="F813" s="29"/>
      <c r="K813" s="29"/>
      <c r="P813" s="29"/>
      <c r="U813" s="29"/>
    </row>
    <row r="814">
      <c r="A814" s="28"/>
      <c r="F814" s="29"/>
      <c r="K814" s="29"/>
      <c r="P814" s="29"/>
      <c r="U814" s="29"/>
    </row>
    <row r="815">
      <c r="A815" s="28"/>
      <c r="F815" s="29"/>
      <c r="K815" s="29"/>
      <c r="P815" s="29"/>
      <c r="U815" s="29"/>
    </row>
    <row r="816">
      <c r="A816" s="28"/>
      <c r="F816" s="29"/>
      <c r="K816" s="29"/>
      <c r="P816" s="29"/>
      <c r="U816" s="29"/>
    </row>
    <row r="817">
      <c r="A817" s="28"/>
      <c r="F817" s="29"/>
      <c r="K817" s="29"/>
      <c r="P817" s="29"/>
      <c r="U817" s="29"/>
    </row>
    <row r="818">
      <c r="A818" s="28"/>
      <c r="F818" s="29"/>
      <c r="K818" s="29"/>
      <c r="P818" s="29"/>
      <c r="U818" s="29"/>
    </row>
    <row r="819">
      <c r="A819" s="28"/>
      <c r="F819" s="29"/>
      <c r="K819" s="29"/>
      <c r="P819" s="29"/>
      <c r="U819" s="29"/>
    </row>
    <row r="820">
      <c r="A820" s="28"/>
      <c r="F820" s="29"/>
      <c r="K820" s="29"/>
      <c r="P820" s="29"/>
      <c r="U820" s="29"/>
    </row>
    <row r="821">
      <c r="A821" s="28"/>
      <c r="F821" s="29"/>
      <c r="K821" s="29"/>
      <c r="P821" s="29"/>
      <c r="U821" s="29"/>
    </row>
    <row r="822">
      <c r="A822" s="28"/>
      <c r="F822" s="29"/>
      <c r="K822" s="29"/>
      <c r="P822" s="29"/>
      <c r="U822" s="29"/>
    </row>
    <row r="823">
      <c r="A823" s="28"/>
      <c r="F823" s="29"/>
      <c r="K823" s="29"/>
      <c r="P823" s="29"/>
      <c r="U823" s="29"/>
    </row>
    <row r="824">
      <c r="A824" s="28"/>
      <c r="F824" s="29"/>
      <c r="K824" s="29"/>
      <c r="P824" s="29"/>
      <c r="U824" s="29"/>
    </row>
    <row r="825">
      <c r="A825" s="28"/>
      <c r="F825" s="29"/>
      <c r="K825" s="29"/>
      <c r="P825" s="29"/>
      <c r="U825" s="29"/>
    </row>
    <row r="826">
      <c r="A826" s="28"/>
      <c r="F826" s="29"/>
      <c r="K826" s="29"/>
      <c r="P826" s="29"/>
      <c r="U826" s="29"/>
    </row>
    <row r="827">
      <c r="A827" s="28"/>
      <c r="F827" s="29"/>
      <c r="K827" s="29"/>
      <c r="P827" s="29"/>
      <c r="U827" s="29"/>
    </row>
    <row r="828">
      <c r="A828" s="28"/>
      <c r="F828" s="29"/>
      <c r="K828" s="29"/>
      <c r="P828" s="29"/>
      <c r="U828" s="29"/>
    </row>
    <row r="829">
      <c r="A829" s="28"/>
      <c r="F829" s="29"/>
      <c r="K829" s="29"/>
      <c r="P829" s="29"/>
      <c r="U829" s="29"/>
    </row>
    <row r="830">
      <c r="A830" s="28"/>
      <c r="F830" s="29"/>
      <c r="K830" s="29"/>
      <c r="P830" s="29"/>
      <c r="U830" s="29"/>
    </row>
    <row r="831">
      <c r="A831" s="28"/>
      <c r="F831" s="29"/>
      <c r="K831" s="29"/>
      <c r="P831" s="29"/>
      <c r="U831" s="29"/>
    </row>
    <row r="832">
      <c r="A832" s="28"/>
      <c r="F832" s="29"/>
      <c r="K832" s="29"/>
      <c r="P832" s="29"/>
      <c r="U832" s="29"/>
    </row>
    <row r="833">
      <c r="A833" s="28"/>
      <c r="F833" s="29"/>
      <c r="K833" s="29"/>
      <c r="P833" s="29"/>
      <c r="U833" s="29"/>
    </row>
    <row r="834">
      <c r="A834" s="28"/>
      <c r="F834" s="29"/>
      <c r="K834" s="29"/>
      <c r="P834" s="29"/>
      <c r="U834" s="29"/>
    </row>
    <row r="835">
      <c r="A835" s="28"/>
      <c r="F835" s="29"/>
      <c r="K835" s="29"/>
      <c r="P835" s="29"/>
      <c r="U835" s="29"/>
    </row>
    <row r="836">
      <c r="A836" s="28"/>
      <c r="F836" s="29"/>
      <c r="K836" s="29"/>
      <c r="P836" s="29"/>
      <c r="U836" s="29"/>
    </row>
    <row r="837">
      <c r="A837" s="28"/>
      <c r="F837" s="29"/>
      <c r="K837" s="29"/>
      <c r="P837" s="29"/>
      <c r="U837" s="29"/>
    </row>
    <row r="838">
      <c r="A838" s="28"/>
      <c r="F838" s="29"/>
      <c r="K838" s="29"/>
      <c r="P838" s="29"/>
      <c r="U838" s="29"/>
    </row>
    <row r="839">
      <c r="A839" s="28"/>
      <c r="F839" s="29"/>
      <c r="K839" s="29"/>
      <c r="P839" s="29"/>
      <c r="U839" s="29"/>
    </row>
    <row r="840">
      <c r="A840" s="28"/>
      <c r="F840" s="29"/>
      <c r="K840" s="29"/>
      <c r="P840" s="29"/>
      <c r="U840" s="29"/>
    </row>
    <row r="841">
      <c r="A841" s="28"/>
      <c r="F841" s="29"/>
      <c r="K841" s="29"/>
      <c r="P841" s="29"/>
      <c r="U841" s="29"/>
    </row>
    <row r="842">
      <c r="A842" s="28"/>
      <c r="F842" s="29"/>
      <c r="K842" s="29"/>
      <c r="P842" s="29"/>
      <c r="U842" s="29"/>
    </row>
    <row r="843">
      <c r="A843" s="28"/>
      <c r="F843" s="29"/>
      <c r="K843" s="29"/>
      <c r="P843" s="29"/>
      <c r="U843" s="29"/>
    </row>
    <row r="844">
      <c r="A844" s="28"/>
      <c r="F844" s="29"/>
      <c r="K844" s="29"/>
      <c r="P844" s="29"/>
      <c r="U844" s="29"/>
    </row>
    <row r="845">
      <c r="A845" s="28"/>
      <c r="F845" s="29"/>
      <c r="K845" s="29"/>
      <c r="P845" s="29"/>
      <c r="U845" s="29"/>
    </row>
    <row r="846">
      <c r="A846" s="28"/>
      <c r="F846" s="29"/>
      <c r="K846" s="29"/>
      <c r="P846" s="29"/>
      <c r="U846" s="29"/>
    </row>
    <row r="847">
      <c r="A847" s="28"/>
      <c r="F847" s="29"/>
      <c r="K847" s="29"/>
      <c r="P847" s="29"/>
      <c r="U847" s="29"/>
    </row>
    <row r="848">
      <c r="A848" s="28"/>
      <c r="F848" s="29"/>
      <c r="K848" s="29"/>
      <c r="P848" s="29"/>
      <c r="U848" s="29"/>
    </row>
    <row r="849">
      <c r="A849" s="28"/>
      <c r="F849" s="29"/>
      <c r="K849" s="29"/>
      <c r="P849" s="29"/>
      <c r="U849" s="29"/>
    </row>
    <row r="850">
      <c r="A850" s="28"/>
      <c r="F850" s="29"/>
      <c r="K850" s="29"/>
      <c r="P850" s="29"/>
      <c r="U850" s="29"/>
    </row>
    <row r="851">
      <c r="A851" s="28"/>
      <c r="F851" s="29"/>
      <c r="K851" s="29"/>
      <c r="P851" s="29"/>
      <c r="U851" s="29"/>
    </row>
    <row r="852">
      <c r="A852" s="28"/>
      <c r="F852" s="29"/>
      <c r="K852" s="29"/>
      <c r="P852" s="29"/>
      <c r="U852" s="29"/>
    </row>
    <row r="853">
      <c r="A853" s="28"/>
      <c r="F853" s="29"/>
      <c r="K853" s="29"/>
      <c r="P853" s="29"/>
      <c r="U853" s="29"/>
    </row>
    <row r="854">
      <c r="A854" s="28"/>
      <c r="F854" s="29"/>
      <c r="K854" s="29"/>
      <c r="P854" s="29"/>
      <c r="U854" s="29"/>
    </row>
    <row r="855">
      <c r="A855" s="28"/>
      <c r="F855" s="29"/>
      <c r="K855" s="29"/>
      <c r="P855" s="29"/>
      <c r="U855" s="29"/>
    </row>
    <row r="856">
      <c r="A856" s="28"/>
      <c r="F856" s="29"/>
      <c r="K856" s="29"/>
      <c r="P856" s="29"/>
      <c r="U856" s="29"/>
    </row>
    <row r="857">
      <c r="A857" s="28"/>
      <c r="F857" s="29"/>
      <c r="K857" s="29"/>
      <c r="P857" s="29"/>
      <c r="U857" s="29"/>
    </row>
    <row r="858">
      <c r="A858" s="28"/>
      <c r="F858" s="29"/>
      <c r="K858" s="29"/>
      <c r="P858" s="29"/>
      <c r="U858" s="29"/>
    </row>
    <row r="859">
      <c r="A859" s="28"/>
      <c r="F859" s="29"/>
      <c r="K859" s="29"/>
      <c r="P859" s="29"/>
      <c r="U859" s="29"/>
    </row>
    <row r="860">
      <c r="A860" s="28"/>
      <c r="F860" s="29"/>
      <c r="K860" s="29"/>
      <c r="P860" s="29"/>
      <c r="U860" s="29"/>
    </row>
    <row r="861">
      <c r="A861" s="28"/>
      <c r="F861" s="29"/>
      <c r="K861" s="29"/>
      <c r="P861" s="29"/>
      <c r="U861" s="29"/>
    </row>
    <row r="862">
      <c r="A862" s="28"/>
      <c r="F862" s="29"/>
      <c r="K862" s="29"/>
      <c r="P862" s="29"/>
      <c r="U862" s="29"/>
    </row>
    <row r="863">
      <c r="A863" s="28"/>
      <c r="F863" s="29"/>
      <c r="K863" s="29"/>
      <c r="P863" s="29"/>
      <c r="U863" s="29"/>
    </row>
    <row r="864">
      <c r="A864" s="28"/>
      <c r="F864" s="29"/>
      <c r="K864" s="29"/>
      <c r="P864" s="29"/>
      <c r="U864" s="29"/>
    </row>
    <row r="865">
      <c r="A865" s="28"/>
      <c r="F865" s="29"/>
      <c r="K865" s="29"/>
      <c r="P865" s="29"/>
      <c r="U865" s="29"/>
    </row>
    <row r="866">
      <c r="A866" s="28"/>
      <c r="F866" s="29"/>
      <c r="K866" s="29"/>
      <c r="P866" s="29"/>
      <c r="U866" s="29"/>
    </row>
    <row r="867">
      <c r="A867" s="28"/>
      <c r="F867" s="29"/>
      <c r="K867" s="29"/>
      <c r="P867" s="29"/>
      <c r="U867" s="29"/>
    </row>
    <row r="868">
      <c r="A868" s="28"/>
      <c r="F868" s="29"/>
      <c r="K868" s="29"/>
      <c r="P868" s="29"/>
      <c r="U868" s="29"/>
    </row>
    <row r="869">
      <c r="A869" s="28"/>
      <c r="F869" s="29"/>
      <c r="K869" s="29"/>
      <c r="P869" s="29"/>
      <c r="U869" s="29"/>
    </row>
    <row r="870">
      <c r="A870" s="28"/>
      <c r="F870" s="29"/>
      <c r="K870" s="29"/>
      <c r="P870" s="29"/>
      <c r="U870" s="29"/>
    </row>
    <row r="871">
      <c r="A871" s="28"/>
      <c r="F871" s="29"/>
      <c r="K871" s="29"/>
      <c r="P871" s="29"/>
      <c r="U871" s="29"/>
    </row>
    <row r="872">
      <c r="A872" s="28"/>
      <c r="F872" s="29"/>
      <c r="K872" s="29"/>
      <c r="P872" s="29"/>
      <c r="U872" s="29"/>
    </row>
    <row r="873">
      <c r="A873" s="28"/>
      <c r="F873" s="29"/>
      <c r="K873" s="29"/>
      <c r="P873" s="29"/>
      <c r="U873" s="29"/>
    </row>
    <row r="874">
      <c r="A874" s="28"/>
      <c r="F874" s="29"/>
      <c r="K874" s="29"/>
      <c r="P874" s="29"/>
      <c r="U874" s="29"/>
    </row>
    <row r="875">
      <c r="A875" s="28"/>
      <c r="F875" s="29"/>
      <c r="K875" s="29"/>
      <c r="P875" s="29"/>
      <c r="U875" s="29"/>
    </row>
    <row r="876">
      <c r="A876" s="28"/>
      <c r="F876" s="29"/>
      <c r="K876" s="29"/>
      <c r="P876" s="29"/>
      <c r="U876" s="29"/>
    </row>
    <row r="877">
      <c r="A877" s="28"/>
      <c r="F877" s="29"/>
      <c r="K877" s="29"/>
      <c r="P877" s="29"/>
      <c r="U877" s="29"/>
    </row>
    <row r="878">
      <c r="A878" s="28"/>
      <c r="F878" s="29"/>
      <c r="K878" s="29"/>
      <c r="P878" s="29"/>
      <c r="U878" s="29"/>
    </row>
    <row r="879">
      <c r="A879" s="28"/>
      <c r="F879" s="29"/>
      <c r="K879" s="29"/>
      <c r="P879" s="29"/>
      <c r="U879" s="29"/>
    </row>
    <row r="880">
      <c r="A880" s="28"/>
      <c r="F880" s="29"/>
      <c r="K880" s="29"/>
      <c r="P880" s="29"/>
      <c r="U880" s="29"/>
    </row>
    <row r="881">
      <c r="A881" s="28"/>
      <c r="F881" s="29"/>
      <c r="K881" s="29"/>
      <c r="P881" s="29"/>
      <c r="U881" s="29"/>
    </row>
    <row r="882">
      <c r="A882" s="28"/>
      <c r="F882" s="29"/>
      <c r="K882" s="29"/>
      <c r="P882" s="29"/>
      <c r="U882" s="29"/>
    </row>
    <row r="883">
      <c r="A883" s="28"/>
      <c r="F883" s="29"/>
      <c r="K883" s="29"/>
      <c r="P883" s="29"/>
      <c r="U883" s="29"/>
    </row>
    <row r="884">
      <c r="A884" s="28"/>
      <c r="F884" s="29"/>
      <c r="K884" s="29"/>
      <c r="P884" s="29"/>
      <c r="U884" s="29"/>
    </row>
    <row r="885">
      <c r="A885" s="28"/>
      <c r="F885" s="29"/>
      <c r="K885" s="29"/>
      <c r="P885" s="29"/>
      <c r="U885" s="29"/>
    </row>
    <row r="886">
      <c r="A886" s="28"/>
      <c r="F886" s="29"/>
      <c r="K886" s="29"/>
      <c r="P886" s="29"/>
      <c r="U886" s="29"/>
    </row>
    <row r="887">
      <c r="A887" s="28"/>
      <c r="F887" s="29"/>
      <c r="K887" s="29"/>
      <c r="P887" s="29"/>
      <c r="U887" s="29"/>
    </row>
    <row r="888">
      <c r="A888" s="28"/>
      <c r="F888" s="29"/>
      <c r="K888" s="29"/>
      <c r="P888" s="29"/>
      <c r="U888" s="29"/>
    </row>
    <row r="889">
      <c r="A889" s="28"/>
      <c r="F889" s="29"/>
      <c r="K889" s="29"/>
      <c r="P889" s="29"/>
      <c r="U889" s="29"/>
    </row>
    <row r="890">
      <c r="A890" s="28"/>
      <c r="F890" s="29"/>
      <c r="K890" s="29"/>
      <c r="P890" s="29"/>
      <c r="U890" s="29"/>
    </row>
    <row r="891">
      <c r="A891" s="28"/>
      <c r="F891" s="29"/>
      <c r="K891" s="29"/>
      <c r="P891" s="29"/>
      <c r="U891" s="29"/>
    </row>
    <row r="892">
      <c r="A892" s="28"/>
      <c r="F892" s="29"/>
      <c r="K892" s="29"/>
      <c r="P892" s="29"/>
      <c r="U892" s="29"/>
    </row>
    <row r="893">
      <c r="A893" s="28"/>
      <c r="F893" s="29"/>
      <c r="K893" s="29"/>
      <c r="P893" s="29"/>
      <c r="U893" s="29"/>
    </row>
    <row r="894">
      <c r="A894" s="28"/>
      <c r="F894" s="29"/>
      <c r="K894" s="29"/>
      <c r="P894" s="29"/>
      <c r="U894" s="29"/>
    </row>
    <row r="895">
      <c r="A895" s="28"/>
      <c r="F895" s="29"/>
      <c r="K895" s="29"/>
      <c r="P895" s="29"/>
      <c r="U895" s="29"/>
    </row>
    <row r="896">
      <c r="A896" s="28"/>
      <c r="F896" s="29"/>
      <c r="K896" s="29"/>
      <c r="P896" s="29"/>
      <c r="U896" s="29"/>
    </row>
    <row r="897">
      <c r="A897" s="28"/>
      <c r="F897" s="29"/>
      <c r="K897" s="29"/>
      <c r="P897" s="29"/>
      <c r="U897" s="29"/>
    </row>
    <row r="898">
      <c r="A898" s="28"/>
      <c r="F898" s="29"/>
      <c r="K898" s="29"/>
      <c r="P898" s="29"/>
      <c r="U898" s="29"/>
    </row>
    <row r="899">
      <c r="A899" s="28"/>
      <c r="F899" s="29"/>
      <c r="K899" s="29"/>
      <c r="P899" s="29"/>
      <c r="U899" s="29"/>
    </row>
    <row r="900">
      <c r="A900" s="28"/>
      <c r="F900" s="29"/>
      <c r="K900" s="29"/>
      <c r="P900" s="29"/>
      <c r="U900" s="29"/>
    </row>
    <row r="901">
      <c r="A901" s="28"/>
      <c r="F901" s="29"/>
      <c r="K901" s="29"/>
      <c r="P901" s="29"/>
      <c r="U901" s="29"/>
    </row>
    <row r="902">
      <c r="A902" s="28"/>
      <c r="F902" s="29"/>
      <c r="K902" s="29"/>
      <c r="P902" s="29"/>
      <c r="U902" s="29"/>
    </row>
    <row r="903">
      <c r="A903" s="28"/>
      <c r="F903" s="29"/>
      <c r="K903" s="29"/>
      <c r="P903" s="29"/>
      <c r="U903" s="29"/>
    </row>
    <row r="904">
      <c r="A904" s="28"/>
      <c r="F904" s="29"/>
      <c r="K904" s="29"/>
      <c r="P904" s="29"/>
      <c r="U904" s="29"/>
    </row>
    <row r="905">
      <c r="A905" s="28"/>
      <c r="F905" s="29"/>
      <c r="K905" s="29"/>
      <c r="P905" s="29"/>
      <c r="U905" s="29"/>
    </row>
    <row r="906">
      <c r="A906" s="28"/>
      <c r="F906" s="29"/>
      <c r="K906" s="29"/>
      <c r="P906" s="29"/>
      <c r="U906" s="29"/>
    </row>
    <row r="907">
      <c r="A907" s="28"/>
      <c r="F907" s="29"/>
      <c r="K907" s="29"/>
      <c r="P907" s="29"/>
      <c r="U907" s="29"/>
    </row>
    <row r="908">
      <c r="A908" s="28"/>
      <c r="F908" s="29"/>
      <c r="K908" s="29"/>
      <c r="P908" s="29"/>
      <c r="U908" s="29"/>
    </row>
    <row r="909">
      <c r="A909" s="28"/>
      <c r="F909" s="29"/>
      <c r="K909" s="29"/>
      <c r="P909" s="29"/>
      <c r="U909" s="29"/>
    </row>
    <row r="910">
      <c r="A910" s="28"/>
      <c r="F910" s="29"/>
      <c r="K910" s="29"/>
      <c r="P910" s="29"/>
      <c r="U910" s="29"/>
    </row>
    <row r="911">
      <c r="A911" s="28"/>
      <c r="F911" s="29"/>
      <c r="K911" s="29"/>
      <c r="P911" s="29"/>
      <c r="U911" s="29"/>
    </row>
    <row r="912">
      <c r="A912" s="28"/>
      <c r="F912" s="29"/>
      <c r="K912" s="29"/>
      <c r="P912" s="29"/>
      <c r="U912" s="29"/>
    </row>
    <row r="913">
      <c r="A913" s="28"/>
      <c r="F913" s="29"/>
      <c r="K913" s="29"/>
      <c r="P913" s="29"/>
      <c r="U913" s="29"/>
    </row>
    <row r="914">
      <c r="A914" s="28"/>
      <c r="F914" s="29"/>
      <c r="K914" s="29"/>
      <c r="P914" s="29"/>
      <c r="U914" s="29"/>
    </row>
    <row r="915">
      <c r="A915" s="28"/>
      <c r="F915" s="29"/>
      <c r="K915" s="29"/>
      <c r="P915" s="29"/>
      <c r="U915" s="29"/>
    </row>
    <row r="916">
      <c r="A916" s="28"/>
      <c r="F916" s="29"/>
      <c r="K916" s="29"/>
      <c r="P916" s="29"/>
      <c r="U916" s="29"/>
    </row>
    <row r="917">
      <c r="A917" s="28"/>
      <c r="F917" s="29"/>
      <c r="K917" s="29"/>
      <c r="P917" s="29"/>
      <c r="U917" s="29"/>
    </row>
    <row r="918">
      <c r="A918" s="28"/>
      <c r="F918" s="29"/>
      <c r="K918" s="29"/>
      <c r="P918" s="29"/>
      <c r="U918" s="29"/>
    </row>
    <row r="919">
      <c r="A919" s="28"/>
      <c r="F919" s="29"/>
      <c r="K919" s="29"/>
      <c r="P919" s="29"/>
      <c r="U919" s="29"/>
    </row>
    <row r="920">
      <c r="A920" s="28"/>
      <c r="F920" s="29"/>
      <c r="K920" s="29"/>
      <c r="P920" s="29"/>
      <c r="U920" s="29"/>
    </row>
    <row r="921">
      <c r="A921" s="28"/>
      <c r="F921" s="29"/>
      <c r="K921" s="29"/>
      <c r="P921" s="29"/>
      <c r="U921" s="29"/>
    </row>
    <row r="922">
      <c r="A922" s="28"/>
      <c r="F922" s="29"/>
      <c r="K922" s="29"/>
      <c r="P922" s="29"/>
      <c r="U922" s="29"/>
    </row>
    <row r="923">
      <c r="A923" s="28"/>
      <c r="F923" s="29"/>
      <c r="K923" s="29"/>
      <c r="P923" s="29"/>
      <c r="U923" s="29"/>
    </row>
    <row r="924">
      <c r="A924" s="28"/>
      <c r="F924" s="29"/>
      <c r="K924" s="29"/>
      <c r="P924" s="29"/>
      <c r="U924" s="29"/>
    </row>
    <row r="925">
      <c r="A925" s="28"/>
      <c r="F925" s="29"/>
      <c r="K925" s="29"/>
      <c r="P925" s="29"/>
      <c r="U925" s="29"/>
    </row>
    <row r="926">
      <c r="A926" s="28"/>
      <c r="F926" s="29"/>
      <c r="K926" s="29"/>
      <c r="P926" s="29"/>
      <c r="U926" s="29"/>
    </row>
    <row r="927">
      <c r="A927" s="28"/>
      <c r="F927" s="29"/>
      <c r="K927" s="29"/>
      <c r="P927" s="29"/>
      <c r="U927" s="29"/>
    </row>
    <row r="928">
      <c r="A928" s="28"/>
      <c r="F928" s="29"/>
      <c r="K928" s="29"/>
      <c r="P928" s="29"/>
      <c r="U928" s="29"/>
    </row>
    <row r="929">
      <c r="A929" s="28"/>
      <c r="F929" s="29"/>
      <c r="K929" s="29"/>
      <c r="P929" s="29"/>
      <c r="U929" s="29"/>
    </row>
    <row r="930">
      <c r="A930" s="28"/>
      <c r="F930" s="29"/>
      <c r="K930" s="29"/>
      <c r="P930" s="29"/>
      <c r="U930" s="29"/>
    </row>
    <row r="931">
      <c r="A931" s="28"/>
      <c r="F931" s="29"/>
      <c r="K931" s="29"/>
      <c r="P931" s="29"/>
      <c r="U931" s="29"/>
    </row>
    <row r="932">
      <c r="A932" s="28"/>
      <c r="F932" s="29"/>
      <c r="K932" s="29"/>
      <c r="P932" s="29"/>
      <c r="U932" s="29"/>
    </row>
    <row r="933">
      <c r="A933" s="28"/>
      <c r="F933" s="29"/>
      <c r="K933" s="29"/>
      <c r="P933" s="29"/>
      <c r="U933" s="29"/>
    </row>
    <row r="934">
      <c r="A934" s="28"/>
      <c r="F934" s="29"/>
      <c r="K934" s="29"/>
      <c r="P934" s="29"/>
      <c r="U934" s="29"/>
    </row>
    <row r="935">
      <c r="A935" s="28"/>
      <c r="F935" s="29"/>
      <c r="K935" s="29"/>
      <c r="P935" s="29"/>
      <c r="U935" s="29"/>
    </row>
    <row r="936">
      <c r="A936" s="28"/>
      <c r="F936" s="29"/>
      <c r="K936" s="29"/>
      <c r="P936" s="29"/>
      <c r="U936" s="29"/>
    </row>
    <row r="937">
      <c r="A937" s="28"/>
      <c r="F937" s="29"/>
      <c r="K937" s="29"/>
      <c r="P937" s="29"/>
      <c r="U937" s="29"/>
    </row>
    <row r="938">
      <c r="A938" s="28"/>
      <c r="F938" s="29"/>
      <c r="K938" s="29"/>
      <c r="P938" s="29"/>
      <c r="U938" s="29"/>
    </row>
    <row r="939">
      <c r="A939" s="28"/>
      <c r="F939" s="29"/>
      <c r="K939" s="29"/>
      <c r="P939" s="29"/>
      <c r="U939" s="29"/>
    </row>
    <row r="940">
      <c r="A940" s="28"/>
      <c r="F940" s="29"/>
      <c r="K940" s="29"/>
      <c r="P940" s="29"/>
      <c r="U940" s="29"/>
    </row>
    <row r="941">
      <c r="A941" s="28"/>
      <c r="F941" s="29"/>
      <c r="K941" s="29"/>
      <c r="P941" s="29"/>
      <c r="U941" s="29"/>
    </row>
    <row r="942">
      <c r="A942" s="28"/>
      <c r="F942" s="29"/>
      <c r="K942" s="29"/>
      <c r="P942" s="29"/>
      <c r="U942" s="29"/>
    </row>
    <row r="943">
      <c r="A943" s="28"/>
      <c r="F943" s="29"/>
      <c r="K943" s="29"/>
      <c r="P943" s="29"/>
      <c r="U943" s="29"/>
    </row>
    <row r="944">
      <c r="A944" s="28"/>
      <c r="F944" s="29"/>
      <c r="K944" s="29"/>
      <c r="P944" s="29"/>
      <c r="U944" s="29"/>
    </row>
    <row r="945">
      <c r="A945" s="28"/>
      <c r="F945" s="29"/>
      <c r="K945" s="29"/>
      <c r="P945" s="29"/>
      <c r="U945" s="29"/>
    </row>
    <row r="946">
      <c r="A946" s="28"/>
      <c r="F946" s="29"/>
      <c r="K946" s="29"/>
      <c r="P946" s="29"/>
      <c r="U946" s="29"/>
    </row>
    <row r="947">
      <c r="A947" s="28"/>
      <c r="F947" s="29"/>
      <c r="K947" s="29"/>
      <c r="P947" s="29"/>
      <c r="U947" s="29"/>
    </row>
    <row r="948">
      <c r="A948" s="28"/>
      <c r="F948" s="29"/>
      <c r="K948" s="29"/>
      <c r="P948" s="29"/>
      <c r="U948" s="29"/>
    </row>
    <row r="949">
      <c r="A949" s="28"/>
      <c r="F949" s="29"/>
      <c r="K949" s="29"/>
      <c r="P949" s="29"/>
      <c r="U949" s="29"/>
    </row>
    <row r="950">
      <c r="A950" s="28"/>
      <c r="F950" s="29"/>
      <c r="K950" s="29"/>
      <c r="P950" s="29"/>
      <c r="U950" s="29"/>
    </row>
    <row r="951">
      <c r="A951" s="28"/>
      <c r="F951" s="29"/>
      <c r="K951" s="29"/>
      <c r="P951" s="29"/>
      <c r="U951" s="29"/>
    </row>
    <row r="952">
      <c r="A952" s="28"/>
      <c r="F952" s="29"/>
      <c r="K952" s="29"/>
      <c r="P952" s="29"/>
      <c r="U952" s="29"/>
    </row>
    <row r="953">
      <c r="A953" s="28"/>
      <c r="F953" s="29"/>
      <c r="K953" s="29"/>
      <c r="P953" s="29"/>
      <c r="U953" s="29"/>
    </row>
    <row r="954">
      <c r="A954" s="28"/>
      <c r="F954" s="29"/>
      <c r="K954" s="29"/>
      <c r="P954" s="29"/>
      <c r="U954" s="29"/>
    </row>
    <row r="955">
      <c r="A955" s="28"/>
      <c r="F955" s="29"/>
      <c r="K955" s="29"/>
      <c r="P955" s="29"/>
      <c r="U955" s="29"/>
    </row>
    <row r="956">
      <c r="A956" s="28"/>
      <c r="F956" s="29"/>
      <c r="K956" s="29"/>
      <c r="P956" s="29"/>
      <c r="U956" s="29"/>
    </row>
    <row r="957">
      <c r="A957" s="28"/>
      <c r="F957" s="29"/>
      <c r="K957" s="29"/>
      <c r="P957" s="29"/>
      <c r="U957" s="29"/>
    </row>
    <row r="958">
      <c r="A958" s="28"/>
      <c r="F958" s="29"/>
      <c r="K958" s="29"/>
      <c r="P958" s="29"/>
      <c r="U958" s="29"/>
    </row>
    <row r="959">
      <c r="A959" s="28"/>
      <c r="F959" s="29"/>
      <c r="K959" s="29"/>
      <c r="P959" s="29"/>
      <c r="U959" s="29"/>
    </row>
    <row r="960">
      <c r="A960" s="28"/>
      <c r="F960" s="29"/>
      <c r="K960" s="29"/>
      <c r="P960" s="29"/>
      <c r="U960" s="29"/>
    </row>
    <row r="961">
      <c r="A961" s="28"/>
      <c r="F961" s="29"/>
      <c r="K961" s="29"/>
      <c r="P961" s="29"/>
      <c r="U961" s="29"/>
    </row>
    <row r="962">
      <c r="A962" s="28"/>
      <c r="F962" s="29"/>
      <c r="K962" s="29"/>
      <c r="P962" s="29"/>
      <c r="U962" s="29"/>
    </row>
    <row r="963">
      <c r="A963" s="28"/>
      <c r="F963" s="29"/>
      <c r="K963" s="29"/>
      <c r="P963" s="29"/>
      <c r="U963" s="29"/>
    </row>
    <row r="964">
      <c r="A964" s="28"/>
      <c r="F964" s="29"/>
      <c r="K964" s="29"/>
      <c r="P964" s="29"/>
      <c r="U964" s="29"/>
    </row>
    <row r="965">
      <c r="A965" s="28"/>
      <c r="F965" s="29"/>
      <c r="K965" s="29"/>
      <c r="P965" s="29"/>
      <c r="U965" s="29"/>
    </row>
    <row r="966">
      <c r="A966" s="28"/>
      <c r="F966" s="29"/>
      <c r="K966" s="29"/>
      <c r="P966" s="29"/>
      <c r="U966" s="29"/>
    </row>
    <row r="967">
      <c r="A967" s="28"/>
      <c r="F967" s="29"/>
      <c r="K967" s="29"/>
      <c r="P967" s="29"/>
      <c r="U967" s="29"/>
    </row>
    <row r="968">
      <c r="A968" s="28"/>
      <c r="F968" s="29"/>
      <c r="K968" s="29"/>
      <c r="P968" s="29"/>
      <c r="U968" s="29"/>
    </row>
    <row r="969">
      <c r="A969" s="28"/>
      <c r="F969" s="29"/>
      <c r="K969" s="29"/>
      <c r="P969" s="29"/>
      <c r="U969" s="29"/>
    </row>
    <row r="970">
      <c r="A970" s="28"/>
      <c r="F970" s="29"/>
      <c r="K970" s="29"/>
      <c r="P970" s="29"/>
      <c r="U970" s="29"/>
    </row>
    <row r="971">
      <c r="A971" s="28"/>
      <c r="F971" s="29"/>
      <c r="K971" s="29"/>
      <c r="P971" s="29"/>
      <c r="U971" s="29"/>
    </row>
    <row r="972">
      <c r="A972" s="28"/>
      <c r="F972" s="29"/>
      <c r="K972" s="29"/>
      <c r="P972" s="29"/>
      <c r="U972" s="29"/>
    </row>
    <row r="973">
      <c r="A973" s="28"/>
      <c r="F973" s="29"/>
      <c r="K973" s="29"/>
      <c r="P973" s="29"/>
      <c r="U973" s="29"/>
    </row>
    <row r="974">
      <c r="A974" s="28"/>
      <c r="F974" s="29"/>
      <c r="K974" s="29"/>
      <c r="P974" s="29"/>
      <c r="U974" s="29"/>
    </row>
    <row r="975">
      <c r="A975" s="28"/>
      <c r="F975" s="29"/>
      <c r="K975" s="29"/>
      <c r="P975" s="29"/>
      <c r="U975" s="29"/>
    </row>
    <row r="976">
      <c r="A976" s="28"/>
      <c r="F976" s="29"/>
      <c r="K976" s="29"/>
      <c r="P976" s="29"/>
      <c r="U976" s="29"/>
    </row>
    <row r="977">
      <c r="A977" s="28"/>
      <c r="F977" s="29"/>
      <c r="K977" s="29"/>
      <c r="P977" s="29"/>
      <c r="U977" s="29"/>
    </row>
    <row r="978">
      <c r="A978" s="28"/>
      <c r="F978" s="29"/>
      <c r="K978" s="29"/>
      <c r="P978" s="29"/>
      <c r="U978" s="29"/>
    </row>
    <row r="979">
      <c r="A979" s="28"/>
      <c r="F979" s="29"/>
      <c r="K979" s="29"/>
      <c r="P979" s="29"/>
      <c r="U979" s="29"/>
    </row>
    <row r="980">
      <c r="A980" s="28"/>
      <c r="F980" s="29"/>
      <c r="K980" s="29"/>
      <c r="P980" s="29"/>
      <c r="U980" s="29"/>
    </row>
    <row r="981">
      <c r="A981" s="28"/>
      <c r="F981" s="29"/>
      <c r="K981" s="29"/>
      <c r="P981" s="29"/>
      <c r="U981" s="29"/>
    </row>
    <row r="982">
      <c r="A982" s="28"/>
      <c r="F982" s="29"/>
      <c r="K982" s="29"/>
      <c r="P982" s="29"/>
      <c r="U982" s="29"/>
    </row>
    <row r="983">
      <c r="A983" s="28"/>
      <c r="F983" s="29"/>
      <c r="K983" s="29"/>
      <c r="P983" s="29"/>
      <c r="U983" s="29"/>
    </row>
    <row r="984">
      <c r="A984" s="28"/>
      <c r="F984" s="29"/>
      <c r="K984" s="29"/>
      <c r="P984" s="29"/>
      <c r="U984" s="29"/>
    </row>
    <row r="985">
      <c r="A985" s="28"/>
      <c r="F985" s="29"/>
      <c r="K985" s="29"/>
      <c r="P985" s="29"/>
      <c r="U985" s="29"/>
    </row>
    <row r="986">
      <c r="A986" s="28"/>
      <c r="F986" s="29"/>
      <c r="K986" s="29"/>
      <c r="P986" s="29"/>
      <c r="U986" s="29"/>
    </row>
    <row r="987">
      <c r="A987" s="28"/>
      <c r="F987" s="29"/>
      <c r="K987" s="29"/>
      <c r="P987" s="29"/>
      <c r="U987" s="29"/>
    </row>
    <row r="988">
      <c r="A988" s="28"/>
      <c r="F988" s="29"/>
      <c r="K988" s="29"/>
      <c r="P988" s="29"/>
      <c r="U988" s="29"/>
    </row>
    <row r="989">
      <c r="A989" s="28"/>
      <c r="F989" s="29"/>
      <c r="K989" s="29"/>
      <c r="P989" s="29"/>
      <c r="U989" s="29"/>
    </row>
    <row r="990">
      <c r="A990" s="28"/>
      <c r="F990" s="29"/>
      <c r="K990" s="29"/>
      <c r="P990" s="29"/>
      <c r="U990" s="29"/>
    </row>
    <row r="991">
      <c r="A991" s="28"/>
      <c r="F991" s="29"/>
      <c r="K991" s="29"/>
      <c r="P991" s="29"/>
      <c r="U991" s="29"/>
    </row>
    <row r="992">
      <c r="A992" s="28"/>
      <c r="F992" s="29"/>
      <c r="K992" s="29"/>
      <c r="P992" s="29"/>
      <c r="U992" s="29"/>
    </row>
    <row r="993">
      <c r="A993" s="28"/>
      <c r="F993" s="29"/>
      <c r="K993" s="29"/>
      <c r="P993" s="29"/>
      <c r="U993" s="29"/>
    </row>
    <row r="994">
      <c r="A994" s="28"/>
      <c r="F994" s="29"/>
      <c r="K994" s="29"/>
      <c r="P994" s="29"/>
      <c r="U994" s="29"/>
    </row>
    <row r="995">
      <c r="A995" s="28"/>
      <c r="F995" s="29"/>
      <c r="K995" s="29"/>
      <c r="P995" s="29"/>
      <c r="U995" s="29"/>
    </row>
    <row r="996">
      <c r="A996" s="28"/>
      <c r="F996" s="29"/>
      <c r="K996" s="29"/>
      <c r="P996" s="29"/>
      <c r="U996" s="29"/>
    </row>
    <row r="997">
      <c r="A997" s="28"/>
      <c r="F997" s="29"/>
      <c r="K997" s="29"/>
      <c r="P997" s="29"/>
      <c r="U997" s="29"/>
    </row>
    <row r="998">
      <c r="A998" s="28"/>
      <c r="F998" s="29"/>
      <c r="K998" s="29"/>
      <c r="P998" s="29"/>
      <c r="U998" s="29"/>
    </row>
  </sheetData>
  <mergeCells count="10">
    <mergeCell ref="Q3:S3"/>
    <mergeCell ref="S5:S7"/>
    <mergeCell ref="V3:X3"/>
    <mergeCell ref="B1:Y1"/>
    <mergeCell ref="L3:N3"/>
    <mergeCell ref="B3:D3"/>
    <mergeCell ref="D5:D6"/>
    <mergeCell ref="G3:I3"/>
    <mergeCell ref="I5:I7"/>
    <mergeCell ref="N5:N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209</v>
      </c>
    </row>
    <row r="2">
      <c r="A2" s="28"/>
      <c r="B2" s="4"/>
    </row>
    <row r="3">
      <c r="A3" s="26"/>
      <c r="B3" s="3" t="s">
        <v>4</v>
      </c>
      <c r="E3" s="1"/>
      <c r="F3" s="3" t="s">
        <v>6</v>
      </c>
      <c r="I3" s="1"/>
      <c r="J3" s="3" t="s">
        <v>7</v>
      </c>
      <c r="M3" s="1"/>
      <c r="N3" s="3" t="s">
        <v>8</v>
      </c>
      <c r="Q3" s="1"/>
      <c r="R3" s="3" t="s">
        <v>9</v>
      </c>
      <c r="U3" s="1"/>
    </row>
    <row r="4">
      <c r="A4" s="26"/>
      <c r="B4" s="6" t="s">
        <v>10</v>
      </c>
      <c r="C4" s="1" t="s">
        <v>11</v>
      </c>
      <c r="D4" s="1" t="s">
        <v>12</v>
      </c>
      <c r="E4" s="1" t="s">
        <v>13</v>
      </c>
      <c r="F4" s="6" t="s">
        <v>10</v>
      </c>
      <c r="G4" s="1" t="s">
        <v>11</v>
      </c>
      <c r="H4" s="1" t="s">
        <v>12</v>
      </c>
      <c r="I4" s="1" t="s">
        <v>13</v>
      </c>
      <c r="J4" s="6" t="s">
        <v>10</v>
      </c>
      <c r="K4" s="1" t="s">
        <v>11</v>
      </c>
      <c r="L4" s="1" t="s">
        <v>12</v>
      </c>
      <c r="M4" s="1" t="s">
        <v>13</v>
      </c>
      <c r="N4" s="6" t="s">
        <v>10</v>
      </c>
      <c r="O4" s="1" t="s">
        <v>11</v>
      </c>
      <c r="P4" s="1" t="s">
        <v>12</v>
      </c>
      <c r="Q4" s="1" t="s">
        <v>13</v>
      </c>
      <c r="R4" s="6" t="s">
        <v>10</v>
      </c>
      <c r="S4" s="1" t="s">
        <v>11</v>
      </c>
      <c r="T4" s="1" t="s">
        <v>12</v>
      </c>
      <c r="U4" s="1" t="s">
        <v>13</v>
      </c>
    </row>
    <row r="5">
      <c r="A5" s="26" t="s">
        <v>15</v>
      </c>
      <c r="B5" s="23" t="s">
        <v>211</v>
      </c>
      <c r="C5" s="5">
        <v>0.282457</v>
      </c>
      <c r="D5" s="5">
        <v>0.032828</v>
      </c>
      <c r="E5">
        <f>C5/D5</f>
        <v>8.604148897</v>
      </c>
      <c r="F5" s="20" t="s">
        <v>213</v>
      </c>
      <c r="G5" s="5">
        <v>0.30986</v>
      </c>
      <c r="H5" s="5">
        <v>0.033101414</v>
      </c>
      <c r="I5">
        <f>G5/H5</f>
        <v>9.360929415</v>
      </c>
      <c r="J5" s="19" t="s">
        <v>214</v>
      </c>
      <c r="K5" s="5">
        <v>0.370567</v>
      </c>
      <c r="L5" s="5">
        <v>0.035493977</v>
      </c>
      <c r="M5">
        <f>K5/L5</f>
        <v>10.44027836</v>
      </c>
      <c r="N5" s="19" t="s">
        <v>215</v>
      </c>
      <c r="O5" s="5">
        <v>0.296366</v>
      </c>
      <c r="P5" s="5">
        <v>0.035122656</v>
      </c>
      <c r="Q5">
        <f>O5/P5</f>
        <v>8.438029288</v>
      </c>
      <c r="R5" s="17" t="s">
        <v>216</v>
      </c>
      <c r="S5" s="16">
        <v>0.231887059</v>
      </c>
      <c r="T5" s="16">
        <v>0.034590647</v>
      </c>
      <c r="U5" s="31">
        <f>S5/T5</f>
        <v>6.703750265</v>
      </c>
    </row>
    <row r="6">
      <c r="A6" s="26" t="s">
        <v>30</v>
      </c>
      <c r="B6" s="19" t="s">
        <v>218</v>
      </c>
      <c r="C6" s="5">
        <v>0.231583</v>
      </c>
      <c r="E6">
        <f>C6/D5</f>
        <v>7.054435238</v>
      </c>
      <c r="F6" s="19" t="s">
        <v>218</v>
      </c>
      <c r="G6" s="5">
        <v>0.22542169</v>
      </c>
      <c r="I6">
        <f>G6/H5</f>
        <v>6.810032043</v>
      </c>
      <c r="J6" s="12" t="s">
        <v>219</v>
      </c>
      <c r="K6" s="5">
        <v>0.341064</v>
      </c>
      <c r="M6">
        <f>K6/L5</f>
        <v>9.609066913</v>
      </c>
      <c r="N6" s="15" t="s">
        <v>221</v>
      </c>
      <c r="O6" s="5">
        <v>0.2188267</v>
      </c>
      <c r="Q6">
        <f>O6/P5</f>
        <v>6.230357408</v>
      </c>
      <c r="R6" s="17" t="s">
        <v>222</v>
      </c>
      <c r="S6" s="16">
        <v>0.212560019</v>
      </c>
      <c r="T6" s="32"/>
      <c r="U6" s="31">
        <f>S6/T5</f>
        <v>6.145014258</v>
      </c>
    </row>
    <row r="7">
      <c r="A7" s="26" t="s">
        <v>38</v>
      </c>
      <c r="B7" s="5" t="s">
        <v>224</v>
      </c>
      <c r="C7" s="5">
        <v>0.1864933</v>
      </c>
      <c r="E7">
        <f>C7/D5</f>
        <v>5.680921774</v>
      </c>
      <c r="F7" s="5" t="s">
        <v>225</v>
      </c>
      <c r="G7" s="5">
        <v>0.20399</v>
      </c>
      <c r="I7">
        <f>G7/H5</f>
        <v>6.16257662</v>
      </c>
      <c r="J7" s="15" t="s">
        <v>221</v>
      </c>
      <c r="K7" s="5">
        <v>0.24400531</v>
      </c>
      <c r="M7">
        <f>K7/L5</f>
        <v>6.874555365</v>
      </c>
      <c r="N7" s="12" t="s">
        <v>227</v>
      </c>
      <c r="O7" s="5">
        <v>0.20607</v>
      </c>
      <c r="Q7">
        <f>O7/P5</f>
        <v>5.867153099</v>
      </c>
      <c r="R7" s="8" t="s">
        <v>228</v>
      </c>
      <c r="S7" s="16">
        <v>0.212329019</v>
      </c>
      <c r="T7" s="32"/>
      <c r="U7" s="31">
        <f>S7/T5</f>
        <v>6.138336152</v>
      </c>
    </row>
    <row r="8">
      <c r="A8" s="26" t="s">
        <v>46</v>
      </c>
      <c r="F8" s="12" t="s">
        <v>219</v>
      </c>
      <c r="G8" s="5">
        <v>0.19648272</v>
      </c>
      <c r="I8">
        <f>G8/H5</f>
        <v>5.935780266</v>
      </c>
      <c r="J8" s="19" t="s">
        <v>232</v>
      </c>
      <c r="K8" s="5">
        <v>0.2105283</v>
      </c>
      <c r="M8">
        <f>K8/L5</f>
        <v>5.931380978</v>
      </c>
      <c r="R8" s="2" t="s">
        <v>235</v>
      </c>
      <c r="S8" s="16">
        <v>0.163587918</v>
      </c>
      <c r="T8" s="32"/>
      <c r="U8" s="31">
        <f>S8/T5</f>
        <v>4.72925291</v>
      </c>
    </row>
    <row r="9">
      <c r="A9" s="26" t="s">
        <v>49</v>
      </c>
      <c r="C9">
        <f>(C7+1)/(C5+1)</f>
        <v>0.9251719941</v>
      </c>
      <c r="F9" s="5" t="s">
        <v>238</v>
      </c>
      <c r="G9" s="5">
        <v>0.1963588</v>
      </c>
      <c r="I9">
        <f>G9/H5</f>
        <v>5.932036619</v>
      </c>
    </row>
    <row r="10">
      <c r="A10" s="28"/>
      <c r="L10">
        <f>(K8+1)/(K5+1)</f>
        <v>0.8832317574</v>
      </c>
      <c r="T10">
        <f>(S8+1)/(S5+1)</f>
        <v>0.944557303</v>
      </c>
    </row>
    <row r="11">
      <c r="A11" s="25" t="s">
        <v>53</v>
      </c>
      <c r="B11" s="5" t="s">
        <v>244</v>
      </c>
      <c r="F11" s="5" t="s">
        <v>245</v>
      </c>
      <c r="J11" s="5" t="s">
        <v>245</v>
      </c>
      <c r="N11" s="5" t="s">
        <v>246</v>
      </c>
      <c r="R11" s="5" t="s">
        <v>247</v>
      </c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  <c r="B37" s="4"/>
      <c r="D37" s="5" t="s">
        <v>10</v>
      </c>
    </row>
    <row r="38">
      <c r="A38" s="28"/>
    </row>
    <row r="39">
      <c r="A39" s="28"/>
      <c r="B39" s="24" t="s">
        <v>61</v>
      </c>
      <c r="D39" s="5" t="s">
        <v>249</v>
      </c>
    </row>
    <row r="40">
      <c r="A40" s="28"/>
      <c r="B40" s="4"/>
    </row>
    <row r="41">
      <c r="A41" s="28"/>
      <c r="B41" s="24" t="s">
        <v>64</v>
      </c>
      <c r="D41" s="5" t="s">
        <v>247</v>
      </c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</sheetData>
  <mergeCells count="6">
    <mergeCell ref="N3:P3"/>
    <mergeCell ref="R3:T3"/>
    <mergeCell ref="F3:H3"/>
    <mergeCell ref="J3:L3"/>
    <mergeCell ref="B3:D3"/>
    <mergeCell ref="B1:U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250</v>
      </c>
    </row>
    <row r="2">
      <c r="A2" s="28"/>
      <c r="B2" s="4"/>
    </row>
    <row r="3">
      <c r="A3" s="26"/>
      <c r="B3" s="3" t="s">
        <v>4</v>
      </c>
      <c r="E3" s="1"/>
      <c r="F3" s="3" t="s">
        <v>6</v>
      </c>
      <c r="I3" s="1"/>
      <c r="J3" s="3" t="s">
        <v>7</v>
      </c>
      <c r="M3" s="1"/>
      <c r="N3" s="3" t="s">
        <v>8</v>
      </c>
      <c r="Q3" s="1"/>
      <c r="R3" s="3" t="s">
        <v>9</v>
      </c>
      <c r="U3" s="1"/>
    </row>
    <row r="4">
      <c r="A4" s="26"/>
      <c r="B4" s="7" t="s">
        <v>14</v>
      </c>
      <c r="C4" s="1" t="s">
        <v>11</v>
      </c>
      <c r="D4" s="1" t="s">
        <v>12</v>
      </c>
      <c r="E4" s="1" t="s">
        <v>13</v>
      </c>
      <c r="F4" s="7" t="s">
        <v>14</v>
      </c>
      <c r="G4" s="1" t="s">
        <v>11</v>
      </c>
      <c r="H4" s="1" t="s">
        <v>12</v>
      </c>
      <c r="I4" s="1" t="s">
        <v>13</v>
      </c>
      <c r="J4" s="7" t="s">
        <v>14</v>
      </c>
      <c r="K4" s="1" t="s">
        <v>11</v>
      </c>
      <c r="L4" s="1" t="s">
        <v>12</v>
      </c>
      <c r="M4" s="1" t="s">
        <v>13</v>
      </c>
      <c r="N4" s="7" t="s">
        <v>14</v>
      </c>
      <c r="O4" s="1" t="s">
        <v>11</v>
      </c>
      <c r="P4" s="1" t="s">
        <v>12</v>
      </c>
      <c r="Q4" s="1" t="s">
        <v>13</v>
      </c>
      <c r="R4" s="7" t="s">
        <v>14</v>
      </c>
      <c r="S4" s="1" t="s">
        <v>11</v>
      </c>
      <c r="T4" s="1" t="s">
        <v>12</v>
      </c>
      <c r="U4" s="1" t="s">
        <v>13</v>
      </c>
    </row>
    <row r="5">
      <c r="A5" s="26" t="s">
        <v>15</v>
      </c>
      <c r="B5" s="12" t="s">
        <v>251</v>
      </c>
      <c r="C5" s="5">
        <v>1.09983</v>
      </c>
      <c r="D5" s="16">
        <f>0.003660116/0.057536</f>
        <v>0.06361436318</v>
      </c>
      <c r="E5">
        <f>C5/D5</f>
        <v>17.28902004</v>
      </c>
      <c r="F5" s="46">
        <v>57000.0</v>
      </c>
      <c r="G5" s="5">
        <v>0.766756043</v>
      </c>
      <c r="H5" s="5">
        <v>0.06117526</v>
      </c>
      <c r="I5">
        <f>G5/H5</f>
        <v>12.53376027</v>
      </c>
      <c r="J5" s="15" t="s">
        <v>252</v>
      </c>
      <c r="K5" s="5">
        <v>0.71850478</v>
      </c>
      <c r="L5" s="5">
        <v>0.059913008</v>
      </c>
      <c r="M5">
        <f>K5/L5</f>
        <v>11.99246715</v>
      </c>
      <c r="N5" s="15" t="s">
        <v>253</v>
      </c>
      <c r="O5" s="5">
        <v>0.457631639</v>
      </c>
      <c r="P5" s="5">
        <v>0.058661278</v>
      </c>
      <c r="Q5">
        <f>O5/P5</f>
        <v>7.801255864</v>
      </c>
      <c r="R5" s="1" t="s">
        <v>254</v>
      </c>
      <c r="S5" s="31">
        <v>0.47485</v>
      </c>
      <c r="T5" s="32">
        <f>0.0015402896/0.0266427</f>
        <v>0.05781281927</v>
      </c>
      <c r="U5" s="32">
        <f>S5/T5</f>
        <v>8.213576262</v>
      </c>
    </row>
    <row r="6">
      <c r="A6" s="26" t="s">
        <v>30</v>
      </c>
      <c r="B6" s="5" t="s">
        <v>255</v>
      </c>
      <c r="C6" s="5">
        <v>0.7965354</v>
      </c>
      <c r="E6">
        <f>C6/D5</f>
        <v>12.52131374</v>
      </c>
      <c r="F6" s="12" t="s">
        <v>251</v>
      </c>
      <c r="G6" s="5">
        <v>0.67492061</v>
      </c>
      <c r="I6">
        <f>G6/H5</f>
        <v>11.03257444</v>
      </c>
      <c r="J6" s="23" t="s">
        <v>16</v>
      </c>
      <c r="K6" s="5">
        <v>0.52079185</v>
      </c>
      <c r="M6">
        <f>K6/L5</f>
        <v>8.692467085</v>
      </c>
      <c r="N6" s="19" t="s">
        <v>256</v>
      </c>
      <c r="O6" s="5">
        <v>0.453383753</v>
      </c>
      <c r="Q6">
        <f>O6/P5</f>
        <v>7.728842065</v>
      </c>
      <c r="R6" s="43" t="s">
        <v>257</v>
      </c>
      <c r="S6" s="31">
        <v>0.428421</v>
      </c>
      <c r="U6" s="32">
        <f>S6/T5</f>
        <v>7.410484481</v>
      </c>
    </row>
    <row r="7">
      <c r="A7" s="26" t="s">
        <v>38</v>
      </c>
      <c r="B7" s="15" t="s">
        <v>258</v>
      </c>
      <c r="C7" s="5">
        <v>0.5765177</v>
      </c>
      <c r="E7">
        <f>C7/D5</f>
        <v>9.062697026</v>
      </c>
      <c r="F7" s="15" t="s">
        <v>259</v>
      </c>
      <c r="G7" s="5">
        <v>0.670664941</v>
      </c>
      <c r="I7">
        <f>G7/H5</f>
        <v>10.96300925</v>
      </c>
      <c r="J7" s="46">
        <v>57000.0</v>
      </c>
      <c r="K7" s="5">
        <v>0.48748727</v>
      </c>
      <c r="M7">
        <f>K7/L5</f>
        <v>8.136584796</v>
      </c>
      <c r="N7" s="12" t="s">
        <v>251</v>
      </c>
      <c r="O7" s="5">
        <v>0.448697593</v>
      </c>
      <c r="Q7">
        <f>O7/P5</f>
        <v>7.648957</v>
      </c>
      <c r="R7" s="45" t="s">
        <v>260</v>
      </c>
      <c r="S7" s="31">
        <v>0.41288232</v>
      </c>
      <c r="U7" s="32">
        <f>S7/T5</f>
        <v>7.141708798</v>
      </c>
    </row>
    <row r="8">
      <c r="A8" s="26" t="s">
        <v>46</v>
      </c>
      <c r="B8" s="19" t="s">
        <v>256</v>
      </c>
      <c r="C8" s="5">
        <v>0.4745473</v>
      </c>
      <c r="E8">
        <f>C8/D5</f>
        <v>7.459750853</v>
      </c>
      <c r="F8" s="19" t="s">
        <v>256</v>
      </c>
      <c r="G8" s="5">
        <v>0.45456877</v>
      </c>
      <c r="I8">
        <f>G8/H5</f>
        <v>7.430598088</v>
      </c>
      <c r="J8" s="12" t="s">
        <v>251</v>
      </c>
      <c r="K8" s="5">
        <v>0.430511175</v>
      </c>
      <c r="M8">
        <f>K8/L5</f>
        <v>7.185604418</v>
      </c>
      <c r="N8" s="47" t="s">
        <v>261</v>
      </c>
      <c r="O8" s="5">
        <v>0.447753619</v>
      </c>
      <c r="Q8">
        <f>O8/P5</f>
        <v>7.632865056</v>
      </c>
      <c r="R8" s="48" t="s">
        <v>262</v>
      </c>
      <c r="S8" s="31">
        <v>0.41078</v>
      </c>
      <c r="U8" s="32">
        <f>S8/T5</f>
        <v>7.105344544</v>
      </c>
    </row>
    <row r="9">
      <c r="A9" s="26" t="s">
        <v>49</v>
      </c>
      <c r="F9" s="23" t="s">
        <v>81</v>
      </c>
      <c r="G9" s="5">
        <v>0.44305911</v>
      </c>
      <c r="I9">
        <f>G9/H5</f>
        <v>7.242455692</v>
      </c>
      <c r="J9" s="47" t="s">
        <v>263</v>
      </c>
      <c r="K9" s="5">
        <v>0.415444816</v>
      </c>
      <c r="M9">
        <f>K9/L5</f>
        <v>6.934133836</v>
      </c>
      <c r="N9" s="5"/>
      <c r="R9" s="1" t="s">
        <v>264</v>
      </c>
      <c r="S9" s="31">
        <v>0.3985819</v>
      </c>
      <c r="U9" s="32">
        <f>S9/T5</f>
        <v>6.894351547</v>
      </c>
    </row>
    <row r="10">
      <c r="A10" s="28"/>
      <c r="R10" s="35" t="s">
        <v>265</v>
      </c>
      <c r="S10" s="31">
        <v>0.383118</v>
      </c>
      <c r="U10" s="32">
        <f>S10/T5</f>
        <v>6.626869349</v>
      </c>
    </row>
    <row r="11">
      <c r="A11" s="28"/>
      <c r="R11" s="7"/>
      <c r="S11" s="31"/>
      <c r="T11" s="32"/>
      <c r="U11" s="32"/>
    </row>
    <row r="12">
      <c r="A12" s="25" t="s">
        <v>53</v>
      </c>
      <c r="B12" s="21"/>
      <c r="F12" s="21"/>
      <c r="J12" s="49"/>
      <c r="N12" s="21"/>
      <c r="R12" s="5" t="s">
        <v>266</v>
      </c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  <c r="B37" s="4"/>
      <c r="D37" s="5" t="s">
        <v>14</v>
      </c>
    </row>
    <row r="38">
      <c r="A38" s="28"/>
    </row>
    <row r="39">
      <c r="A39" s="28"/>
      <c r="B39" s="24" t="s">
        <v>61</v>
      </c>
      <c r="D39" s="21"/>
    </row>
    <row r="40">
      <c r="A40" s="28"/>
      <c r="B40" s="4"/>
    </row>
    <row r="41">
      <c r="A41" s="28"/>
      <c r="B41" s="24" t="s">
        <v>64</v>
      </c>
      <c r="D41" s="21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</sheetData>
  <mergeCells count="7">
    <mergeCell ref="N3:P3"/>
    <mergeCell ref="R3:T3"/>
    <mergeCell ref="F3:H3"/>
    <mergeCell ref="J3:L3"/>
    <mergeCell ref="B3:D3"/>
    <mergeCell ref="T5:T10"/>
    <mergeCell ref="B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3" t="s">
        <v>1</v>
      </c>
      <c r="T1" s="1"/>
      <c r="U1" s="1"/>
      <c r="V1" s="1"/>
      <c r="W1" s="1"/>
      <c r="X1" s="1"/>
      <c r="Y1" s="1"/>
    </row>
    <row r="2">
      <c r="B2" s="4"/>
    </row>
    <row r="3">
      <c r="A3" s="1"/>
      <c r="B3" s="3" t="s">
        <v>4</v>
      </c>
      <c r="E3" s="1"/>
      <c r="F3" s="1"/>
      <c r="G3" s="3" t="s">
        <v>6</v>
      </c>
      <c r="J3" s="1"/>
      <c r="K3" s="1"/>
      <c r="L3" s="3" t="s">
        <v>7</v>
      </c>
      <c r="O3" s="1"/>
      <c r="P3" s="1"/>
      <c r="Q3" s="3" t="s">
        <v>8</v>
      </c>
      <c r="T3" s="1"/>
      <c r="U3" s="1"/>
      <c r="V3" s="3" t="s">
        <v>9</v>
      </c>
      <c r="Y3" s="1"/>
    </row>
    <row r="4">
      <c r="A4" s="1"/>
      <c r="B4" s="6" t="s">
        <v>10</v>
      </c>
      <c r="C4" s="1" t="s">
        <v>11</v>
      </c>
      <c r="D4" s="1" t="s">
        <v>12</v>
      </c>
      <c r="E4" s="1" t="s">
        <v>13</v>
      </c>
      <c r="F4" s="1"/>
      <c r="G4" s="6" t="s">
        <v>10</v>
      </c>
      <c r="H4" s="1" t="s">
        <v>11</v>
      </c>
      <c r="I4" s="1" t="s">
        <v>12</v>
      </c>
      <c r="J4" s="1" t="s">
        <v>13</v>
      </c>
      <c r="K4" s="1"/>
      <c r="L4" s="6" t="s">
        <v>10</v>
      </c>
      <c r="M4" s="1" t="s">
        <v>11</v>
      </c>
      <c r="N4" s="1" t="s">
        <v>12</v>
      </c>
      <c r="O4" s="1" t="s">
        <v>13</v>
      </c>
      <c r="P4" s="1"/>
      <c r="Q4" s="6" t="s">
        <v>10</v>
      </c>
      <c r="R4" s="1" t="s">
        <v>11</v>
      </c>
      <c r="S4" s="1" t="s">
        <v>12</v>
      </c>
      <c r="T4" s="1" t="s">
        <v>13</v>
      </c>
      <c r="U4" s="1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1" t="s">
        <v>15</v>
      </c>
      <c r="B5" s="8" t="s">
        <v>16</v>
      </c>
      <c r="C5" s="10">
        <v>1.4212127</v>
      </c>
      <c r="D5" s="11">
        <f>0.005417071/0.059967</f>
        <v>0.09033420048</v>
      </c>
      <c r="E5" s="10">
        <f>1.4212127/0.09033420048</f>
        <v>15.73283089</v>
      </c>
      <c r="F5" s="1" t="s">
        <v>15</v>
      </c>
      <c r="G5" s="14" t="s">
        <v>20</v>
      </c>
      <c r="H5" s="10">
        <v>1.0398119951</v>
      </c>
      <c r="I5" s="16">
        <f>0.005129608/0.0447124</f>
        <v>0.114724506</v>
      </c>
      <c r="J5" s="10">
        <f>H5/I5</f>
        <v>9.063556094</v>
      </c>
      <c r="K5" s="1" t="s">
        <v>15</v>
      </c>
      <c r="L5" s="8" t="s">
        <v>26</v>
      </c>
      <c r="M5" s="10">
        <v>0.82884132</v>
      </c>
      <c r="N5" s="16">
        <f>0.005126354/0.0379661</f>
        <v>0.1350245087</v>
      </c>
      <c r="O5" s="10">
        <f>M5/N5</f>
        <v>6.138450922</v>
      </c>
      <c r="P5" s="1" t="s">
        <v>15</v>
      </c>
      <c r="Q5" s="8" t="s">
        <v>28</v>
      </c>
      <c r="R5" s="10">
        <v>0.9284381982</v>
      </c>
      <c r="S5" s="16">
        <v>0.153831832</v>
      </c>
      <c r="T5" s="10">
        <f>R5/S5</f>
        <v>6.035410137</v>
      </c>
      <c r="U5" s="1" t="s">
        <v>15</v>
      </c>
      <c r="V5" s="8" t="s">
        <v>29</v>
      </c>
      <c r="W5" s="10">
        <v>1.03674001</v>
      </c>
      <c r="X5" s="16">
        <v>0.167384021</v>
      </c>
      <c r="Y5" s="10">
        <f>W5/X5</f>
        <v>6.193781245</v>
      </c>
    </row>
    <row r="6">
      <c r="A6" s="1" t="s">
        <v>30</v>
      </c>
      <c r="B6" s="14" t="s">
        <v>20</v>
      </c>
      <c r="C6" s="10">
        <v>0.8893706923</v>
      </c>
      <c r="E6" s="10">
        <f>0.8893706923/0.09033420048</f>
        <v>9.845337509</v>
      </c>
      <c r="F6" s="1" t="s">
        <v>30</v>
      </c>
      <c r="G6" s="8" t="s">
        <v>34</v>
      </c>
      <c r="H6" s="10">
        <v>0.9451627504</v>
      </c>
      <c r="I6" s="11"/>
      <c r="J6" s="10">
        <f>H6/I5</f>
        <v>8.238542782</v>
      </c>
      <c r="K6" s="1" t="s">
        <v>30</v>
      </c>
      <c r="L6" s="14" t="s">
        <v>20</v>
      </c>
      <c r="M6" s="10">
        <v>0.809192223</v>
      </c>
      <c r="N6" s="11"/>
      <c r="O6" s="10">
        <f>M6/N5</f>
        <v>5.992928475</v>
      </c>
      <c r="P6" s="1" t="s">
        <v>30</v>
      </c>
      <c r="Q6" s="18" t="s">
        <v>35</v>
      </c>
      <c r="R6" s="10">
        <v>0.9169450153</v>
      </c>
      <c r="S6" s="11"/>
      <c r="T6" s="10">
        <f>R6/S5</f>
        <v>5.960697493</v>
      </c>
      <c r="U6" s="1" t="s">
        <v>30</v>
      </c>
      <c r="V6" s="18" t="s">
        <v>40</v>
      </c>
      <c r="W6" s="10">
        <v>1.018028711</v>
      </c>
      <c r="X6" s="11"/>
      <c r="Y6" s="10">
        <f>W6/X5</f>
        <v>6.081994595</v>
      </c>
    </row>
    <row r="7">
      <c r="A7" s="1" t="s">
        <v>38</v>
      </c>
      <c r="B7" s="17" t="s">
        <v>41</v>
      </c>
      <c r="C7" s="10">
        <v>0.6117015</v>
      </c>
      <c r="E7" s="10">
        <f>0.6117015/0.09033420048
</f>
        <v>6.771538318</v>
      </c>
      <c r="F7" s="1" t="s">
        <v>38</v>
      </c>
      <c r="G7" s="13" t="s">
        <v>44</v>
      </c>
      <c r="H7" s="10">
        <v>0.8881316601</v>
      </c>
      <c r="I7" s="11"/>
      <c r="J7" s="10">
        <f>H7/I5</f>
        <v>7.741429372</v>
      </c>
      <c r="K7" s="1" t="s">
        <v>38</v>
      </c>
      <c r="L7" s="18" t="s">
        <v>40</v>
      </c>
      <c r="M7" s="10">
        <v>0.753906081</v>
      </c>
      <c r="N7" s="11"/>
      <c r="O7" s="10">
        <f>M7/N5</f>
        <v>5.583475831</v>
      </c>
      <c r="P7" s="1" t="s">
        <v>38</v>
      </c>
      <c r="Q7" s="20" t="s">
        <v>20</v>
      </c>
      <c r="R7" s="10">
        <v>0.7843903</v>
      </c>
      <c r="S7" s="11"/>
      <c r="T7" s="10">
        <f>R7/S5</f>
        <v>5.099011627</v>
      </c>
      <c r="U7" s="1" t="s">
        <v>38</v>
      </c>
      <c r="V7" s="6" t="s">
        <v>50</v>
      </c>
      <c r="W7" s="10">
        <v>0.8568804</v>
      </c>
      <c r="X7" s="11"/>
      <c r="Y7" s="10">
        <f>W7/X5</f>
        <v>5.119248509</v>
      </c>
    </row>
    <row r="8">
      <c r="A8" s="1" t="s">
        <v>46</v>
      </c>
      <c r="B8" s="18" t="s">
        <v>35</v>
      </c>
      <c r="C8" s="2">
        <v>0.5951258</v>
      </c>
      <c r="E8" s="2">
        <f>0.5951258/0.09033420048
</f>
        <v>6.588045246</v>
      </c>
      <c r="F8" s="1" t="s">
        <v>46</v>
      </c>
      <c r="G8" s="18" t="s">
        <v>40</v>
      </c>
      <c r="H8" s="2">
        <v>0.722696768</v>
      </c>
      <c r="I8" s="1"/>
      <c r="J8" s="1">
        <f>H8/I5</f>
        <v>6.299410592</v>
      </c>
      <c r="K8" s="1" t="s">
        <v>46</v>
      </c>
      <c r="L8" s="13" t="s">
        <v>52</v>
      </c>
      <c r="M8" s="2">
        <v>0.73309805</v>
      </c>
      <c r="N8" s="1"/>
      <c r="O8" s="1">
        <f>M8/N5</f>
        <v>5.429370246</v>
      </c>
      <c r="P8" s="1" t="s">
        <v>46</v>
      </c>
      <c r="Q8" s="22" t="s">
        <v>54</v>
      </c>
      <c r="R8" s="2">
        <v>0.7452545459</v>
      </c>
      <c r="S8" s="1"/>
      <c r="T8" s="1">
        <f>R8/S5</f>
        <v>4.844605542</v>
      </c>
      <c r="U8" s="1" t="s">
        <v>46</v>
      </c>
      <c r="V8" s="22" t="s">
        <v>59</v>
      </c>
      <c r="W8" s="2">
        <v>0.8382332882</v>
      </c>
      <c r="X8" s="1"/>
      <c r="Y8" s="1">
        <f>W8/X5</f>
        <v>5.007845332</v>
      </c>
    </row>
    <row r="9">
      <c r="A9" s="1" t="s">
        <v>49</v>
      </c>
      <c r="B9" s="13" t="s">
        <v>44</v>
      </c>
      <c r="C9" s="2">
        <v>0.553853143</v>
      </c>
      <c r="E9" s="2">
        <f>0.553853143/0.09033420048
</f>
        <v>6.13115675</v>
      </c>
      <c r="F9" s="1" t="s">
        <v>49</v>
      </c>
      <c r="G9" s="7"/>
      <c r="H9" s="1"/>
      <c r="I9" s="1"/>
      <c r="J9" s="1"/>
      <c r="K9" s="1" t="s">
        <v>49</v>
      </c>
      <c r="L9" s="6" t="s">
        <v>65</v>
      </c>
      <c r="M9" s="2">
        <v>0.6541577</v>
      </c>
      <c r="N9" s="1"/>
      <c r="O9" s="1">
        <f>M9/N5</f>
        <v>4.844733051</v>
      </c>
      <c r="P9" s="1" t="s">
        <v>49</v>
      </c>
      <c r="Q9" s="17" t="s">
        <v>41</v>
      </c>
      <c r="R9" s="2">
        <v>0.7370324997</v>
      </c>
      <c r="S9" s="1"/>
      <c r="T9" s="1">
        <f>R9/S5</f>
        <v>4.791157266</v>
      </c>
      <c r="U9" s="1" t="s">
        <v>49</v>
      </c>
      <c r="V9" s="7"/>
      <c r="W9" s="1"/>
      <c r="X9" s="1"/>
      <c r="Y9" s="1"/>
    </row>
    <row r="11">
      <c r="A11" s="5" t="s">
        <v>53</v>
      </c>
      <c r="B11" s="5" t="s">
        <v>67</v>
      </c>
      <c r="G11" s="5" t="s">
        <v>68</v>
      </c>
      <c r="L11" s="5" t="s">
        <v>69</v>
      </c>
      <c r="Q11" s="5" t="s">
        <v>70</v>
      </c>
      <c r="V11" s="5" t="s">
        <v>71</v>
      </c>
    </row>
    <row r="12">
      <c r="B12" s="5" t="s">
        <v>72</v>
      </c>
      <c r="G12" s="5" t="s">
        <v>73</v>
      </c>
      <c r="L12" s="5" t="s">
        <v>74</v>
      </c>
      <c r="Q12" s="5" t="s">
        <v>75</v>
      </c>
      <c r="V12" s="5" t="s">
        <v>76</v>
      </c>
    </row>
    <row r="37">
      <c r="B37" s="4"/>
      <c r="D37" s="5" t="s">
        <v>10</v>
      </c>
    </row>
    <row r="39">
      <c r="B39" s="24" t="s">
        <v>61</v>
      </c>
      <c r="D39" s="5" t="s">
        <v>78</v>
      </c>
      <c r="E39" s="5" t="s">
        <v>79</v>
      </c>
    </row>
    <row r="40">
      <c r="B40" s="4"/>
    </row>
    <row r="41">
      <c r="B41" s="24" t="s">
        <v>64</v>
      </c>
      <c r="D41" s="5" t="s">
        <v>76</v>
      </c>
      <c r="E41" s="5" t="s">
        <v>80</v>
      </c>
    </row>
  </sheetData>
  <mergeCells count="7">
    <mergeCell ref="Q3:S3"/>
    <mergeCell ref="V3:X3"/>
    <mergeCell ref="B1:S1"/>
    <mergeCell ref="G3:I3"/>
    <mergeCell ref="B3:D3"/>
    <mergeCell ref="D5:D9"/>
    <mergeCell ref="L3:N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6" width="14.43"/>
    <col hidden="1" min="11" max="11" width="14.43"/>
    <col hidden="1" min="16" max="16" width="14.43"/>
    <col hidden="1" min="21" max="21" width="14.43"/>
  </cols>
  <sheetData>
    <row r="1">
      <c r="A1" s="1"/>
      <c r="B1" s="3" t="s">
        <v>2</v>
      </c>
      <c r="T1" s="1"/>
      <c r="U1" s="1"/>
      <c r="V1" s="1"/>
      <c r="W1" s="1"/>
      <c r="X1" s="1"/>
      <c r="Y1" s="1"/>
    </row>
    <row r="2">
      <c r="B2" s="4"/>
    </row>
    <row r="3">
      <c r="A3" s="1"/>
      <c r="B3" s="3" t="s">
        <v>4</v>
      </c>
      <c r="E3" s="1"/>
      <c r="F3" s="1"/>
      <c r="G3" s="3" t="s">
        <v>6</v>
      </c>
      <c r="J3" s="1"/>
      <c r="K3" s="1"/>
      <c r="L3" s="3" t="s">
        <v>7</v>
      </c>
      <c r="O3" s="1"/>
      <c r="P3" s="1"/>
      <c r="Q3" s="3" t="s">
        <v>8</v>
      </c>
      <c r="T3" s="1"/>
      <c r="U3" s="1"/>
      <c r="V3" s="3" t="s">
        <v>9</v>
      </c>
      <c r="Y3" s="1"/>
    </row>
    <row r="4">
      <c r="A4" s="1"/>
      <c r="B4" s="6" t="s">
        <v>10</v>
      </c>
      <c r="C4" s="1" t="s">
        <v>11</v>
      </c>
      <c r="D4" s="1" t="s">
        <v>12</v>
      </c>
      <c r="E4" s="1" t="s">
        <v>13</v>
      </c>
      <c r="F4" s="1"/>
      <c r="G4" s="6" t="s">
        <v>10</v>
      </c>
      <c r="H4" s="1" t="s">
        <v>11</v>
      </c>
      <c r="I4" s="1" t="s">
        <v>12</v>
      </c>
      <c r="J4" s="1" t="s">
        <v>13</v>
      </c>
      <c r="K4" s="1"/>
      <c r="L4" s="6" t="s">
        <v>10</v>
      </c>
      <c r="M4" s="1" t="s">
        <v>11</v>
      </c>
      <c r="N4" s="1" t="s">
        <v>12</v>
      </c>
      <c r="O4" s="1" t="s">
        <v>13</v>
      </c>
      <c r="P4" s="1"/>
      <c r="Q4" s="6" t="s">
        <v>10</v>
      </c>
      <c r="R4" s="1" t="s">
        <v>11</v>
      </c>
      <c r="S4" s="1" t="s">
        <v>12</v>
      </c>
      <c r="T4" s="1" t="s">
        <v>13</v>
      </c>
      <c r="U4" s="1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1" t="s">
        <v>15</v>
      </c>
      <c r="B5" s="9" t="s">
        <v>17</v>
      </c>
      <c r="C5" s="5">
        <v>1.805269</v>
      </c>
      <c r="D5" s="11">
        <f>0.004074285/0.0568088</f>
        <v>0.07171925828</v>
      </c>
      <c r="E5" s="5">
        <f>1.805269/0.07171925828</f>
        <v>25.17132836</v>
      </c>
      <c r="G5" s="12" t="s">
        <v>19</v>
      </c>
      <c r="H5" s="5">
        <v>1.315056</v>
      </c>
      <c r="I5" s="11">
        <f>0.003246/0.0409597</f>
        <v>0.07924862731</v>
      </c>
      <c r="J5" s="5">
        <f>1.315056/0.07924862731
</f>
        <v>16.59405399</v>
      </c>
      <c r="L5" s="15" t="s">
        <v>22</v>
      </c>
      <c r="M5" s="5">
        <v>1.299328</v>
      </c>
      <c r="N5" s="11">
        <f>0.003129725/0.0338464</f>
        <v>0.09246847523</v>
      </c>
      <c r="O5" s="5">
        <f>1.299328/0.09246847523</f>
        <v>14.05157808</v>
      </c>
      <c r="Q5" s="15" t="s">
        <v>24</v>
      </c>
      <c r="R5" s="5">
        <v>1.348226</v>
      </c>
      <c r="S5" s="11">
        <f>0.003065478/0.0295819</f>
        <v>0.1036268123</v>
      </c>
      <c r="T5" s="5">
        <f>1.348226/0.1036268123</f>
        <v>13.01039731</v>
      </c>
      <c r="V5" s="15" t="s">
        <v>24</v>
      </c>
      <c r="W5" s="5">
        <v>1.575157</v>
      </c>
      <c r="X5" s="11">
        <f>0.002974662/0.026664</f>
        <v>0.1115609811</v>
      </c>
      <c r="Y5" s="5">
        <f>1.575157/0.1115609811</f>
        <v>14.11924657</v>
      </c>
    </row>
    <row r="6">
      <c r="A6" s="1" t="s">
        <v>30</v>
      </c>
      <c r="B6" s="12" t="s">
        <v>19</v>
      </c>
      <c r="C6" s="5">
        <v>0.98941</v>
      </c>
      <c r="E6" s="5">
        <f>0.98941/0.07171925828</f>
        <v>13.79559722</v>
      </c>
      <c r="G6" s="15" t="s">
        <v>37</v>
      </c>
      <c r="H6" s="5">
        <v>1.129654</v>
      </c>
      <c r="J6" s="5">
        <f>1.129654/0.07924862731
</f>
        <v>14.25455605</v>
      </c>
      <c r="L6" s="12" t="s">
        <v>19</v>
      </c>
      <c r="M6" s="5">
        <v>0.977669</v>
      </c>
      <c r="O6" s="5">
        <f>0.977669/0.09246847523</f>
        <v>10.57299796</v>
      </c>
      <c r="Q6" s="19" t="s">
        <v>43</v>
      </c>
      <c r="R6" s="5">
        <v>0.969751</v>
      </c>
      <c r="T6" s="5">
        <f>0.969751/0.1036268123</f>
        <v>9.358108953</v>
      </c>
      <c r="V6" s="19" t="s">
        <v>48</v>
      </c>
      <c r="W6" s="5">
        <v>1.10936</v>
      </c>
      <c r="Y6" s="5">
        <f>1.10936/0.1115609811</f>
        <v>9.943978522</v>
      </c>
    </row>
    <row r="7">
      <c r="A7" s="1" t="s">
        <v>38</v>
      </c>
      <c r="B7" s="15" t="s">
        <v>37</v>
      </c>
      <c r="C7" s="5">
        <v>0.778527</v>
      </c>
      <c r="E7" s="5">
        <f>0.778527/0.07171925828</f>
        <v>10.8552015</v>
      </c>
      <c r="G7" s="19" t="s">
        <v>51</v>
      </c>
      <c r="H7" s="5">
        <v>0.6236935</v>
      </c>
      <c r="J7" s="5">
        <f>0.6236935/0.07924862731
</f>
        <v>7.870085845</v>
      </c>
      <c r="L7" s="19" t="s">
        <v>51</v>
      </c>
      <c r="M7" s="5">
        <v>0.781239</v>
      </c>
      <c r="O7" s="5">
        <f>0.781239/0.09246847523</f>
        <v>8.448706417</v>
      </c>
      <c r="Q7" s="23" t="s">
        <v>55</v>
      </c>
      <c r="R7" s="5">
        <v>0.820302</v>
      </c>
      <c r="T7" s="5">
        <f>0.820302/0.1036268123</f>
        <v>7.915924284</v>
      </c>
      <c r="V7" s="23" t="s">
        <v>60</v>
      </c>
      <c r="W7" s="5">
        <v>0.766689</v>
      </c>
      <c r="Y7" s="5">
        <f>0.766689/0.1115609811</f>
        <v>6.872375919</v>
      </c>
    </row>
    <row r="8">
      <c r="A8" s="1" t="s">
        <v>46</v>
      </c>
      <c r="B8" s="5" t="s">
        <v>63</v>
      </c>
      <c r="C8" s="5">
        <v>0.6204355</v>
      </c>
      <c r="E8" s="5">
        <f>0.6204355/0.07171925828</f>
        <v>8.650891195</v>
      </c>
      <c r="G8" s="9" t="s">
        <v>66</v>
      </c>
      <c r="H8" s="5">
        <v>0.581285</v>
      </c>
      <c r="J8" s="5">
        <f>0.581285/0.07924862731
</f>
        <v>7.334953547</v>
      </c>
      <c r="L8" s="23" t="s">
        <v>55</v>
      </c>
      <c r="M8" s="5">
        <v>0.777323</v>
      </c>
      <c r="O8" s="5">
        <f>0.777323/0.09246847523</f>
        <v>8.406356848</v>
      </c>
      <c r="Q8" s="25" t="s">
        <v>77</v>
      </c>
      <c r="R8" s="5">
        <v>0.722877</v>
      </c>
      <c r="T8" s="5">
        <f>0.722877/0.1036268123</f>
        <v>6.975771849</v>
      </c>
      <c r="V8" s="5" t="s">
        <v>81</v>
      </c>
      <c r="W8" s="5">
        <v>0.542266</v>
      </c>
      <c r="Y8" s="5">
        <f>0.542266/0.1115609811</f>
        <v>4.860713797</v>
      </c>
    </row>
    <row r="9">
      <c r="A9" s="1" t="s">
        <v>49</v>
      </c>
      <c r="B9" s="20" t="s">
        <v>82</v>
      </c>
      <c r="C9" s="5">
        <v>0.58104</v>
      </c>
      <c r="E9" s="5">
        <f>0.58104/0.07171925828</f>
        <v>8.101589642</v>
      </c>
      <c r="G9" s="23" t="s">
        <v>55</v>
      </c>
      <c r="H9" s="5">
        <v>0.557042</v>
      </c>
      <c r="J9" s="5">
        <f>0.557042/0.07924862731
</f>
        <v>7.029042886</v>
      </c>
      <c r="L9" s="5" t="s">
        <v>83</v>
      </c>
      <c r="M9" s="5">
        <v>0.543236</v>
      </c>
      <c r="O9" s="5">
        <f>0.543236/0.09246847523</f>
        <v>5.87482381</v>
      </c>
      <c r="Q9" s="12" t="s">
        <v>19</v>
      </c>
      <c r="R9" s="5">
        <v>0.654085</v>
      </c>
      <c r="T9" s="5">
        <f>0.654085/0.1036268123</f>
        <v>6.311928211</v>
      </c>
      <c r="V9" s="25" t="s">
        <v>77</v>
      </c>
      <c r="W9" s="5">
        <v>0.536828</v>
      </c>
      <c r="Y9" s="5">
        <f>0.536828/0.1115609811</f>
        <v>4.811969155</v>
      </c>
    </row>
    <row r="11">
      <c r="A11" s="5" t="s">
        <v>53</v>
      </c>
      <c r="B11" s="5" t="s">
        <v>84</v>
      </c>
      <c r="G11" s="5" t="s">
        <v>85</v>
      </c>
      <c r="L11" s="5" t="s">
        <v>86</v>
      </c>
      <c r="Q11" s="5" t="s">
        <v>87</v>
      </c>
      <c r="V11" s="5" t="s">
        <v>88</v>
      </c>
    </row>
    <row r="37">
      <c r="B37" s="4"/>
      <c r="D37" s="5" t="s">
        <v>10</v>
      </c>
    </row>
    <row r="39">
      <c r="B39" s="24" t="s">
        <v>61</v>
      </c>
      <c r="D39" s="5" t="s">
        <v>89</v>
      </c>
    </row>
    <row r="40">
      <c r="B40" s="4"/>
    </row>
    <row r="41">
      <c r="B41" s="24" t="s">
        <v>64</v>
      </c>
      <c r="D41" s="5" t="s">
        <v>88</v>
      </c>
    </row>
  </sheetData>
  <mergeCells count="11">
    <mergeCell ref="Q3:S3"/>
    <mergeCell ref="B1:S1"/>
    <mergeCell ref="L3:N3"/>
    <mergeCell ref="G3:I3"/>
    <mergeCell ref="B3:D3"/>
    <mergeCell ref="D5:D9"/>
    <mergeCell ref="I5:I9"/>
    <mergeCell ref="S5:S9"/>
    <mergeCell ref="V3:X3"/>
    <mergeCell ref="X5:X9"/>
    <mergeCell ref="N5:N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6" width="14.43"/>
    <col hidden="1" min="11" max="11" width="14.43"/>
    <col hidden="1" min="16" max="16" width="14.43"/>
    <col hidden="1" min="21" max="21" width="14.43"/>
  </cols>
  <sheetData>
    <row r="1">
      <c r="A1" s="1"/>
      <c r="B1" s="3" t="s">
        <v>90</v>
      </c>
      <c r="T1" s="1"/>
      <c r="U1" s="1"/>
      <c r="V1" s="1"/>
      <c r="W1" s="1"/>
      <c r="X1" s="1"/>
      <c r="Y1" s="1"/>
    </row>
    <row r="2">
      <c r="B2" s="4"/>
    </row>
    <row r="3">
      <c r="A3" s="1"/>
      <c r="B3" s="3" t="s">
        <v>4</v>
      </c>
      <c r="E3" s="1"/>
      <c r="F3" s="1"/>
      <c r="G3" s="3" t="s">
        <v>6</v>
      </c>
      <c r="J3" s="1"/>
      <c r="K3" s="1"/>
      <c r="L3" s="3" t="s">
        <v>7</v>
      </c>
      <c r="O3" s="1"/>
      <c r="P3" s="1"/>
      <c r="Q3" s="3" t="s">
        <v>8</v>
      </c>
      <c r="T3" s="1"/>
      <c r="U3" s="1"/>
      <c r="V3" s="3" t="s">
        <v>9</v>
      </c>
      <c r="Y3" s="1"/>
    </row>
    <row r="4">
      <c r="A4" s="1"/>
      <c r="B4" s="6" t="s">
        <v>10</v>
      </c>
      <c r="C4" s="1" t="s">
        <v>11</v>
      </c>
      <c r="D4" s="1" t="s">
        <v>12</v>
      </c>
      <c r="E4" s="1" t="s">
        <v>13</v>
      </c>
      <c r="F4" s="1"/>
      <c r="G4" s="6" t="s">
        <v>10</v>
      </c>
      <c r="H4" s="1" t="s">
        <v>11</v>
      </c>
      <c r="I4" s="1" t="s">
        <v>12</v>
      </c>
      <c r="J4" s="1" t="s">
        <v>13</v>
      </c>
      <c r="K4" s="1"/>
      <c r="L4" s="6" t="s">
        <v>10</v>
      </c>
      <c r="M4" s="1" t="s">
        <v>11</v>
      </c>
      <c r="N4" s="1" t="s">
        <v>12</v>
      </c>
      <c r="O4" s="1" t="s">
        <v>13</v>
      </c>
      <c r="P4" s="1"/>
      <c r="Q4" s="6" t="s">
        <v>10</v>
      </c>
      <c r="R4" s="1" t="s">
        <v>11</v>
      </c>
      <c r="S4" s="1" t="s">
        <v>12</v>
      </c>
      <c r="T4" s="1" t="s">
        <v>13</v>
      </c>
      <c r="U4" s="1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1" t="s">
        <v>15</v>
      </c>
      <c r="B5" s="12" t="s">
        <v>92</v>
      </c>
      <c r="C5" s="5">
        <v>0.230343736</v>
      </c>
      <c r="D5" s="5">
        <v>0.03322755</v>
      </c>
      <c r="E5">
        <f>C5/D5</f>
        <v>6.932311771</v>
      </c>
      <c r="G5" s="15" t="s">
        <v>93</v>
      </c>
      <c r="H5" s="5">
        <v>0.2538472</v>
      </c>
      <c r="I5" s="5">
        <v>0.033897739</v>
      </c>
      <c r="J5">
        <f>H5/I5</f>
        <v>7.488617456</v>
      </c>
      <c r="L5" s="19" t="s">
        <v>95</v>
      </c>
      <c r="M5" s="5">
        <v>0.3259979</v>
      </c>
      <c r="N5" s="5">
        <v>0.034799807</v>
      </c>
      <c r="O5">
        <f>M5/N5</f>
        <v>9.367807701</v>
      </c>
      <c r="Q5" s="12" t="s">
        <v>96</v>
      </c>
      <c r="R5" s="5">
        <v>0.2581247</v>
      </c>
      <c r="S5" s="5">
        <v>0.033535239</v>
      </c>
      <c r="T5">
        <f>R5/S5</f>
        <v>7.697118246</v>
      </c>
      <c r="V5" s="1" t="s">
        <v>97</v>
      </c>
      <c r="W5" s="31">
        <v>0.19053</v>
      </c>
      <c r="X5" s="32">
        <v>0.0331783525</v>
      </c>
      <c r="Y5" s="32">
        <f>W5/X5</f>
        <v>5.742599787</v>
      </c>
    </row>
    <row r="6">
      <c r="A6" s="1" t="s">
        <v>30</v>
      </c>
      <c r="B6" s="33" t="s">
        <v>100</v>
      </c>
      <c r="C6" s="5">
        <v>0.2091618</v>
      </c>
      <c r="E6">
        <f>C6/D5</f>
        <v>6.294830645</v>
      </c>
      <c r="G6" s="12" t="s">
        <v>101</v>
      </c>
      <c r="H6" s="34">
        <v>0.2515692</v>
      </c>
      <c r="J6">
        <f>H6/I5</f>
        <v>7.421415334</v>
      </c>
      <c r="L6" s="12" t="s">
        <v>96</v>
      </c>
      <c r="M6" s="5">
        <v>0.254049</v>
      </c>
      <c r="O6">
        <f>M6/N5</f>
        <v>7.300299108</v>
      </c>
      <c r="Q6" s="12" t="s">
        <v>105</v>
      </c>
      <c r="R6" s="5">
        <v>0.20847738</v>
      </c>
      <c r="T6">
        <f>R6/S5</f>
        <v>6.216665997</v>
      </c>
      <c r="V6" s="35" t="s">
        <v>106</v>
      </c>
      <c r="W6" s="31">
        <v>0.179655</v>
      </c>
      <c r="Y6" s="32">
        <f>W6/X5</f>
        <v>5.414825827</v>
      </c>
    </row>
    <row r="7">
      <c r="A7" s="1" t="s">
        <v>38</v>
      </c>
      <c r="B7" s="5" t="s">
        <v>108</v>
      </c>
      <c r="C7" s="5">
        <v>0.172758689</v>
      </c>
      <c r="E7">
        <f>C7/D5</f>
        <v>5.199260523</v>
      </c>
      <c r="G7" s="19" t="s">
        <v>95</v>
      </c>
      <c r="H7" s="5">
        <v>0.232825155</v>
      </c>
      <c r="J7">
        <f>H7/I5</f>
        <v>6.868456772</v>
      </c>
      <c r="L7" s="12" t="s">
        <v>105</v>
      </c>
      <c r="M7" s="5">
        <v>0.1966102</v>
      </c>
      <c r="O7">
        <f>M7/N5</f>
        <v>5.649749724</v>
      </c>
      <c r="Q7" s="19" t="s">
        <v>110</v>
      </c>
      <c r="R7" s="5">
        <v>0.1926773</v>
      </c>
      <c r="T7">
        <f>R7/S5</f>
        <v>5.745517424</v>
      </c>
      <c r="V7" s="35" t="s">
        <v>112</v>
      </c>
      <c r="W7" s="31">
        <v>0.178309</v>
      </c>
      <c r="Y7" s="32">
        <f>W7/X5</f>
        <v>5.374257206</v>
      </c>
    </row>
    <row r="8">
      <c r="A8" s="1" t="s">
        <v>46</v>
      </c>
      <c r="L8" s="15" t="s">
        <v>93</v>
      </c>
      <c r="M8" s="5">
        <v>0.19197423</v>
      </c>
      <c r="O8">
        <f>M8/N5</f>
        <v>5.516531457</v>
      </c>
      <c r="Q8" s="37">
        <v>56000.0</v>
      </c>
      <c r="R8" s="5">
        <v>0.160385838</v>
      </c>
      <c r="T8">
        <f>R8/S5</f>
        <v>4.782606082</v>
      </c>
    </row>
    <row r="9">
      <c r="A9" s="1" t="s">
        <v>49</v>
      </c>
      <c r="C9">
        <f>(C7+1)/(C5+1)</f>
        <v>0.9531959685</v>
      </c>
      <c r="N9">
        <f>(M8+1)/(M5+1)</f>
        <v>0.8989261823</v>
      </c>
      <c r="Q9" s="5"/>
      <c r="V9">
        <f>(W7+1)/(W5+1)</f>
        <v>0.989734824</v>
      </c>
    </row>
    <row r="11">
      <c r="A11" s="2" t="s">
        <v>53</v>
      </c>
      <c r="B11" s="38" t="s">
        <v>116</v>
      </c>
      <c r="C11" s="2" t="s">
        <v>118</v>
      </c>
      <c r="D11" s="1"/>
      <c r="E11" s="1"/>
      <c r="F11" s="1"/>
      <c r="G11" s="2" t="s">
        <v>119</v>
      </c>
      <c r="H11" s="2" t="s">
        <v>120</v>
      </c>
      <c r="I11" s="1"/>
      <c r="K11" s="1"/>
      <c r="L11" s="2" t="s">
        <v>119</v>
      </c>
      <c r="M11" s="2" t="s">
        <v>121</v>
      </c>
      <c r="N11" s="1"/>
      <c r="O11" s="1"/>
      <c r="P11" s="1"/>
      <c r="Q11" s="2" t="s">
        <v>122</v>
      </c>
      <c r="R11" s="2" t="s">
        <v>123</v>
      </c>
      <c r="S11" s="1"/>
      <c r="T11" s="1"/>
      <c r="U11" s="1"/>
      <c r="V11" s="2" t="s">
        <v>122</v>
      </c>
      <c r="W11" s="2" t="s">
        <v>121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2"/>
      <c r="B12" s="39"/>
      <c r="C12" s="1"/>
      <c r="D12" s="1"/>
      <c r="E12" s="1"/>
      <c r="F12" s="40"/>
      <c r="G12" s="1"/>
      <c r="H12" s="1"/>
      <c r="I12" s="1"/>
      <c r="K12" s="1"/>
      <c r="L12" s="39"/>
      <c r="M12" s="1"/>
      <c r="N12" s="1"/>
      <c r="O12" s="1"/>
      <c r="P12" s="1"/>
      <c r="Q12" s="1"/>
      <c r="R12" s="40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37">
      <c r="B37" s="4"/>
      <c r="D37" s="5" t="s">
        <v>10</v>
      </c>
    </row>
    <row r="39">
      <c r="B39" s="24" t="s">
        <v>61</v>
      </c>
      <c r="D39" s="5" t="s">
        <v>126</v>
      </c>
      <c r="E39" s="5" t="s">
        <v>127</v>
      </c>
    </row>
    <row r="40">
      <c r="B40" s="4"/>
    </row>
    <row r="41">
      <c r="B41" s="24" t="s">
        <v>64</v>
      </c>
      <c r="D41" s="2" t="s">
        <v>122</v>
      </c>
      <c r="E41" s="2" t="s">
        <v>121</v>
      </c>
    </row>
  </sheetData>
  <mergeCells count="7">
    <mergeCell ref="Q3:S3"/>
    <mergeCell ref="V3:X3"/>
    <mergeCell ref="G3:I3"/>
    <mergeCell ref="B1:S1"/>
    <mergeCell ref="L3:N3"/>
    <mergeCell ref="B3:D3"/>
    <mergeCell ref="X5:X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91</v>
      </c>
    </row>
    <row r="2">
      <c r="A2" s="28"/>
      <c r="B2" s="4"/>
      <c r="F2" s="29"/>
      <c r="K2" s="29"/>
      <c r="P2" s="29"/>
      <c r="U2" s="29"/>
    </row>
    <row r="3">
      <c r="A3" s="26"/>
      <c r="B3" s="3" t="s">
        <v>4</v>
      </c>
      <c r="E3" s="1"/>
      <c r="F3" s="30"/>
      <c r="G3" s="3" t="s">
        <v>6</v>
      </c>
      <c r="J3" s="1"/>
      <c r="K3" s="30"/>
      <c r="L3" s="3" t="s">
        <v>7</v>
      </c>
      <c r="O3" s="1"/>
      <c r="P3" s="30"/>
      <c r="Q3" s="3" t="s">
        <v>8</v>
      </c>
      <c r="T3" s="1"/>
      <c r="U3" s="30"/>
      <c r="V3" s="3" t="s">
        <v>9</v>
      </c>
      <c r="Y3" s="1"/>
    </row>
    <row r="4">
      <c r="A4" s="26"/>
      <c r="B4" s="6" t="s">
        <v>10</v>
      </c>
      <c r="C4" s="1" t="s">
        <v>11</v>
      </c>
      <c r="D4" s="1" t="s">
        <v>12</v>
      </c>
      <c r="E4" s="1" t="s">
        <v>13</v>
      </c>
      <c r="F4" s="30"/>
      <c r="G4" s="6" t="s">
        <v>10</v>
      </c>
      <c r="H4" s="1" t="s">
        <v>11</v>
      </c>
      <c r="I4" s="1" t="s">
        <v>12</v>
      </c>
      <c r="J4" s="1" t="s">
        <v>13</v>
      </c>
      <c r="K4" s="30"/>
      <c r="L4" s="6" t="s">
        <v>10</v>
      </c>
      <c r="M4" s="1" t="s">
        <v>11</v>
      </c>
      <c r="N4" s="1" t="s">
        <v>12</v>
      </c>
      <c r="O4" s="1" t="s">
        <v>13</v>
      </c>
      <c r="P4" s="30"/>
      <c r="Q4" s="6" t="s">
        <v>10</v>
      </c>
      <c r="R4" s="1" t="s">
        <v>11</v>
      </c>
      <c r="S4" s="1" t="s">
        <v>12</v>
      </c>
      <c r="T4" s="1" t="s">
        <v>13</v>
      </c>
      <c r="U4" s="30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26" t="s">
        <v>15</v>
      </c>
      <c r="B5" s="12" t="s">
        <v>94</v>
      </c>
      <c r="C5" s="5">
        <v>3.30629</v>
      </c>
      <c r="D5" s="11">
        <f>0.014125317/0.0586384</f>
        <v>0.2408885133</v>
      </c>
      <c r="E5" s="5">
        <f>3.30629/0.2408885133
</f>
        <v>13.72539502</v>
      </c>
      <c r="F5" s="29"/>
      <c r="G5" s="15" t="s">
        <v>98</v>
      </c>
      <c r="H5" s="5">
        <v>4.5958601</v>
      </c>
      <c r="I5" s="11">
        <f>0.012373321/0.0422918</f>
        <v>0.2925702146</v>
      </c>
      <c r="J5" s="5">
        <f>4.5958601/0.2925702146</f>
        <v>15.70857138</v>
      </c>
      <c r="K5" s="29"/>
      <c r="L5" s="15" t="s">
        <v>99</v>
      </c>
      <c r="M5" s="5">
        <v>5.224403</v>
      </c>
      <c r="N5" s="11">
        <f>0.010847596/0.0348676</f>
        <v>0.3111081921</v>
      </c>
      <c r="O5" s="5">
        <f>5.224403/0.3111081921
</f>
        <v>16.79288149</v>
      </c>
      <c r="P5" s="29"/>
      <c r="Q5" s="15" t="s">
        <v>99</v>
      </c>
      <c r="R5" s="5">
        <v>5.810455</v>
      </c>
      <c r="S5" s="11">
        <f>0.009375211/0.0303686</f>
        <v>0.3087139677</v>
      </c>
      <c r="T5" s="5">
        <f>5.810455/0.3087139677
</f>
        <v>18.82148399</v>
      </c>
      <c r="U5" s="29"/>
      <c r="V5" s="15" t="s">
        <v>102</v>
      </c>
      <c r="W5" s="5">
        <v>6.247828</v>
      </c>
      <c r="X5" s="11">
        <f>0.008147871/0.0272563</f>
        <v>0.2989353287</v>
      </c>
      <c r="Y5" s="5">
        <f>6.247828/0.2989353287</f>
        <v>20.90026638</v>
      </c>
    </row>
    <row r="6">
      <c r="A6" s="26" t="s">
        <v>30</v>
      </c>
      <c r="B6" s="15" t="s">
        <v>103</v>
      </c>
      <c r="C6" s="5">
        <v>3.240463</v>
      </c>
      <c r="E6" s="5">
        <f>3.240463/0.2408885133
</f>
        <v>13.45212752</v>
      </c>
      <c r="F6" s="29"/>
      <c r="G6" s="12" t="s">
        <v>104</v>
      </c>
      <c r="H6" s="5">
        <v>4.558051</v>
      </c>
      <c r="J6" s="5">
        <f>4.558051/0.2925702146</f>
        <v>15.57934052</v>
      </c>
      <c r="K6" s="29"/>
      <c r="L6" s="12" t="s">
        <v>104</v>
      </c>
      <c r="M6" s="5">
        <v>4.989141</v>
      </c>
      <c r="O6" s="5">
        <f>4.989141/0.3111081921
</f>
        <v>16.03667511</v>
      </c>
      <c r="P6" s="29"/>
      <c r="Q6" s="12" t="s">
        <v>104</v>
      </c>
      <c r="R6" s="5">
        <v>5.470202</v>
      </c>
      <c r="T6" s="5">
        <f>5.470202/0.3087139677
</f>
        <v>17.71932135</v>
      </c>
      <c r="U6" s="29"/>
      <c r="V6" s="12" t="s">
        <v>104</v>
      </c>
      <c r="W6" s="5">
        <v>5.914658</v>
      </c>
      <c r="Y6" s="5">
        <f>5.914658/0.2989353287</f>
        <v>19.78574438</v>
      </c>
    </row>
    <row r="7">
      <c r="A7" s="26" t="s">
        <v>38</v>
      </c>
      <c r="B7" s="19" t="s">
        <v>107</v>
      </c>
      <c r="C7" s="5">
        <v>2.69026</v>
      </c>
      <c r="E7" s="5">
        <f>2.69026/0.2408885133
</f>
        <v>11.16807092</v>
      </c>
      <c r="F7" s="29"/>
      <c r="G7" s="19" t="s">
        <v>107</v>
      </c>
      <c r="H7" s="5">
        <v>3.339328</v>
      </c>
      <c r="J7" s="5">
        <f>3.339328/0.2925702146</f>
        <v>11.41376611</v>
      </c>
      <c r="K7" s="29"/>
      <c r="L7" s="19" t="s">
        <v>107</v>
      </c>
      <c r="M7" s="5">
        <v>3.685725</v>
      </c>
      <c r="O7" s="5">
        <f>3.685725/0.3111081921
</f>
        <v>11.84708437</v>
      </c>
      <c r="P7" s="29"/>
      <c r="Q7" s="36" t="s">
        <v>109</v>
      </c>
      <c r="R7" s="5">
        <v>3.13236</v>
      </c>
      <c r="T7" s="5">
        <f>3.13236/0.3087139677
</f>
        <v>10.14647968</v>
      </c>
      <c r="U7" s="29"/>
      <c r="V7" s="5" t="s">
        <v>111</v>
      </c>
      <c r="W7" s="5">
        <v>2.511738</v>
      </c>
      <c r="Y7" s="5">
        <f>2.511738/0.2989353287</f>
        <v>8.402278884</v>
      </c>
    </row>
    <row r="8">
      <c r="A8" s="26" t="s">
        <v>46</v>
      </c>
      <c r="B8" s="20" t="s">
        <v>113</v>
      </c>
      <c r="C8" s="5">
        <v>2.212707</v>
      </c>
      <c r="E8" s="5">
        <f>2.212707/0.2408885133
</f>
        <v>9.185606112</v>
      </c>
      <c r="F8" s="29"/>
      <c r="G8" s="20" t="s">
        <v>113</v>
      </c>
      <c r="H8" s="5">
        <v>2.944239</v>
      </c>
      <c r="J8" s="5">
        <f>2.944239/0.2925702146</f>
        <v>10.06335865</v>
      </c>
      <c r="K8" s="29"/>
      <c r="L8" s="36" t="s">
        <v>109</v>
      </c>
      <c r="M8" s="5">
        <v>2.910277</v>
      </c>
      <c r="O8" s="5">
        <f>2.910277/0.3111081921
</f>
        <v>9.354549555</v>
      </c>
      <c r="P8" s="29"/>
      <c r="Q8" s="5" t="s">
        <v>114</v>
      </c>
      <c r="R8" s="5">
        <v>2.707151</v>
      </c>
      <c r="T8" s="5">
        <f>2.707151/0.3087139677
</f>
        <v>8.769123795</v>
      </c>
      <c r="U8" s="29"/>
      <c r="V8" s="36" t="s">
        <v>115</v>
      </c>
      <c r="W8" s="5">
        <v>2.469252</v>
      </c>
      <c r="Y8" s="5">
        <f>2.469252/0.2989353287</f>
        <v>8.260154498</v>
      </c>
    </row>
    <row r="9">
      <c r="A9" s="26" t="s">
        <v>49</v>
      </c>
      <c r="B9" s="5" t="s">
        <v>117</v>
      </c>
      <c r="C9" s="5">
        <v>2.055097</v>
      </c>
      <c r="E9" s="5">
        <f>2.055097/0.2408885133
</f>
        <v>8.531320036</v>
      </c>
      <c r="F9" s="29"/>
      <c r="G9" s="36" t="s">
        <v>109</v>
      </c>
      <c r="H9" s="5">
        <v>2.580741</v>
      </c>
      <c r="J9" s="5">
        <f>2.580741/0.2925702146</f>
        <v>8.820928691</v>
      </c>
      <c r="K9" s="29"/>
      <c r="L9" s="20" t="s">
        <v>124</v>
      </c>
      <c r="M9" s="5">
        <v>2.884437</v>
      </c>
      <c r="O9" s="5">
        <f>2.884437/0.3111081921
</f>
        <v>9.271491633</v>
      </c>
      <c r="P9" s="29"/>
      <c r="Q9" s="20" t="s">
        <v>124</v>
      </c>
      <c r="R9" s="5">
        <v>2.56885</v>
      </c>
      <c r="T9" s="5">
        <f>2.56885/0.3087139677
</f>
        <v>8.321133051</v>
      </c>
      <c r="U9" s="29"/>
      <c r="V9" s="19" t="s">
        <v>125</v>
      </c>
      <c r="W9" s="5">
        <v>1.973514</v>
      </c>
      <c r="Y9" s="5">
        <f>1.973514/0.2989353287</f>
        <v>6.601809189</v>
      </c>
    </row>
    <row r="10">
      <c r="A10" s="28"/>
      <c r="D10">
        <f>(C9+1)/(C5+1)</f>
        <v>0.7094498977</v>
      </c>
      <c r="F10" s="29"/>
      <c r="K10" s="29"/>
      <c r="N10">
        <f>(M9+1)/(M5+1)</f>
        <v>0.6240657939</v>
      </c>
      <c r="P10" s="29"/>
      <c r="U10" s="29"/>
      <c r="X10">
        <f>(W9+1)/(W5+1)</f>
        <v>0.4102627711</v>
      </c>
    </row>
    <row r="11">
      <c r="A11" s="25" t="s">
        <v>53</v>
      </c>
      <c r="B11" s="21"/>
      <c r="F11" s="29"/>
      <c r="G11" s="21"/>
      <c r="K11" s="29"/>
      <c r="L11" s="21"/>
      <c r="P11" s="29"/>
      <c r="Q11" s="5" t="s">
        <v>128</v>
      </c>
      <c r="U11" s="29"/>
      <c r="V11" s="5" t="s">
        <v>128</v>
      </c>
    </row>
    <row r="12">
      <c r="A12" s="28"/>
      <c r="F12" s="29"/>
      <c r="K12" s="29"/>
      <c r="P12" s="29"/>
      <c r="U12" s="29"/>
    </row>
    <row r="13">
      <c r="A13" s="28"/>
      <c r="F13" s="29"/>
      <c r="K13" s="29"/>
      <c r="P13" s="29"/>
      <c r="U13" s="29"/>
    </row>
    <row r="14">
      <c r="A14" s="28"/>
      <c r="F14" s="29"/>
      <c r="K14" s="29"/>
      <c r="P14" s="29"/>
      <c r="U14" s="29"/>
    </row>
    <row r="15">
      <c r="A15" s="28"/>
      <c r="F15" s="29"/>
      <c r="K15" s="29"/>
      <c r="P15" s="29"/>
      <c r="U15" s="29"/>
    </row>
    <row r="16">
      <c r="A16" s="28"/>
      <c r="F16" s="29"/>
      <c r="K16" s="29"/>
      <c r="P16" s="29"/>
      <c r="U16" s="29"/>
    </row>
    <row r="17">
      <c r="A17" s="28"/>
      <c r="F17" s="29"/>
      <c r="K17" s="29"/>
      <c r="P17" s="29"/>
      <c r="U17" s="29"/>
    </row>
    <row r="18">
      <c r="A18" s="28"/>
      <c r="F18" s="29"/>
      <c r="K18" s="29"/>
      <c r="P18" s="29"/>
      <c r="U18" s="29"/>
    </row>
    <row r="19">
      <c r="A19" s="28"/>
      <c r="F19" s="29"/>
      <c r="K19" s="29"/>
      <c r="P19" s="29"/>
      <c r="U19" s="29"/>
    </row>
    <row r="20">
      <c r="A20" s="28"/>
      <c r="F20" s="29"/>
      <c r="K20" s="29"/>
      <c r="P20" s="29"/>
      <c r="U20" s="29"/>
    </row>
    <row r="21">
      <c r="A21" s="28"/>
      <c r="F21" s="29"/>
      <c r="K21" s="29"/>
      <c r="P21" s="29"/>
      <c r="U21" s="29"/>
    </row>
    <row r="22">
      <c r="A22" s="28"/>
      <c r="F22" s="29"/>
      <c r="K22" s="29"/>
      <c r="P22" s="29"/>
      <c r="U22" s="29"/>
    </row>
    <row r="23">
      <c r="A23" s="28"/>
      <c r="F23" s="29"/>
      <c r="K23" s="29"/>
      <c r="P23" s="29"/>
      <c r="U23" s="29"/>
    </row>
    <row r="24">
      <c r="A24" s="28"/>
      <c r="F24" s="29"/>
      <c r="K24" s="29"/>
      <c r="P24" s="29"/>
      <c r="U24" s="29"/>
    </row>
    <row r="25">
      <c r="A25" s="28"/>
      <c r="F25" s="29"/>
      <c r="K25" s="29"/>
      <c r="P25" s="29"/>
      <c r="U25" s="29"/>
    </row>
    <row r="26">
      <c r="A26" s="28"/>
      <c r="F26" s="29"/>
      <c r="K26" s="29"/>
      <c r="P26" s="29"/>
      <c r="U26" s="29"/>
    </row>
    <row r="27">
      <c r="A27" s="28"/>
      <c r="F27" s="29"/>
      <c r="K27" s="29"/>
      <c r="P27" s="29"/>
      <c r="U27" s="29"/>
    </row>
    <row r="28">
      <c r="A28" s="28"/>
      <c r="F28" s="29"/>
      <c r="K28" s="29"/>
      <c r="P28" s="29"/>
      <c r="U28" s="29"/>
    </row>
    <row r="29">
      <c r="A29" s="28"/>
      <c r="F29" s="29"/>
      <c r="K29" s="29"/>
      <c r="P29" s="29"/>
      <c r="U29" s="29"/>
    </row>
    <row r="30">
      <c r="A30" s="28"/>
      <c r="F30" s="29"/>
      <c r="K30" s="29"/>
      <c r="P30" s="29"/>
      <c r="U30" s="29"/>
    </row>
    <row r="31">
      <c r="A31" s="28"/>
      <c r="F31" s="29"/>
      <c r="K31" s="29"/>
      <c r="P31" s="29"/>
      <c r="U31" s="29"/>
    </row>
    <row r="32">
      <c r="A32" s="28"/>
      <c r="F32" s="29"/>
      <c r="K32" s="29"/>
      <c r="P32" s="29"/>
      <c r="U32" s="29"/>
    </row>
    <row r="33">
      <c r="A33" s="28"/>
      <c r="F33" s="29"/>
      <c r="K33" s="29"/>
      <c r="P33" s="29"/>
      <c r="U33" s="29"/>
    </row>
    <row r="34">
      <c r="A34" s="28"/>
      <c r="F34" s="29"/>
      <c r="K34" s="29"/>
      <c r="P34" s="29"/>
      <c r="U34" s="29"/>
    </row>
    <row r="35">
      <c r="A35" s="28"/>
      <c r="F35" s="29"/>
      <c r="K35" s="29"/>
      <c r="P35" s="29"/>
      <c r="U35" s="29"/>
    </row>
    <row r="36">
      <c r="A36" s="28"/>
      <c r="F36" s="29"/>
      <c r="K36" s="29"/>
      <c r="P36" s="29"/>
      <c r="U36" s="29"/>
    </row>
    <row r="37">
      <c r="A37" s="28"/>
      <c r="B37" s="4"/>
      <c r="D37" s="5" t="s">
        <v>10</v>
      </c>
      <c r="F37" s="29"/>
      <c r="K37" s="29"/>
      <c r="P37" s="29"/>
      <c r="U37" s="29"/>
    </row>
    <row r="38">
      <c r="A38" s="28"/>
      <c r="F38" s="29"/>
      <c r="K38" s="29"/>
      <c r="P38" s="29"/>
      <c r="U38" s="29"/>
    </row>
    <row r="39">
      <c r="A39" s="28"/>
      <c r="B39" s="24" t="s">
        <v>61</v>
      </c>
      <c r="D39" s="5" t="s">
        <v>129</v>
      </c>
      <c r="F39" s="29"/>
      <c r="K39" s="29"/>
      <c r="P39" s="29"/>
      <c r="U39" s="29"/>
    </row>
    <row r="40">
      <c r="A40" s="28"/>
      <c r="B40" s="4"/>
      <c r="F40" s="29"/>
      <c r="K40" s="29"/>
      <c r="P40" s="29"/>
      <c r="U40" s="29"/>
    </row>
    <row r="41">
      <c r="A41" s="28"/>
      <c r="B41" s="24" t="s">
        <v>64</v>
      </c>
      <c r="D41" s="5" t="s">
        <v>128</v>
      </c>
      <c r="F41" s="29"/>
      <c r="K41" s="29"/>
      <c r="P41" s="29"/>
      <c r="U41" s="29"/>
    </row>
    <row r="42">
      <c r="A42" s="28"/>
      <c r="F42" s="29"/>
      <c r="K42" s="29"/>
      <c r="P42" s="29"/>
      <c r="U42" s="29"/>
    </row>
    <row r="43">
      <c r="A43" s="28"/>
      <c r="F43" s="29"/>
      <c r="K43" s="29"/>
      <c r="P43" s="29"/>
      <c r="U43" s="29"/>
    </row>
    <row r="44">
      <c r="A44" s="28"/>
      <c r="F44" s="29"/>
      <c r="K44" s="29"/>
      <c r="P44" s="29"/>
      <c r="U44" s="29"/>
    </row>
    <row r="45">
      <c r="A45" s="28"/>
      <c r="F45" s="29"/>
      <c r="K45" s="29"/>
      <c r="P45" s="29"/>
      <c r="U45" s="29"/>
    </row>
    <row r="46">
      <c r="A46" s="28"/>
      <c r="F46" s="29"/>
      <c r="K46" s="29"/>
      <c r="P46" s="29"/>
      <c r="U46" s="29"/>
    </row>
    <row r="47">
      <c r="A47" s="28"/>
      <c r="F47" s="29"/>
      <c r="K47" s="29"/>
      <c r="P47" s="29"/>
      <c r="U47" s="29"/>
    </row>
    <row r="48">
      <c r="A48" s="28"/>
      <c r="F48" s="29"/>
      <c r="K48" s="29"/>
      <c r="P48" s="29"/>
      <c r="U48" s="29"/>
    </row>
    <row r="49">
      <c r="A49" s="28"/>
      <c r="F49" s="29"/>
      <c r="K49" s="29"/>
      <c r="P49" s="29"/>
      <c r="U49" s="29"/>
    </row>
    <row r="50">
      <c r="A50" s="28"/>
      <c r="F50" s="29"/>
      <c r="K50" s="29"/>
      <c r="P50" s="29"/>
      <c r="U50" s="29"/>
    </row>
    <row r="51">
      <c r="A51" s="28"/>
      <c r="F51" s="29"/>
      <c r="K51" s="29"/>
      <c r="P51" s="29"/>
      <c r="U51" s="29"/>
    </row>
    <row r="52">
      <c r="A52" s="28"/>
      <c r="F52" s="29"/>
      <c r="K52" s="29"/>
      <c r="P52" s="29"/>
      <c r="U52" s="29"/>
    </row>
    <row r="53">
      <c r="A53" s="28"/>
      <c r="F53" s="29"/>
      <c r="K53" s="29"/>
      <c r="P53" s="29"/>
      <c r="U53" s="29"/>
    </row>
    <row r="54">
      <c r="A54" s="28"/>
      <c r="F54" s="29"/>
      <c r="K54" s="29"/>
      <c r="P54" s="29"/>
      <c r="U54" s="29"/>
    </row>
    <row r="55">
      <c r="A55" s="28"/>
      <c r="F55" s="29"/>
      <c r="K55" s="29"/>
      <c r="P55" s="29"/>
      <c r="U55" s="29"/>
    </row>
    <row r="56">
      <c r="A56" s="28"/>
      <c r="F56" s="29"/>
      <c r="K56" s="29"/>
      <c r="P56" s="29"/>
      <c r="U56" s="29"/>
    </row>
    <row r="57">
      <c r="A57" s="28"/>
      <c r="F57" s="29"/>
      <c r="K57" s="29"/>
      <c r="P57" s="29"/>
      <c r="U57" s="29"/>
    </row>
    <row r="58">
      <c r="A58" s="28"/>
      <c r="F58" s="29"/>
      <c r="K58" s="29"/>
      <c r="P58" s="29"/>
      <c r="U58" s="29"/>
    </row>
    <row r="59">
      <c r="A59" s="28"/>
      <c r="F59" s="29"/>
      <c r="K59" s="29"/>
      <c r="P59" s="29"/>
      <c r="U59" s="29"/>
    </row>
    <row r="60">
      <c r="A60" s="28"/>
      <c r="F60" s="29"/>
      <c r="K60" s="29"/>
      <c r="P60" s="29"/>
      <c r="U60" s="29"/>
    </row>
    <row r="61">
      <c r="A61" s="28"/>
      <c r="F61" s="29"/>
      <c r="K61" s="29"/>
      <c r="P61" s="29"/>
      <c r="U61" s="29"/>
    </row>
    <row r="62">
      <c r="A62" s="28"/>
      <c r="F62" s="29"/>
      <c r="K62" s="29"/>
      <c r="P62" s="29"/>
      <c r="U62" s="29"/>
    </row>
    <row r="63">
      <c r="A63" s="28"/>
      <c r="F63" s="29"/>
      <c r="K63" s="29"/>
      <c r="P63" s="29"/>
      <c r="U63" s="29"/>
    </row>
    <row r="64">
      <c r="A64" s="28"/>
      <c r="F64" s="29"/>
      <c r="K64" s="29"/>
      <c r="P64" s="29"/>
      <c r="U64" s="29"/>
    </row>
    <row r="65">
      <c r="A65" s="28"/>
      <c r="F65" s="29"/>
      <c r="K65" s="29"/>
      <c r="P65" s="29"/>
      <c r="U65" s="29"/>
    </row>
    <row r="66">
      <c r="A66" s="28"/>
      <c r="F66" s="29"/>
      <c r="K66" s="29"/>
      <c r="P66" s="29"/>
      <c r="U66" s="29"/>
    </row>
    <row r="67">
      <c r="A67" s="28"/>
      <c r="F67" s="29"/>
      <c r="K67" s="29"/>
      <c r="P67" s="29"/>
      <c r="U67" s="29"/>
    </row>
    <row r="68">
      <c r="A68" s="28"/>
      <c r="F68" s="29"/>
      <c r="K68" s="29"/>
      <c r="P68" s="29"/>
      <c r="U68" s="29"/>
    </row>
    <row r="69">
      <c r="A69" s="28"/>
      <c r="F69" s="29"/>
      <c r="K69" s="29"/>
      <c r="P69" s="29"/>
      <c r="U69" s="29"/>
    </row>
    <row r="70">
      <c r="A70" s="28"/>
      <c r="F70" s="29"/>
      <c r="K70" s="29"/>
      <c r="P70" s="29"/>
      <c r="U70" s="29"/>
    </row>
    <row r="71">
      <c r="A71" s="28"/>
      <c r="F71" s="29"/>
      <c r="K71" s="29"/>
      <c r="P71" s="29"/>
      <c r="U71" s="29"/>
    </row>
    <row r="72">
      <c r="A72" s="28"/>
      <c r="F72" s="29"/>
      <c r="K72" s="29"/>
      <c r="P72" s="29"/>
      <c r="U72" s="29"/>
    </row>
    <row r="73">
      <c r="A73" s="28"/>
      <c r="F73" s="29"/>
      <c r="K73" s="29"/>
      <c r="P73" s="29"/>
      <c r="U73" s="29"/>
    </row>
    <row r="74">
      <c r="A74" s="28"/>
      <c r="F74" s="29"/>
      <c r="K74" s="29"/>
      <c r="P74" s="29"/>
      <c r="U74" s="29"/>
    </row>
    <row r="75">
      <c r="A75" s="28"/>
      <c r="F75" s="29"/>
      <c r="K75" s="29"/>
      <c r="P75" s="29"/>
      <c r="U75" s="29"/>
    </row>
    <row r="76">
      <c r="A76" s="28"/>
      <c r="F76" s="29"/>
      <c r="K76" s="29"/>
      <c r="P76" s="29"/>
      <c r="U76" s="29"/>
    </row>
    <row r="77">
      <c r="A77" s="28"/>
      <c r="F77" s="29"/>
      <c r="K77" s="29"/>
      <c r="P77" s="29"/>
      <c r="U77" s="29"/>
    </row>
    <row r="78">
      <c r="A78" s="28"/>
      <c r="F78" s="29"/>
      <c r="K78" s="29"/>
      <c r="P78" s="29"/>
      <c r="U78" s="29"/>
    </row>
    <row r="79">
      <c r="A79" s="28"/>
      <c r="F79" s="29"/>
      <c r="K79" s="29"/>
      <c r="P79" s="29"/>
      <c r="U79" s="29"/>
    </row>
    <row r="80">
      <c r="A80" s="28"/>
      <c r="F80" s="29"/>
      <c r="K80" s="29"/>
      <c r="P80" s="29"/>
      <c r="U80" s="29"/>
    </row>
    <row r="81">
      <c r="A81" s="28"/>
      <c r="F81" s="29"/>
      <c r="K81" s="29"/>
      <c r="P81" s="29"/>
      <c r="U81" s="29"/>
    </row>
    <row r="82">
      <c r="A82" s="28"/>
      <c r="F82" s="29"/>
      <c r="K82" s="29"/>
      <c r="P82" s="29"/>
      <c r="U82" s="29"/>
    </row>
    <row r="83">
      <c r="A83" s="28"/>
      <c r="F83" s="29"/>
      <c r="K83" s="29"/>
      <c r="P83" s="29"/>
      <c r="U83" s="29"/>
    </row>
    <row r="84">
      <c r="A84" s="28"/>
      <c r="F84" s="29"/>
      <c r="K84" s="29"/>
      <c r="P84" s="29"/>
      <c r="U84" s="29"/>
    </row>
    <row r="85">
      <c r="A85" s="28"/>
      <c r="F85" s="29"/>
      <c r="K85" s="29"/>
      <c r="P85" s="29"/>
      <c r="U85" s="29"/>
    </row>
    <row r="86">
      <c r="A86" s="28"/>
      <c r="F86" s="29"/>
      <c r="K86" s="29"/>
      <c r="P86" s="29"/>
      <c r="U86" s="29"/>
    </row>
    <row r="87">
      <c r="A87" s="28"/>
      <c r="F87" s="29"/>
      <c r="K87" s="29"/>
      <c r="P87" s="29"/>
      <c r="U87" s="29"/>
    </row>
    <row r="88">
      <c r="A88" s="28"/>
      <c r="F88" s="29"/>
      <c r="K88" s="29"/>
      <c r="P88" s="29"/>
      <c r="U88" s="29"/>
    </row>
    <row r="89">
      <c r="A89" s="28"/>
      <c r="F89" s="29"/>
      <c r="K89" s="29"/>
      <c r="P89" s="29"/>
      <c r="U89" s="29"/>
    </row>
    <row r="90">
      <c r="A90" s="28"/>
      <c r="F90" s="29"/>
      <c r="K90" s="29"/>
      <c r="P90" s="29"/>
      <c r="U90" s="29"/>
    </row>
    <row r="91">
      <c r="A91" s="28"/>
      <c r="F91" s="29"/>
      <c r="K91" s="29"/>
      <c r="P91" s="29"/>
      <c r="U91" s="29"/>
    </row>
    <row r="92">
      <c r="A92" s="28"/>
      <c r="F92" s="29"/>
      <c r="K92" s="29"/>
      <c r="P92" s="29"/>
      <c r="U92" s="29"/>
    </row>
    <row r="93">
      <c r="A93" s="28"/>
      <c r="F93" s="29"/>
      <c r="K93" s="29"/>
      <c r="P93" s="29"/>
      <c r="U93" s="29"/>
    </row>
    <row r="94">
      <c r="A94" s="28"/>
      <c r="F94" s="29"/>
      <c r="K94" s="29"/>
      <c r="P94" s="29"/>
      <c r="U94" s="29"/>
    </row>
    <row r="95">
      <c r="A95" s="28"/>
      <c r="F95" s="29"/>
      <c r="K95" s="29"/>
      <c r="P95" s="29"/>
      <c r="U95" s="29"/>
    </row>
    <row r="96">
      <c r="A96" s="28"/>
      <c r="F96" s="29"/>
      <c r="K96" s="29"/>
      <c r="P96" s="29"/>
      <c r="U96" s="29"/>
    </row>
    <row r="97">
      <c r="A97" s="28"/>
      <c r="F97" s="29"/>
      <c r="K97" s="29"/>
      <c r="P97" s="29"/>
      <c r="U97" s="29"/>
    </row>
    <row r="98">
      <c r="A98" s="28"/>
      <c r="F98" s="29"/>
      <c r="K98" s="29"/>
      <c r="P98" s="29"/>
      <c r="U98" s="29"/>
    </row>
    <row r="99">
      <c r="A99" s="28"/>
      <c r="F99" s="29"/>
      <c r="K99" s="29"/>
      <c r="P99" s="29"/>
      <c r="U99" s="29"/>
    </row>
    <row r="100">
      <c r="A100" s="28"/>
      <c r="F100" s="29"/>
      <c r="K100" s="29"/>
      <c r="P100" s="29"/>
      <c r="U100" s="29"/>
    </row>
    <row r="101">
      <c r="A101" s="28"/>
      <c r="F101" s="29"/>
      <c r="K101" s="29"/>
      <c r="P101" s="29"/>
      <c r="U101" s="29"/>
    </row>
    <row r="102">
      <c r="A102" s="28"/>
      <c r="F102" s="29"/>
      <c r="K102" s="29"/>
      <c r="P102" s="29"/>
      <c r="U102" s="29"/>
    </row>
    <row r="103">
      <c r="A103" s="28"/>
      <c r="F103" s="29"/>
      <c r="K103" s="29"/>
      <c r="P103" s="29"/>
      <c r="U103" s="29"/>
    </row>
    <row r="104">
      <c r="A104" s="28"/>
      <c r="F104" s="29"/>
      <c r="K104" s="29"/>
      <c r="P104" s="29"/>
      <c r="U104" s="29"/>
    </row>
    <row r="105">
      <c r="A105" s="28"/>
      <c r="F105" s="29"/>
      <c r="K105" s="29"/>
      <c r="P105" s="29"/>
      <c r="U105" s="29"/>
    </row>
    <row r="106">
      <c r="A106" s="28"/>
      <c r="F106" s="29"/>
      <c r="K106" s="29"/>
      <c r="P106" s="29"/>
      <c r="U106" s="29"/>
    </row>
    <row r="107">
      <c r="A107" s="28"/>
      <c r="F107" s="29"/>
      <c r="K107" s="29"/>
      <c r="P107" s="29"/>
      <c r="U107" s="29"/>
    </row>
    <row r="108">
      <c r="A108" s="28"/>
      <c r="F108" s="29"/>
      <c r="K108" s="29"/>
      <c r="P108" s="29"/>
      <c r="U108" s="29"/>
    </row>
    <row r="109">
      <c r="A109" s="28"/>
      <c r="F109" s="29"/>
      <c r="K109" s="29"/>
      <c r="P109" s="29"/>
      <c r="U109" s="29"/>
    </row>
    <row r="110">
      <c r="A110" s="28"/>
      <c r="F110" s="29"/>
      <c r="K110" s="29"/>
      <c r="P110" s="29"/>
      <c r="U110" s="29"/>
    </row>
    <row r="111">
      <c r="A111" s="28"/>
      <c r="F111" s="29"/>
      <c r="K111" s="29"/>
      <c r="P111" s="29"/>
      <c r="U111" s="29"/>
    </row>
    <row r="112">
      <c r="A112" s="28"/>
      <c r="F112" s="29"/>
      <c r="K112" s="29"/>
      <c r="P112" s="29"/>
      <c r="U112" s="29"/>
    </row>
    <row r="113">
      <c r="A113" s="28"/>
      <c r="F113" s="29"/>
      <c r="K113" s="29"/>
      <c r="P113" s="29"/>
      <c r="U113" s="29"/>
    </row>
    <row r="114">
      <c r="A114" s="28"/>
      <c r="F114" s="29"/>
      <c r="K114" s="29"/>
      <c r="P114" s="29"/>
      <c r="U114" s="29"/>
    </row>
    <row r="115">
      <c r="A115" s="28"/>
      <c r="F115" s="29"/>
      <c r="K115" s="29"/>
      <c r="P115" s="29"/>
      <c r="U115" s="29"/>
    </row>
    <row r="116">
      <c r="A116" s="28"/>
      <c r="F116" s="29"/>
      <c r="K116" s="29"/>
      <c r="P116" s="29"/>
      <c r="U116" s="29"/>
    </row>
    <row r="117">
      <c r="A117" s="28"/>
      <c r="F117" s="29"/>
      <c r="K117" s="29"/>
      <c r="P117" s="29"/>
      <c r="U117" s="29"/>
    </row>
    <row r="118">
      <c r="A118" s="28"/>
      <c r="F118" s="29"/>
      <c r="K118" s="29"/>
      <c r="P118" s="29"/>
      <c r="U118" s="29"/>
    </row>
    <row r="119">
      <c r="A119" s="28"/>
      <c r="F119" s="29"/>
      <c r="K119" s="29"/>
      <c r="P119" s="29"/>
      <c r="U119" s="29"/>
    </row>
    <row r="120">
      <c r="A120" s="28"/>
      <c r="F120" s="29"/>
      <c r="K120" s="29"/>
      <c r="P120" s="29"/>
      <c r="U120" s="29"/>
    </row>
    <row r="121">
      <c r="A121" s="28"/>
      <c r="F121" s="29"/>
      <c r="K121" s="29"/>
      <c r="P121" s="29"/>
      <c r="U121" s="29"/>
    </row>
    <row r="122">
      <c r="A122" s="28"/>
      <c r="F122" s="29"/>
      <c r="K122" s="29"/>
      <c r="P122" s="29"/>
      <c r="U122" s="29"/>
    </row>
    <row r="123">
      <c r="A123" s="28"/>
      <c r="F123" s="29"/>
      <c r="K123" s="29"/>
      <c r="P123" s="29"/>
      <c r="U123" s="29"/>
    </row>
    <row r="124">
      <c r="A124" s="28"/>
      <c r="F124" s="29"/>
      <c r="K124" s="29"/>
      <c r="P124" s="29"/>
      <c r="U124" s="29"/>
    </row>
    <row r="125">
      <c r="A125" s="28"/>
      <c r="F125" s="29"/>
      <c r="K125" s="29"/>
      <c r="P125" s="29"/>
      <c r="U125" s="29"/>
    </row>
    <row r="126">
      <c r="A126" s="28"/>
      <c r="F126" s="29"/>
      <c r="K126" s="29"/>
      <c r="P126" s="29"/>
      <c r="U126" s="29"/>
    </row>
    <row r="127">
      <c r="A127" s="28"/>
      <c r="F127" s="29"/>
      <c r="K127" s="29"/>
      <c r="P127" s="29"/>
      <c r="U127" s="29"/>
    </row>
    <row r="128">
      <c r="A128" s="28"/>
      <c r="F128" s="29"/>
      <c r="K128" s="29"/>
      <c r="P128" s="29"/>
      <c r="U128" s="29"/>
    </row>
    <row r="129">
      <c r="A129" s="28"/>
      <c r="F129" s="29"/>
      <c r="K129" s="29"/>
      <c r="P129" s="29"/>
      <c r="U129" s="29"/>
    </row>
    <row r="130">
      <c r="A130" s="28"/>
      <c r="F130" s="29"/>
      <c r="K130" s="29"/>
      <c r="P130" s="29"/>
      <c r="U130" s="29"/>
    </row>
    <row r="131">
      <c r="A131" s="28"/>
      <c r="F131" s="29"/>
      <c r="K131" s="29"/>
      <c r="P131" s="29"/>
      <c r="U131" s="29"/>
    </row>
    <row r="132">
      <c r="A132" s="28"/>
      <c r="F132" s="29"/>
      <c r="K132" s="29"/>
      <c r="P132" s="29"/>
      <c r="U132" s="29"/>
    </row>
    <row r="133">
      <c r="A133" s="28"/>
      <c r="F133" s="29"/>
      <c r="K133" s="29"/>
      <c r="P133" s="29"/>
      <c r="U133" s="29"/>
    </row>
    <row r="134">
      <c r="A134" s="28"/>
      <c r="F134" s="29"/>
      <c r="K134" s="29"/>
      <c r="P134" s="29"/>
      <c r="U134" s="29"/>
    </row>
    <row r="135">
      <c r="A135" s="28"/>
      <c r="F135" s="29"/>
      <c r="K135" s="29"/>
      <c r="P135" s="29"/>
      <c r="U135" s="29"/>
    </row>
    <row r="136">
      <c r="A136" s="28"/>
      <c r="F136" s="29"/>
      <c r="K136" s="29"/>
      <c r="P136" s="29"/>
      <c r="U136" s="29"/>
    </row>
    <row r="137">
      <c r="A137" s="28"/>
      <c r="F137" s="29"/>
      <c r="K137" s="29"/>
      <c r="P137" s="29"/>
      <c r="U137" s="29"/>
    </row>
    <row r="138">
      <c r="A138" s="28"/>
      <c r="F138" s="29"/>
      <c r="K138" s="29"/>
      <c r="P138" s="29"/>
      <c r="U138" s="29"/>
    </row>
    <row r="139">
      <c r="A139" s="28"/>
      <c r="F139" s="29"/>
      <c r="K139" s="29"/>
      <c r="P139" s="29"/>
      <c r="U139" s="29"/>
    </row>
    <row r="140">
      <c r="A140" s="28"/>
      <c r="F140" s="29"/>
      <c r="K140" s="29"/>
      <c r="P140" s="29"/>
      <c r="U140" s="29"/>
    </row>
    <row r="141">
      <c r="A141" s="28"/>
      <c r="F141" s="29"/>
      <c r="K141" s="29"/>
      <c r="P141" s="29"/>
      <c r="U141" s="29"/>
    </row>
    <row r="142">
      <c r="A142" s="28"/>
      <c r="F142" s="29"/>
      <c r="K142" s="29"/>
      <c r="P142" s="29"/>
      <c r="U142" s="29"/>
    </row>
    <row r="143">
      <c r="A143" s="28"/>
      <c r="F143" s="29"/>
      <c r="K143" s="29"/>
      <c r="P143" s="29"/>
      <c r="U143" s="29"/>
    </row>
    <row r="144">
      <c r="A144" s="28"/>
      <c r="F144" s="29"/>
      <c r="K144" s="29"/>
      <c r="P144" s="29"/>
      <c r="U144" s="29"/>
    </row>
    <row r="145">
      <c r="A145" s="28"/>
      <c r="F145" s="29"/>
      <c r="K145" s="29"/>
      <c r="P145" s="29"/>
      <c r="U145" s="29"/>
    </row>
    <row r="146">
      <c r="A146" s="28"/>
      <c r="F146" s="29"/>
      <c r="K146" s="29"/>
      <c r="P146" s="29"/>
      <c r="U146" s="29"/>
    </row>
    <row r="147">
      <c r="A147" s="28"/>
      <c r="F147" s="29"/>
      <c r="K147" s="29"/>
      <c r="P147" s="29"/>
      <c r="U147" s="29"/>
    </row>
    <row r="148">
      <c r="A148" s="28"/>
      <c r="F148" s="29"/>
      <c r="K148" s="29"/>
      <c r="P148" s="29"/>
      <c r="U148" s="29"/>
    </row>
    <row r="149">
      <c r="A149" s="28"/>
      <c r="F149" s="29"/>
      <c r="K149" s="29"/>
      <c r="P149" s="29"/>
      <c r="U149" s="29"/>
    </row>
    <row r="150">
      <c r="A150" s="28"/>
      <c r="F150" s="29"/>
      <c r="K150" s="29"/>
      <c r="P150" s="29"/>
      <c r="U150" s="29"/>
    </row>
    <row r="151">
      <c r="A151" s="28"/>
      <c r="F151" s="29"/>
      <c r="K151" s="29"/>
      <c r="P151" s="29"/>
      <c r="U151" s="29"/>
    </row>
    <row r="152">
      <c r="A152" s="28"/>
      <c r="F152" s="29"/>
      <c r="K152" s="29"/>
      <c r="P152" s="29"/>
      <c r="U152" s="29"/>
    </row>
    <row r="153">
      <c r="A153" s="28"/>
      <c r="F153" s="29"/>
      <c r="K153" s="29"/>
      <c r="P153" s="29"/>
      <c r="U153" s="29"/>
    </row>
    <row r="154">
      <c r="A154" s="28"/>
      <c r="F154" s="29"/>
      <c r="K154" s="29"/>
      <c r="P154" s="29"/>
      <c r="U154" s="29"/>
    </row>
    <row r="155">
      <c r="A155" s="28"/>
      <c r="F155" s="29"/>
      <c r="K155" s="29"/>
      <c r="P155" s="29"/>
      <c r="U155" s="29"/>
    </row>
    <row r="156">
      <c r="A156" s="28"/>
      <c r="F156" s="29"/>
      <c r="K156" s="29"/>
      <c r="P156" s="29"/>
      <c r="U156" s="29"/>
    </row>
    <row r="157">
      <c r="A157" s="28"/>
      <c r="F157" s="29"/>
      <c r="K157" s="29"/>
      <c r="P157" s="29"/>
      <c r="U157" s="29"/>
    </row>
    <row r="158">
      <c r="A158" s="28"/>
      <c r="F158" s="29"/>
      <c r="K158" s="29"/>
      <c r="P158" s="29"/>
      <c r="U158" s="29"/>
    </row>
    <row r="159">
      <c r="A159" s="28"/>
      <c r="F159" s="29"/>
      <c r="K159" s="29"/>
      <c r="P159" s="29"/>
      <c r="U159" s="29"/>
    </row>
    <row r="160">
      <c r="A160" s="28"/>
      <c r="F160" s="29"/>
      <c r="K160" s="29"/>
      <c r="P160" s="29"/>
      <c r="U160" s="29"/>
    </row>
    <row r="161">
      <c r="A161" s="28"/>
      <c r="F161" s="29"/>
      <c r="K161" s="29"/>
      <c r="P161" s="29"/>
      <c r="U161" s="29"/>
    </row>
    <row r="162">
      <c r="A162" s="28"/>
      <c r="F162" s="29"/>
      <c r="K162" s="29"/>
      <c r="P162" s="29"/>
      <c r="U162" s="29"/>
    </row>
    <row r="163">
      <c r="A163" s="28"/>
      <c r="F163" s="29"/>
      <c r="K163" s="29"/>
      <c r="P163" s="29"/>
      <c r="U163" s="29"/>
    </row>
    <row r="164">
      <c r="A164" s="28"/>
      <c r="F164" s="29"/>
      <c r="K164" s="29"/>
      <c r="P164" s="29"/>
      <c r="U164" s="29"/>
    </row>
    <row r="165">
      <c r="A165" s="28"/>
      <c r="F165" s="29"/>
      <c r="K165" s="29"/>
      <c r="P165" s="29"/>
      <c r="U165" s="29"/>
    </row>
    <row r="166">
      <c r="A166" s="28"/>
      <c r="F166" s="29"/>
      <c r="K166" s="29"/>
      <c r="P166" s="29"/>
      <c r="U166" s="29"/>
    </row>
    <row r="167">
      <c r="A167" s="28"/>
      <c r="F167" s="29"/>
      <c r="K167" s="29"/>
      <c r="P167" s="29"/>
      <c r="U167" s="29"/>
    </row>
    <row r="168">
      <c r="A168" s="28"/>
      <c r="F168" s="29"/>
      <c r="K168" s="29"/>
      <c r="P168" s="29"/>
      <c r="U168" s="29"/>
    </row>
    <row r="169">
      <c r="A169" s="28"/>
      <c r="F169" s="29"/>
      <c r="K169" s="29"/>
      <c r="P169" s="29"/>
      <c r="U169" s="29"/>
    </row>
    <row r="170">
      <c r="A170" s="28"/>
      <c r="F170" s="29"/>
      <c r="K170" s="29"/>
      <c r="P170" s="29"/>
      <c r="U170" s="29"/>
    </row>
    <row r="171">
      <c r="A171" s="28"/>
      <c r="F171" s="29"/>
      <c r="K171" s="29"/>
      <c r="P171" s="29"/>
      <c r="U171" s="29"/>
    </row>
    <row r="172">
      <c r="A172" s="28"/>
      <c r="F172" s="29"/>
      <c r="K172" s="29"/>
      <c r="P172" s="29"/>
      <c r="U172" s="29"/>
    </row>
    <row r="173">
      <c r="A173" s="28"/>
      <c r="F173" s="29"/>
      <c r="K173" s="29"/>
      <c r="P173" s="29"/>
      <c r="U173" s="29"/>
    </row>
    <row r="174">
      <c r="A174" s="28"/>
      <c r="F174" s="29"/>
      <c r="K174" s="29"/>
      <c r="P174" s="29"/>
      <c r="U174" s="29"/>
    </row>
    <row r="175">
      <c r="A175" s="28"/>
      <c r="F175" s="29"/>
      <c r="K175" s="29"/>
      <c r="P175" s="29"/>
      <c r="U175" s="29"/>
    </row>
    <row r="176">
      <c r="A176" s="28"/>
      <c r="F176" s="29"/>
      <c r="K176" s="29"/>
      <c r="P176" s="29"/>
      <c r="U176" s="29"/>
    </row>
    <row r="177">
      <c r="A177" s="28"/>
      <c r="F177" s="29"/>
      <c r="K177" s="29"/>
      <c r="P177" s="29"/>
      <c r="U177" s="29"/>
    </row>
    <row r="178">
      <c r="A178" s="28"/>
      <c r="F178" s="29"/>
      <c r="K178" s="29"/>
      <c r="P178" s="29"/>
      <c r="U178" s="29"/>
    </row>
    <row r="179">
      <c r="A179" s="28"/>
      <c r="F179" s="29"/>
      <c r="K179" s="29"/>
      <c r="P179" s="29"/>
      <c r="U179" s="29"/>
    </row>
    <row r="180">
      <c r="A180" s="28"/>
      <c r="F180" s="29"/>
      <c r="K180" s="29"/>
      <c r="P180" s="29"/>
      <c r="U180" s="29"/>
    </row>
    <row r="181">
      <c r="A181" s="28"/>
      <c r="F181" s="29"/>
      <c r="K181" s="29"/>
      <c r="P181" s="29"/>
      <c r="U181" s="29"/>
    </row>
    <row r="182">
      <c r="A182" s="28"/>
      <c r="F182" s="29"/>
      <c r="K182" s="29"/>
      <c r="P182" s="29"/>
      <c r="U182" s="29"/>
    </row>
    <row r="183">
      <c r="A183" s="28"/>
      <c r="F183" s="29"/>
      <c r="K183" s="29"/>
      <c r="P183" s="29"/>
      <c r="U183" s="29"/>
    </row>
    <row r="184">
      <c r="A184" s="28"/>
      <c r="F184" s="29"/>
      <c r="K184" s="29"/>
      <c r="P184" s="29"/>
      <c r="U184" s="29"/>
    </row>
    <row r="185">
      <c r="A185" s="28"/>
      <c r="F185" s="29"/>
      <c r="K185" s="29"/>
      <c r="P185" s="29"/>
      <c r="U185" s="29"/>
    </row>
    <row r="186">
      <c r="A186" s="28"/>
      <c r="F186" s="29"/>
      <c r="K186" s="29"/>
      <c r="P186" s="29"/>
      <c r="U186" s="29"/>
    </row>
    <row r="187">
      <c r="A187" s="28"/>
      <c r="F187" s="29"/>
      <c r="K187" s="29"/>
      <c r="P187" s="29"/>
      <c r="U187" s="29"/>
    </row>
    <row r="188">
      <c r="A188" s="28"/>
      <c r="F188" s="29"/>
      <c r="K188" s="29"/>
      <c r="P188" s="29"/>
      <c r="U188" s="29"/>
    </row>
    <row r="189">
      <c r="A189" s="28"/>
      <c r="F189" s="29"/>
      <c r="K189" s="29"/>
      <c r="P189" s="29"/>
      <c r="U189" s="29"/>
    </row>
    <row r="190">
      <c r="A190" s="28"/>
      <c r="F190" s="29"/>
      <c r="K190" s="29"/>
      <c r="P190" s="29"/>
      <c r="U190" s="29"/>
    </row>
    <row r="191">
      <c r="A191" s="28"/>
      <c r="F191" s="29"/>
      <c r="K191" s="29"/>
      <c r="P191" s="29"/>
      <c r="U191" s="29"/>
    </row>
    <row r="192">
      <c r="A192" s="28"/>
      <c r="F192" s="29"/>
      <c r="K192" s="29"/>
      <c r="P192" s="29"/>
      <c r="U192" s="29"/>
    </row>
    <row r="193">
      <c r="A193" s="28"/>
      <c r="F193" s="29"/>
      <c r="K193" s="29"/>
      <c r="P193" s="29"/>
      <c r="U193" s="29"/>
    </row>
    <row r="194">
      <c r="A194" s="28"/>
      <c r="F194" s="29"/>
      <c r="K194" s="29"/>
      <c r="P194" s="29"/>
      <c r="U194" s="29"/>
    </row>
    <row r="195">
      <c r="A195" s="28"/>
      <c r="F195" s="29"/>
      <c r="K195" s="29"/>
      <c r="P195" s="29"/>
      <c r="U195" s="29"/>
    </row>
    <row r="196">
      <c r="A196" s="28"/>
      <c r="F196" s="29"/>
      <c r="K196" s="29"/>
      <c r="P196" s="29"/>
      <c r="U196" s="29"/>
    </row>
    <row r="197">
      <c r="A197" s="28"/>
      <c r="F197" s="29"/>
      <c r="K197" s="29"/>
      <c r="P197" s="29"/>
      <c r="U197" s="29"/>
    </row>
    <row r="198">
      <c r="A198" s="28"/>
      <c r="F198" s="29"/>
      <c r="K198" s="29"/>
      <c r="P198" s="29"/>
      <c r="U198" s="29"/>
    </row>
    <row r="199">
      <c r="A199" s="28"/>
      <c r="F199" s="29"/>
      <c r="K199" s="29"/>
      <c r="P199" s="29"/>
      <c r="U199" s="29"/>
    </row>
    <row r="200">
      <c r="A200" s="28"/>
      <c r="F200" s="29"/>
      <c r="K200" s="29"/>
      <c r="P200" s="29"/>
      <c r="U200" s="29"/>
    </row>
    <row r="201">
      <c r="A201" s="28"/>
      <c r="F201" s="29"/>
      <c r="K201" s="29"/>
      <c r="P201" s="29"/>
      <c r="U201" s="29"/>
    </row>
    <row r="202">
      <c r="A202" s="28"/>
      <c r="F202" s="29"/>
      <c r="K202" s="29"/>
      <c r="P202" s="29"/>
      <c r="U202" s="29"/>
    </row>
    <row r="203">
      <c r="A203" s="28"/>
      <c r="F203" s="29"/>
      <c r="K203" s="29"/>
      <c r="P203" s="29"/>
      <c r="U203" s="29"/>
    </row>
    <row r="204">
      <c r="A204" s="28"/>
      <c r="F204" s="29"/>
      <c r="K204" s="29"/>
      <c r="P204" s="29"/>
      <c r="U204" s="29"/>
    </row>
    <row r="205">
      <c r="A205" s="28"/>
      <c r="F205" s="29"/>
      <c r="K205" s="29"/>
      <c r="P205" s="29"/>
      <c r="U205" s="29"/>
    </row>
    <row r="206">
      <c r="A206" s="28"/>
      <c r="F206" s="29"/>
      <c r="K206" s="29"/>
      <c r="P206" s="29"/>
      <c r="U206" s="29"/>
    </row>
    <row r="207">
      <c r="A207" s="28"/>
      <c r="F207" s="29"/>
      <c r="K207" s="29"/>
      <c r="P207" s="29"/>
      <c r="U207" s="29"/>
    </row>
    <row r="208">
      <c r="A208" s="28"/>
      <c r="F208" s="29"/>
      <c r="K208" s="29"/>
      <c r="P208" s="29"/>
      <c r="U208" s="29"/>
    </row>
    <row r="209">
      <c r="A209" s="28"/>
      <c r="F209" s="29"/>
      <c r="K209" s="29"/>
      <c r="P209" s="29"/>
      <c r="U209" s="29"/>
    </row>
    <row r="210">
      <c r="A210" s="28"/>
      <c r="F210" s="29"/>
      <c r="K210" s="29"/>
      <c r="P210" s="29"/>
      <c r="U210" s="29"/>
    </row>
    <row r="211">
      <c r="A211" s="28"/>
      <c r="F211" s="29"/>
      <c r="K211" s="29"/>
      <c r="P211" s="29"/>
      <c r="U211" s="29"/>
    </row>
    <row r="212">
      <c r="A212" s="28"/>
      <c r="F212" s="29"/>
      <c r="K212" s="29"/>
      <c r="P212" s="29"/>
      <c r="U212" s="29"/>
    </row>
    <row r="213">
      <c r="A213" s="28"/>
      <c r="F213" s="29"/>
      <c r="K213" s="29"/>
      <c r="P213" s="29"/>
      <c r="U213" s="29"/>
    </row>
    <row r="214">
      <c r="A214" s="28"/>
      <c r="F214" s="29"/>
      <c r="K214" s="29"/>
      <c r="P214" s="29"/>
      <c r="U214" s="29"/>
    </row>
    <row r="215">
      <c r="A215" s="28"/>
      <c r="F215" s="29"/>
      <c r="K215" s="29"/>
      <c r="P215" s="29"/>
      <c r="U215" s="29"/>
    </row>
    <row r="216">
      <c r="A216" s="28"/>
      <c r="F216" s="29"/>
      <c r="K216" s="29"/>
      <c r="P216" s="29"/>
      <c r="U216" s="29"/>
    </row>
    <row r="217">
      <c r="A217" s="28"/>
      <c r="F217" s="29"/>
      <c r="K217" s="29"/>
      <c r="P217" s="29"/>
      <c r="U217" s="29"/>
    </row>
    <row r="218">
      <c r="A218" s="28"/>
      <c r="F218" s="29"/>
      <c r="K218" s="29"/>
      <c r="P218" s="29"/>
      <c r="U218" s="29"/>
    </row>
    <row r="219">
      <c r="A219" s="28"/>
      <c r="F219" s="29"/>
      <c r="K219" s="29"/>
      <c r="P219" s="29"/>
      <c r="U219" s="29"/>
    </row>
    <row r="220">
      <c r="A220" s="28"/>
      <c r="F220" s="29"/>
      <c r="K220" s="29"/>
      <c r="P220" s="29"/>
      <c r="U220" s="29"/>
    </row>
    <row r="221">
      <c r="A221" s="28"/>
      <c r="F221" s="29"/>
      <c r="K221" s="29"/>
      <c r="P221" s="29"/>
      <c r="U221" s="29"/>
    </row>
    <row r="222">
      <c r="A222" s="28"/>
      <c r="F222" s="29"/>
      <c r="K222" s="29"/>
      <c r="P222" s="29"/>
      <c r="U222" s="29"/>
    </row>
    <row r="223">
      <c r="A223" s="28"/>
      <c r="F223" s="29"/>
      <c r="K223" s="29"/>
      <c r="P223" s="29"/>
      <c r="U223" s="29"/>
    </row>
    <row r="224">
      <c r="A224" s="28"/>
      <c r="F224" s="29"/>
      <c r="K224" s="29"/>
      <c r="P224" s="29"/>
      <c r="U224" s="29"/>
    </row>
    <row r="225">
      <c r="A225" s="28"/>
      <c r="F225" s="29"/>
      <c r="K225" s="29"/>
      <c r="P225" s="29"/>
      <c r="U225" s="29"/>
    </row>
    <row r="226">
      <c r="A226" s="28"/>
      <c r="F226" s="29"/>
      <c r="K226" s="29"/>
      <c r="P226" s="29"/>
      <c r="U226" s="29"/>
    </row>
    <row r="227">
      <c r="A227" s="28"/>
      <c r="F227" s="29"/>
      <c r="K227" s="29"/>
      <c r="P227" s="29"/>
      <c r="U227" s="29"/>
    </row>
    <row r="228">
      <c r="A228" s="28"/>
      <c r="F228" s="29"/>
      <c r="K228" s="29"/>
      <c r="P228" s="29"/>
      <c r="U228" s="29"/>
    </row>
    <row r="229">
      <c r="A229" s="28"/>
      <c r="F229" s="29"/>
      <c r="K229" s="29"/>
      <c r="P229" s="29"/>
      <c r="U229" s="29"/>
    </row>
    <row r="230">
      <c r="A230" s="28"/>
      <c r="F230" s="29"/>
      <c r="K230" s="29"/>
      <c r="P230" s="29"/>
      <c r="U230" s="29"/>
    </row>
    <row r="231">
      <c r="A231" s="28"/>
      <c r="F231" s="29"/>
      <c r="K231" s="29"/>
      <c r="P231" s="29"/>
      <c r="U231" s="29"/>
    </row>
    <row r="232">
      <c r="A232" s="28"/>
      <c r="F232" s="29"/>
      <c r="K232" s="29"/>
      <c r="P232" s="29"/>
      <c r="U232" s="29"/>
    </row>
    <row r="233">
      <c r="A233" s="28"/>
      <c r="F233" s="29"/>
      <c r="K233" s="29"/>
      <c r="P233" s="29"/>
      <c r="U233" s="29"/>
    </row>
    <row r="234">
      <c r="A234" s="28"/>
      <c r="F234" s="29"/>
      <c r="K234" s="29"/>
      <c r="P234" s="29"/>
      <c r="U234" s="29"/>
    </row>
    <row r="235">
      <c r="A235" s="28"/>
      <c r="F235" s="29"/>
      <c r="K235" s="29"/>
      <c r="P235" s="29"/>
      <c r="U235" s="29"/>
    </row>
    <row r="236">
      <c r="A236" s="28"/>
      <c r="F236" s="29"/>
      <c r="K236" s="29"/>
      <c r="P236" s="29"/>
      <c r="U236" s="29"/>
    </row>
    <row r="237">
      <c r="A237" s="28"/>
      <c r="F237" s="29"/>
      <c r="K237" s="29"/>
      <c r="P237" s="29"/>
      <c r="U237" s="29"/>
    </row>
    <row r="238">
      <c r="A238" s="28"/>
      <c r="F238" s="29"/>
      <c r="K238" s="29"/>
      <c r="P238" s="29"/>
      <c r="U238" s="29"/>
    </row>
    <row r="239">
      <c r="A239" s="28"/>
      <c r="F239" s="29"/>
      <c r="K239" s="29"/>
      <c r="P239" s="29"/>
      <c r="U239" s="29"/>
    </row>
    <row r="240">
      <c r="A240" s="28"/>
      <c r="F240" s="29"/>
      <c r="K240" s="29"/>
      <c r="P240" s="29"/>
      <c r="U240" s="29"/>
    </row>
    <row r="241">
      <c r="A241" s="28"/>
      <c r="F241" s="29"/>
      <c r="K241" s="29"/>
      <c r="P241" s="29"/>
      <c r="U241" s="29"/>
    </row>
    <row r="242">
      <c r="A242" s="28"/>
      <c r="F242" s="29"/>
      <c r="K242" s="29"/>
      <c r="P242" s="29"/>
      <c r="U242" s="29"/>
    </row>
    <row r="243">
      <c r="A243" s="28"/>
      <c r="F243" s="29"/>
      <c r="K243" s="29"/>
      <c r="P243" s="29"/>
      <c r="U243" s="29"/>
    </row>
    <row r="244">
      <c r="A244" s="28"/>
      <c r="F244" s="29"/>
      <c r="K244" s="29"/>
      <c r="P244" s="29"/>
      <c r="U244" s="29"/>
    </row>
    <row r="245">
      <c r="A245" s="28"/>
      <c r="F245" s="29"/>
      <c r="K245" s="29"/>
      <c r="P245" s="29"/>
      <c r="U245" s="29"/>
    </row>
    <row r="246">
      <c r="A246" s="28"/>
      <c r="F246" s="29"/>
      <c r="K246" s="29"/>
      <c r="P246" s="29"/>
      <c r="U246" s="29"/>
    </row>
    <row r="247">
      <c r="A247" s="28"/>
      <c r="F247" s="29"/>
      <c r="K247" s="29"/>
      <c r="P247" s="29"/>
      <c r="U247" s="29"/>
    </row>
    <row r="248">
      <c r="A248" s="28"/>
      <c r="F248" s="29"/>
      <c r="K248" s="29"/>
      <c r="P248" s="29"/>
      <c r="U248" s="29"/>
    </row>
    <row r="249">
      <c r="A249" s="28"/>
      <c r="F249" s="29"/>
      <c r="K249" s="29"/>
      <c r="P249" s="29"/>
      <c r="U249" s="29"/>
    </row>
    <row r="250">
      <c r="A250" s="28"/>
      <c r="F250" s="29"/>
      <c r="K250" s="29"/>
      <c r="P250" s="29"/>
      <c r="U250" s="29"/>
    </row>
    <row r="251">
      <c r="A251" s="28"/>
      <c r="F251" s="29"/>
      <c r="K251" s="29"/>
      <c r="P251" s="29"/>
      <c r="U251" s="29"/>
    </row>
    <row r="252">
      <c r="A252" s="28"/>
      <c r="F252" s="29"/>
      <c r="K252" s="29"/>
      <c r="P252" s="29"/>
      <c r="U252" s="29"/>
    </row>
    <row r="253">
      <c r="A253" s="28"/>
      <c r="F253" s="29"/>
      <c r="K253" s="29"/>
      <c r="P253" s="29"/>
      <c r="U253" s="29"/>
    </row>
    <row r="254">
      <c r="A254" s="28"/>
      <c r="F254" s="29"/>
      <c r="K254" s="29"/>
      <c r="P254" s="29"/>
      <c r="U254" s="29"/>
    </row>
    <row r="255">
      <c r="A255" s="28"/>
      <c r="F255" s="29"/>
      <c r="K255" s="29"/>
      <c r="P255" s="29"/>
      <c r="U255" s="29"/>
    </row>
    <row r="256">
      <c r="A256" s="28"/>
      <c r="F256" s="29"/>
      <c r="K256" s="29"/>
      <c r="P256" s="29"/>
      <c r="U256" s="29"/>
    </row>
    <row r="257">
      <c r="A257" s="28"/>
      <c r="F257" s="29"/>
      <c r="K257" s="29"/>
      <c r="P257" s="29"/>
      <c r="U257" s="29"/>
    </row>
    <row r="258">
      <c r="A258" s="28"/>
      <c r="F258" s="29"/>
      <c r="K258" s="29"/>
      <c r="P258" s="29"/>
      <c r="U258" s="29"/>
    </row>
    <row r="259">
      <c r="A259" s="28"/>
      <c r="F259" s="29"/>
      <c r="K259" s="29"/>
      <c r="P259" s="29"/>
      <c r="U259" s="29"/>
    </row>
    <row r="260">
      <c r="A260" s="28"/>
      <c r="F260" s="29"/>
      <c r="K260" s="29"/>
      <c r="P260" s="29"/>
      <c r="U260" s="29"/>
    </row>
    <row r="261">
      <c r="A261" s="28"/>
      <c r="F261" s="29"/>
      <c r="K261" s="29"/>
      <c r="P261" s="29"/>
      <c r="U261" s="29"/>
    </row>
    <row r="262">
      <c r="A262" s="28"/>
      <c r="F262" s="29"/>
      <c r="K262" s="29"/>
      <c r="P262" s="29"/>
      <c r="U262" s="29"/>
    </row>
    <row r="263">
      <c r="A263" s="28"/>
      <c r="F263" s="29"/>
      <c r="K263" s="29"/>
      <c r="P263" s="29"/>
      <c r="U263" s="29"/>
    </row>
    <row r="264">
      <c r="A264" s="28"/>
      <c r="F264" s="29"/>
      <c r="K264" s="29"/>
      <c r="P264" s="29"/>
      <c r="U264" s="29"/>
    </row>
    <row r="265">
      <c r="A265" s="28"/>
      <c r="F265" s="29"/>
      <c r="K265" s="29"/>
      <c r="P265" s="29"/>
      <c r="U265" s="29"/>
    </row>
    <row r="266">
      <c r="A266" s="28"/>
      <c r="F266" s="29"/>
      <c r="K266" s="29"/>
      <c r="P266" s="29"/>
      <c r="U266" s="29"/>
    </row>
    <row r="267">
      <c r="A267" s="28"/>
      <c r="F267" s="29"/>
      <c r="K267" s="29"/>
      <c r="P267" s="29"/>
      <c r="U267" s="29"/>
    </row>
    <row r="268">
      <c r="A268" s="28"/>
      <c r="F268" s="29"/>
      <c r="K268" s="29"/>
      <c r="P268" s="29"/>
      <c r="U268" s="29"/>
    </row>
    <row r="269">
      <c r="A269" s="28"/>
      <c r="F269" s="29"/>
      <c r="K269" s="29"/>
      <c r="P269" s="29"/>
      <c r="U269" s="29"/>
    </row>
    <row r="270">
      <c r="A270" s="28"/>
      <c r="F270" s="29"/>
      <c r="K270" s="29"/>
      <c r="P270" s="29"/>
      <c r="U270" s="29"/>
    </row>
    <row r="271">
      <c r="A271" s="28"/>
      <c r="F271" s="29"/>
      <c r="K271" s="29"/>
      <c r="P271" s="29"/>
      <c r="U271" s="29"/>
    </row>
    <row r="272">
      <c r="A272" s="28"/>
      <c r="F272" s="29"/>
      <c r="K272" s="29"/>
      <c r="P272" s="29"/>
      <c r="U272" s="29"/>
    </row>
    <row r="273">
      <c r="A273" s="28"/>
      <c r="F273" s="29"/>
      <c r="K273" s="29"/>
      <c r="P273" s="29"/>
      <c r="U273" s="29"/>
    </row>
    <row r="274">
      <c r="A274" s="28"/>
      <c r="F274" s="29"/>
      <c r="K274" s="29"/>
      <c r="P274" s="29"/>
      <c r="U274" s="29"/>
    </row>
    <row r="275">
      <c r="A275" s="28"/>
      <c r="F275" s="29"/>
      <c r="K275" s="29"/>
      <c r="P275" s="29"/>
      <c r="U275" s="29"/>
    </row>
    <row r="276">
      <c r="A276" s="28"/>
      <c r="F276" s="29"/>
      <c r="K276" s="29"/>
      <c r="P276" s="29"/>
      <c r="U276" s="29"/>
    </row>
    <row r="277">
      <c r="A277" s="28"/>
      <c r="F277" s="29"/>
      <c r="K277" s="29"/>
      <c r="P277" s="29"/>
      <c r="U277" s="29"/>
    </row>
    <row r="278">
      <c r="A278" s="28"/>
      <c r="F278" s="29"/>
      <c r="K278" s="29"/>
      <c r="P278" s="29"/>
      <c r="U278" s="29"/>
    </row>
    <row r="279">
      <c r="A279" s="28"/>
      <c r="F279" s="29"/>
      <c r="K279" s="29"/>
      <c r="P279" s="29"/>
      <c r="U279" s="29"/>
    </row>
    <row r="280">
      <c r="A280" s="28"/>
      <c r="F280" s="29"/>
      <c r="K280" s="29"/>
      <c r="P280" s="29"/>
      <c r="U280" s="29"/>
    </row>
    <row r="281">
      <c r="A281" s="28"/>
      <c r="F281" s="29"/>
      <c r="K281" s="29"/>
      <c r="P281" s="29"/>
      <c r="U281" s="29"/>
    </row>
    <row r="282">
      <c r="A282" s="28"/>
      <c r="F282" s="29"/>
      <c r="K282" s="29"/>
      <c r="P282" s="29"/>
      <c r="U282" s="29"/>
    </row>
    <row r="283">
      <c r="A283" s="28"/>
      <c r="F283" s="29"/>
      <c r="K283" s="29"/>
      <c r="P283" s="29"/>
      <c r="U283" s="29"/>
    </row>
    <row r="284">
      <c r="A284" s="28"/>
      <c r="F284" s="29"/>
      <c r="K284" s="29"/>
      <c r="P284" s="29"/>
      <c r="U284" s="29"/>
    </row>
    <row r="285">
      <c r="A285" s="28"/>
      <c r="F285" s="29"/>
      <c r="K285" s="29"/>
      <c r="P285" s="29"/>
      <c r="U285" s="29"/>
    </row>
    <row r="286">
      <c r="A286" s="28"/>
      <c r="F286" s="29"/>
      <c r="K286" s="29"/>
      <c r="P286" s="29"/>
      <c r="U286" s="29"/>
    </row>
    <row r="287">
      <c r="A287" s="28"/>
      <c r="F287" s="29"/>
      <c r="K287" s="29"/>
      <c r="P287" s="29"/>
      <c r="U287" s="29"/>
    </row>
    <row r="288">
      <c r="A288" s="28"/>
      <c r="F288" s="29"/>
      <c r="K288" s="29"/>
      <c r="P288" s="29"/>
      <c r="U288" s="29"/>
    </row>
    <row r="289">
      <c r="A289" s="28"/>
      <c r="F289" s="29"/>
      <c r="K289" s="29"/>
      <c r="P289" s="29"/>
      <c r="U289" s="29"/>
    </row>
    <row r="290">
      <c r="A290" s="28"/>
      <c r="F290" s="29"/>
      <c r="K290" s="29"/>
      <c r="P290" s="29"/>
      <c r="U290" s="29"/>
    </row>
    <row r="291">
      <c r="A291" s="28"/>
      <c r="F291" s="29"/>
      <c r="K291" s="29"/>
      <c r="P291" s="29"/>
      <c r="U291" s="29"/>
    </row>
    <row r="292">
      <c r="A292" s="28"/>
      <c r="F292" s="29"/>
      <c r="K292" s="29"/>
      <c r="P292" s="29"/>
      <c r="U292" s="29"/>
    </row>
    <row r="293">
      <c r="A293" s="28"/>
      <c r="F293" s="29"/>
      <c r="K293" s="29"/>
      <c r="P293" s="29"/>
      <c r="U293" s="29"/>
    </row>
    <row r="294">
      <c r="A294" s="28"/>
      <c r="F294" s="29"/>
      <c r="K294" s="29"/>
      <c r="P294" s="29"/>
      <c r="U294" s="29"/>
    </row>
    <row r="295">
      <c r="A295" s="28"/>
      <c r="F295" s="29"/>
      <c r="K295" s="29"/>
      <c r="P295" s="29"/>
      <c r="U295" s="29"/>
    </row>
    <row r="296">
      <c r="A296" s="28"/>
      <c r="F296" s="29"/>
      <c r="K296" s="29"/>
      <c r="P296" s="29"/>
      <c r="U296" s="29"/>
    </row>
    <row r="297">
      <c r="A297" s="28"/>
      <c r="F297" s="29"/>
      <c r="K297" s="29"/>
      <c r="P297" s="29"/>
      <c r="U297" s="29"/>
    </row>
    <row r="298">
      <c r="A298" s="28"/>
      <c r="F298" s="29"/>
      <c r="K298" s="29"/>
      <c r="P298" s="29"/>
      <c r="U298" s="29"/>
    </row>
    <row r="299">
      <c r="A299" s="28"/>
      <c r="F299" s="29"/>
      <c r="K299" s="29"/>
      <c r="P299" s="29"/>
      <c r="U299" s="29"/>
    </row>
    <row r="300">
      <c r="A300" s="28"/>
      <c r="F300" s="29"/>
      <c r="K300" s="29"/>
      <c r="P300" s="29"/>
      <c r="U300" s="29"/>
    </row>
    <row r="301">
      <c r="A301" s="28"/>
      <c r="F301" s="29"/>
      <c r="K301" s="29"/>
      <c r="P301" s="29"/>
      <c r="U301" s="29"/>
    </row>
    <row r="302">
      <c r="A302" s="28"/>
      <c r="F302" s="29"/>
      <c r="K302" s="29"/>
      <c r="P302" s="29"/>
      <c r="U302" s="29"/>
    </row>
    <row r="303">
      <c r="A303" s="28"/>
      <c r="F303" s="29"/>
      <c r="K303" s="29"/>
      <c r="P303" s="29"/>
      <c r="U303" s="29"/>
    </row>
    <row r="304">
      <c r="A304" s="28"/>
      <c r="F304" s="29"/>
      <c r="K304" s="29"/>
      <c r="P304" s="29"/>
      <c r="U304" s="29"/>
    </row>
    <row r="305">
      <c r="A305" s="28"/>
      <c r="F305" s="29"/>
      <c r="K305" s="29"/>
      <c r="P305" s="29"/>
      <c r="U305" s="29"/>
    </row>
    <row r="306">
      <c r="A306" s="28"/>
      <c r="F306" s="29"/>
      <c r="K306" s="29"/>
      <c r="P306" s="29"/>
      <c r="U306" s="29"/>
    </row>
    <row r="307">
      <c r="A307" s="28"/>
      <c r="F307" s="29"/>
      <c r="K307" s="29"/>
      <c r="P307" s="29"/>
      <c r="U307" s="29"/>
    </row>
    <row r="308">
      <c r="A308" s="28"/>
      <c r="F308" s="29"/>
      <c r="K308" s="29"/>
      <c r="P308" s="29"/>
      <c r="U308" s="29"/>
    </row>
    <row r="309">
      <c r="A309" s="28"/>
      <c r="F309" s="29"/>
      <c r="K309" s="29"/>
      <c r="P309" s="29"/>
      <c r="U309" s="29"/>
    </row>
    <row r="310">
      <c r="A310" s="28"/>
      <c r="F310" s="29"/>
      <c r="K310" s="29"/>
      <c r="P310" s="29"/>
      <c r="U310" s="29"/>
    </row>
    <row r="311">
      <c r="A311" s="28"/>
      <c r="F311" s="29"/>
      <c r="K311" s="29"/>
      <c r="P311" s="29"/>
      <c r="U311" s="29"/>
    </row>
    <row r="312">
      <c r="A312" s="28"/>
      <c r="F312" s="29"/>
      <c r="K312" s="29"/>
      <c r="P312" s="29"/>
      <c r="U312" s="29"/>
    </row>
    <row r="313">
      <c r="A313" s="28"/>
      <c r="F313" s="29"/>
      <c r="K313" s="29"/>
      <c r="P313" s="29"/>
      <c r="U313" s="29"/>
    </row>
    <row r="314">
      <c r="A314" s="28"/>
      <c r="F314" s="29"/>
      <c r="K314" s="29"/>
      <c r="P314" s="29"/>
      <c r="U314" s="29"/>
    </row>
    <row r="315">
      <c r="A315" s="28"/>
      <c r="F315" s="29"/>
      <c r="K315" s="29"/>
      <c r="P315" s="29"/>
      <c r="U315" s="29"/>
    </row>
    <row r="316">
      <c r="A316" s="28"/>
      <c r="F316" s="29"/>
      <c r="K316" s="29"/>
      <c r="P316" s="29"/>
      <c r="U316" s="29"/>
    </row>
    <row r="317">
      <c r="A317" s="28"/>
      <c r="F317" s="29"/>
      <c r="K317" s="29"/>
      <c r="P317" s="29"/>
      <c r="U317" s="29"/>
    </row>
    <row r="318">
      <c r="A318" s="28"/>
      <c r="F318" s="29"/>
      <c r="K318" s="29"/>
      <c r="P318" s="29"/>
      <c r="U318" s="29"/>
    </row>
    <row r="319">
      <c r="A319" s="28"/>
      <c r="F319" s="29"/>
      <c r="K319" s="29"/>
      <c r="P319" s="29"/>
      <c r="U319" s="29"/>
    </row>
    <row r="320">
      <c r="A320" s="28"/>
      <c r="F320" s="29"/>
      <c r="K320" s="29"/>
      <c r="P320" s="29"/>
      <c r="U320" s="29"/>
    </row>
    <row r="321">
      <c r="A321" s="28"/>
      <c r="F321" s="29"/>
      <c r="K321" s="29"/>
      <c r="P321" s="29"/>
      <c r="U321" s="29"/>
    </row>
    <row r="322">
      <c r="A322" s="28"/>
      <c r="F322" s="29"/>
      <c r="K322" s="29"/>
      <c r="P322" s="29"/>
      <c r="U322" s="29"/>
    </row>
    <row r="323">
      <c r="A323" s="28"/>
      <c r="F323" s="29"/>
      <c r="K323" s="29"/>
      <c r="P323" s="29"/>
      <c r="U323" s="29"/>
    </row>
    <row r="324">
      <c r="A324" s="28"/>
      <c r="F324" s="29"/>
      <c r="K324" s="29"/>
      <c r="P324" s="29"/>
      <c r="U324" s="29"/>
    </row>
    <row r="325">
      <c r="A325" s="28"/>
      <c r="F325" s="29"/>
      <c r="K325" s="29"/>
      <c r="P325" s="29"/>
      <c r="U325" s="29"/>
    </row>
    <row r="326">
      <c r="A326" s="28"/>
      <c r="F326" s="29"/>
      <c r="K326" s="29"/>
      <c r="P326" s="29"/>
      <c r="U326" s="29"/>
    </row>
    <row r="327">
      <c r="A327" s="28"/>
      <c r="F327" s="29"/>
      <c r="K327" s="29"/>
      <c r="P327" s="29"/>
      <c r="U327" s="29"/>
    </row>
    <row r="328">
      <c r="A328" s="28"/>
      <c r="F328" s="29"/>
      <c r="K328" s="29"/>
      <c r="P328" s="29"/>
      <c r="U328" s="29"/>
    </row>
    <row r="329">
      <c r="A329" s="28"/>
      <c r="F329" s="29"/>
      <c r="K329" s="29"/>
      <c r="P329" s="29"/>
      <c r="U329" s="29"/>
    </row>
    <row r="330">
      <c r="A330" s="28"/>
      <c r="F330" s="29"/>
      <c r="K330" s="29"/>
      <c r="P330" s="29"/>
      <c r="U330" s="29"/>
    </row>
    <row r="331">
      <c r="A331" s="28"/>
      <c r="F331" s="29"/>
      <c r="K331" s="29"/>
      <c r="P331" s="29"/>
      <c r="U331" s="29"/>
    </row>
    <row r="332">
      <c r="A332" s="28"/>
      <c r="F332" s="29"/>
      <c r="K332" s="29"/>
      <c r="P332" s="29"/>
      <c r="U332" s="29"/>
    </row>
    <row r="333">
      <c r="A333" s="28"/>
      <c r="F333" s="29"/>
      <c r="K333" s="29"/>
      <c r="P333" s="29"/>
      <c r="U333" s="29"/>
    </row>
    <row r="334">
      <c r="A334" s="28"/>
      <c r="F334" s="29"/>
      <c r="K334" s="29"/>
      <c r="P334" s="29"/>
      <c r="U334" s="29"/>
    </row>
    <row r="335">
      <c r="A335" s="28"/>
      <c r="F335" s="29"/>
      <c r="K335" s="29"/>
      <c r="P335" s="29"/>
      <c r="U335" s="29"/>
    </row>
    <row r="336">
      <c r="A336" s="28"/>
      <c r="F336" s="29"/>
      <c r="K336" s="29"/>
      <c r="P336" s="29"/>
      <c r="U336" s="29"/>
    </row>
    <row r="337">
      <c r="A337" s="28"/>
      <c r="F337" s="29"/>
      <c r="K337" s="29"/>
      <c r="P337" s="29"/>
      <c r="U337" s="29"/>
    </row>
    <row r="338">
      <c r="A338" s="28"/>
      <c r="F338" s="29"/>
      <c r="K338" s="29"/>
      <c r="P338" s="29"/>
      <c r="U338" s="29"/>
    </row>
    <row r="339">
      <c r="A339" s="28"/>
      <c r="F339" s="29"/>
      <c r="K339" s="29"/>
      <c r="P339" s="29"/>
      <c r="U339" s="29"/>
    </row>
    <row r="340">
      <c r="A340" s="28"/>
      <c r="F340" s="29"/>
      <c r="K340" s="29"/>
      <c r="P340" s="29"/>
      <c r="U340" s="29"/>
    </row>
    <row r="341">
      <c r="A341" s="28"/>
      <c r="F341" s="29"/>
      <c r="K341" s="29"/>
      <c r="P341" s="29"/>
      <c r="U341" s="29"/>
    </row>
    <row r="342">
      <c r="A342" s="28"/>
      <c r="F342" s="29"/>
      <c r="K342" s="29"/>
      <c r="P342" s="29"/>
      <c r="U342" s="29"/>
    </row>
    <row r="343">
      <c r="A343" s="28"/>
      <c r="F343" s="29"/>
      <c r="K343" s="29"/>
      <c r="P343" s="29"/>
      <c r="U343" s="29"/>
    </row>
    <row r="344">
      <c r="A344" s="28"/>
      <c r="F344" s="29"/>
      <c r="K344" s="29"/>
      <c r="P344" s="29"/>
      <c r="U344" s="29"/>
    </row>
    <row r="345">
      <c r="A345" s="28"/>
      <c r="F345" s="29"/>
      <c r="K345" s="29"/>
      <c r="P345" s="29"/>
      <c r="U345" s="29"/>
    </row>
    <row r="346">
      <c r="A346" s="28"/>
      <c r="F346" s="29"/>
      <c r="K346" s="29"/>
      <c r="P346" s="29"/>
      <c r="U346" s="29"/>
    </row>
    <row r="347">
      <c r="A347" s="28"/>
      <c r="F347" s="29"/>
      <c r="K347" s="29"/>
      <c r="P347" s="29"/>
      <c r="U347" s="29"/>
    </row>
    <row r="348">
      <c r="A348" s="28"/>
      <c r="F348" s="29"/>
      <c r="K348" s="29"/>
      <c r="P348" s="29"/>
      <c r="U348" s="29"/>
    </row>
    <row r="349">
      <c r="A349" s="28"/>
      <c r="F349" s="29"/>
      <c r="K349" s="29"/>
      <c r="P349" s="29"/>
      <c r="U349" s="29"/>
    </row>
    <row r="350">
      <c r="A350" s="28"/>
      <c r="F350" s="29"/>
      <c r="K350" s="29"/>
      <c r="P350" s="29"/>
      <c r="U350" s="29"/>
    </row>
    <row r="351">
      <c r="A351" s="28"/>
      <c r="F351" s="29"/>
      <c r="K351" s="29"/>
      <c r="P351" s="29"/>
      <c r="U351" s="29"/>
    </row>
    <row r="352">
      <c r="A352" s="28"/>
      <c r="F352" s="29"/>
      <c r="K352" s="29"/>
      <c r="P352" s="29"/>
      <c r="U352" s="29"/>
    </row>
    <row r="353">
      <c r="A353" s="28"/>
      <c r="F353" s="29"/>
      <c r="K353" s="29"/>
      <c r="P353" s="29"/>
      <c r="U353" s="29"/>
    </row>
    <row r="354">
      <c r="A354" s="28"/>
      <c r="F354" s="29"/>
      <c r="K354" s="29"/>
      <c r="P354" s="29"/>
      <c r="U354" s="29"/>
    </row>
    <row r="355">
      <c r="A355" s="28"/>
      <c r="F355" s="29"/>
      <c r="K355" s="29"/>
      <c r="P355" s="29"/>
      <c r="U355" s="29"/>
    </row>
    <row r="356">
      <c r="A356" s="28"/>
      <c r="F356" s="29"/>
      <c r="K356" s="29"/>
      <c r="P356" s="29"/>
      <c r="U356" s="29"/>
    </row>
    <row r="357">
      <c r="A357" s="28"/>
      <c r="F357" s="29"/>
      <c r="K357" s="29"/>
      <c r="P357" s="29"/>
      <c r="U357" s="29"/>
    </row>
    <row r="358">
      <c r="A358" s="28"/>
      <c r="F358" s="29"/>
      <c r="K358" s="29"/>
      <c r="P358" s="29"/>
      <c r="U358" s="29"/>
    </row>
    <row r="359">
      <c r="A359" s="28"/>
      <c r="F359" s="29"/>
      <c r="K359" s="29"/>
      <c r="P359" s="29"/>
      <c r="U359" s="29"/>
    </row>
    <row r="360">
      <c r="A360" s="28"/>
      <c r="F360" s="29"/>
      <c r="K360" s="29"/>
      <c r="P360" s="29"/>
      <c r="U360" s="29"/>
    </row>
    <row r="361">
      <c r="A361" s="28"/>
      <c r="F361" s="29"/>
      <c r="K361" s="29"/>
      <c r="P361" s="29"/>
      <c r="U361" s="29"/>
    </row>
    <row r="362">
      <c r="A362" s="28"/>
      <c r="F362" s="29"/>
      <c r="K362" s="29"/>
      <c r="P362" s="29"/>
      <c r="U362" s="29"/>
    </row>
    <row r="363">
      <c r="A363" s="28"/>
      <c r="F363" s="29"/>
      <c r="K363" s="29"/>
      <c r="P363" s="29"/>
      <c r="U363" s="29"/>
    </row>
    <row r="364">
      <c r="A364" s="28"/>
      <c r="F364" s="29"/>
      <c r="K364" s="29"/>
      <c r="P364" s="29"/>
      <c r="U364" s="29"/>
    </row>
    <row r="365">
      <c r="A365" s="28"/>
      <c r="F365" s="29"/>
      <c r="K365" s="29"/>
      <c r="P365" s="29"/>
      <c r="U365" s="29"/>
    </row>
    <row r="366">
      <c r="A366" s="28"/>
      <c r="F366" s="29"/>
      <c r="K366" s="29"/>
      <c r="P366" s="29"/>
      <c r="U366" s="29"/>
    </row>
    <row r="367">
      <c r="A367" s="28"/>
      <c r="F367" s="29"/>
      <c r="K367" s="29"/>
      <c r="P367" s="29"/>
      <c r="U367" s="29"/>
    </row>
    <row r="368">
      <c r="A368" s="28"/>
      <c r="F368" s="29"/>
      <c r="K368" s="29"/>
      <c r="P368" s="29"/>
      <c r="U368" s="29"/>
    </row>
    <row r="369">
      <c r="A369" s="28"/>
      <c r="F369" s="29"/>
      <c r="K369" s="29"/>
      <c r="P369" s="29"/>
      <c r="U369" s="29"/>
    </row>
    <row r="370">
      <c r="A370" s="28"/>
      <c r="F370" s="29"/>
      <c r="K370" s="29"/>
      <c r="P370" s="29"/>
      <c r="U370" s="29"/>
    </row>
    <row r="371">
      <c r="A371" s="28"/>
      <c r="F371" s="29"/>
      <c r="K371" s="29"/>
      <c r="P371" s="29"/>
      <c r="U371" s="29"/>
    </row>
    <row r="372">
      <c r="A372" s="28"/>
      <c r="F372" s="29"/>
      <c r="K372" s="29"/>
      <c r="P372" s="29"/>
      <c r="U372" s="29"/>
    </row>
    <row r="373">
      <c r="A373" s="28"/>
      <c r="F373" s="29"/>
      <c r="K373" s="29"/>
      <c r="P373" s="29"/>
      <c r="U373" s="29"/>
    </row>
    <row r="374">
      <c r="A374" s="28"/>
      <c r="F374" s="29"/>
      <c r="K374" s="29"/>
      <c r="P374" s="29"/>
      <c r="U374" s="29"/>
    </row>
    <row r="375">
      <c r="A375" s="28"/>
      <c r="F375" s="29"/>
      <c r="K375" s="29"/>
      <c r="P375" s="29"/>
      <c r="U375" s="29"/>
    </row>
    <row r="376">
      <c r="A376" s="28"/>
      <c r="F376" s="29"/>
      <c r="K376" s="29"/>
      <c r="P376" s="29"/>
      <c r="U376" s="29"/>
    </row>
    <row r="377">
      <c r="A377" s="28"/>
      <c r="F377" s="29"/>
      <c r="K377" s="29"/>
      <c r="P377" s="29"/>
      <c r="U377" s="29"/>
    </row>
    <row r="378">
      <c r="A378" s="28"/>
      <c r="F378" s="29"/>
      <c r="K378" s="29"/>
      <c r="P378" s="29"/>
      <c r="U378" s="29"/>
    </row>
    <row r="379">
      <c r="A379" s="28"/>
      <c r="F379" s="29"/>
      <c r="K379" s="29"/>
      <c r="P379" s="29"/>
      <c r="U379" s="29"/>
    </row>
    <row r="380">
      <c r="A380" s="28"/>
      <c r="F380" s="29"/>
      <c r="K380" s="29"/>
      <c r="P380" s="29"/>
      <c r="U380" s="29"/>
    </row>
    <row r="381">
      <c r="A381" s="28"/>
      <c r="F381" s="29"/>
      <c r="K381" s="29"/>
      <c r="P381" s="29"/>
      <c r="U381" s="29"/>
    </row>
    <row r="382">
      <c r="A382" s="28"/>
      <c r="F382" s="29"/>
      <c r="K382" s="29"/>
      <c r="P382" s="29"/>
      <c r="U382" s="29"/>
    </row>
    <row r="383">
      <c r="A383" s="28"/>
      <c r="F383" s="29"/>
      <c r="K383" s="29"/>
      <c r="P383" s="29"/>
      <c r="U383" s="29"/>
    </row>
    <row r="384">
      <c r="A384" s="28"/>
      <c r="F384" s="29"/>
      <c r="K384" s="29"/>
      <c r="P384" s="29"/>
      <c r="U384" s="29"/>
    </row>
    <row r="385">
      <c r="A385" s="28"/>
      <c r="F385" s="29"/>
      <c r="K385" s="29"/>
      <c r="P385" s="29"/>
      <c r="U385" s="29"/>
    </row>
    <row r="386">
      <c r="A386" s="28"/>
      <c r="F386" s="29"/>
      <c r="K386" s="29"/>
      <c r="P386" s="29"/>
      <c r="U386" s="29"/>
    </row>
    <row r="387">
      <c r="A387" s="28"/>
      <c r="F387" s="29"/>
      <c r="K387" s="29"/>
      <c r="P387" s="29"/>
      <c r="U387" s="29"/>
    </row>
    <row r="388">
      <c r="A388" s="28"/>
      <c r="F388" s="29"/>
      <c r="K388" s="29"/>
      <c r="P388" s="29"/>
      <c r="U388" s="29"/>
    </row>
    <row r="389">
      <c r="A389" s="28"/>
      <c r="F389" s="29"/>
      <c r="K389" s="29"/>
      <c r="P389" s="29"/>
      <c r="U389" s="29"/>
    </row>
    <row r="390">
      <c r="A390" s="28"/>
      <c r="F390" s="29"/>
      <c r="K390" s="29"/>
      <c r="P390" s="29"/>
      <c r="U390" s="29"/>
    </row>
    <row r="391">
      <c r="A391" s="28"/>
      <c r="F391" s="29"/>
      <c r="K391" s="29"/>
      <c r="P391" s="29"/>
      <c r="U391" s="29"/>
    </row>
    <row r="392">
      <c r="A392" s="28"/>
      <c r="F392" s="29"/>
      <c r="K392" s="29"/>
      <c r="P392" s="29"/>
      <c r="U392" s="29"/>
    </row>
    <row r="393">
      <c r="A393" s="28"/>
      <c r="F393" s="29"/>
      <c r="K393" s="29"/>
      <c r="P393" s="29"/>
      <c r="U393" s="29"/>
    </row>
    <row r="394">
      <c r="A394" s="28"/>
      <c r="F394" s="29"/>
      <c r="K394" s="29"/>
      <c r="P394" s="29"/>
      <c r="U394" s="29"/>
    </row>
    <row r="395">
      <c r="A395" s="28"/>
      <c r="F395" s="29"/>
      <c r="K395" s="29"/>
      <c r="P395" s="29"/>
      <c r="U395" s="29"/>
    </row>
    <row r="396">
      <c r="A396" s="28"/>
      <c r="F396" s="29"/>
      <c r="K396" s="29"/>
      <c r="P396" s="29"/>
      <c r="U396" s="29"/>
    </row>
    <row r="397">
      <c r="A397" s="28"/>
      <c r="F397" s="29"/>
      <c r="K397" s="29"/>
      <c r="P397" s="29"/>
      <c r="U397" s="29"/>
    </row>
    <row r="398">
      <c r="A398" s="28"/>
      <c r="F398" s="29"/>
      <c r="K398" s="29"/>
      <c r="P398" s="29"/>
      <c r="U398" s="29"/>
    </row>
    <row r="399">
      <c r="A399" s="28"/>
      <c r="F399" s="29"/>
      <c r="K399" s="29"/>
      <c r="P399" s="29"/>
      <c r="U399" s="29"/>
    </row>
    <row r="400">
      <c r="A400" s="28"/>
      <c r="F400" s="29"/>
      <c r="K400" s="29"/>
      <c r="P400" s="29"/>
      <c r="U400" s="29"/>
    </row>
    <row r="401">
      <c r="A401" s="28"/>
      <c r="F401" s="29"/>
      <c r="K401" s="29"/>
      <c r="P401" s="29"/>
      <c r="U401" s="29"/>
    </row>
    <row r="402">
      <c r="A402" s="28"/>
      <c r="F402" s="29"/>
      <c r="K402" s="29"/>
      <c r="P402" s="29"/>
      <c r="U402" s="29"/>
    </row>
    <row r="403">
      <c r="A403" s="28"/>
      <c r="F403" s="29"/>
      <c r="K403" s="29"/>
      <c r="P403" s="29"/>
      <c r="U403" s="29"/>
    </row>
    <row r="404">
      <c r="A404" s="28"/>
      <c r="F404" s="29"/>
      <c r="K404" s="29"/>
      <c r="P404" s="29"/>
      <c r="U404" s="29"/>
    </row>
    <row r="405">
      <c r="A405" s="28"/>
      <c r="F405" s="29"/>
      <c r="K405" s="29"/>
      <c r="P405" s="29"/>
      <c r="U405" s="29"/>
    </row>
    <row r="406">
      <c r="A406" s="28"/>
      <c r="F406" s="29"/>
      <c r="K406" s="29"/>
      <c r="P406" s="29"/>
      <c r="U406" s="29"/>
    </row>
    <row r="407">
      <c r="A407" s="28"/>
      <c r="F407" s="29"/>
      <c r="K407" s="29"/>
      <c r="P407" s="29"/>
      <c r="U407" s="29"/>
    </row>
    <row r="408">
      <c r="A408" s="28"/>
      <c r="F408" s="29"/>
      <c r="K408" s="29"/>
      <c r="P408" s="29"/>
      <c r="U408" s="29"/>
    </row>
    <row r="409">
      <c r="A409" s="28"/>
      <c r="F409" s="29"/>
      <c r="K409" s="29"/>
      <c r="P409" s="29"/>
      <c r="U409" s="29"/>
    </row>
    <row r="410">
      <c r="A410" s="28"/>
      <c r="F410" s="29"/>
      <c r="K410" s="29"/>
      <c r="P410" s="29"/>
      <c r="U410" s="29"/>
    </row>
    <row r="411">
      <c r="A411" s="28"/>
      <c r="F411" s="29"/>
      <c r="K411" s="29"/>
      <c r="P411" s="29"/>
      <c r="U411" s="29"/>
    </row>
    <row r="412">
      <c r="A412" s="28"/>
      <c r="F412" s="29"/>
      <c r="K412" s="29"/>
      <c r="P412" s="29"/>
      <c r="U412" s="29"/>
    </row>
    <row r="413">
      <c r="A413" s="28"/>
      <c r="F413" s="29"/>
      <c r="K413" s="29"/>
      <c r="P413" s="29"/>
      <c r="U413" s="29"/>
    </row>
    <row r="414">
      <c r="A414" s="28"/>
      <c r="F414" s="29"/>
      <c r="K414" s="29"/>
      <c r="P414" s="29"/>
      <c r="U414" s="29"/>
    </row>
    <row r="415">
      <c r="A415" s="28"/>
      <c r="F415" s="29"/>
      <c r="K415" s="29"/>
      <c r="P415" s="29"/>
      <c r="U415" s="29"/>
    </row>
    <row r="416">
      <c r="A416" s="28"/>
      <c r="F416" s="29"/>
      <c r="K416" s="29"/>
      <c r="P416" s="29"/>
      <c r="U416" s="29"/>
    </row>
    <row r="417">
      <c r="A417" s="28"/>
      <c r="F417" s="29"/>
      <c r="K417" s="29"/>
      <c r="P417" s="29"/>
      <c r="U417" s="29"/>
    </row>
    <row r="418">
      <c r="A418" s="28"/>
      <c r="F418" s="29"/>
      <c r="K418" s="29"/>
      <c r="P418" s="29"/>
      <c r="U418" s="29"/>
    </row>
    <row r="419">
      <c r="A419" s="28"/>
      <c r="F419" s="29"/>
      <c r="K419" s="29"/>
      <c r="P419" s="29"/>
      <c r="U419" s="29"/>
    </row>
    <row r="420">
      <c r="A420" s="28"/>
      <c r="F420" s="29"/>
      <c r="K420" s="29"/>
      <c r="P420" s="29"/>
      <c r="U420" s="29"/>
    </row>
    <row r="421">
      <c r="A421" s="28"/>
      <c r="F421" s="29"/>
      <c r="K421" s="29"/>
      <c r="P421" s="29"/>
      <c r="U421" s="29"/>
    </row>
    <row r="422">
      <c r="A422" s="28"/>
      <c r="F422" s="29"/>
      <c r="K422" s="29"/>
      <c r="P422" s="29"/>
      <c r="U422" s="29"/>
    </row>
    <row r="423">
      <c r="A423" s="28"/>
      <c r="F423" s="29"/>
      <c r="K423" s="29"/>
      <c r="P423" s="29"/>
      <c r="U423" s="29"/>
    </row>
    <row r="424">
      <c r="A424" s="28"/>
      <c r="F424" s="29"/>
      <c r="K424" s="29"/>
      <c r="P424" s="29"/>
      <c r="U424" s="29"/>
    </row>
    <row r="425">
      <c r="A425" s="28"/>
      <c r="F425" s="29"/>
      <c r="K425" s="29"/>
      <c r="P425" s="29"/>
      <c r="U425" s="29"/>
    </row>
    <row r="426">
      <c r="A426" s="28"/>
      <c r="F426" s="29"/>
      <c r="K426" s="29"/>
      <c r="P426" s="29"/>
      <c r="U426" s="29"/>
    </row>
    <row r="427">
      <c r="A427" s="28"/>
      <c r="F427" s="29"/>
      <c r="K427" s="29"/>
      <c r="P427" s="29"/>
      <c r="U427" s="29"/>
    </row>
    <row r="428">
      <c r="A428" s="28"/>
      <c r="F428" s="29"/>
      <c r="K428" s="29"/>
      <c r="P428" s="29"/>
      <c r="U428" s="29"/>
    </row>
    <row r="429">
      <c r="A429" s="28"/>
      <c r="F429" s="29"/>
      <c r="K429" s="29"/>
      <c r="P429" s="29"/>
      <c r="U429" s="29"/>
    </row>
    <row r="430">
      <c r="A430" s="28"/>
      <c r="F430" s="29"/>
      <c r="K430" s="29"/>
      <c r="P430" s="29"/>
      <c r="U430" s="29"/>
    </row>
    <row r="431">
      <c r="A431" s="28"/>
      <c r="F431" s="29"/>
      <c r="K431" s="29"/>
      <c r="P431" s="29"/>
      <c r="U431" s="29"/>
    </row>
    <row r="432">
      <c r="A432" s="28"/>
      <c r="F432" s="29"/>
      <c r="K432" s="29"/>
      <c r="P432" s="29"/>
      <c r="U432" s="29"/>
    </row>
    <row r="433">
      <c r="A433" s="28"/>
      <c r="F433" s="29"/>
      <c r="K433" s="29"/>
      <c r="P433" s="29"/>
      <c r="U433" s="29"/>
    </row>
    <row r="434">
      <c r="A434" s="28"/>
      <c r="F434" s="29"/>
      <c r="K434" s="29"/>
      <c r="P434" s="29"/>
      <c r="U434" s="29"/>
    </row>
    <row r="435">
      <c r="A435" s="28"/>
      <c r="F435" s="29"/>
      <c r="K435" s="29"/>
      <c r="P435" s="29"/>
      <c r="U435" s="29"/>
    </row>
    <row r="436">
      <c r="A436" s="28"/>
      <c r="F436" s="29"/>
      <c r="K436" s="29"/>
      <c r="P436" s="29"/>
      <c r="U436" s="29"/>
    </row>
    <row r="437">
      <c r="A437" s="28"/>
      <c r="F437" s="29"/>
      <c r="K437" s="29"/>
      <c r="P437" s="29"/>
      <c r="U437" s="29"/>
    </row>
    <row r="438">
      <c r="A438" s="28"/>
      <c r="F438" s="29"/>
      <c r="K438" s="29"/>
      <c r="P438" s="29"/>
      <c r="U438" s="29"/>
    </row>
    <row r="439">
      <c r="A439" s="28"/>
      <c r="F439" s="29"/>
      <c r="K439" s="29"/>
      <c r="P439" s="29"/>
      <c r="U439" s="29"/>
    </row>
    <row r="440">
      <c r="A440" s="28"/>
      <c r="F440" s="29"/>
      <c r="K440" s="29"/>
      <c r="P440" s="29"/>
      <c r="U440" s="29"/>
    </row>
    <row r="441">
      <c r="A441" s="28"/>
      <c r="F441" s="29"/>
      <c r="K441" s="29"/>
      <c r="P441" s="29"/>
      <c r="U441" s="29"/>
    </row>
    <row r="442">
      <c r="A442" s="28"/>
      <c r="F442" s="29"/>
      <c r="K442" s="29"/>
      <c r="P442" s="29"/>
      <c r="U442" s="29"/>
    </row>
    <row r="443">
      <c r="A443" s="28"/>
      <c r="F443" s="29"/>
      <c r="K443" s="29"/>
      <c r="P443" s="29"/>
      <c r="U443" s="29"/>
    </row>
    <row r="444">
      <c r="A444" s="28"/>
      <c r="F444" s="29"/>
      <c r="K444" s="29"/>
      <c r="P444" s="29"/>
      <c r="U444" s="29"/>
    </row>
    <row r="445">
      <c r="A445" s="28"/>
      <c r="F445" s="29"/>
      <c r="K445" s="29"/>
      <c r="P445" s="29"/>
      <c r="U445" s="29"/>
    </row>
    <row r="446">
      <c r="A446" s="28"/>
      <c r="F446" s="29"/>
      <c r="K446" s="29"/>
      <c r="P446" s="29"/>
      <c r="U446" s="29"/>
    </row>
    <row r="447">
      <c r="A447" s="28"/>
      <c r="F447" s="29"/>
      <c r="K447" s="29"/>
      <c r="P447" s="29"/>
      <c r="U447" s="29"/>
    </row>
    <row r="448">
      <c r="A448" s="28"/>
      <c r="F448" s="29"/>
      <c r="K448" s="29"/>
      <c r="P448" s="29"/>
      <c r="U448" s="29"/>
    </row>
    <row r="449">
      <c r="A449" s="28"/>
      <c r="F449" s="29"/>
      <c r="K449" s="29"/>
      <c r="P449" s="29"/>
      <c r="U449" s="29"/>
    </row>
    <row r="450">
      <c r="A450" s="28"/>
      <c r="F450" s="29"/>
      <c r="K450" s="29"/>
      <c r="P450" s="29"/>
      <c r="U450" s="29"/>
    </row>
    <row r="451">
      <c r="A451" s="28"/>
      <c r="F451" s="29"/>
      <c r="K451" s="29"/>
      <c r="P451" s="29"/>
      <c r="U451" s="29"/>
    </row>
    <row r="452">
      <c r="A452" s="28"/>
      <c r="F452" s="29"/>
      <c r="K452" s="29"/>
      <c r="P452" s="29"/>
      <c r="U452" s="29"/>
    </row>
    <row r="453">
      <c r="A453" s="28"/>
      <c r="F453" s="29"/>
      <c r="K453" s="29"/>
      <c r="P453" s="29"/>
      <c r="U453" s="29"/>
    </row>
    <row r="454">
      <c r="A454" s="28"/>
      <c r="F454" s="29"/>
      <c r="K454" s="29"/>
      <c r="P454" s="29"/>
      <c r="U454" s="29"/>
    </row>
    <row r="455">
      <c r="A455" s="28"/>
      <c r="F455" s="29"/>
      <c r="K455" s="29"/>
      <c r="P455" s="29"/>
      <c r="U455" s="29"/>
    </row>
    <row r="456">
      <c r="A456" s="28"/>
      <c r="F456" s="29"/>
      <c r="K456" s="29"/>
      <c r="P456" s="29"/>
      <c r="U456" s="29"/>
    </row>
    <row r="457">
      <c r="A457" s="28"/>
      <c r="F457" s="29"/>
      <c r="K457" s="29"/>
      <c r="P457" s="29"/>
      <c r="U457" s="29"/>
    </row>
    <row r="458">
      <c r="A458" s="28"/>
      <c r="F458" s="29"/>
      <c r="K458" s="29"/>
      <c r="P458" s="29"/>
      <c r="U458" s="29"/>
    </row>
    <row r="459">
      <c r="A459" s="28"/>
      <c r="F459" s="29"/>
      <c r="K459" s="29"/>
      <c r="P459" s="29"/>
      <c r="U459" s="29"/>
    </row>
    <row r="460">
      <c r="A460" s="28"/>
      <c r="F460" s="29"/>
      <c r="K460" s="29"/>
      <c r="P460" s="29"/>
      <c r="U460" s="29"/>
    </row>
    <row r="461">
      <c r="A461" s="28"/>
      <c r="F461" s="29"/>
      <c r="K461" s="29"/>
      <c r="P461" s="29"/>
      <c r="U461" s="29"/>
    </row>
    <row r="462">
      <c r="A462" s="28"/>
      <c r="F462" s="29"/>
      <c r="K462" s="29"/>
      <c r="P462" s="29"/>
      <c r="U462" s="29"/>
    </row>
    <row r="463">
      <c r="A463" s="28"/>
      <c r="F463" s="29"/>
      <c r="K463" s="29"/>
      <c r="P463" s="29"/>
      <c r="U463" s="29"/>
    </row>
    <row r="464">
      <c r="A464" s="28"/>
      <c r="F464" s="29"/>
      <c r="K464" s="29"/>
      <c r="P464" s="29"/>
      <c r="U464" s="29"/>
    </row>
    <row r="465">
      <c r="A465" s="28"/>
      <c r="F465" s="29"/>
      <c r="K465" s="29"/>
      <c r="P465" s="29"/>
      <c r="U465" s="29"/>
    </row>
    <row r="466">
      <c r="A466" s="28"/>
      <c r="F466" s="29"/>
      <c r="K466" s="29"/>
      <c r="P466" s="29"/>
      <c r="U466" s="29"/>
    </row>
    <row r="467">
      <c r="A467" s="28"/>
      <c r="F467" s="29"/>
      <c r="K467" s="29"/>
      <c r="P467" s="29"/>
      <c r="U467" s="29"/>
    </row>
    <row r="468">
      <c r="A468" s="28"/>
      <c r="F468" s="29"/>
      <c r="K468" s="29"/>
      <c r="P468" s="29"/>
      <c r="U468" s="29"/>
    </row>
    <row r="469">
      <c r="A469" s="28"/>
      <c r="F469" s="29"/>
      <c r="K469" s="29"/>
      <c r="P469" s="29"/>
      <c r="U469" s="29"/>
    </row>
    <row r="470">
      <c r="A470" s="28"/>
      <c r="F470" s="29"/>
      <c r="K470" s="29"/>
      <c r="P470" s="29"/>
      <c r="U470" s="29"/>
    </row>
    <row r="471">
      <c r="A471" s="28"/>
      <c r="F471" s="29"/>
      <c r="K471" s="29"/>
      <c r="P471" s="29"/>
      <c r="U471" s="29"/>
    </row>
    <row r="472">
      <c r="A472" s="28"/>
      <c r="F472" s="29"/>
      <c r="K472" s="29"/>
      <c r="P472" s="29"/>
      <c r="U472" s="29"/>
    </row>
    <row r="473">
      <c r="A473" s="28"/>
      <c r="F473" s="29"/>
      <c r="K473" s="29"/>
      <c r="P473" s="29"/>
      <c r="U473" s="29"/>
    </row>
    <row r="474">
      <c r="A474" s="28"/>
      <c r="F474" s="29"/>
      <c r="K474" s="29"/>
      <c r="P474" s="29"/>
      <c r="U474" s="29"/>
    </row>
    <row r="475">
      <c r="A475" s="28"/>
      <c r="F475" s="29"/>
      <c r="K475" s="29"/>
      <c r="P475" s="29"/>
      <c r="U475" s="29"/>
    </row>
    <row r="476">
      <c r="A476" s="28"/>
      <c r="F476" s="29"/>
      <c r="K476" s="29"/>
      <c r="P476" s="29"/>
      <c r="U476" s="29"/>
    </row>
    <row r="477">
      <c r="A477" s="28"/>
      <c r="F477" s="29"/>
      <c r="K477" s="29"/>
      <c r="P477" s="29"/>
      <c r="U477" s="29"/>
    </row>
    <row r="478">
      <c r="A478" s="28"/>
      <c r="F478" s="29"/>
      <c r="K478" s="29"/>
      <c r="P478" s="29"/>
      <c r="U478" s="29"/>
    </row>
    <row r="479">
      <c r="A479" s="28"/>
      <c r="F479" s="29"/>
      <c r="K479" s="29"/>
      <c r="P479" s="29"/>
      <c r="U479" s="29"/>
    </row>
    <row r="480">
      <c r="A480" s="28"/>
      <c r="F480" s="29"/>
      <c r="K480" s="29"/>
      <c r="P480" s="29"/>
      <c r="U480" s="29"/>
    </row>
    <row r="481">
      <c r="A481" s="28"/>
      <c r="F481" s="29"/>
      <c r="K481" s="29"/>
      <c r="P481" s="29"/>
      <c r="U481" s="29"/>
    </row>
    <row r="482">
      <c r="A482" s="28"/>
      <c r="F482" s="29"/>
      <c r="K482" s="29"/>
      <c r="P482" s="29"/>
      <c r="U482" s="29"/>
    </row>
    <row r="483">
      <c r="A483" s="28"/>
      <c r="F483" s="29"/>
      <c r="K483" s="29"/>
      <c r="P483" s="29"/>
      <c r="U483" s="29"/>
    </row>
    <row r="484">
      <c r="A484" s="28"/>
      <c r="F484" s="29"/>
      <c r="K484" s="29"/>
      <c r="P484" s="29"/>
      <c r="U484" s="29"/>
    </row>
    <row r="485">
      <c r="A485" s="28"/>
      <c r="F485" s="29"/>
      <c r="K485" s="29"/>
      <c r="P485" s="29"/>
      <c r="U485" s="29"/>
    </row>
    <row r="486">
      <c r="A486" s="28"/>
      <c r="F486" s="29"/>
      <c r="K486" s="29"/>
      <c r="P486" s="29"/>
      <c r="U486" s="29"/>
    </row>
    <row r="487">
      <c r="A487" s="28"/>
      <c r="F487" s="29"/>
      <c r="K487" s="29"/>
      <c r="P487" s="29"/>
      <c r="U487" s="29"/>
    </row>
    <row r="488">
      <c r="A488" s="28"/>
      <c r="F488" s="29"/>
      <c r="K488" s="29"/>
      <c r="P488" s="29"/>
      <c r="U488" s="29"/>
    </row>
    <row r="489">
      <c r="A489" s="28"/>
      <c r="F489" s="29"/>
      <c r="K489" s="29"/>
      <c r="P489" s="29"/>
      <c r="U489" s="29"/>
    </row>
    <row r="490">
      <c r="A490" s="28"/>
      <c r="F490" s="29"/>
      <c r="K490" s="29"/>
      <c r="P490" s="29"/>
      <c r="U490" s="29"/>
    </row>
    <row r="491">
      <c r="A491" s="28"/>
      <c r="F491" s="29"/>
      <c r="K491" s="29"/>
      <c r="P491" s="29"/>
      <c r="U491" s="29"/>
    </row>
    <row r="492">
      <c r="A492" s="28"/>
      <c r="F492" s="29"/>
      <c r="K492" s="29"/>
      <c r="P492" s="29"/>
      <c r="U492" s="29"/>
    </row>
    <row r="493">
      <c r="A493" s="28"/>
      <c r="F493" s="29"/>
      <c r="K493" s="29"/>
      <c r="P493" s="29"/>
      <c r="U493" s="29"/>
    </row>
    <row r="494">
      <c r="A494" s="28"/>
      <c r="F494" s="29"/>
      <c r="K494" s="29"/>
      <c r="P494" s="29"/>
      <c r="U494" s="29"/>
    </row>
    <row r="495">
      <c r="A495" s="28"/>
      <c r="F495" s="29"/>
      <c r="K495" s="29"/>
      <c r="P495" s="29"/>
      <c r="U495" s="29"/>
    </row>
    <row r="496">
      <c r="A496" s="28"/>
      <c r="F496" s="29"/>
      <c r="K496" s="29"/>
      <c r="P496" s="29"/>
      <c r="U496" s="29"/>
    </row>
    <row r="497">
      <c r="A497" s="28"/>
      <c r="F497" s="29"/>
      <c r="K497" s="29"/>
      <c r="P497" s="29"/>
      <c r="U497" s="29"/>
    </row>
    <row r="498">
      <c r="A498" s="28"/>
      <c r="F498" s="29"/>
      <c r="K498" s="29"/>
      <c r="P498" s="29"/>
      <c r="U498" s="29"/>
    </row>
    <row r="499">
      <c r="A499" s="28"/>
      <c r="F499" s="29"/>
      <c r="K499" s="29"/>
      <c r="P499" s="29"/>
      <c r="U499" s="29"/>
    </row>
    <row r="500">
      <c r="A500" s="28"/>
      <c r="F500" s="29"/>
      <c r="K500" s="29"/>
      <c r="P500" s="29"/>
      <c r="U500" s="29"/>
    </row>
    <row r="501">
      <c r="A501" s="28"/>
      <c r="F501" s="29"/>
      <c r="K501" s="29"/>
      <c r="P501" s="29"/>
      <c r="U501" s="29"/>
    </row>
    <row r="502">
      <c r="A502" s="28"/>
      <c r="F502" s="29"/>
      <c r="K502" s="29"/>
      <c r="P502" s="29"/>
      <c r="U502" s="29"/>
    </row>
    <row r="503">
      <c r="A503" s="28"/>
      <c r="F503" s="29"/>
      <c r="K503" s="29"/>
      <c r="P503" s="29"/>
      <c r="U503" s="29"/>
    </row>
    <row r="504">
      <c r="A504" s="28"/>
      <c r="F504" s="29"/>
      <c r="K504" s="29"/>
      <c r="P504" s="29"/>
      <c r="U504" s="29"/>
    </row>
    <row r="505">
      <c r="A505" s="28"/>
      <c r="F505" s="29"/>
      <c r="K505" s="29"/>
      <c r="P505" s="29"/>
      <c r="U505" s="29"/>
    </row>
    <row r="506">
      <c r="A506" s="28"/>
      <c r="F506" s="29"/>
      <c r="K506" s="29"/>
      <c r="P506" s="29"/>
      <c r="U506" s="29"/>
    </row>
    <row r="507">
      <c r="A507" s="28"/>
      <c r="F507" s="29"/>
      <c r="K507" s="29"/>
      <c r="P507" s="29"/>
      <c r="U507" s="29"/>
    </row>
    <row r="508">
      <c r="A508" s="28"/>
      <c r="F508" s="29"/>
      <c r="K508" s="29"/>
      <c r="P508" s="29"/>
      <c r="U508" s="29"/>
    </row>
    <row r="509">
      <c r="A509" s="28"/>
      <c r="F509" s="29"/>
      <c r="K509" s="29"/>
      <c r="P509" s="29"/>
      <c r="U509" s="29"/>
    </row>
    <row r="510">
      <c r="A510" s="28"/>
      <c r="F510" s="29"/>
      <c r="K510" s="29"/>
      <c r="P510" s="29"/>
      <c r="U510" s="29"/>
    </row>
    <row r="511">
      <c r="A511" s="28"/>
      <c r="F511" s="29"/>
      <c r="K511" s="29"/>
      <c r="P511" s="29"/>
      <c r="U511" s="29"/>
    </row>
    <row r="512">
      <c r="A512" s="28"/>
      <c r="F512" s="29"/>
      <c r="K512" s="29"/>
      <c r="P512" s="29"/>
      <c r="U512" s="29"/>
    </row>
    <row r="513">
      <c r="A513" s="28"/>
      <c r="F513" s="29"/>
      <c r="K513" s="29"/>
      <c r="P513" s="29"/>
      <c r="U513" s="29"/>
    </row>
    <row r="514">
      <c r="A514" s="28"/>
      <c r="F514" s="29"/>
      <c r="K514" s="29"/>
      <c r="P514" s="29"/>
      <c r="U514" s="29"/>
    </row>
    <row r="515">
      <c r="A515" s="28"/>
      <c r="F515" s="29"/>
      <c r="K515" s="29"/>
      <c r="P515" s="29"/>
      <c r="U515" s="29"/>
    </row>
    <row r="516">
      <c r="A516" s="28"/>
      <c r="F516" s="29"/>
      <c r="K516" s="29"/>
      <c r="P516" s="29"/>
      <c r="U516" s="29"/>
    </row>
    <row r="517">
      <c r="A517" s="28"/>
      <c r="F517" s="29"/>
      <c r="K517" s="29"/>
      <c r="P517" s="29"/>
      <c r="U517" s="29"/>
    </row>
    <row r="518">
      <c r="A518" s="28"/>
      <c r="F518" s="29"/>
      <c r="K518" s="29"/>
      <c r="P518" s="29"/>
      <c r="U518" s="29"/>
    </row>
    <row r="519">
      <c r="A519" s="28"/>
      <c r="F519" s="29"/>
      <c r="K519" s="29"/>
      <c r="P519" s="29"/>
      <c r="U519" s="29"/>
    </row>
    <row r="520">
      <c r="A520" s="28"/>
      <c r="F520" s="29"/>
      <c r="K520" s="29"/>
      <c r="P520" s="29"/>
      <c r="U520" s="29"/>
    </row>
    <row r="521">
      <c r="A521" s="28"/>
      <c r="F521" s="29"/>
      <c r="K521" s="29"/>
      <c r="P521" s="29"/>
      <c r="U521" s="29"/>
    </row>
    <row r="522">
      <c r="A522" s="28"/>
      <c r="F522" s="29"/>
      <c r="K522" s="29"/>
      <c r="P522" s="29"/>
      <c r="U522" s="29"/>
    </row>
    <row r="523">
      <c r="A523" s="28"/>
      <c r="F523" s="29"/>
      <c r="K523" s="29"/>
      <c r="P523" s="29"/>
      <c r="U523" s="29"/>
    </row>
    <row r="524">
      <c r="A524" s="28"/>
      <c r="F524" s="29"/>
      <c r="K524" s="29"/>
      <c r="P524" s="29"/>
      <c r="U524" s="29"/>
    </row>
    <row r="525">
      <c r="A525" s="28"/>
      <c r="F525" s="29"/>
      <c r="K525" s="29"/>
      <c r="P525" s="29"/>
      <c r="U525" s="29"/>
    </row>
    <row r="526">
      <c r="A526" s="28"/>
      <c r="F526" s="29"/>
      <c r="K526" s="29"/>
      <c r="P526" s="29"/>
      <c r="U526" s="29"/>
    </row>
    <row r="527">
      <c r="A527" s="28"/>
      <c r="F527" s="29"/>
      <c r="K527" s="29"/>
      <c r="P527" s="29"/>
      <c r="U527" s="29"/>
    </row>
    <row r="528">
      <c r="A528" s="28"/>
      <c r="F528" s="29"/>
      <c r="K528" s="29"/>
      <c r="P528" s="29"/>
      <c r="U528" s="29"/>
    </row>
    <row r="529">
      <c r="A529" s="28"/>
      <c r="F529" s="29"/>
      <c r="K529" s="29"/>
      <c r="P529" s="29"/>
      <c r="U529" s="29"/>
    </row>
    <row r="530">
      <c r="A530" s="28"/>
      <c r="F530" s="29"/>
      <c r="K530" s="29"/>
      <c r="P530" s="29"/>
      <c r="U530" s="29"/>
    </row>
    <row r="531">
      <c r="A531" s="28"/>
      <c r="F531" s="29"/>
      <c r="K531" s="29"/>
      <c r="P531" s="29"/>
      <c r="U531" s="29"/>
    </row>
    <row r="532">
      <c r="A532" s="28"/>
      <c r="F532" s="29"/>
      <c r="K532" s="29"/>
      <c r="P532" s="29"/>
      <c r="U532" s="29"/>
    </row>
    <row r="533">
      <c r="A533" s="28"/>
      <c r="F533" s="29"/>
      <c r="K533" s="29"/>
      <c r="P533" s="29"/>
      <c r="U533" s="29"/>
    </row>
    <row r="534">
      <c r="A534" s="28"/>
      <c r="F534" s="29"/>
      <c r="K534" s="29"/>
      <c r="P534" s="29"/>
      <c r="U534" s="29"/>
    </row>
    <row r="535">
      <c r="A535" s="28"/>
      <c r="F535" s="29"/>
      <c r="K535" s="29"/>
      <c r="P535" s="29"/>
      <c r="U535" s="29"/>
    </row>
    <row r="536">
      <c r="A536" s="28"/>
      <c r="F536" s="29"/>
      <c r="K536" s="29"/>
      <c r="P536" s="29"/>
      <c r="U536" s="29"/>
    </row>
    <row r="537">
      <c r="A537" s="28"/>
      <c r="F537" s="29"/>
      <c r="K537" s="29"/>
      <c r="P537" s="29"/>
      <c r="U537" s="29"/>
    </row>
    <row r="538">
      <c r="A538" s="28"/>
      <c r="F538" s="29"/>
      <c r="K538" s="29"/>
      <c r="P538" s="29"/>
      <c r="U538" s="29"/>
    </row>
    <row r="539">
      <c r="A539" s="28"/>
      <c r="F539" s="29"/>
      <c r="K539" s="29"/>
      <c r="P539" s="29"/>
      <c r="U539" s="29"/>
    </row>
    <row r="540">
      <c r="A540" s="28"/>
      <c r="F540" s="29"/>
      <c r="K540" s="29"/>
      <c r="P540" s="29"/>
      <c r="U540" s="29"/>
    </row>
    <row r="541">
      <c r="A541" s="28"/>
      <c r="F541" s="29"/>
      <c r="K541" s="29"/>
      <c r="P541" s="29"/>
      <c r="U541" s="29"/>
    </row>
    <row r="542">
      <c r="A542" s="28"/>
      <c r="F542" s="29"/>
      <c r="K542" s="29"/>
      <c r="P542" s="29"/>
      <c r="U542" s="29"/>
    </row>
    <row r="543">
      <c r="A543" s="28"/>
      <c r="F543" s="29"/>
      <c r="K543" s="29"/>
      <c r="P543" s="29"/>
      <c r="U543" s="29"/>
    </row>
    <row r="544">
      <c r="A544" s="28"/>
      <c r="F544" s="29"/>
      <c r="K544" s="29"/>
      <c r="P544" s="29"/>
      <c r="U544" s="29"/>
    </row>
    <row r="545">
      <c r="A545" s="28"/>
      <c r="F545" s="29"/>
      <c r="K545" s="29"/>
      <c r="P545" s="29"/>
      <c r="U545" s="29"/>
    </row>
    <row r="546">
      <c r="A546" s="28"/>
      <c r="F546" s="29"/>
      <c r="K546" s="29"/>
      <c r="P546" s="29"/>
      <c r="U546" s="29"/>
    </row>
    <row r="547">
      <c r="A547" s="28"/>
      <c r="F547" s="29"/>
      <c r="K547" s="29"/>
      <c r="P547" s="29"/>
      <c r="U547" s="29"/>
    </row>
    <row r="548">
      <c r="A548" s="28"/>
      <c r="F548" s="29"/>
      <c r="K548" s="29"/>
      <c r="P548" s="29"/>
      <c r="U548" s="29"/>
    </row>
    <row r="549">
      <c r="A549" s="28"/>
      <c r="F549" s="29"/>
      <c r="K549" s="29"/>
      <c r="P549" s="29"/>
      <c r="U549" s="29"/>
    </row>
    <row r="550">
      <c r="A550" s="28"/>
      <c r="F550" s="29"/>
      <c r="K550" s="29"/>
      <c r="P550" s="29"/>
      <c r="U550" s="29"/>
    </row>
    <row r="551">
      <c r="A551" s="28"/>
      <c r="F551" s="29"/>
      <c r="K551" s="29"/>
      <c r="P551" s="29"/>
      <c r="U551" s="29"/>
    </row>
    <row r="552">
      <c r="A552" s="28"/>
      <c r="F552" s="29"/>
      <c r="K552" s="29"/>
      <c r="P552" s="29"/>
      <c r="U552" s="29"/>
    </row>
    <row r="553">
      <c r="A553" s="28"/>
      <c r="F553" s="29"/>
      <c r="K553" s="29"/>
      <c r="P553" s="29"/>
      <c r="U553" s="29"/>
    </row>
    <row r="554">
      <c r="A554" s="28"/>
      <c r="F554" s="29"/>
      <c r="K554" s="29"/>
      <c r="P554" s="29"/>
      <c r="U554" s="29"/>
    </row>
    <row r="555">
      <c r="A555" s="28"/>
      <c r="F555" s="29"/>
      <c r="K555" s="29"/>
      <c r="P555" s="29"/>
      <c r="U555" s="29"/>
    </row>
    <row r="556">
      <c r="A556" s="28"/>
      <c r="F556" s="29"/>
      <c r="K556" s="29"/>
      <c r="P556" s="29"/>
      <c r="U556" s="29"/>
    </row>
    <row r="557">
      <c r="A557" s="28"/>
      <c r="F557" s="29"/>
      <c r="K557" s="29"/>
      <c r="P557" s="29"/>
      <c r="U557" s="29"/>
    </row>
    <row r="558">
      <c r="A558" s="28"/>
      <c r="F558" s="29"/>
      <c r="K558" s="29"/>
      <c r="P558" s="29"/>
      <c r="U558" s="29"/>
    </row>
    <row r="559">
      <c r="A559" s="28"/>
      <c r="F559" s="29"/>
      <c r="K559" s="29"/>
      <c r="P559" s="29"/>
      <c r="U559" s="29"/>
    </row>
    <row r="560">
      <c r="A560" s="28"/>
      <c r="F560" s="29"/>
      <c r="K560" s="29"/>
      <c r="P560" s="29"/>
      <c r="U560" s="29"/>
    </row>
    <row r="561">
      <c r="A561" s="28"/>
      <c r="F561" s="29"/>
      <c r="K561" s="29"/>
      <c r="P561" s="29"/>
      <c r="U561" s="29"/>
    </row>
    <row r="562">
      <c r="A562" s="28"/>
      <c r="F562" s="29"/>
      <c r="K562" s="29"/>
      <c r="P562" s="29"/>
      <c r="U562" s="29"/>
    </row>
    <row r="563">
      <c r="A563" s="28"/>
      <c r="F563" s="29"/>
      <c r="K563" s="29"/>
      <c r="P563" s="29"/>
      <c r="U563" s="29"/>
    </row>
    <row r="564">
      <c r="A564" s="28"/>
      <c r="F564" s="29"/>
      <c r="K564" s="29"/>
      <c r="P564" s="29"/>
      <c r="U564" s="29"/>
    </row>
    <row r="565">
      <c r="A565" s="28"/>
      <c r="F565" s="29"/>
      <c r="K565" s="29"/>
      <c r="P565" s="29"/>
      <c r="U565" s="29"/>
    </row>
    <row r="566">
      <c r="A566" s="28"/>
      <c r="F566" s="29"/>
      <c r="K566" s="29"/>
      <c r="P566" s="29"/>
      <c r="U566" s="29"/>
    </row>
    <row r="567">
      <c r="A567" s="28"/>
      <c r="F567" s="29"/>
      <c r="K567" s="29"/>
      <c r="P567" s="29"/>
      <c r="U567" s="29"/>
    </row>
    <row r="568">
      <c r="A568" s="28"/>
      <c r="F568" s="29"/>
      <c r="K568" s="29"/>
      <c r="P568" s="29"/>
      <c r="U568" s="29"/>
    </row>
    <row r="569">
      <c r="A569" s="28"/>
      <c r="F569" s="29"/>
      <c r="K569" s="29"/>
      <c r="P569" s="29"/>
      <c r="U569" s="29"/>
    </row>
    <row r="570">
      <c r="A570" s="28"/>
      <c r="F570" s="29"/>
      <c r="K570" s="29"/>
      <c r="P570" s="29"/>
      <c r="U570" s="29"/>
    </row>
    <row r="571">
      <c r="A571" s="28"/>
      <c r="F571" s="29"/>
      <c r="K571" s="29"/>
      <c r="P571" s="29"/>
      <c r="U571" s="29"/>
    </row>
    <row r="572">
      <c r="A572" s="28"/>
      <c r="F572" s="29"/>
      <c r="K572" s="29"/>
      <c r="P572" s="29"/>
      <c r="U572" s="29"/>
    </row>
    <row r="573">
      <c r="A573" s="28"/>
      <c r="F573" s="29"/>
      <c r="K573" s="29"/>
      <c r="P573" s="29"/>
      <c r="U573" s="29"/>
    </row>
    <row r="574">
      <c r="A574" s="28"/>
      <c r="F574" s="29"/>
      <c r="K574" s="29"/>
      <c r="P574" s="29"/>
      <c r="U574" s="29"/>
    </row>
    <row r="575">
      <c r="A575" s="28"/>
      <c r="F575" s="29"/>
      <c r="K575" s="29"/>
      <c r="P575" s="29"/>
      <c r="U575" s="29"/>
    </row>
    <row r="576">
      <c r="A576" s="28"/>
      <c r="F576" s="29"/>
      <c r="K576" s="29"/>
      <c r="P576" s="29"/>
      <c r="U576" s="29"/>
    </row>
    <row r="577">
      <c r="A577" s="28"/>
      <c r="F577" s="29"/>
      <c r="K577" s="29"/>
      <c r="P577" s="29"/>
      <c r="U577" s="29"/>
    </row>
    <row r="578">
      <c r="A578" s="28"/>
      <c r="F578" s="29"/>
      <c r="K578" s="29"/>
      <c r="P578" s="29"/>
      <c r="U578" s="29"/>
    </row>
    <row r="579">
      <c r="A579" s="28"/>
      <c r="F579" s="29"/>
      <c r="K579" s="29"/>
      <c r="P579" s="29"/>
      <c r="U579" s="29"/>
    </row>
    <row r="580">
      <c r="A580" s="28"/>
      <c r="F580" s="29"/>
      <c r="K580" s="29"/>
      <c r="P580" s="29"/>
      <c r="U580" s="29"/>
    </row>
    <row r="581">
      <c r="A581" s="28"/>
      <c r="F581" s="29"/>
      <c r="K581" s="29"/>
      <c r="P581" s="29"/>
      <c r="U581" s="29"/>
    </row>
    <row r="582">
      <c r="A582" s="28"/>
      <c r="F582" s="29"/>
      <c r="K582" s="29"/>
      <c r="P582" s="29"/>
      <c r="U582" s="29"/>
    </row>
    <row r="583">
      <c r="A583" s="28"/>
      <c r="F583" s="29"/>
      <c r="K583" s="29"/>
      <c r="P583" s="29"/>
      <c r="U583" s="29"/>
    </row>
    <row r="584">
      <c r="A584" s="28"/>
      <c r="F584" s="29"/>
      <c r="K584" s="29"/>
      <c r="P584" s="29"/>
      <c r="U584" s="29"/>
    </row>
    <row r="585">
      <c r="A585" s="28"/>
      <c r="F585" s="29"/>
      <c r="K585" s="29"/>
      <c r="P585" s="29"/>
      <c r="U585" s="29"/>
    </row>
    <row r="586">
      <c r="A586" s="28"/>
      <c r="F586" s="29"/>
      <c r="K586" s="29"/>
      <c r="P586" s="29"/>
      <c r="U586" s="29"/>
    </row>
    <row r="587">
      <c r="A587" s="28"/>
      <c r="F587" s="29"/>
      <c r="K587" s="29"/>
      <c r="P587" s="29"/>
      <c r="U587" s="29"/>
    </row>
    <row r="588">
      <c r="A588" s="28"/>
      <c r="F588" s="29"/>
      <c r="K588" s="29"/>
      <c r="P588" s="29"/>
      <c r="U588" s="29"/>
    </row>
    <row r="589">
      <c r="A589" s="28"/>
      <c r="F589" s="29"/>
      <c r="K589" s="29"/>
      <c r="P589" s="29"/>
      <c r="U589" s="29"/>
    </row>
    <row r="590">
      <c r="A590" s="28"/>
      <c r="F590" s="29"/>
      <c r="K590" s="29"/>
      <c r="P590" s="29"/>
      <c r="U590" s="29"/>
    </row>
    <row r="591">
      <c r="A591" s="28"/>
      <c r="F591" s="29"/>
      <c r="K591" s="29"/>
      <c r="P591" s="29"/>
      <c r="U591" s="29"/>
    </row>
    <row r="592">
      <c r="A592" s="28"/>
      <c r="F592" s="29"/>
      <c r="K592" s="29"/>
      <c r="P592" s="29"/>
      <c r="U592" s="29"/>
    </row>
    <row r="593">
      <c r="A593" s="28"/>
      <c r="F593" s="29"/>
      <c r="K593" s="29"/>
      <c r="P593" s="29"/>
      <c r="U593" s="29"/>
    </row>
    <row r="594">
      <c r="A594" s="28"/>
      <c r="F594" s="29"/>
      <c r="K594" s="29"/>
      <c r="P594" s="29"/>
      <c r="U594" s="29"/>
    </row>
    <row r="595">
      <c r="A595" s="28"/>
      <c r="F595" s="29"/>
      <c r="K595" s="29"/>
      <c r="P595" s="29"/>
      <c r="U595" s="29"/>
    </row>
    <row r="596">
      <c r="A596" s="28"/>
      <c r="F596" s="29"/>
      <c r="K596" s="29"/>
      <c r="P596" s="29"/>
      <c r="U596" s="29"/>
    </row>
    <row r="597">
      <c r="A597" s="28"/>
      <c r="F597" s="29"/>
      <c r="K597" s="29"/>
      <c r="P597" s="29"/>
      <c r="U597" s="29"/>
    </row>
    <row r="598">
      <c r="A598" s="28"/>
      <c r="F598" s="29"/>
      <c r="K598" s="29"/>
      <c r="P598" s="29"/>
      <c r="U598" s="29"/>
    </row>
    <row r="599">
      <c r="A599" s="28"/>
      <c r="F599" s="29"/>
      <c r="K599" s="29"/>
      <c r="P599" s="29"/>
      <c r="U599" s="29"/>
    </row>
    <row r="600">
      <c r="A600" s="28"/>
      <c r="F600" s="29"/>
      <c r="K600" s="29"/>
      <c r="P600" s="29"/>
      <c r="U600" s="29"/>
    </row>
    <row r="601">
      <c r="A601" s="28"/>
      <c r="F601" s="29"/>
      <c r="K601" s="29"/>
      <c r="P601" s="29"/>
      <c r="U601" s="29"/>
    </row>
    <row r="602">
      <c r="A602" s="28"/>
      <c r="F602" s="29"/>
      <c r="K602" s="29"/>
      <c r="P602" s="29"/>
      <c r="U602" s="29"/>
    </row>
    <row r="603">
      <c r="A603" s="28"/>
      <c r="F603" s="29"/>
      <c r="K603" s="29"/>
      <c r="P603" s="29"/>
      <c r="U603" s="29"/>
    </row>
    <row r="604">
      <c r="A604" s="28"/>
      <c r="F604" s="29"/>
      <c r="K604" s="29"/>
      <c r="P604" s="29"/>
      <c r="U604" s="29"/>
    </row>
    <row r="605">
      <c r="A605" s="28"/>
      <c r="F605" s="29"/>
      <c r="K605" s="29"/>
      <c r="P605" s="29"/>
      <c r="U605" s="29"/>
    </row>
    <row r="606">
      <c r="A606" s="28"/>
      <c r="F606" s="29"/>
      <c r="K606" s="29"/>
      <c r="P606" s="29"/>
      <c r="U606" s="29"/>
    </row>
    <row r="607">
      <c r="A607" s="28"/>
      <c r="F607" s="29"/>
      <c r="K607" s="29"/>
      <c r="P607" s="29"/>
      <c r="U607" s="29"/>
    </row>
    <row r="608">
      <c r="A608" s="28"/>
      <c r="F608" s="29"/>
      <c r="K608" s="29"/>
      <c r="P608" s="29"/>
      <c r="U608" s="29"/>
    </row>
    <row r="609">
      <c r="A609" s="28"/>
      <c r="F609" s="29"/>
      <c r="K609" s="29"/>
      <c r="P609" s="29"/>
      <c r="U609" s="29"/>
    </row>
    <row r="610">
      <c r="A610" s="28"/>
      <c r="F610" s="29"/>
      <c r="K610" s="29"/>
      <c r="P610" s="29"/>
      <c r="U610" s="29"/>
    </row>
    <row r="611">
      <c r="A611" s="28"/>
      <c r="F611" s="29"/>
      <c r="K611" s="29"/>
      <c r="P611" s="29"/>
      <c r="U611" s="29"/>
    </row>
    <row r="612">
      <c r="A612" s="28"/>
      <c r="F612" s="29"/>
      <c r="K612" s="29"/>
      <c r="P612" s="29"/>
      <c r="U612" s="29"/>
    </row>
    <row r="613">
      <c r="A613" s="28"/>
      <c r="F613" s="29"/>
      <c r="K613" s="29"/>
      <c r="P613" s="29"/>
      <c r="U613" s="29"/>
    </row>
    <row r="614">
      <c r="A614" s="28"/>
      <c r="F614" s="29"/>
      <c r="K614" s="29"/>
      <c r="P614" s="29"/>
      <c r="U614" s="29"/>
    </row>
    <row r="615">
      <c r="A615" s="28"/>
      <c r="F615" s="29"/>
      <c r="K615" s="29"/>
      <c r="P615" s="29"/>
      <c r="U615" s="29"/>
    </row>
    <row r="616">
      <c r="A616" s="28"/>
      <c r="F616" s="29"/>
      <c r="K616" s="29"/>
      <c r="P616" s="29"/>
      <c r="U616" s="29"/>
    </row>
    <row r="617">
      <c r="A617" s="28"/>
      <c r="F617" s="29"/>
      <c r="K617" s="29"/>
      <c r="P617" s="29"/>
      <c r="U617" s="29"/>
    </row>
    <row r="618">
      <c r="A618" s="28"/>
      <c r="F618" s="29"/>
      <c r="K618" s="29"/>
      <c r="P618" s="29"/>
      <c r="U618" s="29"/>
    </row>
    <row r="619">
      <c r="A619" s="28"/>
      <c r="F619" s="29"/>
      <c r="K619" s="29"/>
      <c r="P619" s="29"/>
      <c r="U619" s="29"/>
    </row>
    <row r="620">
      <c r="A620" s="28"/>
      <c r="F620" s="29"/>
      <c r="K620" s="29"/>
      <c r="P620" s="29"/>
      <c r="U620" s="29"/>
    </row>
    <row r="621">
      <c r="A621" s="28"/>
      <c r="F621" s="29"/>
      <c r="K621" s="29"/>
      <c r="P621" s="29"/>
      <c r="U621" s="29"/>
    </row>
    <row r="622">
      <c r="A622" s="28"/>
      <c r="F622" s="29"/>
      <c r="K622" s="29"/>
      <c r="P622" s="29"/>
      <c r="U622" s="29"/>
    </row>
    <row r="623">
      <c r="A623" s="28"/>
      <c r="F623" s="29"/>
      <c r="K623" s="29"/>
      <c r="P623" s="29"/>
      <c r="U623" s="29"/>
    </row>
    <row r="624">
      <c r="A624" s="28"/>
      <c r="F624" s="29"/>
      <c r="K624" s="29"/>
      <c r="P624" s="29"/>
      <c r="U624" s="29"/>
    </row>
    <row r="625">
      <c r="A625" s="28"/>
      <c r="F625" s="29"/>
      <c r="K625" s="29"/>
      <c r="P625" s="29"/>
      <c r="U625" s="29"/>
    </row>
    <row r="626">
      <c r="A626" s="28"/>
      <c r="F626" s="29"/>
      <c r="K626" s="29"/>
      <c r="P626" s="29"/>
      <c r="U626" s="29"/>
    </row>
    <row r="627">
      <c r="A627" s="28"/>
      <c r="F627" s="29"/>
      <c r="K627" s="29"/>
      <c r="P627" s="29"/>
      <c r="U627" s="29"/>
    </row>
    <row r="628">
      <c r="A628" s="28"/>
      <c r="F628" s="29"/>
      <c r="K628" s="29"/>
      <c r="P628" s="29"/>
      <c r="U628" s="29"/>
    </row>
    <row r="629">
      <c r="A629" s="28"/>
      <c r="F629" s="29"/>
      <c r="K629" s="29"/>
      <c r="P629" s="29"/>
      <c r="U629" s="29"/>
    </row>
    <row r="630">
      <c r="A630" s="28"/>
      <c r="F630" s="29"/>
      <c r="K630" s="29"/>
      <c r="P630" s="29"/>
      <c r="U630" s="29"/>
    </row>
    <row r="631">
      <c r="A631" s="28"/>
      <c r="F631" s="29"/>
      <c r="K631" s="29"/>
      <c r="P631" s="29"/>
      <c r="U631" s="29"/>
    </row>
    <row r="632">
      <c r="A632" s="28"/>
      <c r="F632" s="29"/>
      <c r="K632" s="29"/>
      <c r="P632" s="29"/>
      <c r="U632" s="29"/>
    </row>
    <row r="633">
      <c r="A633" s="28"/>
      <c r="F633" s="29"/>
      <c r="K633" s="29"/>
      <c r="P633" s="29"/>
      <c r="U633" s="29"/>
    </row>
    <row r="634">
      <c r="A634" s="28"/>
      <c r="F634" s="29"/>
      <c r="K634" s="29"/>
      <c r="P634" s="29"/>
      <c r="U634" s="29"/>
    </row>
    <row r="635">
      <c r="A635" s="28"/>
      <c r="F635" s="29"/>
      <c r="K635" s="29"/>
      <c r="P635" s="29"/>
      <c r="U635" s="29"/>
    </row>
    <row r="636">
      <c r="A636" s="28"/>
      <c r="F636" s="29"/>
      <c r="K636" s="29"/>
      <c r="P636" s="29"/>
      <c r="U636" s="29"/>
    </row>
    <row r="637">
      <c r="A637" s="28"/>
      <c r="F637" s="29"/>
      <c r="K637" s="29"/>
      <c r="P637" s="29"/>
      <c r="U637" s="29"/>
    </row>
    <row r="638">
      <c r="A638" s="28"/>
      <c r="F638" s="29"/>
      <c r="K638" s="29"/>
      <c r="P638" s="29"/>
      <c r="U638" s="29"/>
    </row>
    <row r="639">
      <c r="A639" s="28"/>
      <c r="F639" s="29"/>
      <c r="K639" s="29"/>
      <c r="P639" s="29"/>
      <c r="U639" s="29"/>
    </row>
    <row r="640">
      <c r="A640" s="28"/>
      <c r="F640" s="29"/>
      <c r="K640" s="29"/>
      <c r="P640" s="29"/>
      <c r="U640" s="29"/>
    </row>
    <row r="641">
      <c r="A641" s="28"/>
      <c r="F641" s="29"/>
      <c r="K641" s="29"/>
      <c r="P641" s="29"/>
      <c r="U641" s="29"/>
    </row>
    <row r="642">
      <c r="A642" s="28"/>
      <c r="F642" s="29"/>
      <c r="K642" s="29"/>
      <c r="P642" s="29"/>
      <c r="U642" s="29"/>
    </row>
    <row r="643">
      <c r="A643" s="28"/>
      <c r="F643" s="29"/>
      <c r="K643" s="29"/>
      <c r="P643" s="29"/>
      <c r="U643" s="29"/>
    </row>
    <row r="644">
      <c r="A644" s="28"/>
      <c r="F644" s="29"/>
      <c r="K644" s="29"/>
      <c r="P644" s="29"/>
      <c r="U644" s="29"/>
    </row>
    <row r="645">
      <c r="A645" s="28"/>
      <c r="F645" s="29"/>
      <c r="K645" s="29"/>
      <c r="P645" s="29"/>
      <c r="U645" s="29"/>
    </row>
    <row r="646">
      <c r="A646" s="28"/>
      <c r="F646" s="29"/>
      <c r="K646" s="29"/>
      <c r="P646" s="29"/>
      <c r="U646" s="29"/>
    </row>
    <row r="647">
      <c r="A647" s="28"/>
      <c r="F647" s="29"/>
      <c r="K647" s="29"/>
      <c r="P647" s="29"/>
      <c r="U647" s="29"/>
    </row>
    <row r="648">
      <c r="A648" s="28"/>
      <c r="F648" s="29"/>
      <c r="K648" s="29"/>
      <c r="P648" s="29"/>
      <c r="U648" s="29"/>
    </row>
    <row r="649">
      <c r="A649" s="28"/>
      <c r="F649" s="29"/>
      <c r="K649" s="29"/>
      <c r="P649" s="29"/>
      <c r="U649" s="29"/>
    </row>
    <row r="650">
      <c r="A650" s="28"/>
      <c r="F650" s="29"/>
      <c r="K650" s="29"/>
      <c r="P650" s="29"/>
      <c r="U650" s="29"/>
    </row>
    <row r="651">
      <c r="A651" s="28"/>
      <c r="F651" s="29"/>
      <c r="K651" s="29"/>
      <c r="P651" s="29"/>
      <c r="U651" s="29"/>
    </row>
    <row r="652">
      <c r="A652" s="28"/>
      <c r="F652" s="29"/>
      <c r="K652" s="29"/>
      <c r="P652" s="29"/>
      <c r="U652" s="29"/>
    </row>
    <row r="653">
      <c r="A653" s="28"/>
      <c r="F653" s="29"/>
      <c r="K653" s="29"/>
      <c r="P653" s="29"/>
      <c r="U653" s="29"/>
    </row>
    <row r="654">
      <c r="A654" s="28"/>
      <c r="F654" s="29"/>
      <c r="K654" s="29"/>
      <c r="P654" s="29"/>
      <c r="U654" s="29"/>
    </row>
    <row r="655">
      <c r="A655" s="28"/>
      <c r="F655" s="29"/>
      <c r="K655" s="29"/>
      <c r="P655" s="29"/>
      <c r="U655" s="29"/>
    </row>
    <row r="656">
      <c r="A656" s="28"/>
      <c r="F656" s="29"/>
      <c r="K656" s="29"/>
      <c r="P656" s="29"/>
      <c r="U656" s="29"/>
    </row>
    <row r="657">
      <c r="A657" s="28"/>
      <c r="F657" s="29"/>
      <c r="K657" s="29"/>
      <c r="P657" s="29"/>
      <c r="U657" s="29"/>
    </row>
    <row r="658">
      <c r="A658" s="28"/>
      <c r="F658" s="29"/>
      <c r="K658" s="29"/>
      <c r="P658" s="29"/>
      <c r="U658" s="29"/>
    </row>
    <row r="659">
      <c r="A659" s="28"/>
      <c r="F659" s="29"/>
      <c r="K659" s="29"/>
      <c r="P659" s="29"/>
      <c r="U659" s="29"/>
    </row>
    <row r="660">
      <c r="A660" s="28"/>
      <c r="F660" s="29"/>
      <c r="K660" s="29"/>
      <c r="P660" s="29"/>
      <c r="U660" s="29"/>
    </row>
    <row r="661">
      <c r="A661" s="28"/>
      <c r="F661" s="29"/>
      <c r="K661" s="29"/>
      <c r="P661" s="29"/>
      <c r="U661" s="29"/>
    </row>
    <row r="662">
      <c r="A662" s="28"/>
      <c r="F662" s="29"/>
      <c r="K662" s="29"/>
      <c r="P662" s="29"/>
      <c r="U662" s="29"/>
    </row>
    <row r="663">
      <c r="A663" s="28"/>
      <c r="F663" s="29"/>
      <c r="K663" s="29"/>
      <c r="P663" s="29"/>
      <c r="U663" s="29"/>
    </row>
    <row r="664">
      <c r="A664" s="28"/>
      <c r="F664" s="29"/>
      <c r="K664" s="29"/>
      <c r="P664" s="29"/>
      <c r="U664" s="29"/>
    </row>
    <row r="665">
      <c r="A665" s="28"/>
      <c r="F665" s="29"/>
      <c r="K665" s="29"/>
      <c r="P665" s="29"/>
      <c r="U665" s="29"/>
    </row>
    <row r="666">
      <c r="A666" s="28"/>
      <c r="F666" s="29"/>
      <c r="K666" s="29"/>
      <c r="P666" s="29"/>
      <c r="U666" s="29"/>
    </row>
    <row r="667">
      <c r="A667" s="28"/>
      <c r="F667" s="29"/>
      <c r="K667" s="29"/>
      <c r="P667" s="29"/>
      <c r="U667" s="29"/>
    </row>
    <row r="668">
      <c r="A668" s="28"/>
      <c r="F668" s="29"/>
      <c r="K668" s="29"/>
      <c r="P668" s="29"/>
      <c r="U668" s="29"/>
    </row>
    <row r="669">
      <c r="A669" s="28"/>
      <c r="F669" s="29"/>
      <c r="K669" s="29"/>
      <c r="P669" s="29"/>
      <c r="U669" s="29"/>
    </row>
    <row r="670">
      <c r="A670" s="28"/>
      <c r="F670" s="29"/>
      <c r="K670" s="29"/>
      <c r="P670" s="29"/>
      <c r="U670" s="29"/>
    </row>
    <row r="671">
      <c r="A671" s="28"/>
      <c r="F671" s="29"/>
      <c r="K671" s="29"/>
      <c r="P671" s="29"/>
      <c r="U671" s="29"/>
    </row>
    <row r="672">
      <c r="A672" s="28"/>
      <c r="F672" s="29"/>
      <c r="K672" s="29"/>
      <c r="P672" s="29"/>
      <c r="U672" s="29"/>
    </row>
    <row r="673">
      <c r="A673" s="28"/>
      <c r="F673" s="29"/>
      <c r="K673" s="29"/>
      <c r="P673" s="29"/>
      <c r="U673" s="29"/>
    </row>
    <row r="674">
      <c r="A674" s="28"/>
      <c r="F674" s="29"/>
      <c r="K674" s="29"/>
      <c r="P674" s="29"/>
      <c r="U674" s="29"/>
    </row>
    <row r="675">
      <c r="A675" s="28"/>
      <c r="F675" s="29"/>
      <c r="K675" s="29"/>
      <c r="P675" s="29"/>
      <c r="U675" s="29"/>
    </row>
    <row r="676">
      <c r="A676" s="28"/>
      <c r="F676" s="29"/>
      <c r="K676" s="29"/>
      <c r="P676" s="29"/>
      <c r="U676" s="29"/>
    </row>
    <row r="677">
      <c r="A677" s="28"/>
      <c r="F677" s="29"/>
      <c r="K677" s="29"/>
      <c r="P677" s="29"/>
      <c r="U677" s="29"/>
    </row>
    <row r="678">
      <c r="A678" s="28"/>
      <c r="F678" s="29"/>
      <c r="K678" s="29"/>
      <c r="P678" s="29"/>
      <c r="U678" s="29"/>
    </row>
    <row r="679">
      <c r="A679" s="28"/>
      <c r="F679" s="29"/>
      <c r="K679" s="29"/>
      <c r="P679" s="29"/>
      <c r="U679" s="29"/>
    </row>
    <row r="680">
      <c r="A680" s="28"/>
      <c r="F680" s="29"/>
      <c r="K680" s="29"/>
      <c r="P680" s="29"/>
      <c r="U680" s="29"/>
    </row>
    <row r="681">
      <c r="A681" s="28"/>
      <c r="F681" s="29"/>
      <c r="K681" s="29"/>
      <c r="P681" s="29"/>
      <c r="U681" s="29"/>
    </row>
    <row r="682">
      <c r="A682" s="28"/>
      <c r="F682" s="29"/>
      <c r="K682" s="29"/>
      <c r="P682" s="29"/>
      <c r="U682" s="29"/>
    </row>
    <row r="683">
      <c r="A683" s="28"/>
      <c r="F683" s="29"/>
      <c r="K683" s="29"/>
      <c r="P683" s="29"/>
      <c r="U683" s="29"/>
    </row>
    <row r="684">
      <c r="A684" s="28"/>
      <c r="F684" s="29"/>
      <c r="K684" s="29"/>
      <c r="P684" s="29"/>
      <c r="U684" s="29"/>
    </row>
    <row r="685">
      <c r="A685" s="28"/>
      <c r="F685" s="29"/>
      <c r="K685" s="29"/>
      <c r="P685" s="29"/>
      <c r="U685" s="29"/>
    </row>
    <row r="686">
      <c r="A686" s="28"/>
      <c r="F686" s="29"/>
      <c r="K686" s="29"/>
      <c r="P686" s="29"/>
      <c r="U686" s="29"/>
    </row>
    <row r="687">
      <c r="A687" s="28"/>
      <c r="F687" s="29"/>
      <c r="K687" s="29"/>
      <c r="P687" s="29"/>
      <c r="U687" s="29"/>
    </row>
    <row r="688">
      <c r="A688" s="28"/>
      <c r="F688" s="29"/>
      <c r="K688" s="29"/>
      <c r="P688" s="29"/>
      <c r="U688" s="29"/>
    </row>
    <row r="689">
      <c r="A689" s="28"/>
      <c r="F689" s="29"/>
      <c r="K689" s="29"/>
      <c r="P689" s="29"/>
      <c r="U689" s="29"/>
    </row>
    <row r="690">
      <c r="A690" s="28"/>
      <c r="F690" s="29"/>
      <c r="K690" s="29"/>
      <c r="P690" s="29"/>
      <c r="U690" s="29"/>
    </row>
    <row r="691">
      <c r="A691" s="28"/>
      <c r="F691" s="29"/>
      <c r="K691" s="29"/>
      <c r="P691" s="29"/>
      <c r="U691" s="29"/>
    </row>
    <row r="692">
      <c r="A692" s="28"/>
      <c r="F692" s="29"/>
      <c r="K692" s="29"/>
      <c r="P692" s="29"/>
      <c r="U692" s="29"/>
    </row>
    <row r="693">
      <c r="A693" s="28"/>
      <c r="F693" s="29"/>
      <c r="K693" s="29"/>
      <c r="P693" s="29"/>
      <c r="U693" s="29"/>
    </row>
    <row r="694">
      <c r="A694" s="28"/>
      <c r="F694" s="29"/>
      <c r="K694" s="29"/>
      <c r="P694" s="29"/>
      <c r="U694" s="29"/>
    </row>
    <row r="695">
      <c r="A695" s="28"/>
      <c r="F695" s="29"/>
      <c r="K695" s="29"/>
      <c r="P695" s="29"/>
      <c r="U695" s="29"/>
    </row>
    <row r="696">
      <c r="A696" s="28"/>
      <c r="F696" s="29"/>
      <c r="K696" s="29"/>
      <c r="P696" s="29"/>
      <c r="U696" s="29"/>
    </row>
    <row r="697">
      <c r="A697" s="28"/>
      <c r="F697" s="29"/>
      <c r="K697" s="29"/>
      <c r="P697" s="29"/>
      <c r="U697" s="29"/>
    </row>
    <row r="698">
      <c r="A698" s="28"/>
      <c r="F698" s="29"/>
      <c r="K698" s="29"/>
      <c r="P698" s="29"/>
      <c r="U698" s="29"/>
    </row>
    <row r="699">
      <c r="A699" s="28"/>
      <c r="F699" s="29"/>
      <c r="K699" s="29"/>
      <c r="P699" s="29"/>
      <c r="U699" s="29"/>
    </row>
    <row r="700">
      <c r="A700" s="28"/>
      <c r="F700" s="29"/>
      <c r="K700" s="29"/>
      <c r="P700" s="29"/>
      <c r="U700" s="29"/>
    </row>
    <row r="701">
      <c r="A701" s="28"/>
      <c r="F701" s="29"/>
      <c r="K701" s="29"/>
      <c r="P701" s="29"/>
      <c r="U701" s="29"/>
    </row>
    <row r="702">
      <c r="A702" s="28"/>
      <c r="F702" s="29"/>
      <c r="K702" s="29"/>
      <c r="P702" s="29"/>
      <c r="U702" s="29"/>
    </row>
    <row r="703">
      <c r="A703" s="28"/>
      <c r="F703" s="29"/>
      <c r="K703" s="29"/>
      <c r="P703" s="29"/>
      <c r="U703" s="29"/>
    </row>
    <row r="704">
      <c r="A704" s="28"/>
      <c r="F704" s="29"/>
      <c r="K704" s="29"/>
      <c r="P704" s="29"/>
      <c r="U704" s="29"/>
    </row>
    <row r="705">
      <c r="A705" s="28"/>
      <c r="F705" s="29"/>
      <c r="K705" s="29"/>
      <c r="P705" s="29"/>
      <c r="U705" s="29"/>
    </row>
    <row r="706">
      <c r="A706" s="28"/>
      <c r="F706" s="29"/>
      <c r="K706" s="29"/>
      <c r="P706" s="29"/>
      <c r="U706" s="29"/>
    </row>
    <row r="707">
      <c r="A707" s="28"/>
      <c r="F707" s="29"/>
      <c r="K707" s="29"/>
      <c r="P707" s="29"/>
      <c r="U707" s="29"/>
    </row>
    <row r="708">
      <c r="A708" s="28"/>
      <c r="F708" s="29"/>
      <c r="K708" s="29"/>
      <c r="P708" s="29"/>
      <c r="U708" s="29"/>
    </row>
    <row r="709">
      <c r="A709" s="28"/>
      <c r="F709" s="29"/>
      <c r="K709" s="29"/>
      <c r="P709" s="29"/>
      <c r="U709" s="29"/>
    </row>
    <row r="710">
      <c r="A710" s="28"/>
      <c r="F710" s="29"/>
      <c r="K710" s="29"/>
      <c r="P710" s="29"/>
      <c r="U710" s="29"/>
    </row>
    <row r="711">
      <c r="A711" s="28"/>
      <c r="F711" s="29"/>
      <c r="K711" s="29"/>
      <c r="P711" s="29"/>
      <c r="U711" s="29"/>
    </row>
    <row r="712">
      <c r="A712" s="28"/>
      <c r="F712" s="29"/>
      <c r="K712" s="29"/>
      <c r="P712" s="29"/>
      <c r="U712" s="29"/>
    </row>
    <row r="713">
      <c r="A713" s="28"/>
      <c r="F713" s="29"/>
      <c r="K713" s="29"/>
      <c r="P713" s="29"/>
      <c r="U713" s="29"/>
    </row>
    <row r="714">
      <c r="A714" s="28"/>
      <c r="F714" s="29"/>
      <c r="K714" s="29"/>
      <c r="P714" s="29"/>
      <c r="U714" s="29"/>
    </row>
    <row r="715">
      <c r="A715" s="28"/>
      <c r="F715" s="29"/>
      <c r="K715" s="29"/>
      <c r="P715" s="29"/>
      <c r="U715" s="29"/>
    </row>
    <row r="716">
      <c r="A716" s="28"/>
      <c r="F716" s="29"/>
      <c r="K716" s="29"/>
      <c r="P716" s="29"/>
      <c r="U716" s="29"/>
    </row>
    <row r="717">
      <c r="A717" s="28"/>
      <c r="F717" s="29"/>
      <c r="K717" s="29"/>
      <c r="P717" s="29"/>
      <c r="U717" s="29"/>
    </row>
    <row r="718">
      <c r="A718" s="28"/>
      <c r="F718" s="29"/>
      <c r="K718" s="29"/>
      <c r="P718" s="29"/>
      <c r="U718" s="29"/>
    </row>
    <row r="719">
      <c r="A719" s="28"/>
      <c r="F719" s="29"/>
      <c r="K719" s="29"/>
      <c r="P719" s="29"/>
      <c r="U719" s="29"/>
    </row>
    <row r="720">
      <c r="A720" s="28"/>
      <c r="F720" s="29"/>
      <c r="K720" s="29"/>
      <c r="P720" s="29"/>
      <c r="U720" s="29"/>
    </row>
    <row r="721">
      <c r="A721" s="28"/>
      <c r="F721" s="29"/>
      <c r="K721" s="29"/>
      <c r="P721" s="29"/>
      <c r="U721" s="29"/>
    </row>
    <row r="722">
      <c r="A722" s="28"/>
      <c r="F722" s="29"/>
      <c r="K722" s="29"/>
      <c r="P722" s="29"/>
      <c r="U722" s="29"/>
    </row>
    <row r="723">
      <c r="A723" s="28"/>
      <c r="F723" s="29"/>
      <c r="K723" s="29"/>
      <c r="P723" s="29"/>
      <c r="U723" s="29"/>
    </row>
    <row r="724">
      <c r="A724" s="28"/>
      <c r="F724" s="29"/>
      <c r="K724" s="29"/>
      <c r="P724" s="29"/>
      <c r="U724" s="29"/>
    </row>
    <row r="725">
      <c r="A725" s="28"/>
      <c r="F725" s="29"/>
      <c r="K725" s="29"/>
      <c r="P725" s="29"/>
      <c r="U725" s="29"/>
    </row>
    <row r="726">
      <c r="A726" s="28"/>
      <c r="F726" s="29"/>
      <c r="K726" s="29"/>
      <c r="P726" s="29"/>
      <c r="U726" s="29"/>
    </row>
    <row r="727">
      <c r="A727" s="28"/>
      <c r="F727" s="29"/>
      <c r="K727" s="29"/>
      <c r="P727" s="29"/>
      <c r="U727" s="29"/>
    </row>
    <row r="728">
      <c r="A728" s="28"/>
      <c r="F728" s="29"/>
      <c r="K728" s="29"/>
      <c r="P728" s="29"/>
      <c r="U728" s="29"/>
    </row>
    <row r="729">
      <c r="A729" s="28"/>
      <c r="F729" s="29"/>
      <c r="K729" s="29"/>
      <c r="P729" s="29"/>
      <c r="U729" s="29"/>
    </row>
    <row r="730">
      <c r="A730" s="28"/>
      <c r="F730" s="29"/>
      <c r="K730" s="29"/>
      <c r="P730" s="29"/>
      <c r="U730" s="29"/>
    </row>
    <row r="731">
      <c r="A731" s="28"/>
      <c r="F731" s="29"/>
      <c r="K731" s="29"/>
      <c r="P731" s="29"/>
      <c r="U731" s="29"/>
    </row>
    <row r="732">
      <c r="A732" s="28"/>
      <c r="F732" s="29"/>
      <c r="K732" s="29"/>
      <c r="P732" s="29"/>
      <c r="U732" s="29"/>
    </row>
    <row r="733">
      <c r="A733" s="28"/>
      <c r="F733" s="29"/>
      <c r="K733" s="29"/>
      <c r="P733" s="29"/>
      <c r="U733" s="29"/>
    </row>
    <row r="734">
      <c r="A734" s="28"/>
      <c r="F734" s="29"/>
      <c r="K734" s="29"/>
      <c r="P734" s="29"/>
      <c r="U734" s="29"/>
    </row>
    <row r="735">
      <c r="A735" s="28"/>
      <c r="F735" s="29"/>
      <c r="K735" s="29"/>
      <c r="P735" s="29"/>
      <c r="U735" s="29"/>
    </row>
    <row r="736">
      <c r="A736" s="28"/>
      <c r="F736" s="29"/>
      <c r="K736" s="29"/>
      <c r="P736" s="29"/>
      <c r="U736" s="29"/>
    </row>
    <row r="737">
      <c r="A737" s="28"/>
      <c r="F737" s="29"/>
      <c r="K737" s="29"/>
      <c r="P737" s="29"/>
      <c r="U737" s="29"/>
    </row>
    <row r="738">
      <c r="A738" s="28"/>
      <c r="F738" s="29"/>
      <c r="K738" s="29"/>
      <c r="P738" s="29"/>
      <c r="U738" s="29"/>
    </row>
    <row r="739">
      <c r="A739" s="28"/>
      <c r="F739" s="29"/>
      <c r="K739" s="29"/>
      <c r="P739" s="29"/>
      <c r="U739" s="29"/>
    </row>
    <row r="740">
      <c r="A740" s="28"/>
      <c r="F740" s="29"/>
      <c r="K740" s="29"/>
      <c r="P740" s="29"/>
      <c r="U740" s="29"/>
    </row>
    <row r="741">
      <c r="A741" s="28"/>
      <c r="F741" s="29"/>
      <c r="K741" s="29"/>
      <c r="P741" s="29"/>
      <c r="U741" s="29"/>
    </row>
    <row r="742">
      <c r="A742" s="28"/>
      <c r="F742" s="29"/>
      <c r="K742" s="29"/>
      <c r="P742" s="29"/>
      <c r="U742" s="29"/>
    </row>
    <row r="743">
      <c r="A743" s="28"/>
      <c r="F743" s="29"/>
      <c r="K743" s="29"/>
      <c r="P743" s="29"/>
      <c r="U743" s="29"/>
    </row>
    <row r="744">
      <c r="A744" s="28"/>
      <c r="F744" s="29"/>
      <c r="K744" s="29"/>
      <c r="P744" s="29"/>
      <c r="U744" s="29"/>
    </row>
    <row r="745">
      <c r="A745" s="28"/>
      <c r="F745" s="29"/>
      <c r="K745" s="29"/>
      <c r="P745" s="29"/>
      <c r="U745" s="29"/>
    </row>
    <row r="746">
      <c r="A746" s="28"/>
      <c r="F746" s="29"/>
      <c r="K746" s="29"/>
      <c r="P746" s="29"/>
      <c r="U746" s="29"/>
    </row>
    <row r="747">
      <c r="A747" s="28"/>
      <c r="F747" s="29"/>
      <c r="K747" s="29"/>
      <c r="P747" s="29"/>
      <c r="U747" s="29"/>
    </row>
    <row r="748">
      <c r="A748" s="28"/>
      <c r="F748" s="29"/>
      <c r="K748" s="29"/>
      <c r="P748" s="29"/>
      <c r="U748" s="29"/>
    </row>
    <row r="749">
      <c r="A749" s="28"/>
      <c r="F749" s="29"/>
      <c r="K749" s="29"/>
      <c r="P749" s="29"/>
      <c r="U749" s="29"/>
    </row>
    <row r="750">
      <c r="A750" s="28"/>
      <c r="F750" s="29"/>
      <c r="K750" s="29"/>
      <c r="P750" s="29"/>
      <c r="U750" s="29"/>
    </row>
    <row r="751">
      <c r="A751" s="28"/>
      <c r="F751" s="29"/>
      <c r="K751" s="29"/>
      <c r="P751" s="29"/>
      <c r="U751" s="29"/>
    </row>
    <row r="752">
      <c r="A752" s="28"/>
      <c r="F752" s="29"/>
      <c r="K752" s="29"/>
      <c r="P752" s="29"/>
      <c r="U752" s="29"/>
    </row>
    <row r="753">
      <c r="A753" s="28"/>
      <c r="F753" s="29"/>
      <c r="K753" s="29"/>
      <c r="P753" s="29"/>
      <c r="U753" s="29"/>
    </row>
    <row r="754">
      <c r="A754" s="28"/>
      <c r="F754" s="29"/>
      <c r="K754" s="29"/>
      <c r="P754" s="29"/>
      <c r="U754" s="29"/>
    </row>
    <row r="755">
      <c r="A755" s="28"/>
      <c r="F755" s="29"/>
      <c r="K755" s="29"/>
      <c r="P755" s="29"/>
      <c r="U755" s="29"/>
    </row>
    <row r="756">
      <c r="A756" s="28"/>
      <c r="F756" s="29"/>
      <c r="K756" s="29"/>
      <c r="P756" s="29"/>
      <c r="U756" s="29"/>
    </row>
    <row r="757">
      <c r="A757" s="28"/>
      <c r="F757" s="29"/>
      <c r="K757" s="29"/>
      <c r="P757" s="29"/>
      <c r="U757" s="29"/>
    </row>
    <row r="758">
      <c r="A758" s="28"/>
      <c r="F758" s="29"/>
      <c r="K758" s="29"/>
      <c r="P758" s="29"/>
      <c r="U758" s="29"/>
    </row>
    <row r="759">
      <c r="A759" s="28"/>
      <c r="F759" s="29"/>
      <c r="K759" s="29"/>
      <c r="P759" s="29"/>
      <c r="U759" s="29"/>
    </row>
    <row r="760">
      <c r="A760" s="28"/>
      <c r="F760" s="29"/>
      <c r="K760" s="29"/>
      <c r="P760" s="29"/>
      <c r="U760" s="29"/>
    </row>
    <row r="761">
      <c r="A761" s="28"/>
      <c r="F761" s="29"/>
      <c r="K761" s="29"/>
      <c r="P761" s="29"/>
      <c r="U761" s="29"/>
    </row>
    <row r="762">
      <c r="A762" s="28"/>
      <c r="F762" s="29"/>
      <c r="K762" s="29"/>
      <c r="P762" s="29"/>
      <c r="U762" s="29"/>
    </row>
    <row r="763">
      <c r="A763" s="28"/>
      <c r="F763" s="29"/>
      <c r="K763" s="29"/>
      <c r="P763" s="29"/>
      <c r="U763" s="29"/>
    </row>
    <row r="764">
      <c r="A764" s="28"/>
      <c r="F764" s="29"/>
      <c r="K764" s="29"/>
      <c r="P764" s="29"/>
      <c r="U764" s="29"/>
    </row>
    <row r="765">
      <c r="A765" s="28"/>
      <c r="F765" s="29"/>
      <c r="K765" s="29"/>
      <c r="P765" s="29"/>
      <c r="U765" s="29"/>
    </row>
    <row r="766">
      <c r="A766" s="28"/>
      <c r="F766" s="29"/>
      <c r="K766" s="29"/>
      <c r="P766" s="29"/>
      <c r="U766" s="29"/>
    </row>
    <row r="767">
      <c r="A767" s="28"/>
      <c r="F767" s="29"/>
      <c r="K767" s="29"/>
      <c r="P767" s="29"/>
      <c r="U767" s="29"/>
    </row>
    <row r="768">
      <c r="A768" s="28"/>
      <c r="F768" s="29"/>
      <c r="K768" s="29"/>
      <c r="P768" s="29"/>
      <c r="U768" s="29"/>
    </row>
    <row r="769">
      <c r="A769" s="28"/>
      <c r="F769" s="29"/>
      <c r="K769" s="29"/>
      <c r="P769" s="29"/>
      <c r="U769" s="29"/>
    </row>
    <row r="770">
      <c r="A770" s="28"/>
      <c r="F770" s="29"/>
      <c r="K770" s="29"/>
      <c r="P770" s="29"/>
      <c r="U770" s="29"/>
    </row>
    <row r="771">
      <c r="A771" s="28"/>
      <c r="F771" s="29"/>
      <c r="K771" s="29"/>
      <c r="P771" s="29"/>
      <c r="U771" s="29"/>
    </row>
    <row r="772">
      <c r="A772" s="28"/>
      <c r="F772" s="29"/>
      <c r="K772" s="29"/>
      <c r="P772" s="29"/>
      <c r="U772" s="29"/>
    </row>
    <row r="773">
      <c r="A773" s="28"/>
      <c r="F773" s="29"/>
      <c r="K773" s="29"/>
      <c r="P773" s="29"/>
      <c r="U773" s="29"/>
    </row>
    <row r="774">
      <c r="A774" s="28"/>
      <c r="F774" s="29"/>
      <c r="K774" s="29"/>
      <c r="P774" s="29"/>
      <c r="U774" s="29"/>
    </row>
    <row r="775">
      <c r="A775" s="28"/>
      <c r="F775" s="29"/>
      <c r="K775" s="29"/>
      <c r="P775" s="29"/>
      <c r="U775" s="29"/>
    </row>
    <row r="776">
      <c r="A776" s="28"/>
      <c r="F776" s="29"/>
      <c r="K776" s="29"/>
      <c r="P776" s="29"/>
      <c r="U776" s="29"/>
    </row>
    <row r="777">
      <c r="A777" s="28"/>
      <c r="F777" s="29"/>
      <c r="K777" s="29"/>
      <c r="P777" s="29"/>
      <c r="U777" s="29"/>
    </row>
    <row r="778">
      <c r="A778" s="28"/>
      <c r="F778" s="29"/>
      <c r="K778" s="29"/>
      <c r="P778" s="29"/>
      <c r="U778" s="29"/>
    </row>
    <row r="779">
      <c r="A779" s="28"/>
      <c r="F779" s="29"/>
      <c r="K779" s="29"/>
      <c r="P779" s="29"/>
      <c r="U779" s="29"/>
    </row>
    <row r="780">
      <c r="A780" s="28"/>
      <c r="F780" s="29"/>
      <c r="K780" s="29"/>
      <c r="P780" s="29"/>
      <c r="U780" s="29"/>
    </row>
    <row r="781">
      <c r="A781" s="28"/>
      <c r="F781" s="29"/>
      <c r="K781" s="29"/>
      <c r="P781" s="29"/>
      <c r="U781" s="29"/>
    </row>
    <row r="782">
      <c r="A782" s="28"/>
      <c r="F782" s="29"/>
      <c r="K782" s="29"/>
      <c r="P782" s="29"/>
      <c r="U782" s="29"/>
    </row>
    <row r="783">
      <c r="A783" s="28"/>
      <c r="F783" s="29"/>
      <c r="K783" s="29"/>
      <c r="P783" s="29"/>
      <c r="U783" s="29"/>
    </row>
    <row r="784">
      <c r="A784" s="28"/>
      <c r="F784" s="29"/>
      <c r="K784" s="29"/>
      <c r="P784" s="29"/>
      <c r="U784" s="29"/>
    </row>
    <row r="785">
      <c r="A785" s="28"/>
      <c r="F785" s="29"/>
      <c r="K785" s="29"/>
      <c r="P785" s="29"/>
      <c r="U785" s="29"/>
    </row>
    <row r="786">
      <c r="A786" s="28"/>
      <c r="F786" s="29"/>
      <c r="K786" s="29"/>
      <c r="P786" s="29"/>
      <c r="U786" s="29"/>
    </row>
    <row r="787">
      <c r="A787" s="28"/>
      <c r="F787" s="29"/>
      <c r="K787" s="29"/>
      <c r="P787" s="29"/>
      <c r="U787" s="29"/>
    </row>
    <row r="788">
      <c r="A788" s="28"/>
      <c r="F788" s="29"/>
      <c r="K788" s="29"/>
      <c r="P788" s="29"/>
      <c r="U788" s="29"/>
    </row>
    <row r="789">
      <c r="A789" s="28"/>
      <c r="F789" s="29"/>
      <c r="K789" s="29"/>
      <c r="P789" s="29"/>
      <c r="U789" s="29"/>
    </row>
    <row r="790">
      <c r="A790" s="28"/>
      <c r="F790" s="29"/>
      <c r="K790" s="29"/>
      <c r="P790" s="29"/>
      <c r="U790" s="29"/>
    </row>
    <row r="791">
      <c r="A791" s="28"/>
      <c r="F791" s="29"/>
      <c r="K791" s="29"/>
      <c r="P791" s="29"/>
      <c r="U791" s="29"/>
    </row>
    <row r="792">
      <c r="A792" s="28"/>
      <c r="F792" s="29"/>
      <c r="K792" s="29"/>
      <c r="P792" s="29"/>
      <c r="U792" s="29"/>
    </row>
    <row r="793">
      <c r="A793" s="28"/>
      <c r="F793" s="29"/>
      <c r="K793" s="29"/>
      <c r="P793" s="29"/>
      <c r="U793" s="29"/>
    </row>
    <row r="794">
      <c r="A794" s="28"/>
      <c r="F794" s="29"/>
      <c r="K794" s="29"/>
      <c r="P794" s="29"/>
      <c r="U794" s="29"/>
    </row>
    <row r="795">
      <c r="A795" s="28"/>
      <c r="F795" s="29"/>
      <c r="K795" s="29"/>
      <c r="P795" s="29"/>
      <c r="U795" s="29"/>
    </row>
    <row r="796">
      <c r="A796" s="28"/>
      <c r="F796" s="29"/>
      <c r="K796" s="29"/>
      <c r="P796" s="29"/>
      <c r="U796" s="29"/>
    </row>
    <row r="797">
      <c r="A797" s="28"/>
      <c r="F797" s="29"/>
      <c r="K797" s="29"/>
      <c r="P797" s="29"/>
      <c r="U797" s="29"/>
    </row>
    <row r="798">
      <c r="A798" s="28"/>
      <c r="F798" s="29"/>
      <c r="K798" s="29"/>
      <c r="P798" s="29"/>
      <c r="U798" s="29"/>
    </row>
    <row r="799">
      <c r="A799" s="28"/>
      <c r="F799" s="29"/>
      <c r="K799" s="29"/>
      <c r="P799" s="29"/>
      <c r="U799" s="29"/>
    </row>
    <row r="800">
      <c r="A800" s="28"/>
      <c r="F800" s="29"/>
      <c r="K800" s="29"/>
      <c r="P800" s="29"/>
      <c r="U800" s="29"/>
    </row>
    <row r="801">
      <c r="A801" s="28"/>
      <c r="F801" s="29"/>
      <c r="K801" s="29"/>
      <c r="P801" s="29"/>
      <c r="U801" s="29"/>
    </row>
    <row r="802">
      <c r="A802" s="28"/>
      <c r="F802" s="29"/>
      <c r="K802" s="29"/>
      <c r="P802" s="29"/>
      <c r="U802" s="29"/>
    </row>
    <row r="803">
      <c r="A803" s="28"/>
      <c r="F803" s="29"/>
      <c r="K803" s="29"/>
      <c r="P803" s="29"/>
      <c r="U803" s="29"/>
    </row>
    <row r="804">
      <c r="A804" s="28"/>
      <c r="F804" s="29"/>
      <c r="K804" s="29"/>
      <c r="P804" s="29"/>
      <c r="U804" s="29"/>
    </row>
    <row r="805">
      <c r="A805" s="28"/>
      <c r="F805" s="29"/>
      <c r="K805" s="29"/>
      <c r="P805" s="29"/>
      <c r="U805" s="29"/>
    </row>
    <row r="806">
      <c r="A806" s="28"/>
      <c r="F806" s="29"/>
      <c r="K806" s="29"/>
      <c r="P806" s="29"/>
      <c r="U806" s="29"/>
    </row>
    <row r="807">
      <c r="A807" s="28"/>
      <c r="F807" s="29"/>
      <c r="K807" s="29"/>
      <c r="P807" s="29"/>
      <c r="U807" s="29"/>
    </row>
    <row r="808">
      <c r="A808" s="28"/>
      <c r="F808" s="29"/>
      <c r="K808" s="29"/>
      <c r="P808" s="29"/>
      <c r="U808" s="29"/>
    </row>
    <row r="809">
      <c r="A809" s="28"/>
      <c r="F809" s="29"/>
      <c r="K809" s="29"/>
      <c r="P809" s="29"/>
      <c r="U809" s="29"/>
    </row>
    <row r="810">
      <c r="A810" s="28"/>
      <c r="F810" s="29"/>
      <c r="K810" s="29"/>
      <c r="P810" s="29"/>
      <c r="U810" s="29"/>
    </row>
    <row r="811">
      <c r="A811" s="28"/>
      <c r="F811" s="29"/>
      <c r="K811" s="29"/>
      <c r="P811" s="29"/>
      <c r="U811" s="29"/>
    </row>
    <row r="812">
      <c r="A812" s="28"/>
      <c r="F812" s="29"/>
      <c r="K812" s="29"/>
      <c r="P812" s="29"/>
      <c r="U812" s="29"/>
    </row>
    <row r="813">
      <c r="A813" s="28"/>
      <c r="F813" s="29"/>
      <c r="K813" s="29"/>
      <c r="P813" s="29"/>
      <c r="U813" s="29"/>
    </row>
    <row r="814">
      <c r="A814" s="28"/>
      <c r="F814" s="29"/>
      <c r="K814" s="29"/>
      <c r="P814" s="29"/>
      <c r="U814" s="29"/>
    </row>
    <row r="815">
      <c r="A815" s="28"/>
      <c r="F815" s="29"/>
      <c r="K815" s="29"/>
      <c r="P815" s="29"/>
      <c r="U815" s="29"/>
    </row>
    <row r="816">
      <c r="A816" s="28"/>
      <c r="F816" s="29"/>
      <c r="K816" s="29"/>
      <c r="P816" s="29"/>
      <c r="U816" s="29"/>
    </row>
    <row r="817">
      <c r="A817" s="28"/>
      <c r="F817" s="29"/>
      <c r="K817" s="29"/>
      <c r="P817" s="29"/>
      <c r="U817" s="29"/>
    </row>
    <row r="818">
      <c r="A818" s="28"/>
      <c r="F818" s="29"/>
      <c r="K818" s="29"/>
      <c r="P818" s="29"/>
      <c r="U818" s="29"/>
    </row>
    <row r="819">
      <c r="A819" s="28"/>
      <c r="F819" s="29"/>
      <c r="K819" s="29"/>
      <c r="P819" s="29"/>
      <c r="U819" s="29"/>
    </row>
    <row r="820">
      <c r="A820" s="28"/>
      <c r="F820" s="29"/>
      <c r="K820" s="29"/>
      <c r="P820" s="29"/>
      <c r="U820" s="29"/>
    </row>
    <row r="821">
      <c r="A821" s="28"/>
      <c r="F821" s="29"/>
      <c r="K821" s="29"/>
      <c r="P821" s="29"/>
      <c r="U821" s="29"/>
    </row>
    <row r="822">
      <c r="A822" s="28"/>
      <c r="F822" s="29"/>
      <c r="K822" s="29"/>
      <c r="P822" s="29"/>
      <c r="U822" s="29"/>
    </row>
    <row r="823">
      <c r="A823" s="28"/>
      <c r="F823" s="29"/>
      <c r="K823" s="29"/>
      <c r="P823" s="29"/>
      <c r="U823" s="29"/>
    </row>
    <row r="824">
      <c r="A824" s="28"/>
      <c r="F824" s="29"/>
      <c r="K824" s="29"/>
      <c r="P824" s="29"/>
      <c r="U824" s="29"/>
    </row>
    <row r="825">
      <c r="A825" s="28"/>
      <c r="F825" s="29"/>
      <c r="K825" s="29"/>
      <c r="P825" s="29"/>
      <c r="U825" s="29"/>
    </row>
    <row r="826">
      <c r="A826" s="28"/>
      <c r="F826" s="29"/>
      <c r="K826" s="29"/>
      <c r="P826" s="29"/>
      <c r="U826" s="29"/>
    </row>
    <row r="827">
      <c r="A827" s="28"/>
      <c r="F827" s="29"/>
      <c r="K827" s="29"/>
      <c r="P827" s="29"/>
      <c r="U827" s="29"/>
    </row>
    <row r="828">
      <c r="A828" s="28"/>
      <c r="F828" s="29"/>
      <c r="K828" s="29"/>
      <c r="P828" s="29"/>
      <c r="U828" s="29"/>
    </row>
    <row r="829">
      <c r="A829" s="28"/>
      <c r="F829" s="29"/>
      <c r="K829" s="29"/>
      <c r="P829" s="29"/>
      <c r="U829" s="29"/>
    </row>
    <row r="830">
      <c r="A830" s="28"/>
      <c r="F830" s="29"/>
      <c r="K830" s="29"/>
      <c r="P830" s="29"/>
      <c r="U830" s="29"/>
    </row>
    <row r="831">
      <c r="A831" s="28"/>
      <c r="F831" s="29"/>
      <c r="K831" s="29"/>
      <c r="P831" s="29"/>
      <c r="U831" s="29"/>
    </row>
    <row r="832">
      <c r="A832" s="28"/>
      <c r="F832" s="29"/>
      <c r="K832" s="29"/>
      <c r="P832" s="29"/>
      <c r="U832" s="29"/>
    </row>
    <row r="833">
      <c r="A833" s="28"/>
      <c r="F833" s="29"/>
      <c r="K833" s="29"/>
      <c r="P833" s="29"/>
      <c r="U833" s="29"/>
    </row>
    <row r="834">
      <c r="A834" s="28"/>
      <c r="F834" s="29"/>
      <c r="K834" s="29"/>
      <c r="P834" s="29"/>
      <c r="U834" s="29"/>
    </row>
    <row r="835">
      <c r="A835" s="28"/>
      <c r="F835" s="29"/>
      <c r="K835" s="29"/>
      <c r="P835" s="29"/>
      <c r="U835" s="29"/>
    </row>
    <row r="836">
      <c r="A836" s="28"/>
      <c r="F836" s="29"/>
      <c r="K836" s="29"/>
      <c r="P836" s="29"/>
      <c r="U836" s="29"/>
    </row>
    <row r="837">
      <c r="A837" s="28"/>
      <c r="F837" s="29"/>
      <c r="K837" s="29"/>
      <c r="P837" s="29"/>
      <c r="U837" s="29"/>
    </row>
    <row r="838">
      <c r="A838" s="28"/>
      <c r="F838" s="29"/>
      <c r="K838" s="29"/>
      <c r="P838" s="29"/>
      <c r="U838" s="29"/>
    </row>
    <row r="839">
      <c r="A839" s="28"/>
      <c r="F839" s="29"/>
      <c r="K839" s="29"/>
      <c r="P839" s="29"/>
      <c r="U839" s="29"/>
    </row>
    <row r="840">
      <c r="A840" s="28"/>
      <c r="F840" s="29"/>
      <c r="K840" s="29"/>
      <c r="P840" s="29"/>
      <c r="U840" s="29"/>
    </row>
    <row r="841">
      <c r="A841" s="28"/>
      <c r="F841" s="29"/>
      <c r="K841" s="29"/>
      <c r="P841" s="29"/>
      <c r="U841" s="29"/>
    </row>
    <row r="842">
      <c r="A842" s="28"/>
      <c r="F842" s="29"/>
      <c r="K842" s="29"/>
      <c r="P842" s="29"/>
      <c r="U842" s="29"/>
    </row>
    <row r="843">
      <c r="A843" s="28"/>
      <c r="F843" s="29"/>
      <c r="K843" s="29"/>
      <c r="P843" s="29"/>
      <c r="U843" s="29"/>
    </row>
    <row r="844">
      <c r="A844" s="28"/>
      <c r="F844" s="29"/>
      <c r="K844" s="29"/>
      <c r="P844" s="29"/>
      <c r="U844" s="29"/>
    </row>
    <row r="845">
      <c r="A845" s="28"/>
      <c r="F845" s="29"/>
      <c r="K845" s="29"/>
      <c r="P845" s="29"/>
      <c r="U845" s="29"/>
    </row>
    <row r="846">
      <c r="A846" s="28"/>
      <c r="F846" s="29"/>
      <c r="K846" s="29"/>
      <c r="P846" s="29"/>
      <c r="U846" s="29"/>
    </row>
    <row r="847">
      <c r="A847" s="28"/>
      <c r="F847" s="29"/>
      <c r="K847" s="29"/>
      <c r="P847" s="29"/>
      <c r="U847" s="29"/>
    </row>
    <row r="848">
      <c r="A848" s="28"/>
      <c r="F848" s="29"/>
      <c r="K848" s="29"/>
      <c r="P848" s="29"/>
      <c r="U848" s="29"/>
    </row>
    <row r="849">
      <c r="A849" s="28"/>
      <c r="F849" s="29"/>
      <c r="K849" s="29"/>
      <c r="P849" s="29"/>
      <c r="U849" s="29"/>
    </row>
    <row r="850">
      <c r="A850" s="28"/>
      <c r="F850" s="29"/>
      <c r="K850" s="29"/>
      <c r="P850" s="29"/>
      <c r="U850" s="29"/>
    </row>
    <row r="851">
      <c r="A851" s="28"/>
      <c r="F851" s="29"/>
      <c r="K851" s="29"/>
      <c r="P851" s="29"/>
      <c r="U851" s="29"/>
    </row>
    <row r="852">
      <c r="A852" s="28"/>
      <c r="F852" s="29"/>
      <c r="K852" s="29"/>
      <c r="P852" s="29"/>
      <c r="U852" s="29"/>
    </row>
    <row r="853">
      <c r="A853" s="28"/>
      <c r="F853" s="29"/>
      <c r="K853" s="29"/>
      <c r="P853" s="29"/>
      <c r="U853" s="29"/>
    </row>
    <row r="854">
      <c r="A854" s="28"/>
      <c r="F854" s="29"/>
      <c r="K854" s="29"/>
      <c r="P854" s="29"/>
      <c r="U854" s="29"/>
    </row>
    <row r="855">
      <c r="A855" s="28"/>
      <c r="F855" s="29"/>
      <c r="K855" s="29"/>
      <c r="P855" s="29"/>
      <c r="U855" s="29"/>
    </row>
    <row r="856">
      <c r="A856" s="28"/>
      <c r="F856" s="29"/>
      <c r="K856" s="29"/>
      <c r="P856" s="29"/>
      <c r="U856" s="29"/>
    </row>
    <row r="857">
      <c r="A857" s="28"/>
      <c r="F857" s="29"/>
      <c r="K857" s="29"/>
      <c r="P857" s="29"/>
      <c r="U857" s="29"/>
    </row>
    <row r="858">
      <c r="A858" s="28"/>
      <c r="F858" s="29"/>
      <c r="K858" s="29"/>
      <c r="P858" s="29"/>
      <c r="U858" s="29"/>
    </row>
    <row r="859">
      <c r="A859" s="28"/>
      <c r="F859" s="29"/>
      <c r="K859" s="29"/>
      <c r="P859" s="29"/>
      <c r="U859" s="29"/>
    </row>
    <row r="860">
      <c r="A860" s="28"/>
      <c r="F860" s="29"/>
      <c r="K860" s="29"/>
      <c r="P860" s="29"/>
      <c r="U860" s="29"/>
    </row>
    <row r="861">
      <c r="A861" s="28"/>
      <c r="F861" s="29"/>
      <c r="K861" s="29"/>
      <c r="P861" s="29"/>
      <c r="U861" s="29"/>
    </row>
    <row r="862">
      <c r="A862" s="28"/>
      <c r="F862" s="29"/>
      <c r="K862" s="29"/>
      <c r="P862" s="29"/>
      <c r="U862" s="29"/>
    </row>
    <row r="863">
      <c r="A863" s="28"/>
      <c r="F863" s="29"/>
      <c r="K863" s="29"/>
      <c r="P863" s="29"/>
      <c r="U863" s="29"/>
    </row>
    <row r="864">
      <c r="A864" s="28"/>
      <c r="F864" s="29"/>
      <c r="K864" s="29"/>
      <c r="P864" s="29"/>
      <c r="U864" s="29"/>
    </row>
    <row r="865">
      <c r="A865" s="28"/>
      <c r="F865" s="29"/>
      <c r="K865" s="29"/>
      <c r="P865" s="29"/>
      <c r="U865" s="29"/>
    </row>
    <row r="866">
      <c r="A866" s="28"/>
      <c r="F866" s="29"/>
      <c r="K866" s="29"/>
      <c r="P866" s="29"/>
      <c r="U866" s="29"/>
    </row>
    <row r="867">
      <c r="A867" s="28"/>
      <c r="F867" s="29"/>
      <c r="K867" s="29"/>
      <c r="P867" s="29"/>
      <c r="U867" s="29"/>
    </row>
    <row r="868">
      <c r="A868" s="28"/>
      <c r="F868" s="29"/>
      <c r="K868" s="29"/>
      <c r="P868" s="29"/>
      <c r="U868" s="29"/>
    </row>
    <row r="869">
      <c r="A869" s="28"/>
      <c r="F869" s="29"/>
      <c r="K869" s="29"/>
      <c r="P869" s="29"/>
      <c r="U869" s="29"/>
    </row>
    <row r="870">
      <c r="A870" s="28"/>
      <c r="F870" s="29"/>
      <c r="K870" s="29"/>
      <c r="P870" s="29"/>
      <c r="U870" s="29"/>
    </row>
    <row r="871">
      <c r="A871" s="28"/>
      <c r="F871" s="29"/>
      <c r="K871" s="29"/>
      <c r="P871" s="29"/>
      <c r="U871" s="29"/>
    </row>
    <row r="872">
      <c r="A872" s="28"/>
      <c r="F872" s="29"/>
      <c r="K872" s="29"/>
      <c r="P872" s="29"/>
      <c r="U872" s="29"/>
    </row>
    <row r="873">
      <c r="A873" s="28"/>
      <c r="F873" s="29"/>
      <c r="K873" s="29"/>
      <c r="P873" s="29"/>
      <c r="U873" s="29"/>
    </row>
    <row r="874">
      <c r="A874" s="28"/>
      <c r="F874" s="29"/>
      <c r="K874" s="29"/>
      <c r="P874" s="29"/>
      <c r="U874" s="29"/>
    </row>
    <row r="875">
      <c r="A875" s="28"/>
      <c r="F875" s="29"/>
      <c r="K875" s="29"/>
      <c r="P875" s="29"/>
      <c r="U875" s="29"/>
    </row>
    <row r="876">
      <c r="A876" s="28"/>
      <c r="F876" s="29"/>
      <c r="K876" s="29"/>
      <c r="P876" s="29"/>
      <c r="U876" s="29"/>
    </row>
    <row r="877">
      <c r="A877" s="28"/>
      <c r="F877" s="29"/>
      <c r="K877" s="29"/>
      <c r="P877" s="29"/>
      <c r="U877" s="29"/>
    </row>
    <row r="878">
      <c r="A878" s="28"/>
      <c r="F878" s="29"/>
      <c r="K878" s="29"/>
      <c r="P878" s="29"/>
      <c r="U878" s="29"/>
    </row>
    <row r="879">
      <c r="A879" s="28"/>
      <c r="F879" s="29"/>
      <c r="K879" s="29"/>
      <c r="P879" s="29"/>
      <c r="U879" s="29"/>
    </row>
    <row r="880">
      <c r="A880" s="28"/>
      <c r="F880" s="29"/>
      <c r="K880" s="29"/>
      <c r="P880" s="29"/>
      <c r="U880" s="29"/>
    </row>
    <row r="881">
      <c r="A881" s="28"/>
      <c r="F881" s="29"/>
      <c r="K881" s="29"/>
      <c r="P881" s="29"/>
      <c r="U881" s="29"/>
    </row>
    <row r="882">
      <c r="A882" s="28"/>
      <c r="F882" s="29"/>
      <c r="K882" s="29"/>
      <c r="P882" s="29"/>
      <c r="U882" s="29"/>
    </row>
    <row r="883">
      <c r="A883" s="28"/>
      <c r="F883" s="29"/>
      <c r="K883" s="29"/>
      <c r="P883" s="29"/>
      <c r="U883" s="29"/>
    </row>
    <row r="884">
      <c r="A884" s="28"/>
      <c r="F884" s="29"/>
      <c r="K884" s="29"/>
      <c r="P884" s="29"/>
      <c r="U884" s="29"/>
    </row>
    <row r="885">
      <c r="A885" s="28"/>
      <c r="F885" s="29"/>
      <c r="K885" s="29"/>
      <c r="P885" s="29"/>
      <c r="U885" s="29"/>
    </row>
    <row r="886">
      <c r="A886" s="28"/>
      <c r="F886" s="29"/>
      <c r="K886" s="29"/>
      <c r="P886" s="29"/>
      <c r="U886" s="29"/>
    </row>
    <row r="887">
      <c r="A887" s="28"/>
      <c r="F887" s="29"/>
      <c r="K887" s="29"/>
      <c r="P887" s="29"/>
      <c r="U887" s="29"/>
    </row>
    <row r="888">
      <c r="A888" s="28"/>
      <c r="F888" s="29"/>
      <c r="K888" s="29"/>
      <c r="P888" s="29"/>
      <c r="U888" s="29"/>
    </row>
    <row r="889">
      <c r="A889" s="28"/>
      <c r="F889" s="29"/>
      <c r="K889" s="29"/>
      <c r="P889" s="29"/>
      <c r="U889" s="29"/>
    </row>
    <row r="890">
      <c r="A890" s="28"/>
      <c r="F890" s="29"/>
      <c r="K890" s="29"/>
      <c r="P890" s="29"/>
      <c r="U890" s="29"/>
    </row>
    <row r="891">
      <c r="A891" s="28"/>
      <c r="F891" s="29"/>
      <c r="K891" s="29"/>
      <c r="P891" s="29"/>
      <c r="U891" s="29"/>
    </row>
    <row r="892">
      <c r="A892" s="28"/>
      <c r="F892" s="29"/>
      <c r="K892" s="29"/>
      <c r="P892" s="29"/>
      <c r="U892" s="29"/>
    </row>
    <row r="893">
      <c r="A893" s="28"/>
      <c r="F893" s="29"/>
      <c r="K893" s="29"/>
      <c r="P893" s="29"/>
      <c r="U893" s="29"/>
    </row>
    <row r="894">
      <c r="A894" s="28"/>
      <c r="F894" s="29"/>
      <c r="K894" s="29"/>
      <c r="P894" s="29"/>
      <c r="U894" s="29"/>
    </row>
    <row r="895">
      <c r="A895" s="28"/>
      <c r="F895" s="29"/>
      <c r="K895" s="29"/>
      <c r="P895" s="29"/>
      <c r="U895" s="29"/>
    </row>
    <row r="896">
      <c r="A896" s="28"/>
      <c r="F896" s="29"/>
      <c r="K896" s="29"/>
      <c r="P896" s="29"/>
      <c r="U896" s="29"/>
    </row>
    <row r="897">
      <c r="A897" s="28"/>
      <c r="F897" s="29"/>
      <c r="K897" s="29"/>
      <c r="P897" s="29"/>
      <c r="U897" s="29"/>
    </row>
    <row r="898">
      <c r="A898" s="28"/>
      <c r="F898" s="29"/>
      <c r="K898" s="29"/>
      <c r="P898" s="29"/>
      <c r="U898" s="29"/>
    </row>
    <row r="899">
      <c r="A899" s="28"/>
      <c r="F899" s="29"/>
      <c r="K899" s="29"/>
      <c r="P899" s="29"/>
      <c r="U899" s="29"/>
    </row>
    <row r="900">
      <c r="A900" s="28"/>
      <c r="F900" s="29"/>
      <c r="K900" s="29"/>
      <c r="P900" s="29"/>
      <c r="U900" s="29"/>
    </row>
    <row r="901">
      <c r="A901" s="28"/>
      <c r="F901" s="29"/>
      <c r="K901" s="29"/>
      <c r="P901" s="29"/>
      <c r="U901" s="29"/>
    </row>
    <row r="902">
      <c r="A902" s="28"/>
      <c r="F902" s="29"/>
      <c r="K902" s="29"/>
      <c r="P902" s="29"/>
      <c r="U902" s="29"/>
    </row>
    <row r="903">
      <c r="A903" s="28"/>
      <c r="F903" s="29"/>
      <c r="K903" s="29"/>
      <c r="P903" s="29"/>
      <c r="U903" s="29"/>
    </row>
    <row r="904">
      <c r="A904" s="28"/>
      <c r="F904" s="29"/>
      <c r="K904" s="29"/>
      <c r="P904" s="29"/>
      <c r="U904" s="29"/>
    </row>
    <row r="905">
      <c r="A905" s="28"/>
      <c r="F905" s="29"/>
      <c r="K905" s="29"/>
      <c r="P905" s="29"/>
      <c r="U905" s="29"/>
    </row>
    <row r="906">
      <c r="A906" s="28"/>
      <c r="F906" s="29"/>
      <c r="K906" s="29"/>
      <c r="P906" s="29"/>
      <c r="U906" s="29"/>
    </row>
    <row r="907">
      <c r="A907" s="28"/>
      <c r="F907" s="29"/>
      <c r="K907" s="29"/>
      <c r="P907" s="29"/>
      <c r="U907" s="29"/>
    </row>
    <row r="908">
      <c r="A908" s="28"/>
      <c r="F908" s="29"/>
      <c r="K908" s="29"/>
      <c r="P908" s="29"/>
      <c r="U908" s="29"/>
    </row>
    <row r="909">
      <c r="A909" s="28"/>
      <c r="F909" s="29"/>
      <c r="K909" s="29"/>
      <c r="P909" s="29"/>
      <c r="U909" s="29"/>
    </row>
    <row r="910">
      <c r="A910" s="28"/>
      <c r="F910" s="29"/>
      <c r="K910" s="29"/>
      <c r="P910" s="29"/>
      <c r="U910" s="29"/>
    </row>
    <row r="911">
      <c r="A911" s="28"/>
      <c r="F911" s="29"/>
      <c r="K911" s="29"/>
      <c r="P911" s="29"/>
      <c r="U911" s="29"/>
    </row>
    <row r="912">
      <c r="A912" s="28"/>
      <c r="F912" s="29"/>
      <c r="K912" s="29"/>
      <c r="P912" s="29"/>
      <c r="U912" s="29"/>
    </row>
    <row r="913">
      <c r="A913" s="28"/>
      <c r="F913" s="29"/>
      <c r="K913" s="29"/>
      <c r="P913" s="29"/>
      <c r="U913" s="29"/>
    </row>
    <row r="914">
      <c r="A914" s="28"/>
      <c r="F914" s="29"/>
      <c r="K914" s="29"/>
      <c r="P914" s="29"/>
      <c r="U914" s="29"/>
    </row>
    <row r="915">
      <c r="A915" s="28"/>
      <c r="F915" s="29"/>
      <c r="K915" s="29"/>
      <c r="P915" s="29"/>
      <c r="U915" s="29"/>
    </row>
    <row r="916">
      <c r="A916" s="28"/>
      <c r="F916" s="29"/>
      <c r="K916" s="29"/>
      <c r="P916" s="29"/>
      <c r="U916" s="29"/>
    </row>
    <row r="917">
      <c r="A917" s="28"/>
      <c r="F917" s="29"/>
      <c r="K917" s="29"/>
      <c r="P917" s="29"/>
      <c r="U917" s="29"/>
    </row>
    <row r="918">
      <c r="A918" s="28"/>
      <c r="F918" s="29"/>
      <c r="K918" s="29"/>
      <c r="P918" s="29"/>
      <c r="U918" s="29"/>
    </row>
    <row r="919">
      <c r="A919" s="28"/>
      <c r="F919" s="29"/>
      <c r="K919" s="29"/>
      <c r="P919" s="29"/>
      <c r="U919" s="29"/>
    </row>
    <row r="920">
      <c r="A920" s="28"/>
      <c r="F920" s="29"/>
      <c r="K920" s="29"/>
      <c r="P920" s="29"/>
      <c r="U920" s="29"/>
    </row>
    <row r="921">
      <c r="A921" s="28"/>
      <c r="F921" s="29"/>
      <c r="K921" s="29"/>
      <c r="P921" s="29"/>
      <c r="U921" s="29"/>
    </row>
    <row r="922">
      <c r="A922" s="28"/>
      <c r="F922" s="29"/>
      <c r="K922" s="29"/>
      <c r="P922" s="29"/>
      <c r="U922" s="29"/>
    </row>
    <row r="923">
      <c r="A923" s="28"/>
      <c r="F923" s="29"/>
      <c r="K923" s="29"/>
      <c r="P923" s="29"/>
      <c r="U923" s="29"/>
    </row>
    <row r="924">
      <c r="A924" s="28"/>
      <c r="F924" s="29"/>
      <c r="K924" s="29"/>
      <c r="P924" s="29"/>
      <c r="U924" s="29"/>
    </row>
    <row r="925">
      <c r="A925" s="28"/>
      <c r="F925" s="29"/>
      <c r="K925" s="29"/>
      <c r="P925" s="29"/>
      <c r="U925" s="29"/>
    </row>
    <row r="926">
      <c r="A926" s="28"/>
      <c r="F926" s="29"/>
      <c r="K926" s="29"/>
      <c r="P926" s="29"/>
      <c r="U926" s="29"/>
    </row>
    <row r="927">
      <c r="A927" s="28"/>
      <c r="F927" s="29"/>
      <c r="K927" s="29"/>
      <c r="P927" s="29"/>
      <c r="U927" s="29"/>
    </row>
    <row r="928">
      <c r="A928" s="28"/>
      <c r="F928" s="29"/>
      <c r="K928" s="29"/>
      <c r="P928" s="29"/>
      <c r="U928" s="29"/>
    </row>
    <row r="929">
      <c r="A929" s="28"/>
      <c r="F929" s="29"/>
      <c r="K929" s="29"/>
      <c r="P929" s="29"/>
      <c r="U929" s="29"/>
    </row>
    <row r="930">
      <c r="A930" s="28"/>
      <c r="F930" s="29"/>
      <c r="K930" s="29"/>
      <c r="P930" s="29"/>
      <c r="U930" s="29"/>
    </row>
    <row r="931">
      <c r="A931" s="28"/>
      <c r="F931" s="29"/>
      <c r="K931" s="29"/>
      <c r="P931" s="29"/>
      <c r="U931" s="29"/>
    </row>
    <row r="932">
      <c r="A932" s="28"/>
      <c r="F932" s="29"/>
      <c r="K932" s="29"/>
      <c r="P932" s="29"/>
      <c r="U932" s="29"/>
    </row>
    <row r="933">
      <c r="A933" s="28"/>
      <c r="F933" s="29"/>
      <c r="K933" s="29"/>
      <c r="P933" s="29"/>
      <c r="U933" s="29"/>
    </row>
    <row r="934">
      <c r="A934" s="28"/>
      <c r="F934" s="29"/>
      <c r="K934" s="29"/>
      <c r="P934" s="29"/>
      <c r="U934" s="29"/>
    </row>
    <row r="935">
      <c r="A935" s="28"/>
      <c r="F935" s="29"/>
      <c r="K935" s="29"/>
      <c r="P935" s="29"/>
      <c r="U935" s="29"/>
    </row>
    <row r="936">
      <c r="A936" s="28"/>
      <c r="F936" s="29"/>
      <c r="K936" s="29"/>
      <c r="P936" s="29"/>
      <c r="U936" s="29"/>
    </row>
    <row r="937">
      <c r="A937" s="28"/>
      <c r="F937" s="29"/>
      <c r="K937" s="29"/>
      <c r="P937" s="29"/>
      <c r="U937" s="29"/>
    </row>
    <row r="938">
      <c r="A938" s="28"/>
      <c r="F938" s="29"/>
      <c r="K938" s="29"/>
      <c r="P938" s="29"/>
      <c r="U938" s="29"/>
    </row>
    <row r="939">
      <c r="A939" s="28"/>
      <c r="F939" s="29"/>
      <c r="K939" s="29"/>
      <c r="P939" s="29"/>
      <c r="U939" s="29"/>
    </row>
    <row r="940">
      <c r="A940" s="28"/>
      <c r="F940" s="29"/>
      <c r="K940" s="29"/>
      <c r="P940" s="29"/>
      <c r="U940" s="29"/>
    </row>
    <row r="941">
      <c r="A941" s="28"/>
      <c r="F941" s="29"/>
      <c r="K941" s="29"/>
      <c r="P941" s="29"/>
      <c r="U941" s="29"/>
    </row>
    <row r="942">
      <c r="A942" s="28"/>
      <c r="F942" s="29"/>
      <c r="K942" s="29"/>
      <c r="P942" s="29"/>
      <c r="U942" s="29"/>
    </row>
    <row r="943">
      <c r="A943" s="28"/>
      <c r="F943" s="29"/>
      <c r="K943" s="29"/>
      <c r="P943" s="29"/>
      <c r="U943" s="29"/>
    </row>
    <row r="944">
      <c r="A944" s="28"/>
      <c r="F944" s="29"/>
      <c r="K944" s="29"/>
      <c r="P944" s="29"/>
      <c r="U944" s="29"/>
    </row>
    <row r="945">
      <c r="A945" s="28"/>
      <c r="F945" s="29"/>
      <c r="K945" s="29"/>
      <c r="P945" s="29"/>
      <c r="U945" s="29"/>
    </row>
    <row r="946">
      <c r="A946" s="28"/>
      <c r="F946" s="29"/>
      <c r="K946" s="29"/>
      <c r="P946" s="29"/>
      <c r="U946" s="29"/>
    </row>
    <row r="947">
      <c r="A947" s="28"/>
      <c r="F947" s="29"/>
      <c r="K947" s="29"/>
      <c r="P947" s="29"/>
      <c r="U947" s="29"/>
    </row>
    <row r="948">
      <c r="A948" s="28"/>
      <c r="F948" s="29"/>
      <c r="K948" s="29"/>
      <c r="P948" s="29"/>
      <c r="U948" s="29"/>
    </row>
    <row r="949">
      <c r="A949" s="28"/>
      <c r="F949" s="29"/>
      <c r="K949" s="29"/>
      <c r="P949" s="29"/>
      <c r="U949" s="29"/>
    </row>
    <row r="950">
      <c r="A950" s="28"/>
      <c r="F950" s="29"/>
      <c r="K950" s="29"/>
      <c r="P950" s="29"/>
      <c r="U950" s="29"/>
    </row>
    <row r="951">
      <c r="A951" s="28"/>
      <c r="F951" s="29"/>
      <c r="K951" s="29"/>
      <c r="P951" s="29"/>
      <c r="U951" s="29"/>
    </row>
    <row r="952">
      <c r="A952" s="28"/>
      <c r="F952" s="29"/>
      <c r="K952" s="29"/>
      <c r="P952" s="29"/>
      <c r="U952" s="29"/>
    </row>
    <row r="953">
      <c r="A953" s="28"/>
      <c r="F953" s="29"/>
      <c r="K953" s="29"/>
      <c r="P953" s="29"/>
      <c r="U953" s="29"/>
    </row>
    <row r="954">
      <c r="A954" s="28"/>
      <c r="F954" s="29"/>
      <c r="K954" s="29"/>
      <c r="P954" s="29"/>
      <c r="U954" s="29"/>
    </row>
    <row r="955">
      <c r="A955" s="28"/>
      <c r="F955" s="29"/>
      <c r="K955" s="29"/>
      <c r="P955" s="29"/>
      <c r="U955" s="29"/>
    </row>
    <row r="956">
      <c r="A956" s="28"/>
      <c r="F956" s="29"/>
      <c r="K956" s="29"/>
      <c r="P956" s="29"/>
      <c r="U956" s="29"/>
    </row>
    <row r="957">
      <c r="A957" s="28"/>
      <c r="F957" s="29"/>
      <c r="K957" s="29"/>
      <c r="P957" s="29"/>
      <c r="U957" s="29"/>
    </row>
    <row r="958">
      <c r="A958" s="28"/>
      <c r="F958" s="29"/>
      <c r="K958" s="29"/>
      <c r="P958" s="29"/>
      <c r="U958" s="29"/>
    </row>
    <row r="959">
      <c r="A959" s="28"/>
      <c r="F959" s="29"/>
      <c r="K959" s="29"/>
      <c r="P959" s="29"/>
      <c r="U959" s="29"/>
    </row>
    <row r="960">
      <c r="A960" s="28"/>
      <c r="F960" s="29"/>
      <c r="K960" s="29"/>
      <c r="P960" s="29"/>
      <c r="U960" s="29"/>
    </row>
    <row r="961">
      <c r="A961" s="28"/>
      <c r="F961" s="29"/>
      <c r="K961" s="29"/>
      <c r="P961" s="29"/>
      <c r="U961" s="29"/>
    </row>
    <row r="962">
      <c r="A962" s="28"/>
      <c r="F962" s="29"/>
      <c r="K962" s="29"/>
      <c r="P962" s="29"/>
      <c r="U962" s="29"/>
    </row>
    <row r="963">
      <c r="A963" s="28"/>
      <c r="F963" s="29"/>
      <c r="K963" s="29"/>
      <c r="P963" s="29"/>
      <c r="U963" s="29"/>
    </row>
    <row r="964">
      <c r="A964" s="28"/>
      <c r="F964" s="29"/>
      <c r="K964" s="29"/>
      <c r="P964" s="29"/>
      <c r="U964" s="29"/>
    </row>
    <row r="965">
      <c r="A965" s="28"/>
      <c r="F965" s="29"/>
      <c r="K965" s="29"/>
      <c r="P965" s="29"/>
      <c r="U965" s="29"/>
    </row>
    <row r="966">
      <c r="A966" s="28"/>
      <c r="F966" s="29"/>
      <c r="K966" s="29"/>
      <c r="P966" s="29"/>
      <c r="U966" s="29"/>
    </row>
    <row r="967">
      <c r="A967" s="28"/>
      <c r="F967" s="29"/>
      <c r="K967" s="29"/>
      <c r="P967" s="29"/>
      <c r="U967" s="29"/>
    </row>
    <row r="968">
      <c r="A968" s="28"/>
      <c r="F968" s="29"/>
      <c r="K968" s="29"/>
      <c r="P968" s="29"/>
      <c r="U968" s="29"/>
    </row>
    <row r="969">
      <c r="A969" s="28"/>
      <c r="F969" s="29"/>
      <c r="K969" s="29"/>
      <c r="P969" s="29"/>
      <c r="U969" s="29"/>
    </row>
    <row r="970">
      <c r="A970" s="28"/>
      <c r="F970" s="29"/>
      <c r="K970" s="29"/>
      <c r="P970" s="29"/>
      <c r="U970" s="29"/>
    </row>
    <row r="971">
      <c r="A971" s="28"/>
      <c r="F971" s="29"/>
      <c r="K971" s="29"/>
      <c r="P971" s="29"/>
      <c r="U971" s="29"/>
    </row>
    <row r="972">
      <c r="A972" s="28"/>
      <c r="F972" s="29"/>
      <c r="K972" s="29"/>
      <c r="P972" s="29"/>
      <c r="U972" s="29"/>
    </row>
    <row r="973">
      <c r="A973" s="28"/>
      <c r="F973" s="29"/>
      <c r="K973" s="29"/>
      <c r="P973" s="29"/>
      <c r="U973" s="29"/>
    </row>
    <row r="974">
      <c r="A974" s="28"/>
      <c r="F974" s="29"/>
      <c r="K974" s="29"/>
      <c r="P974" s="29"/>
      <c r="U974" s="29"/>
    </row>
    <row r="975">
      <c r="A975" s="28"/>
      <c r="F975" s="29"/>
      <c r="K975" s="29"/>
      <c r="P975" s="29"/>
      <c r="U975" s="29"/>
    </row>
    <row r="976">
      <c r="A976" s="28"/>
      <c r="F976" s="29"/>
      <c r="K976" s="29"/>
      <c r="P976" s="29"/>
      <c r="U976" s="29"/>
    </row>
    <row r="977">
      <c r="A977" s="28"/>
      <c r="F977" s="29"/>
      <c r="K977" s="29"/>
      <c r="P977" s="29"/>
      <c r="U977" s="29"/>
    </row>
    <row r="978">
      <c r="A978" s="28"/>
      <c r="F978" s="29"/>
      <c r="K978" s="29"/>
      <c r="P978" s="29"/>
      <c r="U978" s="29"/>
    </row>
    <row r="979">
      <c r="A979" s="28"/>
      <c r="F979" s="29"/>
      <c r="K979" s="29"/>
      <c r="P979" s="29"/>
      <c r="U979" s="29"/>
    </row>
    <row r="980">
      <c r="A980" s="28"/>
      <c r="F980" s="29"/>
      <c r="K980" s="29"/>
      <c r="P980" s="29"/>
      <c r="U980" s="29"/>
    </row>
    <row r="981">
      <c r="A981" s="28"/>
      <c r="F981" s="29"/>
      <c r="K981" s="29"/>
      <c r="P981" s="29"/>
      <c r="U981" s="29"/>
    </row>
    <row r="982">
      <c r="A982" s="28"/>
      <c r="F982" s="29"/>
      <c r="K982" s="29"/>
      <c r="P982" s="29"/>
      <c r="U982" s="29"/>
    </row>
    <row r="983">
      <c r="A983" s="28"/>
      <c r="F983" s="29"/>
      <c r="K983" s="29"/>
      <c r="P983" s="29"/>
      <c r="U983" s="29"/>
    </row>
    <row r="984">
      <c r="A984" s="28"/>
      <c r="F984" s="29"/>
      <c r="K984" s="29"/>
      <c r="P984" s="29"/>
      <c r="U984" s="29"/>
    </row>
    <row r="985">
      <c r="A985" s="28"/>
      <c r="F985" s="29"/>
      <c r="K985" s="29"/>
      <c r="P985" s="29"/>
      <c r="U985" s="29"/>
    </row>
    <row r="986">
      <c r="A986" s="28"/>
      <c r="F986" s="29"/>
      <c r="K986" s="29"/>
      <c r="P986" s="29"/>
      <c r="U986" s="29"/>
    </row>
    <row r="987">
      <c r="A987" s="28"/>
      <c r="F987" s="29"/>
      <c r="K987" s="29"/>
      <c r="P987" s="29"/>
      <c r="U987" s="29"/>
    </row>
    <row r="988">
      <c r="A988" s="28"/>
      <c r="F988" s="29"/>
      <c r="K988" s="29"/>
      <c r="P988" s="29"/>
      <c r="U988" s="29"/>
    </row>
    <row r="989">
      <c r="A989" s="28"/>
      <c r="F989" s="29"/>
      <c r="K989" s="29"/>
      <c r="P989" s="29"/>
      <c r="U989" s="29"/>
    </row>
    <row r="990">
      <c r="A990" s="28"/>
      <c r="F990" s="29"/>
      <c r="K990" s="29"/>
      <c r="P990" s="29"/>
      <c r="U990" s="29"/>
    </row>
    <row r="991">
      <c r="A991" s="28"/>
      <c r="F991" s="29"/>
      <c r="K991" s="29"/>
      <c r="P991" s="29"/>
      <c r="U991" s="29"/>
    </row>
    <row r="992">
      <c r="A992" s="28"/>
      <c r="F992" s="29"/>
      <c r="K992" s="29"/>
      <c r="P992" s="29"/>
      <c r="U992" s="29"/>
    </row>
    <row r="993">
      <c r="A993" s="28"/>
      <c r="F993" s="29"/>
      <c r="K993" s="29"/>
      <c r="P993" s="29"/>
      <c r="U993" s="29"/>
    </row>
    <row r="994">
      <c r="A994" s="28"/>
      <c r="F994" s="29"/>
      <c r="K994" s="29"/>
      <c r="P994" s="29"/>
      <c r="U994" s="29"/>
    </row>
    <row r="995">
      <c r="A995" s="28"/>
      <c r="F995" s="29"/>
      <c r="K995" s="29"/>
      <c r="P995" s="29"/>
      <c r="U995" s="29"/>
    </row>
    <row r="996">
      <c r="A996" s="28"/>
      <c r="F996" s="29"/>
      <c r="K996" s="29"/>
      <c r="P996" s="29"/>
      <c r="U996" s="29"/>
    </row>
    <row r="997">
      <c r="A997" s="28"/>
      <c r="F997" s="29"/>
      <c r="K997" s="29"/>
      <c r="P997" s="29"/>
      <c r="U997" s="29"/>
    </row>
    <row r="998">
      <c r="A998" s="28"/>
      <c r="F998" s="29"/>
      <c r="K998" s="29"/>
      <c r="P998" s="29"/>
      <c r="U998" s="29"/>
    </row>
    <row r="999">
      <c r="A999" s="28"/>
      <c r="F999" s="29"/>
      <c r="K999" s="29"/>
      <c r="P999" s="29"/>
      <c r="U999" s="29"/>
    </row>
    <row r="1000">
      <c r="A1000" s="28"/>
      <c r="F1000" s="29"/>
      <c r="K1000" s="29"/>
      <c r="P1000" s="29"/>
      <c r="U1000" s="29"/>
    </row>
  </sheetData>
  <mergeCells count="11">
    <mergeCell ref="Q3:S3"/>
    <mergeCell ref="V3:X3"/>
    <mergeCell ref="L3:N3"/>
    <mergeCell ref="N5:N9"/>
    <mergeCell ref="G3:I3"/>
    <mergeCell ref="B3:D3"/>
    <mergeCell ref="D5:D9"/>
    <mergeCell ref="S5:S9"/>
    <mergeCell ref="I5:I9"/>
    <mergeCell ref="B1:Y1"/>
    <mergeCell ref="X5:X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6" width="14.43"/>
    <col hidden="1" min="11" max="11" width="14.43"/>
    <col hidden="1" min="16" max="16" width="14.43"/>
    <col hidden="1" min="21" max="21" width="14.43"/>
  </cols>
  <sheetData>
    <row r="1">
      <c r="A1" s="1"/>
      <c r="B1" s="3" t="s">
        <v>130</v>
      </c>
      <c r="T1" s="1"/>
      <c r="U1" s="1"/>
      <c r="V1" s="1"/>
      <c r="W1" s="1"/>
      <c r="X1" s="1"/>
      <c r="Y1" s="1"/>
    </row>
    <row r="2">
      <c r="B2" s="4"/>
    </row>
    <row r="3">
      <c r="A3" s="1"/>
      <c r="B3" s="3" t="s">
        <v>4</v>
      </c>
      <c r="E3" s="1"/>
      <c r="F3" s="1"/>
      <c r="G3" s="3" t="s">
        <v>6</v>
      </c>
      <c r="J3" s="1"/>
      <c r="K3" s="1"/>
      <c r="L3" s="3" t="s">
        <v>7</v>
      </c>
      <c r="O3" s="1"/>
      <c r="P3" s="1"/>
      <c r="Q3" s="3" t="s">
        <v>8</v>
      </c>
      <c r="T3" s="1"/>
      <c r="U3" s="1"/>
      <c r="V3" s="3" t="s">
        <v>9</v>
      </c>
      <c r="Y3" s="1"/>
    </row>
    <row r="4">
      <c r="A4" s="1"/>
      <c r="B4" s="6" t="s">
        <v>10</v>
      </c>
      <c r="C4" s="1" t="s">
        <v>11</v>
      </c>
      <c r="D4" s="1" t="s">
        <v>12</v>
      </c>
      <c r="E4" s="1" t="s">
        <v>13</v>
      </c>
      <c r="F4" s="1"/>
      <c r="G4" s="6" t="s">
        <v>10</v>
      </c>
      <c r="H4" s="1" t="s">
        <v>11</v>
      </c>
      <c r="I4" s="1" t="s">
        <v>12</v>
      </c>
      <c r="J4" s="1" t="s">
        <v>13</v>
      </c>
      <c r="K4" s="1"/>
      <c r="L4" s="6" t="s">
        <v>10</v>
      </c>
      <c r="M4" s="1" t="s">
        <v>11</v>
      </c>
      <c r="N4" s="1" t="s">
        <v>12</v>
      </c>
      <c r="O4" s="1" t="s">
        <v>13</v>
      </c>
      <c r="P4" s="1"/>
      <c r="Q4" s="6" t="s">
        <v>10</v>
      </c>
      <c r="R4" s="1" t="s">
        <v>11</v>
      </c>
      <c r="S4" s="1" t="s">
        <v>12</v>
      </c>
      <c r="T4" s="1" t="s">
        <v>13</v>
      </c>
      <c r="U4" s="1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1" t="s">
        <v>15</v>
      </c>
      <c r="B5" s="15" t="s">
        <v>131</v>
      </c>
      <c r="C5" s="5">
        <v>0.871815</v>
      </c>
      <c r="D5" s="16">
        <v>0.044680011</v>
      </c>
      <c r="E5">
        <f>C5/D5</f>
        <v>19.51241686</v>
      </c>
      <c r="G5" s="15" t="s">
        <v>131</v>
      </c>
      <c r="H5" s="5">
        <v>0.94870357</v>
      </c>
      <c r="I5" s="16">
        <v>0.050131149</v>
      </c>
      <c r="J5">
        <f>H5/I5</f>
        <v>18.92443299</v>
      </c>
      <c r="L5" s="15" t="s">
        <v>131</v>
      </c>
      <c r="M5" s="5">
        <v>1.19836927</v>
      </c>
      <c r="N5" s="16">
        <v>0.054804233</v>
      </c>
      <c r="O5">
        <f>M5/N5</f>
        <v>21.86636332</v>
      </c>
      <c r="Q5" s="15" t="s">
        <v>131</v>
      </c>
      <c r="R5" s="5">
        <v>1.5514989</v>
      </c>
      <c r="S5" s="16">
        <v>0.058790447</v>
      </c>
      <c r="T5">
        <f>R5/S5</f>
        <v>26.39032324</v>
      </c>
      <c r="V5" s="8" t="s">
        <v>132</v>
      </c>
      <c r="W5" s="31">
        <v>1.4479</v>
      </c>
      <c r="X5" s="32">
        <v>0.0596023365</v>
      </c>
      <c r="Y5" s="32">
        <f>W5/X5</f>
        <v>24.29267181</v>
      </c>
    </row>
    <row r="6">
      <c r="A6" s="1" t="s">
        <v>30</v>
      </c>
      <c r="B6" s="5" t="s">
        <v>133</v>
      </c>
      <c r="C6" s="5">
        <v>0.74743862</v>
      </c>
      <c r="E6">
        <f>C6/D5</f>
        <v>16.72870269</v>
      </c>
      <c r="G6" s="19" t="s">
        <v>134</v>
      </c>
      <c r="H6" s="5">
        <v>0.77390333</v>
      </c>
      <c r="J6">
        <f>H6/I5</f>
        <v>15.43757415</v>
      </c>
      <c r="L6" s="19" t="s">
        <v>134</v>
      </c>
      <c r="M6" s="5">
        <v>0.87841194</v>
      </c>
      <c r="O6">
        <f>M6/N5</f>
        <v>16.02817687</v>
      </c>
      <c r="Q6" s="12" t="s">
        <v>135</v>
      </c>
      <c r="R6" s="5">
        <v>0.90682553</v>
      </c>
      <c r="T6">
        <f>R6/S5</f>
        <v>15.42470888</v>
      </c>
      <c r="V6" s="13" t="s">
        <v>136</v>
      </c>
      <c r="W6" s="31">
        <v>1.0584</v>
      </c>
      <c r="Y6" s="32">
        <f>W6/X5</f>
        <v>17.75769311</v>
      </c>
    </row>
    <row r="7">
      <c r="A7" s="1" t="s">
        <v>38</v>
      </c>
      <c r="B7" s="5" t="s">
        <v>137</v>
      </c>
      <c r="C7" s="5">
        <v>0.68630536</v>
      </c>
      <c r="E7">
        <f>C7/D5</f>
        <v>15.36045638</v>
      </c>
      <c r="G7" s="5" t="s">
        <v>138</v>
      </c>
      <c r="H7" s="5">
        <v>0.67535454</v>
      </c>
      <c r="J7">
        <f>H7/I5</f>
        <v>13.47175466</v>
      </c>
      <c r="L7" s="12" t="s">
        <v>139</v>
      </c>
      <c r="M7" s="5">
        <v>0.77809951</v>
      </c>
      <c r="O7">
        <f>M7/N5</f>
        <v>14.19779947</v>
      </c>
      <c r="Q7" s="20" t="s">
        <v>140</v>
      </c>
      <c r="R7" s="5">
        <v>0.8523307</v>
      </c>
      <c r="T7">
        <f>R7/S5</f>
        <v>14.49777546</v>
      </c>
      <c r="V7" s="14" t="s">
        <v>141</v>
      </c>
      <c r="W7" s="31">
        <v>0.9606</v>
      </c>
      <c r="Y7" s="32">
        <f>W7/X5</f>
        <v>16.11681784</v>
      </c>
    </row>
    <row r="8">
      <c r="A8" s="1" t="s">
        <v>46</v>
      </c>
      <c r="B8" s="19" t="s">
        <v>134</v>
      </c>
      <c r="C8" s="5">
        <v>0.53678902</v>
      </c>
      <c r="E8">
        <f>C8/D5</f>
        <v>12.01407538</v>
      </c>
      <c r="G8" s="12" t="s">
        <v>142</v>
      </c>
      <c r="H8" s="5">
        <v>0.62945853</v>
      </c>
      <c r="J8">
        <f>H8/I5</f>
        <v>12.55623584</v>
      </c>
      <c r="L8" s="20" t="s">
        <v>143</v>
      </c>
      <c r="M8" s="5">
        <v>0.73493865</v>
      </c>
      <c r="O8">
        <f>M8/N5</f>
        <v>13.41025336</v>
      </c>
      <c r="Q8" s="19" t="s">
        <v>144</v>
      </c>
      <c r="R8" s="5">
        <v>0.7624652</v>
      </c>
      <c r="T8">
        <f>R8/S5</f>
        <v>12.96920229</v>
      </c>
      <c r="V8" s="17" t="s">
        <v>145</v>
      </c>
      <c r="W8" s="31">
        <v>0.88608</v>
      </c>
      <c r="Y8" s="32">
        <f>W8/X5</f>
        <v>14.86653128</v>
      </c>
    </row>
    <row r="9">
      <c r="A9" s="1" t="s">
        <v>49</v>
      </c>
      <c r="B9" s="5" t="s">
        <v>146</v>
      </c>
      <c r="C9" s="5">
        <v>0.5159761</v>
      </c>
      <c r="E9">
        <f>C9/D5</f>
        <v>11.54825365</v>
      </c>
      <c r="G9" s="20" t="s">
        <v>143</v>
      </c>
      <c r="H9" s="5">
        <v>0.5649188</v>
      </c>
      <c r="J9">
        <f>H9/I5</f>
        <v>11.26881812</v>
      </c>
    </row>
    <row r="11">
      <c r="A11" s="5" t="s">
        <v>53</v>
      </c>
      <c r="B11" s="21"/>
      <c r="G11" s="5" t="s">
        <v>147</v>
      </c>
      <c r="L11" s="5" t="s">
        <v>148</v>
      </c>
      <c r="M11" s="5" t="s">
        <v>149</v>
      </c>
      <c r="Q11" s="5" t="s">
        <v>150</v>
      </c>
      <c r="R11" s="5" t="s">
        <v>151</v>
      </c>
      <c r="V11" s="21"/>
    </row>
    <row r="37">
      <c r="B37" s="4"/>
      <c r="D37" s="5" t="s">
        <v>10</v>
      </c>
    </row>
    <row r="39">
      <c r="B39" s="24" t="s">
        <v>61</v>
      </c>
      <c r="D39" s="5" t="s">
        <v>152</v>
      </c>
      <c r="E39" s="5" t="s">
        <v>153</v>
      </c>
    </row>
    <row r="40">
      <c r="B40" s="4"/>
    </row>
    <row r="41">
      <c r="B41" s="24" t="s">
        <v>64</v>
      </c>
      <c r="D41" s="21"/>
    </row>
  </sheetData>
  <mergeCells count="7">
    <mergeCell ref="Q3:S3"/>
    <mergeCell ref="V3:X3"/>
    <mergeCell ref="G3:I3"/>
    <mergeCell ref="B1:S1"/>
    <mergeCell ref="L3:N3"/>
    <mergeCell ref="B3:D3"/>
    <mergeCell ref="X5:X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154</v>
      </c>
    </row>
    <row r="2">
      <c r="A2" s="28"/>
      <c r="B2" s="4"/>
      <c r="F2" s="29"/>
      <c r="K2" s="29"/>
      <c r="P2" s="29"/>
      <c r="U2" s="29"/>
    </row>
    <row r="3">
      <c r="A3" s="26"/>
      <c r="B3" s="3" t="s">
        <v>4</v>
      </c>
      <c r="E3" s="1"/>
      <c r="F3" s="30"/>
      <c r="G3" s="3" t="s">
        <v>6</v>
      </c>
      <c r="J3" s="1"/>
      <c r="K3" s="30"/>
      <c r="L3" s="3" t="s">
        <v>7</v>
      </c>
      <c r="O3" s="1"/>
      <c r="P3" s="30"/>
      <c r="Q3" s="3" t="s">
        <v>8</v>
      </c>
      <c r="T3" s="1"/>
      <c r="U3" s="30"/>
      <c r="V3" s="3" t="s">
        <v>9</v>
      </c>
      <c r="Y3" s="1"/>
    </row>
    <row r="4">
      <c r="A4" s="26"/>
      <c r="B4" s="6" t="s">
        <v>10</v>
      </c>
      <c r="C4" s="1" t="s">
        <v>11</v>
      </c>
      <c r="D4" s="1" t="s">
        <v>12</v>
      </c>
      <c r="E4" s="1" t="s">
        <v>13</v>
      </c>
      <c r="F4" s="30"/>
      <c r="G4" s="6" t="s">
        <v>10</v>
      </c>
      <c r="H4" s="1" t="s">
        <v>11</v>
      </c>
      <c r="I4" s="1" t="s">
        <v>12</v>
      </c>
      <c r="J4" s="1" t="s">
        <v>13</v>
      </c>
      <c r="K4" s="30"/>
      <c r="L4" s="6" t="s">
        <v>10</v>
      </c>
      <c r="M4" s="1" t="s">
        <v>11</v>
      </c>
      <c r="N4" s="1" t="s">
        <v>12</v>
      </c>
      <c r="O4" s="1" t="s">
        <v>13</v>
      </c>
      <c r="P4" s="30"/>
      <c r="Q4" s="6" t="s">
        <v>10</v>
      </c>
      <c r="R4" s="1" t="s">
        <v>11</v>
      </c>
      <c r="S4" s="1" t="s">
        <v>12</v>
      </c>
      <c r="T4" s="1" t="s">
        <v>13</v>
      </c>
      <c r="U4" s="30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26" t="s">
        <v>15</v>
      </c>
      <c r="B5" s="5" t="s">
        <v>155</v>
      </c>
      <c r="C5" s="5">
        <v>0.542927</v>
      </c>
      <c r="D5" s="11">
        <f>0.002075047/0.0563604</f>
        <v>0.03681746404</v>
      </c>
      <c r="E5" s="5">
        <f>0.542927/0.03681746404</f>
        <v>14.74645292</v>
      </c>
      <c r="F5" s="29"/>
      <c r="G5" s="5" t="s">
        <v>156</v>
      </c>
      <c r="H5" s="5">
        <v>0.329886</v>
      </c>
      <c r="I5" s="11">
        <f>0.001397466/0.0403884</f>
        <v>0.03460067742</v>
      </c>
      <c r="J5" s="5">
        <f>0.329886/0.03460067742</f>
        <v>9.534090792</v>
      </c>
      <c r="K5" s="29"/>
      <c r="L5" s="19" t="s">
        <v>157</v>
      </c>
      <c r="M5" s="5">
        <v>0.290364</v>
      </c>
      <c r="N5" s="11">
        <f>0.001129067/0.03321</f>
        <v>0.03399780187</v>
      </c>
      <c r="O5" s="5">
        <f>0.290364/0.03399780187</f>
        <v>8.540669809</v>
      </c>
      <c r="P5" s="29"/>
      <c r="Q5" s="36" t="s">
        <v>158</v>
      </c>
      <c r="R5" s="5">
        <v>0.289622</v>
      </c>
      <c r="S5" s="11">
        <f>0.001009395/0.0289069</f>
        <v>0.03491882561</v>
      </c>
      <c r="T5" s="5">
        <f>0.289622/0.03491882561</f>
        <v>8.294150646</v>
      </c>
      <c r="U5" s="29"/>
      <c r="V5" s="36" t="s">
        <v>158</v>
      </c>
      <c r="W5" s="5">
        <v>0.306744</v>
      </c>
      <c r="X5" s="11">
        <f>0.000922001/0.025963</f>
        <v>0.03551211339</v>
      </c>
      <c r="Y5" s="5">
        <f>0.306744/0.03551211339</f>
        <v>8.637728671</v>
      </c>
    </row>
    <row r="6">
      <c r="A6" s="26" t="s">
        <v>30</v>
      </c>
      <c r="B6" s="15" t="s">
        <v>160</v>
      </c>
      <c r="C6" s="5">
        <v>0.334749</v>
      </c>
      <c r="E6" s="5">
        <f>0.334749/0.03681746404</f>
        <v>9.092125401</v>
      </c>
      <c r="F6" s="29"/>
      <c r="G6" s="19" t="s">
        <v>161</v>
      </c>
      <c r="H6" s="5">
        <v>0.3002</v>
      </c>
      <c r="J6" s="5">
        <f>0.3002/0.03460067742</f>
        <v>8.676130711</v>
      </c>
      <c r="K6" s="29"/>
      <c r="L6" s="36" t="s">
        <v>162</v>
      </c>
      <c r="M6" s="5">
        <v>0.278922</v>
      </c>
      <c r="O6" s="5">
        <f>0.278922/0.03399780187</f>
        <v>8.204118639</v>
      </c>
      <c r="P6" s="29"/>
      <c r="Q6" s="5" t="s">
        <v>164</v>
      </c>
      <c r="R6" s="5">
        <v>0.274228</v>
      </c>
      <c r="T6" s="5">
        <f>0.274228/0.03491882561</f>
        <v>7.853299623</v>
      </c>
      <c r="U6" s="29"/>
      <c r="V6" s="12" t="s">
        <v>165</v>
      </c>
      <c r="W6" s="5">
        <v>0.259754</v>
      </c>
      <c r="Y6" s="5">
        <f>0.259754/0.03551211339</f>
        <v>7.314518208</v>
      </c>
    </row>
    <row r="7">
      <c r="A7" s="26" t="s">
        <v>38</v>
      </c>
      <c r="F7" s="29"/>
      <c r="G7" s="5" t="s">
        <v>166</v>
      </c>
      <c r="H7" s="5">
        <v>0.298491</v>
      </c>
      <c r="J7" s="5">
        <f>0.298491/0.03460067742</f>
        <v>8.626738615</v>
      </c>
      <c r="K7" s="29"/>
      <c r="L7" s="15" t="s">
        <v>167</v>
      </c>
      <c r="M7" s="5">
        <v>0.253899</v>
      </c>
      <c r="O7" s="5">
        <f>0.253899/0.03399780187</f>
        <v>7.468100466</v>
      </c>
      <c r="P7" s="29"/>
      <c r="Q7" s="15" t="s">
        <v>168</v>
      </c>
      <c r="R7" s="5">
        <v>0.257934</v>
      </c>
      <c r="T7" s="5">
        <f>0.257934/0.03491882561</f>
        <v>7.386674537</v>
      </c>
      <c r="U7" s="29"/>
      <c r="V7" s="5" t="s">
        <v>170</v>
      </c>
      <c r="W7" s="5">
        <v>0.239918</v>
      </c>
      <c r="Y7" s="5">
        <f>0.239918/0.03551211339</f>
        <v>6.755948241</v>
      </c>
    </row>
    <row r="8">
      <c r="A8" s="26" t="s">
        <v>46</v>
      </c>
      <c r="F8" s="29"/>
      <c r="G8" s="15" t="s">
        <v>172</v>
      </c>
      <c r="H8" s="5">
        <v>0.28012</v>
      </c>
      <c r="J8" s="5">
        <f>0.28012/0.03460067742</f>
        <v>8.095795253</v>
      </c>
      <c r="K8" s="29"/>
      <c r="P8" s="29"/>
      <c r="Q8" s="12" t="s">
        <v>174</v>
      </c>
      <c r="R8" s="5">
        <v>0.257139</v>
      </c>
      <c r="T8" s="5">
        <f>0.257139/0.03491882561</f>
        <v>7.363907448</v>
      </c>
      <c r="U8" s="29"/>
      <c r="V8" s="15" t="s">
        <v>175</v>
      </c>
      <c r="W8" s="5">
        <v>0.237684</v>
      </c>
      <c r="Y8" s="5">
        <f>0.237684/0.03551211339</f>
        <v>6.693040129</v>
      </c>
    </row>
    <row r="9">
      <c r="A9" s="28"/>
      <c r="F9" s="29"/>
      <c r="K9" s="29"/>
      <c r="P9" s="29"/>
      <c r="U9" s="29"/>
    </row>
    <row r="10">
      <c r="A10" s="25" t="s">
        <v>53</v>
      </c>
      <c r="B10" s="5" t="s">
        <v>176</v>
      </c>
      <c r="F10" s="29"/>
      <c r="G10" s="5" t="s">
        <v>178</v>
      </c>
      <c r="K10" s="29"/>
      <c r="L10" s="5" t="s">
        <v>178</v>
      </c>
      <c r="P10" s="29"/>
      <c r="Q10" s="5" t="s">
        <v>179</v>
      </c>
      <c r="U10" s="29"/>
      <c r="V10" s="5" t="s">
        <v>180</v>
      </c>
    </row>
    <row r="11">
      <c r="A11" s="28"/>
      <c r="F11" s="29"/>
      <c r="K11" s="29"/>
      <c r="P11" s="29"/>
      <c r="U11" s="29"/>
    </row>
    <row r="12">
      <c r="A12" s="28"/>
      <c r="F12" s="29"/>
      <c r="K12" s="29"/>
      <c r="P12" s="29"/>
      <c r="U12" s="29"/>
    </row>
    <row r="13">
      <c r="A13" s="28"/>
      <c r="F13" s="29"/>
      <c r="K13" s="29"/>
      <c r="P13" s="29"/>
      <c r="U13" s="29"/>
    </row>
    <row r="14">
      <c r="A14" s="28"/>
      <c r="F14" s="29"/>
      <c r="K14" s="29"/>
      <c r="P14" s="29"/>
      <c r="U14" s="29"/>
    </row>
    <row r="15">
      <c r="A15" s="28"/>
      <c r="F15" s="29"/>
      <c r="K15" s="29"/>
      <c r="P15" s="29"/>
      <c r="U15" s="29"/>
    </row>
    <row r="16">
      <c r="A16" s="28"/>
      <c r="F16" s="29"/>
      <c r="K16" s="29"/>
      <c r="P16" s="29"/>
      <c r="U16" s="29"/>
    </row>
    <row r="17">
      <c r="A17" s="28"/>
      <c r="F17" s="29"/>
      <c r="K17" s="29"/>
      <c r="P17" s="29"/>
      <c r="U17" s="29"/>
    </row>
    <row r="18">
      <c r="A18" s="28"/>
      <c r="F18" s="29"/>
      <c r="K18" s="29"/>
      <c r="P18" s="29"/>
      <c r="U18" s="29"/>
    </row>
    <row r="19">
      <c r="A19" s="28"/>
      <c r="F19" s="29"/>
      <c r="K19" s="29"/>
      <c r="P19" s="29"/>
      <c r="U19" s="29"/>
    </row>
    <row r="20">
      <c r="A20" s="28"/>
      <c r="F20" s="29"/>
      <c r="K20" s="29"/>
      <c r="P20" s="29"/>
      <c r="U20" s="29"/>
    </row>
    <row r="21">
      <c r="A21" s="28"/>
      <c r="F21" s="29"/>
      <c r="K21" s="29"/>
      <c r="P21" s="29"/>
      <c r="U21" s="29"/>
    </row>
    <row r="22">
      <c r="A22" s="28"/>
      <c r="F22" s="29"/>
      <c r="K22" s="29"/>
      <c r="P22" s="29"/>
      <c r="U22" s="29"/>
    </row>
    <row r="23">
      <c r="A23" s="28"/>
      <c r="F23" s="29"/>
      <c r="K23" s="29"/>
      <c r="P23" s="29"/>
      <c r="U23" s="29"/>
    </row>
    <row r="24">
      <c r="A24" s="28"/>
      <c r="F24" s="29"/>
      <c r="K24" s="29"/>
      <c r="P24" s="29"/>
      <c r="U24" s="29"/>
    </row>
    <row r="25">
      <c r="A25" s="28"/>
      <c r="F25" s="29"/>
      <c r="K25" s="29"/>
      <c r="P25" s="29"/>
      <c r="U25" s="29"/>
    </row>
    <row r="26">
      <c r="A26" s="28"/>
      <c r="F26" s="29"/>
      <c r="K26" s="29"/>
      <c r="P26" s="29"/>
      <c r="U26" s="29"/>
    </row>
    <row r="27">
      <c r="A27" s="28"/>
      <c r="F27" s="29"/>
      <c r="K27" s="29"/>
      <c r="P27" s="29"/>
      <c r="U27" s="29"/>
    </row>
    <row r="28">
      <c r="A28" s="28"/>
      <c r="F28" s="29"/>
      <c r="K28" s="29"/>
      <c r="P28" s="29"/>
      <c r="U28" s="29"/>
    </row>
    <row r="29">
      <c r="A29" s="28"/>
      <c r="F29" s="29"/>
      <c r="K29" s="29"/>
      <c r="P29" s="29"/>
      <c r="U29" s="29"/>
    </row>
    <row r="30">
      <c r="A30" s="28"/>
      <c r="F30" s="29"/>
      <c r="K30" s="29"/>
      <c r="P30" s="29"/>
      <c r="U30" s="29"/>
    </row>
    <row r="31">
      <c r="A31" s="28"/>
      <c r="F31" s="29"/>
      <c r="K31" s="29"/>
      <c r="P31" s="29"/>
      <c r="U31" s="29"/>
    </row>
    <row r="32">
      <c r="A32" s="28"/>
      <c r="F32" s="29"/>
      <c r="K32" s="29"/>
      <c r="P32" s="29"/>
      <c r="U32" s="29"/>
    </row>
    <row r="33">
      <c r="A33" s="28"/>
      <c r="F33" s="29"/>
      <c r="K33" s="29"/>
      <c r="P33" s="29"/>
      <c r="U33" s="29"/>
    </row>
    <row r="34">
      <c r="A34" s="28"/>
      <c r="F34" s="29"/>
      <c r="K34" s="29"/>
      <c r="P34" s="29"/>
      <c r="U34" s="29"/>
    </row>
    <row r="35">
      <c r="A35" s="28"/>
      <c r="F35" s="29"/>
      <c r="K35" s="29"/>
      <c r="P35" s="29"/>
      <c r="U35" s="29"/>
    </row>
    <row r="36">
      <c r="A36" s="28"/>
      <c r="F36" s="29"/>
      <c r="K36" s="29"/>
      <c r="P36" s="29"/>
      <c r="U36" s="29"/>
    </row>
    <row r="37">
      <c r="A37" s="28"/>
      <c r="B37" s="4"/>
      <c r="D37" s="5" t="s">
        <v>10</v>
      </c>
      <c r="F37" s="29"/>
      <c r="K37" s="29"/>
      <c r="P37" s="29"/>
      <c r="U37" s="29"/>
    </row>
    <row r="38">
      <c r="A38" s="28"/>
      <c r="F38" s="29"/>
      <c r="K38" s="29"/>
      <c r="P38" s="29"/>
      <c r="U38" s="29"/>
    </row>
    <row r="39">
      <c r="A39" s="28"/>
      <c r="B39" s="24" t="s">
        <v>61</v>
      </c>
      <c r="D39" s="5" t="s">
        <v>186</v>
      </c>
      <c r="F39" s="29"/>
      <c r="K39" s="29"/>
      <c r="P39" s="29"/>
      <c r="U39" s="29"/>
    </row>
    <row r="40">
      <c r="A40" s="28"/>
      <c r="B40" s="4"/>
      <c r="F40" s="29"/>
      <c r="K40" s="29"/>
      <c r="P40" s="29"/>
      <c r="U40" s="29"/>
    </row>
    <row r="41">
      <c r="A41" s="28"/>
      <c r="B41" s="24" t="s">
        <v>64</v>
      </c>
      <c r="D41" s="5" t="s">
        <v>180</v>
      </c>
      <c r="F41" s="29"/>
      <c r="K41" s="29"/>
      <c r="P41" s="29"/>
      <c r="U41" s="29"/>
    </row>
    <row r="42">
      <c r="A42" s="28"/>
      <c r="F42" s="29"/>
      <c r="K42" s="29"/>
      <c r="P42" s="29"/>
      <c r="U42" s="29"/>
    </row>
    <row r="43">
      <c r="A43" s="28"/>
      <c r="F43" s="29"/>
      <c r="K43" s="29"/>
      <c r="P43" s="29"/>
      <c r="U43" s="29"/>
    </row>
    <row r="44">
      <c r="A44" s="28"/>
      <c r="F44" s="29"/>
      <c r="K44" s="29"/>
      <c r="P44" s="29"/>
      <c r="U44" s="29"/>
    </row>
    <row r="45">
      <c r="A45" s="28"/>
      <c r="F45" s="29"/>
      <c r="K45" s="29"/>
      <c r="P45" s="29"/>
      <c r="U45" s="29"/>
    </row>
    <row r="46">
      <c r="A46" s="28"/>
      <c r="F46" s="29"/>
      <c r="K46" s="29"/>
      <c r="P46" s="29"/>
      <c r="U46" s="29"/>
    </row>
    <row r="47">
      <c r="A47" s="28"/>
      <c r="F47" s="29"/>
      <c r="K47" s="29"/>
      <c r="P47" s="29"/>
      <c r="U47" s="29"/>
    </row>
    <row r="48">
      <c r="A48" s="28"/>
      <c r="F48" s="29"/>
      <c r="K48" s="29"/>
      <c r="P48" s="29"/>
      <c r="U48" s="29"/>
    </row>
    <row r="49">
      <c r="A49" s="28"/>
      <c r="F49" s="29"/>
      <c r="K49" s="29"/>
      <c r="P49" s="29"/>
      <c r="U49" s="29"/>
    </row>
    <row r="50">
      <c r="A50" s="28"/>
      <c r="F50" s="29"/>
      <c r="K50" s="29"/>
      <c r="P50" s="29"/>
      <c r="U50" s="29"/>
    </row>
    <row r="51">
      <c r="A51" s="28"/>
      <c r="F51" s="29"/>
      <c r="K51" s="29"/>
      <c r="P51" s="29"/>
      <c r="U51" s="29"/>
    </row>
    <row r="52">
      <c r="A52" s="28"/>
      <c r="F52" s="29"/>
      <c r="K52" s="29"/>
      <c r="P52" s="29"/>
      <c r="U52" s="29"/>
    </row>
    <row r="53">
      <c r="A53" s="28"/>
      <c r="F53" s="29"/>
      <c r="K53" s="29"/>
      <c r="P53" s="29"/>
      <c r="U53" s="29"/>
    </row>
    <row r="54">
      <c r="A54" s="28"/>
      <c r="F54" s="29"/>
      <c r="K54" s="29"/>
      <c r="P54" s="29"/>
      <c r="U54" s="29"/>
    </row>
    <row r="55">
      <c r="A55" s="28"/>
      <c r="F55" s="29"/>
      <c r="K55" s="29"/>
      <c r="P55" s="29"/>
      <c r="U55" s="29"/>
    </row>
    <row r="56">
      <c r="A56" s="28"/>
      <c r="F56" s="29"/>
      <c r="K56" s="29"/>
      <c r="P56" s="29"/>
      <c r="U56" s="29"/>
    </row>
    <row r="57">
      <c r="A57" s="28"/>
      <c r="F57" s="29"/>
      <c r="K57" s="29"/>
      <c r="P57" s="29"/>
      <c r="U57" s="29"/>
    </row>
    <row r="58">
      <c r="A58" s="28"/>
      <c r="F58" s="29"/>
      <c r="K58" s="29"/>
      <c r="P58" s="29"/>
      <c r="U58" s="29"/>
    </row>
    <row r="59">
      <c r="A59" s="28"/>
      <c r="F59" s="29"/>
      <c r="K59" s="29"/>
      <c r="P59" s="29"/>
      <c r="U59" s="29"/>
    </row>
    <row r="60">
      <c r="A60" s="28"/>
      <c r="F60" s="29"/>
      <c r="K60" s="29"/>
      <c r="P60" s="29"/>
      <c r="U60" s="29"/>
    </row>
    <row r="61">
      <c r="A61" s="28"/>
      <c r="F61" s="29"/>
      <c r="K61" s="29"/>
      <c r="P61" s="29"/>
      <c r="U61" s="29"/>
    </row>
    <row r="62">
      <c r="A62" s="28"/>
      <c r="F62" s="29"/>
      <c r="K62" s="29"/>
      <c r="P62" s="29"/>
      <c r="U62" s="29"/>
    </row>
    <row r="63">
      <c r="A63" s="28"/>
      <c r="F63" s="29"/>
      <c r="K63" s="29"/>
      <c r="P63" s="29"/>
      <c r="U63" s="29"/>
    </row>
    <row r="64">
      <c r="A64" s="28"/>
      <c r="F64" s="29"/>
      <c r="K64" s="29"/>
      <c r="P64" s="29"/>
      <c r="U64" s="29"/>
    </row>
    <row r="65">
      <c r="A65" s="28"/>
      <c r="F65" s="29"/>
      <c r="K65" s="29"/>
      <c r="P65" s="29"/>
      <c r="U65" s="29"/>
    </row>
    <row r="66">
      <c r="A66" s="28"/>
      <c r="F66" s="29"/>
      <c r="K66" s="29"/>
      <c r="P66" s="29"/>
      <c r="U66" s="29"/>
    </row>
    <row r="67">
      <c r="A67" s="28"/>
      <c r="F67" s="29"/>
      <c r="K67" s="29"/>
      <c r="P67" s="29"/>
      <c r="U67" s="29"/>
    </row>
    <row r="68">
      <c r="A68" s="28"/>
      <c r="F68" s="29"/>
      <c r="K68" s="29"/>
      <c r="P68" s="29"/>
      <c r="U68" s="29"/>
    </row>
    <row r="69">
      <c r="A69" s="28"/>
      <c r="F69" s="29"/>
      <c r="K69" s="29"/>
      <c r="P69" s="29"/>
      <c r="U69" s="29"/>
    </row>
    <row r="70">
      <c r="A70" s="28"/>
      <c r="F70" s="29"/>
      <c r="K70" s="29"/>
      <c r="P70" s="29"/>
      <c r="U70" s="29"/>
    </row>
    <row r="71">
      <c r="A71" s="28"/>
      <c r="F71" s="29"/>
      <c r="K71" s="29"/>
      <c r="P71" s="29"/>
      <c r="U71" s="29"/>
    </row>
    <row r="72">
      <c r="A72" s="28"/>
      <c r="F72" s="29"/>
      <c r="K72" s="29"/>
      <c r="P72" s="29"/>
      <c r="U72" s="29"/>
    </row>
    <row r="73">
      <c r="A73" s="28"/>
      <c r="F73" s="29"/>
      <c r="K73" s="29"/>
      <c r="P73" s="29"/>
      <c r="U73" s="29"/>
    </row>
    <row r="74">
      <c r="A74" s="28"/>
      <c r="F74" s="29"/>
      <c r="K74" s="29"/>
      <c r="P74" s="29"/>
      <c r="U74" s="29"/>
    </row>
    <row r="75">
      <c r="A75" s="28"/>
      <c r="F75" s="29"/>
      <c r="K75" s="29"/>
      <c r="P75" s="29"/>
      <c r="U75" s="29"/>
    </row>
    <row r="76">
      <c r="A76" s="28"/>
      <c r="F76" s="29"/>
      <c r="K76" s="29"/>
      <c r="P76" s="29"/>
      <c r="U76" s="29"/>
    </row>
    <row r="77">
      <c r="A77" s="28"/>
      <c r="F77" s="29"/>
      <c r="K77" s="29"/>
      <c r="P77" s="29"/>
      <c r="U77" s="29"/>
    </row>
    <row r="78">
      <c r="A78" s="28"/>
      <c r="F78" s="29"/>
      <c r="K78" s="29"/>
      <c r="P78" s="29"/>
      <c r="U78" s="29"/>
    </row>
    <row r="79">
      <c r="A79" s="28"/>
      <c r="F79" s="29"/>
      <c r="K79" s="29"/>
      <c r="P79" s="29"/>
      <c r="U79" s="29"/>
    </row>
    <row r="80">
      <c r="A80" s="28"/>
      <c r="F80" s="29"/>
      <c r="K80" s="29"/>
      <c r="P80" s="29"/>
      <c r="U80" s="29"/>
    </row>
    <row r="81">
      <c r="A81" s="28"/>
      <c r="F81" s="29"/>
      <c r="K81" s="29"/>
      <c r="P81" s="29"/>
      <c r="U81" s="29"/>
    </row>
    <row r="82">
      <c r="A82" s="28"/>
      <c r="F82" s="29"/>
      <c r="K82" s="29"/>
      <c r="P82" s="29"/>
      <c r="U82" s="29"/>
    </row>
    <row r="83">
      <c r="A83" s="28"/>
      <c r="F83" s="29"/>
      <c r="K83" s="29"/>
      <c r="P83" s="29"/>
      <c r="U83" s="29"/>
    </row>
    <row r="84">
      <c r="A84" s="28"/>
      <c r="F84" s="29"/>
      <c r="K84" s="29"/>
      <c r="P84" s="29"/>
      <c r="U84" s="29"/>
    </row>
    <row r="85">
      <c r="A85" s="28"/>
      <c r="F85" s="29"/>
      <c r="K85" s="29"/>
      <c r="P85" s="29"/>
      <c r="U85" s="29"/>
    </row>
    <row r="86">
      <c r="A86" s="28"/>
      <c r="F86" s="29"/>
      <c r="K86" s="29"/>
      <c r="P86" s="29"/>
      <c r="U86" s="29"/>
    </row>
    <row r="87">
      <c r="A87" s="28"/>
      <c r="F87" s="29"/>
      <c r="K87" s="29"/>
      <c r="P87" s="29"/>
      <c r="U87" s="29"/>
    </row>
    <row r="88">
      <c r="A88" s="28"/>
      <c r="F88" s="29"/>
      <c r="K88" s="29"/>
      <c r="P88" s="29"/>
      <c r="U88" s="29"/>
    </row>
    <row r="89">
      <c r="A89" s="28"/>
      <c r="F89" s="29"/>
      <c r="K89" s="29"/>
      <c r="P89" s="29"/>
      <c r="U89" s="29"/>
    </row>
    <row r="90">
      <c r="A90" s="28"/>
      <c r="F90" s="29"/>
      <c r="K90" s="29"/>
      <c r="P90" s="29"/>
      <c r="U90" s="29"/>
    </row>
    <row r="91">
      <c r="A91" s="28"/>
      <c r="F91" s="29"/>
      <c r="K91" s="29"/>
      <c r="P91" s="29"/>
      <c r="U91" s="29"/>
    </row>
    <row r="92">
      <c r="A92" s="28"/>
      <c r="F92" s="29"/>
      <c r="K92" s="29"/>
      <c r="P92" s="29"/>
      <c r="U92" s="29"/>
    </row>
    <row r="93">
      <c r="A93" s="28"/>
      <c r="F93" s="29"/>
      <c r="K93" s="29"/>
      <c r="P93" s="29"/>
      <c r="U93" s="29"/>
    </row>
    <row r="94">
      <c r="A94" s="28"/>
      <c r="F94" s="29"/>
      <c r="K94" s="29"/>
      <c r="P94" s="29"/>
      <c r="U94" s="29"/>
    </row>
    <row r="95">
      <c r="A95" s="28"/>
      <c r="F95" s="29"/>
      <c r="K95" s="29"/>
      <c r="P95" s="29"/>
      <c r="U95" s="29"/>
    </row>
    <row r="96">
      <c r="A96" s="28"/>
      <c r="F96" s="29"/>
      <c r="K96" s="29"/>
      <c r="P96" s="29"/>
      <c r="U96" s="29"/>
    </row>
    <row r="97">
      <c r="A97" s="28"/>
      <c r="F97" s="29"/>
      <c r="K97" s="29"/>
      <c r="P97" s="29"/>
      <c r="U97" s="29"/>
    </row>
    <row r="98">
      <c r="A98" s="28"/>
      <c r="F98" s="29"/>
      <c r="K98" s="29"/>
      <c r="P98" s="29"/>
      <c r="U98" s="29"/>
    </row>
    <row r="99">
      <c r="A99" s="28"/>
      <c r="F99" s="29"/>
      <c r="K99" s="29"/>
      <c r="P99" s="29"/>
      <c r="U99" s="29"/>
    </row>
    <row r="100">
      <c r="A100" s="28"/>
      <c r="F100" s="29"/>
      <c r="K100" s="29"/>
      <c r="P100" s="29"/>
      <c r="U100" s="29"/>
    </row>
    <row r="101">
      <c r="A101" s="28"/>
      <c r="F101" s="29"/>
      <c r="K101" s="29"/>
      <c r="P101" s="29"/>
      <c r="U101" s="29"/>
    </row>
    <row r="102">
      <c r="A102" s="28"/>
      <c r="F102" s="29"/>
      <c r="K102" s="29"/>
      <c r="P102" s="29"/>
      <c r="U102" s="29"/>
    </row>
    <row r="103">
      <c r="A103" s="28"/>
      <c r="F103" s="29"/>
      <c r="K103" s="29"/>
      <c r="P103" s="29"/>
      <c r="U103" s="29"/>
    </row>
    <row r="104">
      <c r="A104" s="28"/>
      <c r="F104" s="29"/>
      <c r="K104" s="29"/>
      <c r="P104" s="29"/>
      <c r="U104" s="29"/>
    </row>
    <row r="105">
      <c r="A105" s="28"/>
      <c r="F105" s="29"/>
      <c r="K105" s="29"/>
      <c r="P105" s="29"/>
      <c r="U105" s="29"/>
    </row>
    <row r="106">
      <c r="A106" s="28"/>
      <c r="F106" s="29"/>
      <c r="K106" s="29"/>
      <c r="P106" s="29"/>
      <c r="U106" s="29"/>
    </row>
    <row r="107">
      <c r="A107" s="28"/>
      <c r="F107" s="29"/>
      <c r="K107" s="29"/>
      <c r="P107" s="29"/>
      <c r="U107" s="29"/>
    </row>
    <row r="108">
      <c r="A108" s="28"/>
      <c r="F108" s="29"/>
      <c r="K108" s="29"/>
      <c r="P108" s="29"/>
      <c r="U108" s="29"/>
    </row>
    <row r="109">
      <c r="A109" s="28"/>
      <c r="F109" s="29"/>
      <c r="K109" s="29"/>
      <c r="P109" s="29"/>
      <c r="U109" s="29"/>
    </row>
    <row r="110">
      <c r="A110" s="28"/>
      <c r="F110" s="29"/>
      <c r="K110" s="29"/>
      <c r="P110" s="29"/>
      <c r="U110" s="29"/>
    </row>
    <row r="111">
      <c r="A111" s="28"/>
      <c r="F111" s="29"/>
      <c r="K111" s="29"/>
      <c r="P111" s="29"/>
      <c r="U111" s="29"/>
    </row>
    <row r="112">
      <c r="A112" s="28"/>
      <c r="F112" s="29"/>
      <c r="K112" s="29"/>
      <c r="P112" s="29"/>
      <c r="U112" s="29"/>
    </row>
    <row r="113">
      <c r="A113" s="28"/>
      <c r="F113" s="29"/>
      <c r="K113" s="29"/>
      <c r="P113" s="29"/>
      <c r="U113" s="29"/>
    </row>
    <row r="114">
      <c r="A114" s="28"/>
      <c r="F114" s="29"/>
      <c r="K114" s="29"/>
      <c r="P114" s="29"/>
      <c r="U114" s="29"/>
    </row>
    <row r="115">
      <c r="A115" s="28"/>
      <c r="F115" s="29"/>
      <c r="K115" s="29"/>
      <c r="P115" s="29"/>
      <c r="U115" s="29"/>
    </row>
    <row r="116">
      <c r="A116" s="28"/>
      <c r="F116" s="29"/>
      <c r="K116" s="29"/>
      <c r="P116" s="29"/>
      <c r="U116" s="29"/>
    </row>
    <row r="117">
      <c r="A117" s="28"/>
      <c r="F117" s="29"/>
      <c r="K117" s="29"/>
      <c r="P117" s="29"/>
      <c r="U117" s="29"/>
    </row>
    <row r="118">
      <c r="A118" s="28"/>
      <c r="F118" s="29"/>
      <c r="K118" s="29"/>
      <c r="P118" s="29"/>
      <c r="U118" s="29"/>
    </row>
    <row r="119">
      <c r="A119" s="28"/>
      <c r="F119" s="29"/>
      <c r="K119" s="29"/>
      <c r="P119" s="29"/>
      <c r="U119" s="29"/>
    </row>
    <row r="120">
      <c r="A120" s="28"/>
      <c r="F120" s="29"/>
      <c r="K120" s="29"/>
      <c r="P120" s="29"/>
      <c r="U120" s="29"/>
    </row>
    <row r="121">
      <c r="A121" s="28"/>
      <c r="F121" s="29"/>
      <c r="K121" s="29"/>
      <c r="P121" s="29"/>
      <c r="U121" s="29"/>
    </row>
    <row r="122">
      <c r="A122" s="28"/>
      <c r="F122" s="29"/>
      <c r="K122" s="29"/>
      <c r="P122" s="29"/>
      <c r="U122" s="29"/>
    </row>
    <row r="123">
      <c r="A123" s="28"/>
      <c r="F123" s="29"/>
      <c r="K123" s="29"/>
      <c r="P123" s="29"/>
      <c r="U123" s="29"/>
    </row>
    <row r="124">
      <c r="A124" s="28"/>
      <c r="F124" s="29"/>
      <c r="K124" s="29"/>
      <c r="P124" s="29"/>
      <c r="U124" s="29"/>
    </row>
    <row r="125">
      <c r="A125" s="28"/>
      <c r="F125" s="29"/>
      <c r="K125" s="29"/>
      <c r="P125" s="29"/>
      <c r="U125" s="29"/>
    </row>
    <row r="126">
      <c r="A126" s="28"/>
      <c r="F126" s="29"/>
      <c r="K126" s="29"/>
      <c r="P126" s="29"/>
      <c r="U126" s="29"/>
    </row>
    <row r="127">
      <c r="A127" s="28"/>
      <c r="F127" s="29"/>
      <c r="K127" s="29"/>
      <c r="P127" s="29"/>
      <c r="U127" s="29"/>
    </row>
    <row r="128">
      <c r="A128" s="28"/>
      <c r="F128" s="29"/>
      <c r="K128" s="29"/>
      <c r="P128" s="29"/>
      <c r="U128" s="29"/>
    </row>
    <row r="129">
      <c r="A129" s="28"/>
      <c r="F129" s="29"/>
      <c r="K129" s="29"/>
      <c r="P129" s="29"/>
      <c r="U129" s="29"/>
    </row>
    <row r="130">
      <c r="A130" s="28"/>
      <c r="F130" s="29"/>
      <c r="K130" s="29"/>
      <c r="P130" s="29"/>
      <c r="U130" s="29"/>
    </row>
    <row r="131">
      <c r="A131" s="28"/>
      <c r="F131" s="29"/>
      <c r="K131" s="29"/>
      <c r="P131" s="29"/>
      <c r="U131" s="29"/>
    </row>
    <row r="132">
      <c r="A132" s="28"/>
      <c r="F132" s="29"/>
      <c r="K132" s="29"/>
      <c r="P132" s="29"/>
      <c r="U132" s="29"/>
    </row>
    <row r="133">
      <c r="A133" s="28"/>
      <c r="F133" s="29"/>
      <c r="K133" s="29"/>
      <c r="P133" s="29"/>
      <c r="U133" s="29"/>
    </row>
    <row r="134">
      <c r="A134" s="28"/>
      <c r="F134" s="29"/>
      <c r="K134" s="29"/>
      <c r="P134" s="29"/>
      <c r="U134" s="29"/>
    </row>
    <row r="135">
      <c r="A135" s="28"/>
      <c r="F135" s="29"/>
      <c r="K135" s="29"/>
      <c r="P135" s="29"/>
      <c r="U135" s="29"/>
    </row>
    <row r="136">
      <c r="A136" s="28"/>
      <c r="F136" s="29"/>
      <c r="K136" s="29"/>
      <c r="P136" s="29"/>
      <c r="U136" s="29"/>
    </row>
    <row r="137">
      <c r="A137" s="28"/>
      <c r="F137" s="29"/>
      <c r="K137" s="29"/>
      <c r="P137" s="29"/>
      <c r="U137" s="29"/>
    </row>
    <row r="138">
      <c r="A138" s="28"/>
      <c r="F138" s="29"/>
      <c r="K138" s="29"/>
      <c r="P138" s="29"/>
      <c r="U138" s="29"/>
    </row>
    <row r="139">
      <c r="A139" s="28"/>
      <c r="F139" s="29"/>
      <c r="K139" s="29"/>
      <c r="P139" s="29"/>
      <c r="U139" s="29"/>
    </row>
    <row r="140">
      <c r="A140" s="28"/>
      <c r="F140" s="29"/>
      <c r="K140" s="29"/>
      <c r="P140" s="29"/>
      <c r="U140" s="29"/>
    </row>
    <row r="141">
      <c r="A141" s="28"/>
      <c r="F141" s="29"/>
      <c r="K141" s="29"/>
      <c r="P141" s="29"/>
      <c r="U141" s="29"/>
    </row>
    <row r="142">
      <c r="A142" s="28"/>
      <c r="F142" s="29"/>
      <c r="K142" s="29"/>
      <c r="P142" s="29"/>
      <c r="U142" s="29"/>
    </row>
    <row r="143">
      <c r="A143" s="28"/>
      <c r="F143" s="29"/>
      <c r="K143" s="29"/>
      <c r="P143" s="29"/>
      <c r="U143" s="29"/>
    </row>
    <row r="144">
      <c r="A144" s="28"/>
      <c r="F144" s="29"/>
      <c r="K144" s="29"/>
      <c r="P144" s="29"/>
      <c r="U144" s="29"/>
    </row>
    <row r="145">
      <c r="A145" s="28"/>
      <c r="F145" s="29"/>
      <c r="K145" s="29"/>
      <c r="P145" s="29"/>
      <c r="U145" s="29"/>
    </row>
    <row r="146">
      <c r="A146" s="28"/>
      <c r="F146" s="29"/>
      <c r="K146" s="29"/>
      <c r="P146" s="29"/>
      <c r="U146" s="29"/>
    </row>
    <row r="147">
      <c r="A147" s="28"/>
      <c r="F147" s="29"/>
      <c r="K147" s="29"/>
      <c r="P147" s="29"/>
      <c r="U147" s="29"/>
    </row>
    <row r="148">
      <c r="A148" s="28"/>
      <c r="F148" s="29"/>
      <c r="K148" s="29"/>
      <c r="P148" s="29"/>
      <c r="U148" s="29"/>
    </row>
    <row r="149">
      <c r="A149" s="28"/>
      <c r="F149" s="29"/>
      <c r="K149" s="29"/>
      <c r="P149" s="29"/>
      <c r="U149" s="29"/>
    </row>
    <row r="150">
      <c r="A150" s="28"/>
      <c r="F150" s="29"/>
      <c r="K150" s="29"/>
      <c r="P150" s="29"/>
      <c r="U150" s="29"/>
    </row>
    <row r="151">
      <c r="A151" s="28"/>
      <c r="F151" s="29"/>
      <c r="K151" s="29"/>
      <c r="P151" s="29"/>
      <c r="U151" s="29"/>
    </row>
    <row r="152">
      <c r="A152" s="28"/>
      <c r="F152" s="29"/>
      <c r="K152" s="29"/>
      <c r="P152" s="29"/>
      <c r="U152" s="29"/>
    </row>
    <row r="153">
      <c r="A153" s="28"/>
      <c r="F153" s="29"/>
      <c r="K153" s="29"/>
      <c r="P153" s="29"/>
      <c r="U153" s="29"/>
    </row>
    <row r="154">
      <c r="A154" s="28"/>
      <c r="F154" s="29"/>
      <c r="K154" s="29"/>
      <c r="P154" s="29"/>
      <c r="U154" s="29"/>
    </row>
    <row r="155">
      <c r="A155" s="28"/>
      <c r="F155" s="29"/>
      <c r="K155" s="29"/>
      <c r="P155" s="29"/>
      <c r="U155" s="29"/>
    </row>
    <row r="156">
      <c r="A156" s="28"/>
      <c r="F156" s="29"/>
      <c r="K156" s="29"/>
      <c r="P156" s="29"/>
      <c r="U156" s="29"/>
    </row>
    <row r="157">
      <c r="A157" s="28"/>
      <c r="F157" s="29"/>
      <c r="K157" s="29"/>
      <c r="P157" s="29"/>
      <c r="U157" s="29"/>
    </row>
    <row r="158">
      <c r="A158" s="28"/>
      <c r="F158" s="29"/>
      <c r="K158" s="29"/>
      <c r="P158" s="29"/>
      <c r="U158" s="29"/>
    </row>
    <row r="159">
      <c r="A159" s="28"/>
      <c r="F159" s="29"/>
      <c r="K159" s="29"/>
      <c r="P159" s="29"/>
      <c r="U159" s="29"/>
    </row>
    <row r="160">
      <c r="A160" s="28"/>
      <c r="F160" s="29"/>
      <c r="K160" s="29"/>
      <c r="P160" s="29"/>
      <c r="U160" s="29"/>
    </row>
    <row r="161">
      <c r="A161" s="28"/>
      <c r="F161" s="29"/>
      <c r="K161" s="29"/>
      <c r="P161" s="29"/>
      <c r="U161" s="29"/>
    </row>
    <row r="162">
      <c r="A162" s="28"/>
      <c r="F162" s="29"/>
      <c r="K162" s="29"/>
      <c r="P162" s="29"/>
      <c r="U162" s="29"/>
    </row>
    <row r="163">
      <c r="A163" s="28"/>
      <c r="F163" s="29"/>
      <c r="K163" s="29"/>
      <c r="P163" s="29"/>
      <c r="U163" s="29"/>
    </row>
    <row r="164">
      <c r="A164" s="28"/>
      <c r="F164" s="29"/>
      <c r="K164" s="29"/>
      <c r="P164" s="29"/>
      <c r="U164" s="29"/>
    </row>
    <row r="165">
      <c r="A165" s="28"/>
      <c r="F165" s="29"/>
      <c r="K165" s="29"/>
      <c r="P165" s="29"/>
      <c r="U165" s="29"/>
    </row>
    <row r="166">
      <c r="A166" s="28"/>
      <c r="F166" s="29"/>
      <c r="K166" s="29"/>
      <c r="P166" s="29"/>
      <c r="U166" s="29"/>
    </row>
    <row r="167">
      <c r="A167" s="28"/>
      <c r="F167" s="29"/>
      <c r="K167" s="29"/>
      <c r="P167" s="29"/>
      <c r="U167" s="29"/>
    </row>
    <row r="168">
      <c r="A168" s="28"/>
      <c r="F168" s="29"/>
      <c r="K168" s="29"/>
      <c r="P168" s="29"/>
      <c r="U168" s="29"/>
    </row>
    <row r="169">
      <c r="A169" s="28"/>
      <c r="F169" s="29"/>
      <c r="K169" s="29"/>
      <c r="P169" s="29"/>
      <c r="U169" s="29"/>
    </row>
    <row r="170">
      <c r="A170" s="28"/>
      <c r="F170" s="29"/>
      <c r="K170" s="29"/>
      <c r="P170" s="29"/>
      <c r="U170" s="29"/>
    </row>
    <row r="171">
      <c r="A171" s="28"/>
      <c r="F171" s="29"/>
      <c r="K171" s="29"/>
      <c r="P171" s="29"/>
      <c r="U171" s="29"/>
    </row>
    <row r="172">
      <c r="A172" s="28"/>
      <c r="F172" s="29"/>
      <c r="K172" s="29"/>
      <c r="P172" s="29"/>
      <c r="U172" s="29"/>
    </row>
    <row r="173">
      <c r="A173" s="28"/>
      <c r="F173" s="29"/>
      <c r="K173" s="29"/>
      <c r="P173" s="29"/>
      <c r="U173" s="29"/>
    </row>
    <row r="174">
      <c r="A174" s="28"/>
      <c r="F174" s="29"/>
      <c r="K174" s="29"/>
      <c r="P174" s="29"/>
      <c r="U174" s="29"/>
    </row>
    <row r="175">
      <c r="A175" s="28"/>
      <c r="F175" s="29"/>
      <c r="K175" s="29"/>
      <c r="P175" s="29"/>
      <c r="U175" s="29"/>
    </row>
    <row r="176">
      <c r="A176" s="28"/>
      <c r="F176" s="29"/>
      <c r="K176" s="29"/>
      <c r="P176" s="29"/>
      <c r="U176" s="29"/>
    </row>
    <row r="177">
      <c r="A177" s="28"/>
      <c r="F177" s="29"/>
      <c r="K177" s="29"/>
      <c r="P177" s="29"/>
      <c r="U177" s="29"/>
    </row>
    <row r="178">
      <c r="A178" s="28"/>
      <c r="F178" s="29"/>
      <c r="K178" s="29"/>
      <c r="P178" s="29"/>
      <c r="U178" s="29"/>
    </row>
    <row r="179">
      <c r="A179" s="28"/>
      <c r="F179" s="29"/>
      <c r="K179" s="29"/>
      <c r="P179" s="29"/>
      <c r="U179" s="29"/>
    </row>
    <row r="180">
      <c r="A180" s="28"/>
      <c r="F180" s="29"/>
      <c r="K180" s="29"/>
      <c r="P180" s="29"/>
      <c r="U180" s="29"/>
    </row>
    <row r="181">
      <c r="A181" s="28"/>
      <c r="F181" s="29"/>
      <c r="K181" s="29"/>
      <c r="P181" s="29"/>
      <c r="U181" s="29"/>
    </row>
    <row r="182">
      <c r="A182" s="28"/>
      <c r="F182" s="29"/>
      <c r="K182" s="29"/>
      <c r="P182" s="29"/>
      <c r="U182" s="29"/>
    </row>
    <row r="183">
      <c r="A183" s="28"/>
      <c r="F183" s="29"/>
      <c r="K183" s="29"/>
      <c r="P183" s="29"/>
      <c r="U183" s="29"/>
    </row>
    <row r="184">
      <c r="A184" s="28"/>
      <c r="F184" s="29"/>
      <c r="K184" s="29"/>
      <c r="P184" s="29"/>
      <c r="U184" s="29"/>
    </row>
    <row r="185">
      <c r="A185" s="28"/>
      <c r="F185" s="29"/>
      <c r="K185" s="29"/>
      <c r="P185" s="29"/>
      <c r="U185" s="29"/>
    </row>
    <row r="186">
      <c r="A186" s="28"/>
      <c r="F186" s="29"/>
      <c r="K186" s="29"/>
      <c r="P186" s="29"/>
      <c r="U186" s="29"/>
    </row>
    <row r="187">
      <c r="A187" s="28"/>
      <c r="F187" s="29"/>
      <c r="K187" s="29"/>
      <c r="P187" s="29"/>
      <c r="U187" s="29"/>
    </row>
    <row r="188">
      <c r="A188" s="28"/>
      <c r="F188" s="29"/>
      <c r="K188" s="29"/>
      <c r="P188" s="29"/>
      <c r="U188" s="29"/>
    </row>
    <row r="189">
      <c r="A189" s="28"/>
      <c r="F189" s="29"/>
      <c r="K189" s="29"/>
      <c r="P189" s="29"/>
      <c r="U189" s="29"/>
    </row>
    <row r="190">
      <c r="A190" s="28"/>
      <c r="F190" s="29"/>
      <c r="K190" s="29"/>
      <c r="P190" s="29"/>
      <c r="U190" s="29"/>
    </row>
    <row r="191">
      <c r="A191" s="28"/>
      <c r="F191" s="29"/>
      <c r="K191" s="29"/>
      <c r="P191" s="29"/>
      <c r="U191" s="29"/>
    </row>
    <row r="192">
      <c r="A192" s="28"/>
      <c r="F192" s="29"/>
      <c r="K192" s="29"/>
      <c r="P192" s="29"/>
      <c r="U192" s="29"/>
    </row>
    <row r="193">
      <c r="A193" s="28"/>
      <c r="F193" s="29"/>
      <c r="K193" s="29"/>
      <c r="P193" s="29"/>
      <c r="U193" s="29"/>
    </row>
    <row r="194">
      <c r="A194" s="28"/>
      <c r="F194" s="29"/>
      <c r="K194" s="29"/>
      <c r="P194" s="29"/>
      <c r="U194" s="29"/>
    </row>
    <row r="195">
      <c r="A195" s="28"/>
      <c r="F195" s="29"/>
      <c r="K195" s="29"/>
      <c r="P195" s="29"/>
      <c r="U195" s="29"/>
    </row>
    <row r="196">
      <c r="A196" s="28"/>
      <c r="F196" s="29"/>
      <c r="K196" s="29"/>
      <c r="P196" s="29"/>
      <c r="U196" s="29"/>
    </row>
    <row r="197">
      <c r="A197" s="28"/>
      <c r="F197" s="29"/>
      <c r="K197" s="29"/>
      <c r="P197" s="29"/>
      <c r="U197" s="29"/>
    </row>
    <row r="198">
      <c r="A198" s="28"/>
      <c r="F198" s="29"/>
      <c r="K198" s="29"/>
      <c r="P198" s="29"/>
      <c r="U198" s="29"/>
    </row>
    <row r="199">
      <c r="A199" s="28"/>
      <c r="F199" s="29"/>
      <c r="K199" s="29"/>
      <c r="P199" s="29"/>
      <c r="U199" s="29"/>
    </row>
    <row r="200">
      <c r="A200" s="28"/>
      <c r="F200" s="29"/>
      <c r="K200" s="29"/>
      <c r="P200" s="29"/>
      <c r="U200" s="29"/>
    </row>
    <row r="201">
      <c r="A201" s="28"/>
      <c r="F201" s="29"/>
      <c r="K201" s="29"/>
      <c r="P201" s="29"/>
      <c r="U201" s="29"/>
    </row>
    <row r="202">
      <c r="A202" s="28"/>
      <c r="F202" s="29"/>
      <c r="K202" s="29"/>
      <c r="P202" s="29"/>
      <c r="U202" s="29"/>
    </row>
    <row r="203">
      <c r="A203" s="28"/>
      <c r="F203" s="29"/>
      <c r="K203" s="29"/>
      <c r="P203" s="29"/>
      <c r="U203" s="29"/>
    </row>
    <row r="204">
      <c r="A204" s="28"/>
      <c r="F204" s="29"/>
      <c r="K204" s="29"/>
      <c r="P204" s="29"/>
      <c r="U204" s="29"/>
    </row>
    <row r="205">
      <c r="A205" s="28"/>
      <c r="F205" s="29"/>
      <c r="K205" s="29"/>
      <c r="P205" s="29"/>
      <c r="U205" s="29"/>
    </row>
    <row r="206">
      <c r="A206" s="28"/>
      <c r="F206" s="29"/>
      <c r="K206" s="29"/>
      <c r="P206" s="29"/>
      <c r="U206" s="29"/>
    </row>
    <row r="207">
      <c r="A207" s="28"/>
      <c r="F207" s="29"/>
      <c r="K207" s="29"/>
      <c r="P207" s="29"/>
      <c r="U207" s="29"/>
    </row>
    <row r="208">
      <c r="A208" s="28"/>
      <c r="F208" s="29"/>
      <c r="K208" s="29"/>
      <c r="P208" s="29"/>
      <c r="U208" s="29"/>
    </row>
    <row r="209">
      <c r="A209" s="28"/>
      <c r="F209" s="29"/>
      <c r="K209" s="29"/>
      <c r="P209" s="29"/>
      <c r="U209" s="29"/>
    </row>
    <row r="210">
      <c r="A210" s="28"/>
      <c r="F210" s="29"/>
      <c r="K210" s="29"/>
      <c r="P210" s="29"/>
      <c r="U210" s="29"/>
    </row>
    <row r="211">
      <c r="A211" s="28"/>
      <c r="F211" s="29"/>
      <c r="K211" s="29"/>
      <c r="P211" s="29"/>
      <c r="U211" s="29"/>
    </row>
    <row r="212">
      <c r="A212" s="28"/>
      <c r="F212" s="29"/>
      <c r="K212" s="29"/>
      <c r="P212" s="29"/>
      <c r="U212" s="29"/>
    </row>
    <row r="213">
      <c r="A213" s="28"/>
      <c r="F213" s="29"/>
      <c r="K213" s="29"/>
      <c r="P213" s="29"/>
      <c r="U213" s="29"/>
    </row>
    <row r="214">
      <c r="A214" s="28"/>
      <c r="F214" s="29"/>
      <c r="K214" s="29"/>
      <c r="P214" s="29"/>
      <c r="U214" s="29"/>
    </row>
    <row r="215">
      <c r="A215" s="28"/>
      <c r="F215" s="29"/>
      <c r="K215" s="29"/>
      <c r="P215" s="29"/>
      <c r="U215" s="29"/>
    </row>
    <row r="216">
      <c r="A216" s="28"/>
      <c r="F216" s="29"/>
      <c r="K216" s="29"/>
      <c r="P216" s="29"/>
      <c r="U216" s="29"/>
    </row>
    <row r="217">
      <c r="A217" s="28"/>
      <c r="F217" s="29"/>
      <c r="K217" s="29"/>
      <c r="P217" s="29"/>
      <c r="U217" s="29"/>
    </row>
    <row r="218">
      <c r="A218" s="28"/>
      <c r="F218" s="29"/>
      <c r="K218" s="29"/>
      <c r="P218" s="29"/>
      <c r="U218" s="29"/>
    </row>
    <row r="219">
      <c r="A219" s="28"/>
      <c r="F219" s="29"/>
      <c r="K219" s="29"/>
      <c r="P219" s="29"/>
      <c r="U219" s="29"/>
    </row>
    <row r="220">
      <c r="A220" s="28"/>
      <c r="F220" s="29"/>
      <c r="K220" s="29"/>
      <c r="P220" s="29"/>
      <c r="U220" s="29"/>
    </row>
    <row r="221">
      <c r="A221" s="28"/>
      <c r="F221" s="29"/>
      <c r="K221" s="29"/>
      <c r="P221" s="29"/>
      <c r="U221" s="29"/>
    </row>
    <row r="222">
      <c r="A222" s="28"/>
      <c r="F222" s="29"/>
      <c r="K222" s="29"/>
      <c r="P222" s="29"/>
      <c r="U222" s="29"/>
    </row>
    <row r="223">
      <c r="A223" s="28"/>
      <c r="F223" s="29"/>
      <c r="K223" s="29"/>
      <c r="P223" s="29"/>
      <c r="U223" s="29"/>
    </row>
    <row r="224">
      <c r="A224" s="28"/>
      <c r="F224" s="29"/>
      <c r="K224" s="29"/>
      <c r="P224" s="29"/>
      <c r="U224" s="29"/>
    </row>
    <row r="225">
      <c r="A225" s="28"/>
      <c r="F225" s="29"/>
      <c r="K225" s="29"/>
      <c r="P225" s="29"/>
      <c r="U225" s="29"/>
    </row>
    <row r="226">
      <c r="A226" s="28"/>
      <c r="F226" s="29"/>
      <c r="K226" s="29"/>
      <c r="P226" s="29"/>
      <c r="U226" s="29"/>
    </row>
    <row r="227">
      <c r="A227" s="28"/>
      <c r="F227" s="29"/>
      <c r="K227" s="29"/>
      <c r="P227" s="29"/>
      <c r="U227" s="29"/>
    </row>
    <row r="228">
      <c r="A228" s="28"/>
      <c r="F228" s="29"/>
      <c r="K228" s="29"/>
      <c r="P228" s="29"/>
      <c r="U228" s="29"/>
    </row>
    <row r="229">
      <c r="A229" s="28"/>
      <c r="F229" s="29"/>
      <c r="K229" s="29"/>
      <c r="P229" s="29"/>
      <c r="U229" s="29"/>
    </row>
    <row r="230">
      <c r="A230" s="28"/>
      <c r="F230" s="29"/>
      <c r="K230" s="29"/>
      <c r="P230" s="29"/>
      <c r="U230" s="29"/>
    </row>
    <row r="231">
      <c r="A231" s="28"/>
      <c r="F231" s="29"/>
      <c r="K231" s="29"/>
      <c r="P231" s="29"/>
      <c r="U231" s="29"/>
    </row>
    <row r="232">
      <c r="A232" s="28"/>
      <c r="F232" s="29"/>
      <c r="K232" s="29"/>
      <c r="P232" s="29"/>
      <c r="U232" s="29"/>
    </row>
    <row r="233">
      <c r="A233" s="28"/>
      <c r="F233" s="29"/>
      <c r="K233" s="29"/>
      <c r="P233" s="29"/>
      <c r="U233" s="29"/>
    </row>
    <row r="234">
      <c r="A234" s="28"/>
      <c r="F234" s="29"/>
      <c r="K234" s="29"/>
      <c r="P234" s="29"/>
      <c r="U234" s="29"/>
    </row>
    <row r="235">
      <c r="A235" s="28"/>
      <c r="F235" s="29"/>
      <c r="K235" s="29"/>
      <c r="P235" s="29"/>
      <c r="U235" s="29"/>
    </row>
    <row r="236">
      <c r="A236" s="28"/>
      <c r="F236" s="29"/>
      <c r="K236" s="29"/>
      <c r="P236" s="29"/>
      <c r="U236" s="29"/>
    </row>
    <row r="237">
      <c r="A237" s="28"/>
      <c r="F237" s="29"/>
      <c r="K237" s="29"/>
      <c r="P237" s="29"/>
      <c r="U237" s="29"/>
    </row>
    <row r="238">
      <c r="A238" s="28"/>
      <c r="F238" s="29"/>
      <c r="K238" s="29"/>
      <c r="P238" s="29"/>
      <c r="U238" s="29"/>
    </row>
    <row r="239">
      <c r="A239" s="28"/>
      <c r="F239" s="29"/>
      <c r="K239" s="29"/>
      <c r="P239" s="29"/>
      <c r="U239" s="29"/>
    </row>
    <row r="240">
      <c r="A240" s="28"/>
      <c r="F240" s="29"/>
      <c r="K240" s="29"/>
      <c r="P240" s="29"/>
      <c r="U240" s="29"/>
    </row>
    <row r="241">
      <c r="A241" s="28"/>
      <c r="F241" s="29"/>
      <c r="K241" s="29"/>
      <c r="P241" s="29"/>
      <c r="U241" s="29"/>
    </row>
    <row r="242">
      <c r="A242" s="28"/>
      <c r="F242" s="29"/>
      <c r="K242" s="29"/>
      <c r="P242" s="29"/>
      <c r="U242" s="29"/>
    </row>
    <row r="243">
      <c r="A243" s="28"/>
      <c r="F243" s="29"/>
      <c r="K243" s="29"/>
      <c r="P243" s="29"/>
      <c r="U243" s="29"/>
    </row>
    <row r="244">
      <c r="A244" s="28"/>
      <c r="F244" s="29"/>
      <c r="K244" s="29"/>
      <c r="P244" s="29"/>
      <c r="U244" s="29"/>
    </row>
    <row r="245">
      <c r="A245" s="28"/>
      <c r="F245" s="29"/>
      <c r="K245" s="29"/>
      <c r="P245" s="29"/>
      <c r="U245" s="29"/>
    </row>
    <row r="246">
      <c r="A246" s="28"/>
      <c r="F246" s="29"/>
      <c r="K246" s="29"/>
      <c r="P246" s="29"/>
      <c r="U246" s="29"/>
    </row>
    <row r="247">
      <c r="A247" s="28"/>
      <c r="F247" s="29"/>
      <c r="K247" s="29"/>
      <c r="P247" s="29"/>
      <c r="U247" s="29"/>
    </row>
    <row r="248">
      <c r="A248" s="28"/>
      <c r="F248" s="29"/>
      <c r="K248" s="29"/>
      <c r="P248" s="29"/>
      <c r="U248" s="29"/>
    </row>
    <row r="249">
      <c r="A249" s="28"/>
      <c r="F249" s="29"/>
      <c r="K249" s="29"/>
      <c r="P249" s="29"/>
      <c r="U249" s="29"/>
    </row>
    <row r="250">
      <c r="A250" s="28"/>
      <c r="F250" s="29"/>
      <c r="K250" s="29"/>
      <c r="P250" s="29"/>
      <c r="U250" s="29"/>
    </row>
    <row r="251">
      <c r="A251" s="28"/>
      <c r="F251" s="29"/>
      <c r="K251" s="29"/>
      <c r="P251" s="29"/>
      <c r="U251" s="29"/>
    </row>
    <row r="252">
      <c r="A252" s="28"/>
      <c r="F252" s="29"/>
      <c r="K252" s="29"/>
      <c r="P252" s="29"/>
      <c r="U252" s="29"/>
    </row>
    <row r="253">
      <c r="A253" s="28"/>
      <c r="F253" s="29"/>
      <c r="K253" s="29"/>
      <c r="P253" s="29"/>
      <c r="U253" s="29"/>
    </row>
    <row r="254">
      <c r="A254" s="28"/>
      <c r="F254" s="29"/>
      <c r="K254" s="29"/>
      <c r="P254" s="29"/>
      <c r="U254" s="29"/>
    </row>
    <row r="255">
      <c r="A255" s="28"/>
      <c r="F255" s="29"/>
      <c r="K255" s="29"/>
      <c r="P255" s="29"/>
      <c r="U255" s="29"/>
    </row>
    <row r="256">
      <c r="A256" s="28"/>
      <c r="F256" s="29"/>
      <c r="K256" s="29"/>
      <c r="P256" s="29"/>
      <c r="U256" s="29"/>
    </row>
    <row r="257">
      <c r="A257" s="28"/>
      <c r="F257" s="29"/>
      <c r="K257" s="29"/>
      <c r="P257" s="29"/>
      <c r="U257" s="29"/>
    </row>
    <row r="258">
      <c r="A258" s="28"/>
      <c r="F258" s="29"/>
      <c r="K258" s="29"/>
      <c r="P258" s="29"/>
      <c r="U258" s="29"/>
    </row>
    <row r="259">
      <c r="A259" s="28"/>
      <c r="F259" s="29"/>
      <c r="K259" s="29"/>
      <c r="P259" s="29"/>
      <c r="U259" s="29"/>
    </row>
    <row r="260">
      <c r="A260" s="28"/>
      <c r="F260" s="29"/>
      <c r="K260" s="29"/>
      <c r="P260" s="29"/>
      <c r="U260" s="29"/>
    </row>
    <row r="261">
      <c r="A261" s="28"/>
      <c r="F261" s="29"/>
      <c r="K261" s="29"/>
      <c r="P261" s="29"/>
      <c r="U261" s="29"/>
    </row>
    <row r="262">
      <c r="A262" s="28"/>
      <c r="F262" s="29"/>
      <c r="K262" s="29"/>
      <c r="P262" s="29"/>
      <c r="U262" s="29"/>
    </row>
    <row r="263">
      <c r="A263" s="28"/>
      <c r="F263" s="29"/>
      <c r="K263" s="29"/>
      <c r="P263" s="29"/>
      <c r="U263" s="29"/>
    </row>
    <row r="264">
      <c r="A264" s="28"/>
      <c r="F264" s="29"/>
      <c r="K264" s="29"/>
      <c r="P264" s="29"/>
      <c r="U264" s="29"/>
    </row>
    <row r="265">
      <c r="A265" s="28"/>
      <c r="F265" s="29"/>
      <c r="K265" s="29"/>
      <c r="P265" s="29"/>
      <c r="U265" s="29"/>
    </row>
    <row r="266">
      <c r="A266" s="28"/>
      <c r="F266" s="29"/>
      <c r="K266" s="29"/>
      <c r="P266" s="29"/>
      <c r="U266" s="29"/>
    </row>
    <row r="267">
      <c r="A267" s="28"/>
      <c r="F267" s="29"/>
      <c r="K267" s="29"/>
      <c r="P267" s="29"/>
      <c r="U267" s="29"/>
    </row>
    <row r="268">
      <c r="A268" s="28"/>
      <c r="F268" s="29"/>
      <c r="K268" s="29"/>
      <c r="P268" s="29"/>
      <c r="U268" s="29"/>
    </row>
    <row r="269">
      <c r="A269" s="28"/>
      <c r="F269" s="29"/>
      <c r="K269" s="29"/>
      <c r="P269" s="29"/>
      <c r="U269" s="29"/>
    </row>
    <row r="270">
      <c r="A270" s="28"/>
      <c r="F270" s="29"/>
      <c r="K270" s="29"/>
      <c r="P270" s="29"/>
      <c r="U270" s="29"/>
    </row>
    <row r="271">
      <c r="A271" s="28"/>
      <c r="F271" s="29"/>
      <c r="K271" s="29"/>
      <c r="P271" s="29"/>
      <c r="U271" s="29"/>
    </row>
    <row r="272">
      <c r="A272" s="28"/>
      <c r="F272" s="29"/>
      <c r="K272" s="29"/>
      <c r="P272" s="29"/>
      <c r="U272" s="29"/>
    </row>
    <row r="273">
      <c r="A273" s="28"/>
      <c r="F273" s="29"/>
      <c r="K273" s="29"/>
      <c r="P273" s="29"/>
      <c r="U273" s="29"/>
    </row>
    <row r="274">
      <c r="A274" s="28"/>
      <c r="F274" s="29"/>
      <c r="K274" s="29"/>
      <c r="P274" s="29"/>
      <c r="U274" s="29"/>
    </row>
    <row r="275">
      <c r="A275" s="28"/>
      <c r="F275" s="29"/>
      <c r="K275" s="29"/>
      <c r="P275" s="29"/>
      <c r="U275" s="29"/>
    </row>
    <row r="276">
      <c r="A276" s="28"/>
      <c r="F276" s="29"/>
      <c r="K276" s="29"/>
      <c r="P276" s="29"/>
      <c r="U276" s="29"/>
    </row>
    <row r="277">
      <c r="A277" s="28"/>
      <c r="F277" s="29"/>
      <c r="K277" s="29"/>
      <c r="P277" s="29"/>
      <c r="U277" s="29"/>
    </row>
    <row r="278">
      <c r="A278" s="28"/>
      <c r="F278" s="29"/>
      <c r="K278" s="29"/>
      <c r="P278" s="29"/>
      <c r="U278" s="29"/>
    </row>
    <row r="279">
      <c r="A279" s="28"/>
      <c r="F279" s="29"/>
      <c r="K279" s="29"/>
      <c r="P279" s="29"/>
      <c r="U279" s="29"/>
    </row>
    <row r="280">
      <c r="A280" s="28"/>
      <c r="F280" s="29"/>
      <c r="K280" s="29"/>
      <c r="P280" s="29"/>
      <c r="U280" s="29"/>
    </row>
    <row r="281">
      <c r="A281" s="28"/>
      <c r="F281" s="29"/>
      <c r="K281" s="29"/>
      <c r="P281" s="29"/>
      <c r="U281" s="29"/>
    </row>
    <row r="282">
      <c r="A282" s="28"/>
      <c r="F282" s="29"/>
      <c r="K282" s="29"/>
      <c r="P282" s="29"/>
      <c r="U282" s="29"/>
    </row>
    <row r="283">
      <c r="A283" s="28"/>
      <c r="F283" s="29"/>
      <c r="K283" s="29"/>
      <c r="P283" s="29"/>
      <c r="U283" s="29"/>
    </row>
    <row r="284">
      <c r="A284" s="28"/>
      <c r="F284" s="29"/>
      <c r="K284" s="29"/>
      <c r="P284" s="29"/>
      <c r="U284" s="29"/>
    </row>
    <row r="285">
      <c r="A285" s="28"/>
      <c r="F285" s="29"/>
      <c r="K285" s="29"/>
      <c r="P285" s="29"/>
      <c r="U285" s="29"/>
    </row>
    <row r="286">
      <c r="A286" s="28"/>
      <c r="F286" s="29"/>
      <c r="K286" s="29"/>
      <c r="P286" s="29"/>
      <c r="U286" s="29"/>
    </row>
    <row r="287">
      <c r="A287" s="28"/>
      <c r="F287" s="29"/>
      <c r="K287" s="29"/>
      <c r="P287" s="29"/>
      <c r="U287" s="29"/>
    </row>
    <row r="288">
      <c r="A288" s="28"/>
      <c r="F288" s="29"/>
      <c r="K288" s="29"/>
      <c r="P288" s="29"/>
      <c r="U288" s="29"/>
    </row>
    <row r="289">
      <c r="A289" s="28"/>
      <c r="F289" s="29"/>
      <c r="K289" s="29"/>
      <c r="P289" s="29"/>
      <c r="U289" s="29"/>
    </row>
    <row r="290">
      <c r="A290" s="28"/>
      <c r="F290" s="29"/>
      <c r="K290" s="29"/>
      <c r="P290" s="29"/>
      <c r="U290" s="29"/>
    </row>
    <row r="291">
      <c r="A291" s="28"/>
      <c r="F291" s="29"/>
      <c r="K291" s="29"/>
      <c r="P291" s="29"/>
      <c r="U291" s="29"/>
    </row>
    <row r="292">
      <c r="A292" s="28"/>
      <c r="F292" s="29"/>
      <c r="K292" s="29"/>
      <c r="P292" s="29"/>
      <c r="U292" s="29"/>
    </row>
    <row r="293">
      <c r="A293" s="28"/>
      <c r="F293" s="29"/>
      <c r="K293" s="29"/>
      <c r="P293" s="29"/>
      <c r="U293" s="29"/>
    </row>
    <row r="294">
      <c r="A294" s="28"/>
      <c r="F294" s="29"/>
      <c r="K294" s="29"/>
      <c r="P294" s="29"/>
      <c r="U294" s="29"/>
    </row>
    <row r="295">
      <c r="A295" s="28"/>
      <c r="F295" s="29"/>
      <c r="K295" s="29"/>
      <c r="P295" s="29"/>
      <c r="U295" s="29"/>
    </row>
    <row r="296">
      <c r="A296" s="28"/>
      <c r="F296" s="29"/>
      <c r="K296" s="29"/>
      <c r="P296" s="29"/>
      <c r="U296" s="29"/>
    </row>
    <row r="297">
      <c r="A297" s="28"/>
      <c r="F297" s="29"/>
      <c r="K297" s="29"/>
      <c r="P297" s="29"/>
      <c r="U297" s="29"/>
    </row>
    <row r="298">
      <c r="A298" s="28"/>
      <c r="F298" s="29"/>
      <c r="K298" s="29"/>
      <c r="P298" s="29"/>
      <c r="U298" s="29"/>
    </row>
    <row r="299">
      <c r="A299" s="28"/>
      <c r="F299" s="29"/>
      <c r="K299" s="29"/>
      <c r="P299" s="29"/>
      <c r="U299" s="29"/>
    </row>
    <row r="300">
      <c r="A300" s="28"/>
      <c r="F300" s="29"/>
      <c r="K300" s="29"/>
      <c r="P300" s="29"/>
      <c r="U300" s="29"/>
    </row>
    <row r="301">
      <c r="A301" s="28"/>
      <c r="F301" s="29"/>
      <c r="K301" s="29"/>
      <c r="P301" s="29"/>
      <c r="U301" s="29"/>
    </row>
    <row r="302">
      <c r="A302" s="28"/>
      <c r="F302" s="29"/>
      <c r="K302" s="29"/>
      <c r="P302" s="29"/>
      <c r="U302" s="29"/>
    </row>
    <row r="303">
      <c r="A303" s="28"/>
      <c r="F303" s="29"/>
      <c r="K303" s="29"/>
      <c r="P303" s="29"/>
      <c r="U303" s="29"/>
    </row>
    <row r="304">
      <c r="A304" s="28"/>
      <c r="F304" s="29"/>
      <c r="K304" s="29"/>
      <c r="P304" s="29"/>
      <c r="U304" s="29"/>
    </row>
    <row r="305">
      <c r="A305" s="28"/>
      <c r="F305" s="29"/>
      <c r="K305" s="29"/>
      <c r="P305" s="29"/>
      <c r="U305" s="29"/>
    </row>
    <row r="306">
      <c r="A306" s="28"/>
      <c r="F306" s="29"/>
      <c r="K306" s="29"/>
      <c r="P306" s="29"/>
      <c r="U306" s="29"/>
    </row>
    <row r="307">
      <c r="A307" s="28"/>
      <c r="F307" s="29"/>
      <c r="K307" s="29"/>
      <c r="P307" s="29"/>
      <c r="U307" s="29"/>
    </row>
    <row r="308">
      <c r="A308" s="28"/>
      <c r="F308" s="29"/>
      <c r="K308" s="29"/>
      <c r="P308" s="29"/>
      <c r="U308" s="29"/>
    </row>
    <row r="309">
      <c r="A309" s="28"/>
      <c r="F309" s="29"/>
      <c r="K309" s="29"/>
      <c r="P309" s="29"/>
      <c r="U309" s="29"/>
    </row>
    <row r="310">
      <c r="A310" s="28"/>
      <c r="F310" s="29"/>
      <c r="K310" s="29"/>
      <c r="P310" s="29"/>
      <c r="U310" s="29"/>
    </row>
    <row r="311">
      <c r="A311" s="28"/>
      <c r="F311" s="29"/>
      <c r="K311" s="29"/>
      <c r="P311" s="29"/>
      <c r="U311" s="29"/>
    </row>
    <row r="312">
      <c r="A312" s="28"/>
      <c r="F312" s="29"/>
      <c r="K312" s="29"/>
      <c r="P312" s="29"/>
      <c r="U312" s="29"/>
    </row>
    <row r="313">
      <c r="A313" s="28"/>
      <c r="F313" s="29"/>
      <c r="K313" s="29"/>
      <c r="P313" s="29"/>
      <c r="U313" s="29"/>
    </row>
    <row r="314">
      <c r="A314" s="28"/>
      <c r="F314" s="29"/>
      <c r="K314" s="29"/>
      <c r="P314" s="29"/>
      <c r="U314" s="29"/>
    </row>
    <row r="315">
      <c r="A315" s="28"/>
      <c r="F315" s="29"/>
      <c r="K315" s="29"/>
      <c r="P315" s="29"/>
      <c r="U315" s="29"/>
    </row>
    <row r="316">
      <c r="A316" s="28"/>
      <c r="F316" s="29"/>
      <c r="K316" s="29"/>
      <c r="P316" s="29"/>
      <c r="U316" s="29"/>
    </row>
    <row r="317">
      <c r="A317" s="28"/>
      <c r="F317" s="29"/>
      <c r="K317" s="29"/>
      <c r="P317" s="29"/>
      <c r="U317" s="29"/>
    </row>
    <row r="318">
      <c r="A318" s="28"/>
      <c r="F318" s="29"/>
      <c r="K318" s="29"/>
      <c r="P318" s="29"/>
      <c r="U318" s="29"/>
    </row>
    <row r="319">
      <c r="A319" s="28"/>
      <c r="F319" s="29"/>
      <c r="K319" s="29"/>
      <c r="P319" s="29"/>
      <c r="U319" s="29"/>
    </row>
    <row r="320">
      <c r="A320" s="28"/>
      <c r="F320" s="29"/>
      <c r="K320" s="29"/>
      <c r="P320" s="29"/>
      <c r="U320" s="29"/>
    </row>
    <row r="321">
      <c r="A321" s="28"/>
      <c r="F321" s="29"/>
      <c r="K321" s="29"/>
      <c r="P321" s="29"/>
      <c r="U321" s="29"/>
    </row>
    <row r="322">
      <c r="A322" s="28"/>
      <c r="F322" s="29"/>
      <c r="K322" s="29"/>
      <c r="P322" s="29"/>
      <c r="U322" s="29"/>
    </row>
    <row r="323">
      <c r="A323" s="28"/>
      <c r="F323" s="29"/>
      <c r="K323" s="29"/>
      <c r="P323" s="29"/>
      <c r="U323" s="29"/>
    </row>
    <row r="324">
      <c r="A324" s="28"/>
      <c r="F324" s="29"/>
      <c r="K324" s="29"/>
      <c r="P324" s="29"/>
      <c r="U324" s="29"/>
    </row>
    <row r="325">
      <c r="A325" s="28"/>
      <c r="F325" s="29"/>
      <c r="K325" s="29"/>
      <c r="P325" s="29"/>
      <c r="U325" s="29"/>
    </row>
    <row r="326">
      <c r="A326" s="28"/>
      <c r="F326" s="29"/>
      <c r="K326" s="29"/>
      <c r="P326" s="29"/>
      <c r="U326" s="29"/>
    </row>
    <row r="327">
      <c r="A327" s="28"/>
      <c r="F327" s="29"/>
      <c r="K327" s="29"/>
      <c r="P327" s="29"/>
      <c r="U327" s="29"/>
    </row>
    <row r="328">
      <c r="A328" s="28"/>
      <c r="F328" s="29"/>
      <c r="K328" s="29"/>
      <c r="P328" s="29"/>
      <c r="U328" s="29"/>
    </row>
    <row r="329">
      <c r="A329" s="28"/>
      <c r="F329" s="29"/>
      <c r="K329" s="29"/>
      <c r="P329" s="29"/>
      <c r="U329" s="29"/>
    </row>
    <row r="330">
      <c r="A330" s="28"/>
      <c r="F330" s="29"/>
      <c r="K330" s="29"/>
      <c r="P330" s="29"/>
      <c r="U330" s="29"/>
    </row>
    <row r="331">
      <c r="A331" s="28"/>
      <c r="F331" s="29"/>
      <c r="K331" s="29"/>
      <c r="P331" s="29"/>
      <c r="U331" s="29"/>
    </row>
    <row r="332">
      <c r="A332" s="28"/>
      <c r="F332" s="29"/>
      <c r="K332" s="29"/>
      <c r="P332" s="29"/>
      <c r="U332" s="29"/>
    </row>
    <row r="333">
      <c r="A333" s="28"/>
      <c r="F333" s="29"/>
      <c r="K333" s="29"/>
      <c r="P333" s="29"/>
      <c r="U333" s="29"/>
    </row>
    <row r="334">
      <c r="A334" s="28"/>
      <c r="F334" s="29"/>
      <c r="K334" s="29"/>
      <c r="P334" s="29"/>
      <c r="U334" s="29"/>
    </row>
    <row r="335">
      <c r="A335" s="28"/>
      <c r="F335" s="29"/>
      <c r="K335" s="29"/>
      <c r="P335" s="29"/>
      <c r="U335" s="29"/>
    </row>
    <row r="336">
      <c r="A336" s="28"/>
      <c r="F336" s="29"/>
      <c r="K336" s="29"/>
      <c r="P336" s="29"/>
      <c r="U336" s="29"/>
    </row>
    <row r="337">
      <c r="A337" s="28"/>
      <c r="F337" s="29"/>
      <c r="K337" s="29"/>
      <c r="P337" s="29"/>
      <c r="U337" s="29"/>
    </row>
    <row r="338">
      <c r="A338" s="28"/>
      <c r="F338" s="29"/>
      <c r="K338" s="29"/>
      <c r="P338" s="29"/>
      <c r="U338" s="29"/>
    </row>
    <row r="339">
      <c r="A339" s="28"/>
      <c r="F339" s="29"/>
      <c r="K339" s="29"/>
      <c r="P339" s="29"/>
      <c r="U339" s="29"/>
    </row>
    <row r="340">
      <c r="A340" s="28"/>
      <c r="F340" s="29"/>
      <c r="K340" s="29"/>
      <c r="P340" s="29"/>
      <c r="U340" s="29"/>
    </row>
    <row r="341">
      <c r="A341" s="28"/>
      <c r="F341" s="29"/>
      <c r="K341" s="29"/>
      <c r="P341" s="29"/>
      <c r="U341" s="29"/>
    </row>
    <row r="342">
      <c r="A342" s="28"/>
      <c r="F342" s="29"/>
      <c r="K342" s="29"/>
      <c r="P342" s="29"/>
      <c r="U342" s="29"/>
    </row>
    <row r="343">
      <c r="A343" s="28"/>
      <c r="F343" s="29"/>
      <c r="K343" s="29"/>
      <c r="P343" s="29"/>
      <c r="U343" s="29"/>
    </row>
    <row r="344">
      <c r="A344" s="28"/>
      <c r="F344" s="29"/>
      <c r="K344" s="29"/>
      <c r="P344" s="29"/>
      <c r="U344" s="29"/>
    </row>
    <row r="345">
      <c r="A345" s="28"/>
      <c r="F345" s="29"/>
      <c r="K345" s="29"/>
      <c r="P345" s="29"/>
      <c r="U345" s="29"/>
    </row>
    <row r="346">
      <c r="A346" s="28"/>
      <c r="F346" s="29"/>
      <c r="K346" s="29"/>
      <c r="P346" s="29"/>
      <c r="U346" s="29"/>
    </row>
    <row r="347">
      <c r="A347" s="28"/>
      <c r="F347" s="29"/>
      <c r="K347" s="29"/>
      <c r="P347" s="29"/>
      <c r="U347" s="29"/>
    </row>
    <row r="348">
      <c r="A348" s="28"/>
      <c r="F348" s="29"/>
      <c r="K348" s="29"/>
      <c r="P348" s="29"/>
      <c r="U348" s="29"/>
    </row>
    <row r="349">
      <c r="A349" s="28"/>
      <c r="F349" s="29"/>
      <c r="K349" s="29"/>
      <c r="P349" s="29"/>
      <c r="U349" s="29"/>
    </row>
    <row r="350">
      <c r="A350" s="28"/>
      <c r="F350" s="29"/>
      <c r="K350" s="29"/>
      <c r="P350" s="29"/>
      <c r="U350" s="29"/>
    </row>
    <row r="351">
      <c r="A351" s="28"/>
      <c r="F351" s="29"/>
      <c r="K351" s="29"/>
      <c r="P351" s="29"/>
      <c r="U351" s="29"/>
    </row>
    <row r="352">
      <c r="A352" s="28"/>
      <c r="F352" s="29"/>
      <c r="K352" s="29"/>
      <c r="P352" s="29"/>
      <c r="U352" s="29"/>
    </row>
    <row r="353">
      <c r="A353" s="28"/>
      <c r="F353" s="29"/>
      <c r="K353" s="29"/>
      <c r="P353" s="29"/>
      <c r="U353" s="29"/>
    </row>
    <row r="354">
      <c r="A354" s="28"/>
      <c r="F354" s="29"/>
      <c r="K354" s="29"/>
      <c r="P354" s="29"/>
      <c r="U354" s="29"/>
    </row>
    <row r="355">
      <c r="A355" s="28"/>
      <c r="F355" s="29"/>
      <c r="K355" s="29"/>
      <c r="P355" s="29"/>
      <c r="U355" s="29"/>
    </row>
    <row r="356">
      <c r="A356" s="28"/>
      <c r="F356" s="29"/>
      <c r="K356" s="29"/>
      <c r="P356" s="29"/>
      <c r="U356" s="29"/>
    </row>
    <row r="357">
      <c r="A357" s="28"/>
      <c r="F357" s="29"/>
      <c r="K357" s="29"/>
      <c r="P357" s="29"/>
      <c r="U357" s="29"/>
    </row>
    <row r="358">
      <c r="A358" s="28"/>
      <c r="F358" s="29"/>
      <c r="K358" s="29"/>
      <c r="P358" s="29"/>
      <c r="U358" s="29"/>
    </row>
    <row r="359">
      <c r="A359" s="28"/>
      <c r="F359" s="29"/>
      <c r="K359" s="29"/>
      <c r="P359" s="29"/>
      <c r="U359" s="29"/>
    </row>
    <row r="360">
      <c r="A360" s="28"/>
      <c r="F360" s="29"/>
      <c r="K360" s="29"/>
      <c r="P360" s="29"/>
      <c r="U360" s="29"/>
    </row>
    <row r="361">
      <c r="A361" s="28"/>
      <c r="F361" s="29"/>
      <c r="K361" s="29"/>
      <c r="P361" s="29"/>
      <c r="U361" s="29"/>
    </row>
    <row r="362">
      <c r="A362" s="28"/>
      <c r="F362" s="29"/>
      <c r="K362" s="29"/>
      <c r="P362" s="29"/>
      <c r="U362" s="29"/>
    </row>
    <row r="363">
      <c r="A363" s="28"/>
      <c r="F363" s="29"/>
      <c r="K363" s="29"/>
      <c r="P363" s="29"/>
      <c r="U363" s="29"/>
    </row>
    <row r="364">
      <c r="A364" s="28"/>
      <c r="F364" s="29"/>
      <c r="K364" s="29"/>
      <c r="P364" s="29"/>
      <c r="U364" s="29"/>
    </row>
    <row r="365">
      <c r="A365" s="28"/>
      <c r="F365" s="29"/>
      <c r="K365" s="29"/>
      <c r="P365" s="29"/>
      <c r="U365" s="29"/>
    </row>
    <row r="366">
      <c r="A366" s="28"/>
      <c r="F366" s="29"/>
      <c r="K366" s="29"/>
      <c r="P366" s="29"/>
      <c r="U366" s="29"/>
    </row>
    <row r="367">
      <c r="A367" s="28"/>
      <c r="F367" s="29"/>
      <c r="K367" s="29"/>
      <c r="P367" s="29"/>
      <c r="U367" s="29"/>
    </row>
    <row r="368">
      <c r="A368" s="28"/>
      <c r="F368" s="29"/>
      <c r="K368" s="29"/>
      <c r="P368" s="29"/>
      <c r="U368" s="29"/>
    </row>
    <row r="369">
      <c r="A369" s="28"/>
      <c r="F369" s="29"/>
      <c r="K369" s="29"/>
      <c r="P369" s="29"/>
      <c r="U369" s="29"/>
    </row>
    <row r="370">
      <c r="A370" s="28"/>
      <c r="F370" s="29"/>
      <c r="K370" s="29"/>
      <c r="P370" s="29"/>
      <c r="U370" s="29"/>
    </row>
    <row r="371">
      <c r="A371" s="28"/>
      <c r="F371" s="29"/>
      <c r="K371" s="29"/>
      <c r="P371" s="29"/>
      <c r="U371" s="29"/>
    </row>
    <row r="372">
      <c r="A372" s="28"/>
      <c r="F372" s="29"/>
      <c r="K372" s="29"/>
      <c r="P372" s="29"/>
      <c r="U372" s="29"/>
    </row>
    <row r="373">
      <c r="A373" s="28"/>
      <c r="F373" s="29"/>
      <c r="K373" s="29"/>
      <c r="P373" s="29"/>
      <c r="U373" s="29"/>
    </row>
    <row r="374">
      <c r="A374" s="28"/>
      <c r="F374" s="29"/>
      <c r="K374" s="29"/>
      <c r="P374" s="29"/>
      <c r="U374" s="29"/>
    </row>
    <row r="375">
      <c r="A375" s="28"/>
      <c r="F375" s="29"/>
      <c r="K375" s="29"/>
      <c r="P375" s="29"/>
      <c r="U375" s="29"/>
    </row>
    <row r="376">
      <c r="A376" s="28"/>
      <c r="F376" s="29"/>
      <c r="K376" s="29"/>
      <c r="P376" s="29"/>
      <c r="U376" s="29"/>
    </row>
    <row r="377">
      <c r="A377" s="28"/>
      <c r="F377" s="29"/>
      <c r="K377" s="29"/>
      <c r="P377" s="29"/>
      <c r="U377" s="29"/>
    </row>
    <row r="378">
      <c r="A378" s="28"/>
      <c r="F378" s="29"/>
      <c r="K378" s="29"/>
      <c r="P378" s="29"/>
      <c r="U378" s="29"/>
    </row>
    <row r="379">
      <c r="A379" s="28"/>
      <c r="F379" s="29"/>
      <c r="K379" s="29"/>
      <c r="P379" s="29"/>
      <c r="U379" s="29"/>
    </row>
    <row r="380">
      <c r="A380" s="28"/>
      <c r="F380" s="29"/>
      <c r="K380" s="29"/>
      <c r="P380" s="29"/>
      <c r="U380" s="29"/>
    </row>
    <row r="381">
      <c r="A381" s="28"/>
      <c r="F381" s="29"/>
      <c r="K381" s="29"/>
      <c r="P381" s="29"/>
      <c r="U381" s="29"/>
    </row>
    <row r="382">
      <c r="A382" s="28"/>
      <c r="F382" s="29"/>
      <c r="K382" s="29"/>
      <c r="P382" s="29"/>
      <c r="U382" s="29"/>
    </row>
    <row r="383">
      <c r="A383" s="28"/>
      <c r="F383" s="29"/>
      <c r="K383" s="29"/>
      <c r="P383" s="29"/>
      <c r="U383" s="29"/>
    </row>
    <row r="384">
      <c r="A384" s="28"/>
      <c r="F384" s="29"/>
      <c r="K384" s="29"/>
      <c r="P384" s="29"/>
      <c r="U384" s="29"/>
    </row>
    <row r="385">
      <c r="A385" s="28"/>
      <c r="F385" s="29"/>
      <c r="K385" s="29"/>
      <c r="P385" s="29"/>
      <c r="U385" s="29"/>
    </row>
    <row r="386">
      <c r="A386" s="28"/>
      <c r="F386" s="29"/>
      <c r="K386" s="29"/>
      <c r="P386" s="29"/>
      <c r="U386" s="29"/>
    </row>
    <row r="387">
      <c r="A387" s="28"/>
      <c r="F387" s="29"/>
      <c r="K387" s="29"/>
      <c r="P387" s="29"/>
      <c r="U387" s="29"/>
    </row>
    <row r="388">
      <c r="A388" s="28"/>
      <c r="F388" s="29"/>
      <c r="K388" s="29"/>
      <c r="P388" s="29"/>
      <c r="U388" s="29"/>
    </row>
    <row r="389">
      <c r="A389" s="28"/>
      <c r="F389" s="29"/>
      <c r="K389" s="29"/>
      <c r="P389" s="29"/>
      <c r="U389" s="29"/>
    </row>
    <row r="390">
      <c r="A390" s="28"/>
      <c r="F390" s="29"/>
      <c r="K390" s="29"/>
      <c r="P390" s="29"/>
      <c r="U390" s="29"/>
    </row>
    <row r="391">
      <c r="A391" s="28"/>
      <c r="F391" s="29"/>
      <c r="K391" s="29"/>
      <c r="P391" s="29"/>
      <c r="U391" s="29"/>
    </row>
    <row r="392">
      <c r="A392" s="28"/>
      <c r="F392" s="29"/>
      <c r="K392" s="29"/>
      <c r="P392" s="29"/>
      <c r="U392" s="29"/>
    </row>
    <row r="393">
      <c r="A393" s="28"/>
      <c r="F393" s="29"/>
      <c r="K393" s="29"/>
      <c r="P393" s="29"/>
      <c r="U393" s="29"/>
    </row>
    <row r="394">
      <c r="A394" s="28"/>
      <c r="F394" s="29"/>
      <c r="K394" s="29"/>
      <c r="P394" s="29"/>
      <c r="U394" s="29"/>
    </row>
    <row r="395">
      <c r="A395" s="28"/>
      <c r="F395" s="29"/>
      <c r="K395" s="29"/>
      <c r="P395" s="29"/>
      <c r="U395" s="29"/>
    </row>
    <row r="396">
      <c r="A396" s="28"/>
      <c r="F396" s="29"/>
      <c r="K396" s="29"/>
      <c r="P396" s="29"/>
      <c r="U396" s="29"/>
    </row>
    <row r="397">
      <c r="A397" s="28"/>
      <c r="F397" s="29"/>
      <c r="K397" s="29"/>
      <c r="P397" s="29"/>
      <c r="U397" s="29"/>
    </row>
    <row r="398">
      <c r="A398" s="28"/>
      <c r="F398" s="29"/>
      <c r="K398" s="29"/>
      <c r="P398" s="29"/>
      <c r="U398" s="29"/>
    </row>
    <row r="399">
      <c r="A399" s="28"/>
      <c r="F399" s="29"/>
      <c r="K399" s="29"/>
      <c r="P399" s="29"/>
      <c r="U399" s="29"/>
    </row>
    <row r="400">
      <c r="A400" s="28"/>
      <c r="F400" s="29"/>
      <c r="K400" s="29"/>
      <c r="P400" s="29"/>
      <c r="U400" s="29"/>
    </row>
    <row r="401">
      <c r="A401" s="28"/>
      <c r="F401" s="29"/>
      <c r="K401" s="29"/>
      <c r="P401" s="29"/>
      <c r="U401" s="29"/>
    </row>
    <row r="402">
      <c r="A402" s="28"/>
      <c r="F402" s="29"/>
      <c r="K402" s="29"/>
      <c r="P402" s="29"/>
      <c r="U402" s="29"/>
    </row>
    <row r="403">
      <c r="A403" s="28"/>
      <c r="F403" s="29"/>
      <c r="K403" s="29"/>
      <c r="P403" s="29"/>
      <c r="U403" s="29"/>
    </row>
    <row r="404">
      <c r="A404" s="28"/>
      <c r="F404" s="29"/>
      <c r="K404" s="29"/>
      <c r="P404" s="29"/>
      <c r="U404" s="29"/>
    </row>
    <row r="405">
      <c r="A405" s="28"/>
      <c r="F405" s="29"/>
      <c r="K405" s="29"/>
      <c r="P405" s="29"/>
      <c r="U405" s="29"/>
    </row>
    <row r="406">
      <c r="A406" s="28"/>
      <c r="F406" s="29"/>
      <c r="K406" s="29"/>
      <c r="P406" s="29"/>
      <c r="U406" s="29"/>
    </row>
    <row r="407">
      <c r="A407" s="28"/>
      <c r="F407" s="29"/>
      <c r="K407" s="29"/>
      <c r="P407" s="29"/>
      <c r="U407" s="29"/>
    </row>
    <row r="408">
      <c r="A408" s="28"/>
      <c r="F408" s="29"/>
      <c r="K408" s="29"/>
      <c r="P408" s="29"/>
      <c r="U408" s="29"/>
    </row>
    <row r="409">
      <c r="A409" s="28"/>
      <c r="F409" s="29"/>
      <c r="K409" s="29"/>
      <c r="P409" s="29"/>
      <c r="U409" s="29"/>
    </row>
    <row r="410">
      <c r="A410" s="28"/>
      <c r="F410" s="29"/>
      <c r="K410" s="29"/>
      <c r="P410" s="29"/>
      <c r="U410" s="29"/>
    </row>
    <row r="411">
      <c r="A411" s="28"/>
      <c r="F411" s="29"/>
      <c r="K411" s="29"/>
      <c r="P411" s="29"/>
      <c r="U411" s="29"/>
    </row>
    <row r="412">
      <c r="A412" s="28"/>
      <c r="F412" s="29"/>
      <c r="K412" s="29"/>
      <c r="P412" s="29"/>
      <c r="U412" s="29"/>
    </row>
    <row r="413">
      <c r="A413" s="28"/>
      <c r="F413" s="29"/>
      <c r="K413" s="29"/>
      <c r="P413" s="29"/>
      <c r="U413" s="29"/>
    </row>
    <row r="414">
      <c r="A414" s="28"/>
      <c r="F414" s="29"/>
      <c r="K414" s="29"/>
      <c r="P414" s="29"/>
      <c r="U414" s="29"/>
    </row>
    <row r="415">
      <c r="A415" s="28"/>
      <c r="F415" s="29"/>
      <c r="K415" s="29"/>
      <c r="P415" s="29"/>
      <c r="U415" s="29"/>
    </row>
    <row r="416">
      <c r="A416" s="28"/>
      <c r="F416" s="29"/>
      <c r="K416" s="29"/>
      <c r="P416" s="29"/>
      <c r="U416" s="29"/>
    </row>
    <row r="417">
      <c r="A417" s="28"/>
      <c r="F417" s="29"/>
      <c r="K417" s="29"/>
      <c r="P417" s="29"/>
      <c r="U417" s="29"/>
    </row>
    <row r="418">
      <c r="A418" s="28"/>
      <c r="F418" s="29"/>
      <c r="K418" s="29"/>
      <c r="P418" s="29"/>
      <c r="U418" s="29"/>
    </row>
    <row r="419">
      <c r="A419" s="28"/>
      <c r="F419" s="29"/>
      <c r="K419" s="29"/>
      <c r="P419" s="29"/>
      <c r="U419" s="29"/>
    </row>
    <row r="420">
      <c r="A420" s="28"/>
      <c r="F420" s="29"/>
      <c r="K420" s="29"/>
      <c r="P420" s="29"/>
      <c r="U420" s="29"/>
    </row>
    <row r="421">
      <c r="A421" s="28"/>
      <c r="F421" s="29"/>
      <c r="K421" s="29"/>
      <c r="P421" s="29"/>
      <c r="U421" s="29"/>
    </row>
    <row r="422">
      <c r="A422" s="28"/>
      <c r="F422" s="29"/>
      <c r="K422" s="29"/>
      <c r="P422" s="29"/>
      <c r="U422" s="29"/>
    </row>
    <row r="423">
      <c r="A423" s="28"/>
      <c r="F423" s="29"/>
      <c r="K423" s="29"/>
      <c r="P423" s="29"/>
      <c r="U423" s="29"/>
    </row>
    <row r="424">
      <c r="A424" s="28"/>
      <c r="F424" s="29"/>
      <c r="K424" s="29"/>
      <c r="P424" s="29"/>
      <c r="U424" s="29"/>
    </row>
    <row r="425">
      <c r="A425" s="28"/>
      <c r="F425" s="29"/>
      <c r="K425" s="29"/>
      <c r="P425" s="29"/>
      <c r="U425" s="29"/>
    </row>
    <row r="426">
      <c r="A426" s="28"/>
      <c r="F426" s="29"/>
      <c r="K426" s="29"/>
      <c r="P426" s="29"/>
      <c r="U426" s="29"/>
    </row>
    <row r="427">
      <c r="A427" s="28"/>
      <c r="F427" s="29"/>
      <c r="K427" s="29"/>
      <c r="P427" s="29"/>
      <c r="U427" s="29"/>
    </row>
    <row r="428">
      <c r="A428" s="28"/>
      <c r="F428" s="29"/>
      <c r="K428" s="29"/>
      <c r="P428" s="29"/>
      <c r="U428" s="29"/>
    </row>
    <row r="429">
      <c r="A429" s="28"/>
      <c r="F429" s="29"/>
      <c r="K429" s="29"/>
      <c r="P429" s="29"/>
      <c r="U429" s="29"/>
    </row>
    <row r="430">
      <c r="A430" s="28"/>
      <c r="F430" s="29"/>
      <c r="K430" s="29"/>
      <c r="P430" s="29"/>
      <c r="U430" s="29"/>
    </row>
    <row r="431">
      <c r="A431" s="28"/>
      <c r="F431" s="29"/>
      <c r="K431" s="29"/>
      <c r="P431" s="29"/>
      <c r="U431" s="29"/>
    </row>
    <row r="432">
      <c r="A432" s="28"/>
      <c r="F432" s="29"/>
      <c r="K432" s="29"/>
      <c r="P432" s="29"/>
      <c r="U432" s="29"/>
    </row>
    <row r="433">
      <c r="A433" s="28"/>
      <c r="F433" s="29"/>
      <c r="K433" s="29"/>
      <c r="P433" s="29"/>
      <c r="U433" s="29"/>
    </row>
    <row r="434">
      <c r="A434" s="28"/>
      <c r="F434" s="29"/>
      <c r="K434" s="29"/>
      <c r="P434" s="29"/>
      <c r="U434" s="29"/>
    </row>
    <row r="435">
      <c r="A435" s="28"/>
      <c r="F435" s="29"/>
      <c r="K435" s="29"/>
      <c r="P435" s="29"/>
      <c r="U435" s="29"/>
    </row>
    <row r="436">
      <c r="A436" s="28"/>
      <c r="F436" s="29"/>
      <c r="K436" s="29"/>
      <c r="P436" s="29"/>
      <c r="U436" s="29"/>
    </row>
    <row r="437">
      <c r="A437" s="28"/>
      <c r="F437" s="29"/>
      <c r="K437" s="29"/>
      <c r="P437" s="29"/>
      <c r="U437" s="29"/>
    </row>
    <row r="438">
      <c r="A438" s="28"/>
      <c r="F438" s="29"/>
      <c r="K438" s="29"/>
      <c r="P438" s="29"/>
      <c r="U438" s="29"/>
    </row>
    <row r="439">
      <c r="A439" s="28"/>
      <c r="F439" s="29"/>
      <c r="K439" s="29"/>
      <c r="P439" s="29"/>
      <c r="U439" s="29"/>
    </row>
    <row r="440">
      <c r="A440" s="28"/>
      <c r="F440" s="29"/>
      <c r="K440" s="29"/>
      <c r="P440" s="29"/>
      <c r="U440" s="29"/>
    </row>
    <row r="441">
      <c r="A441" s="28"/>
      <c r="F441" s="29"/>
      <c r="K441" s="29"/>
      <c r="P441" s="29"/>
      <c r="U441" s="29"/>
    </row>
    <row r="442">
      <c r="A442" s="28"/>
      <c r="F442" s="29"/>
      <c r="K442" s="29"/>
      <c r="P442" s="29"/>
      <c r="U442" s="29"/>
    </row>
    <row r="443">
      <c r="A443" s="28"/>
      <c r="F443" s="29"/>
      <c r="K443" s="29"/>
      <c r="P443" s="29"/>
      <c r="U443" s="29"/>
    </row>
    <row r="444">
      <c r="A444" s="28"/>
      <c r="F444" s="29"/>
      <c r="K444" s="29"/>
      <c r="P444" s="29"/>
      <c r="U444" s="29"/>
    </row>
    <row r="445">
      <c r="A445" s="28"/>
      <c r="F445" s="29"/>
      <c r="K445" s="29"/>
      <c r="P445" s="29"/>
      <c r="U445" s="29"/>
    </row>
    <row r="446">
      <c r="A446" s="28"/>
      <c r="F446" s="29"/>
      <c r="K446" s="29"/>
      <c r="P446" s="29"/>
      <c r="U446" s="29"/>
    </row>
    <row r="447">
      <c r="A447" s="28"/>
      <c r="F447" s="29"/>
      <c r="K447" s="29"/>
      <c r="P447" s="29"/>
      <c r="U447" s="29"/>
    </row>
    <row r="448">
      <c r="A448" s="28"/>
      <c r="F448" s="29"/>
      <c r="K448" s="29"/>
      <c r="P448" s="29"/>
      <c r="U448" s="29"/>
    </row>
    <row r="449">
      <c r="A449" s="28"/>
      <c r="F449" s="29"/>
      <c r="K449" s="29"/>
      <c r="P449" s="29"/>
      <c r="U449" s="29"/>
    </row>
    <row r="450">
      <c r="A450" s="28"/>
      <c r="F450" s="29"/>
      <c r="K450" s="29"/>
      <c r="P450" s="29"/>
      <c r="U450" s="29"/>
    </row>
    <row r="451">
      <c r="A451" s="28"/>
      <c r="F451" s="29"/>
      <c r="K451" s="29"/>
      <c r="P451" s="29"/>
      <c r="U451" s="29"/>
    </row>
    <row r="452">
      <c r="A452" s="28"/>
      <c r="F452" s="29"/>
      <c r="K452" s="29"/>
      <c r="P452" s="29"/>
      <c r="U452" s="29"/>
    </row>
    <row r="453">
      <c r="A453" s="28"/>
      <c r="F453" s="29"/>
      <c r="K453" s="29"/>
      <c r="P453" s="29"/>
      <c r="U453" s="29"/>
    </row>
    <row r="454">
      <c r="A454" s="28"/>
      <c r="F454" s="29"/>
      <c r="K454" s="29"/>
      <c r="P454" s="29"/>
      <c r="U454" s="29"/>
    </row>
    <row r="455">
      <c r="A455" s="28"/>
      <c r="F455" s="29"/>
      <c r="K455" s="29"/>
      <c r="P455" s="29"/>
      <c r="U455" s="29"/>
    </row>
    <row r="456">
      <c r="A456" s="28"/>
      <c r="F456" s="29"/>
      <c r="K456" s="29"/>
      <c r="P456" s="29"/>
      <c r="U456" s="29"/>
    </row>
    <row r="457">
      <c r="A457" s="28"/>
      <c r="F457" s="29"/>
      <c r="K457" s="29"/>
      <c r="P457" s="29"/>
      <c r="U457" s="29"/>
    </row>
    <row r="458">
      <c r="A458" s="28"/>
      <c r="F458" s="29"/>
      <c r="K458" s="29"/>
      <c r="P458" s="29"/>
      <c r="U458" s="29"/>
    </row>
    <row r="459">
      <c r="A459" s="28"/>
      <c r="F459" s="29"/>
      <c r="K459" s="29"/>
      <c r="P459" s="29"/>
      <c r="U459" s="29"/>
    </row>
    <row r="460">
      <c r="A460" s="28"/>
      <c r="F460" s="29"/>
      <c r="K460" s="29"/>
      <c r="P460" s="29"/>
      <c r="U460" s="29"/>
    </row>
    <row r="461">
      <c r="A461" s="28"/>
      <c r="F461" s="29"/>
      <c r="K461" s="29"/>
      <c r="P461" s="29"/>
      <c r="U461" s="29"/>
    </row>
    <row r="462">
      <c r="A462" s="28"/>
      <c r="F462" s="29"/>
      <c r="K462" s="29"/>
      <c r="P462" s="29"/>
      <c r="U462" s="29"/>
    </row>
    <row r="463">
      <c r="A463" s="28"/>
      <c r="F463" s="29"/>
      <c r="K463" s="29"/>
      <c r="P463" s="29"/>
      <c r="U463" s="29"/>
    </row>
    <row r="464">
      <c r="A464" s="28"/>
      <c r="F464" s="29"/>
      <c r="K464" s="29"/>
      <c r="P464" s="29"/>
      <c r="U464" s="29"/>
    </row>
    <row r="465">
      <c r="A465" s="28"/>
      <c r="F465" s="29"/>
      <c r="K465" s="29"/>
      <c r="P465" s="29"/>
      <c r="U465" s="29"/>
    </row>
    <row r="466">
      <c r="A466" s="28"/>
      <c r="F466" s="29"/>
      <c r="K466" s="29"/>
      <c r="P466" s="29"/>
      <c r="U466" s="29"/>
    </row>
    <row r="467">
      <c r="A467" s="28"/>
      <c r="F467" s="29"/>
      <c r="K467" s="29"/>
      <c r="P467" s="29"/>
      <c r="U467" s="29"/>
    </row>
    <row r="468">
      <c r="A468" s="28"/>
      <c r="F468" s="29"/>
      <c r="K468" s="29"/>
      <c r="P468" s="29"/>
      <c r="U468" s="29"/>
    </row>
    <row r="469">
      <c r="A469" s="28"/>
      <c r="F469" s="29"/>
      <c r="K469" s="29"/>
      <c r="P469" s="29"/>
      <c r="U469" s="29"/>
    </row>
    <row r="470">
      <c r="A470" s="28"/>
      <c r="F470" s="29"/>
      <c r="K470" s="29"/>
      <c r="P470" s="29"/>
      <c r="U470" s="29"/>
    </row>
    <row r="471">
      <c r="A471" s="28"/>
      <c r="F471" s="29"/>
      <c r="K471" s="29"/>
      <c r="P471" s="29"/>
      <c r="U471" s="29"/>
    </row>
    <row r="472">
      <c r="A472" s="28"/>
      <c r="F472" s="29"/>
      <c r="K472" s="29"/>
      <c r="P472" s="29"/>
      <c r="U472" s="29"/>
    </row>
    <row r="473">
      <c r="A473" s="28"/>
      <c r="F473" s="29"/>
      <c r="K473" s="29"/>
      <c r="P473" s="29"/>
      <c r="U473" s="29"/>
    </row>
    <row r="474">
      <c r="A474" s="28"/>
      <c r="F474" s="29"/>
      <c r="K474" s="29"/>
      <c r="P474" s="29"/>
      <c r="U474" s="29"/>
    </row>
    <row r="475">
      <c r="A475" s="28"/>
      <c r="F475" s="29"/>
      <c r="K475" s="29"/>
      <c r="P475" s="29"/>
      <c r="U475" s="29"/>
    </row>
    <row r="476">
      <c r="A476" s="28"/>
      <c r="F476" s="29"/>
      <c r="K476" s="29"/>
      <c r="P476" s="29"/>
      <c r="U476" s="29"/>
    </row>
    <row r="477">
      <c r="A477" s="28"/>
      <c r="F477" s="29"/>
      <c r="K477" s="29"/>
      <c r="P477" s="29"/>
      <c r="U477" s="29"/>
    </row>
    <row r="478">
      <c r="A478" s="28"/>
      <c r="F478" s="29"/>
      <c r="K478" s="29"/>
      <c r="P478" s="29"/>
      <c r="U478" s="29"/>
    </row>
    <row r="479">
      <c r="A479" s="28"/>
      <c r="F479" s="29"/>
      <c r="K479" s="29"/>
      <c r="P479" s="29"/>
      <c r="U479" s="29"/>
    </row>
    <row r="480">
      <c r="A480" s="28"/>
      <c r="F480" s="29"/>
      <c r="K480" s="29"/>
      <c r="P480" s="29"/>
      <c r="U480" s="29"/>
    </row>
    <row r="481">
      <c r="A481" s="28"/>
      <c r="F481" s="29"/>
      <c r="K481" s="29"/>
      <c r="P481" s="29"/>
      <c r="U481" s="29"/>
    </row>
    <row r="482">
      <c r="A482" s="28"/>
      <c r="F482" s="29"/>
      <c r="K482" s="29"/>
      <c r="P482" s="29"/>
      <c r="U482" s="29"/>
    </row>
    <row r="483">
      <c r="A483" s="28"/>
      <c r="F483" s="29"/>
      <c r="K483" s="29"/>
      <c r="P483" s="29"/>
      <c r="U483" s="29"/>
    </row>
    <row r="484">
      <c r="A484" s="28"/>
      <c r="F484" s="29"/>
      <c r="K484" s="29"/>
      <c r="P484" s="29"/>
      <c r="U484" s="29"/>
    </row>
    <row r="485">
      <c r="A485" s="28"/>
      <c r="F485" s="29"/>
      <c r="K485" s="29"/>
      <c r="P485" s="29"/>
      <c r="U485" s="29"/>
    </row>
    <row r="486">
      <c r="A486" s="28"/>
      <c r="F486" s="29"/>
      <c r="K486" s="29"/>
      <c r="P486" s="29"/>
      <c r="U486" s="29"/>
    </row>
    <row r="487">
      <c r="A487" s="28"/>
      <c r="F487" s="29"/>
      <c r="K487" s="29"/>
      <c r="P487" s="29"/>
      <c r="U487" s="29"/>
    </row>
    <row r="488">
      <c r="A488" s="28"/>
      <c r="F488" s="29"/>
      <c r="K488" s="29"/>
      <c r="P488" s="29"/>
      <c r="U488" s="29"/>
    </row>
    <row r="489">
      <c r="A489" s="28"/>
      <c r="F489" s="29"/>
      <c r="K489" s="29"/>
      <c r="P489" s="29"/>
      <c r="U489" s="29"/>
    </row>
    <row r="490">
      <c r="A490" s="28"/>
      <c r="F490" s="29"/>
      <c r="K490" s="29"/>
      <c r="P490" s="29"/>
      <c r="U490" s="29"/>
    </row>
    <row r="491">
      <c r="A491" s="28"/>
      <c r="F491" s="29"/>
      <c r="K491" s="29"/>
      <c r="P491" s="29"/>
      <c r="U491" s="29"/>
    </row>
    <row r="492">
      <c r="A492" s="28"/>
      <c r="F492" s="29"/>
      <c r="K492" s="29"/>
      <c r="P492" s="29"/>
      <c r="U492" s="29"/>
    </row>
    <row r="493">
      <c r="A493" s="28"/>
      <c r="F493" s="29"/>
      <c r="K493" s="29"/>
      <c r="P493" s="29"/>
      <c r="U493" s="29"/>
    </row>
    <row r="494">
      <c r="A494" s="28"/>
      <c r="F494" s="29"/>
      <c r="K494" s="29"/>
      <c r="P494" s="29"/>
      <c r="U494" s="29"/>
    </row>
    <row r="495">
      <c r="A495" s="28"/>
      <c r="F495" s="29"/>
      <c r="K495" s="29"/>
      <c r="P495" s="29"/>
      <c r="U495" s="29"/>
    </row>
    <row r="496">
      <c r="A496" s="28"/>
      <c r="F496" s="29"/>
      <c r="K496" s="29"/>
      <c r="P496" s="29"/>
      <c r="U496" s="29"/>
    </row>
    <row r="497">
      <c r="A497" s="28"/>
      <c r="F497" s="29"/>
      <c r="K497" s="29"/>
      <c r="P497" s="29"/>
      <c r="U497" s="29"/>
    </row>
    <row r="498">
      <c r="A498" s="28"/>
      <c r="F498" s="29"/>
      <c r="K498" s="29"/>
      <c r="P498" s="29"/>
      <c r="U498" s="29"/>
    </row>
    <row r="499">
      <c r="A499" s="28"/>
      <c r="F499" s="29"/>
      <c r="K499" s="29"/>
      <c r="P499" s="29"/>
      <c r="U499" s="29"/>
    </row>
    <row r="500">
      <c r="A500" s="28"/>
      <c r="F500" s="29"/>
      <c r="K500" s="29"/>
      <c r="P500" s="29"/>
      <c r="U500" s="29"/>
    </row>
    <row r="501">
      <c r="A501" s="28"/>
      <c r="F501" s="29"/>
      <c r="K501" s="29"/>
      <c r="P501" s="29"/>
      <c r="U501" s="29"/>
    </row>
    <row r="502">
      <c r="A502" s="28"/>
      <c r="F502" s="29"/>
      <c r="K502" s="29"/>
      <c r="P502" s="29"/>
      <c r="U502" s="29"/>
    </row>
    <row r="503">
      <c r="A503" s="28"/>
      <c r="F503" s="29"/>
      <c r="K503" s="29"/>
      <c r="P503" s="29"/>
      <c r="U503" s="29"/>
    </row>
    <row r="504">
      <c r="A504" s="28"/>
      <c r="F504" s="29"/>
      <c r="K504" s="29"/>
      <c r="P504" s="29"/>
      <c r="U504" s="29"/>
    </row>
    <row r="505">
      <c r="A505" s="28"/>
      <c r="F505" s="29"/>
      <c r="K505" s="29"/>
      <c r="P505" s="29"/>
      <c r="U505" s="29"/>
    </row>
    <row r="506">
      <c r="A506" s="28"/>
      <c r="F506" s="29"/>
      <c r="K506" s="29"/>
      <c r="P506" s="29"/>
      <c r="U506" s="29"/>
    </row>
    <row r="507">
      <c r="A507" s="28"/>
      <c r="F507" s="29"/>
      <c r="K507" s="29"/>
      <c r="P507" s="29"/>
      <c r="U507" s="29"/>
    </row>
    <row r="508">
      <c r="A508" s="28"/>
      <c r="F508" s="29"/>
      <c r="K508" s="29"/>
      <c r="P508" s="29"/>
      <c r="U508" s="29"/>
    </row>
    <row r="509">
      <c r="A509" s="28"/>
      <c r="F509" s="29"/>
      <c r="K509" s="29"/>
      <c r="P509" s="29"/>
      <c r="U509" s="29"/>
    </row>
    <row r="510">
      <c r="A510" s="28"/>
      <c r="F510" s="29"/>
      <c r="K510" s="29"/>
      <c r="P510" s="29"/>
      <c r="U510" s="29"/>
    </row>
    <row r="511">
      <c r="A511" s="28"/>
      <c r="F511" s="29"/>
      <c r="K511" s="29"/>
      <c r="P511" s="29"/>
      <c r="U511" s="29"/>
    </row>
    <row r="512">
      <c r="A512" s="28"/>
      <c r="F512" s="29"/>
      <c r="K512" s="29"/>
      <c r="P512" s="29"/>
      <c r="U512" s="29"/>
    </row>
    <row r="513">
      <c r="A513" s="28"/>
      <c r="F513" s="29"/>
      <c r="K513" s="29"/>
      <c r="P513" s="29"/>
      <c r="U513" s="29"/>
    </row>
    <row r="514">
      <c r="A514" s="28"/>
      <c r="F514" s="29"/>
      <c r="K514" s="29"/>
      <c r="P514" s="29"/>
      <c r="U514" s="29"/>
    </row>
    <row r="515">
      <c r="A515" s="28"/>
      <c r="F515" s="29"/>
      <c r="K515" s="29"/>
      <c r="P515" s="29"/>
      <c r="U515" s="29"/>
    </row>
    <row r="516">
      <c r="A516" s="28"/>
      <c r="F516" s="29"/>
      <c r="K516" s="29"/>
      <c r="P516" s="29"/>
      <c r="U516" s="29"/>
    </row>
    <row r="517">
      <c r="A517" s="28"/>
      <c r="F517" s="29"/>
      <c r="K517" s="29"/>
      <c r="P517" s="29"/>
      <c r="U517" s="29"/>
    </row>
    <row r="518">
      <c r="A518" s="28"/>
      <c r="F518" s="29"/>
      <c r="K518" s="29"/>
      <c r="P518" s="29"/>
      <c r="U518" s="29"/>
    </row>
    <row r="519">
      <c r="A519" s="28"/>
      <c r="F519" s="29"/>
      <c r="K519" s="29"/>
      <c r="P519" s="29"/>
      <c r="U519" s="29"/>
    </row>
    <row r="520">
      <c r="A520" s="28"/>
      <c r="F520" s="29"/>
      <c r="K520" s="29"/>
      <c r="P520" s="29"/>
      <c r="U520" s="29"/>
    </row>
    <row r="521">
      <c r="A521" s="28"/>
      <c r="F521" s="29"/>
      <c r="K521" s="29"/>
      <c r="P521" s="29"/>
      <c r="U521" s="29"/>
    </row>
    <row r="522">
      <c r="A522" s="28"/>
      <c r="F522" s="29"/>
      <c r="K522" s="29"/>
      <c r="P522" s="29"/>
      <c r="U522" s="29"/>
    </row>
    <row r="523">
      <c r="A523" s="28"/>
      <c r="F523" s="29"/>
      <c r="K523" s="29"/>
      <c r="P523" s="29"/>
      <c r="U523" s="29"/>
    </row>
    <row r="524">
      <c r="A524" s="28"/>
      <c r="F524" s="29"/>
      <c r="K524" s="29"/>
      <c r="P524" s="29"/>
      <c r="U524" s="29"/>
    </row>
    <row r="525">
      <c r="A525" s="28"/>
      <c r="F525" s="29"/>
      <c r="K525" s="29"/>
      <c r="P525" s="29"/>
      <c r="U525" s="29"/>
    </row>
    <row r="526">
      <c r="A526" s="28"/>
      <c r="F526" s="29"/>
      <c r="K526" s="29"/>
      <c r="P526" s="29"/>
      <c r="U526" s="29"/>
    </row>
    <row r="527">
      <c r="A527" s="28"/>
      <c r="F527" s="29"/>
      <c r="K527" s="29"/>
      <c r="P527" s="29"/>
      <c r="U527" s="29"/>
    </row>
    <row r="528">
      <c r="A528" s="28"/>
      <c r="F528" s="29"/>
      <c r="K528" s="29"/>
      <c r="P528" s="29"/>
      <c r="U528" s="29"/>
    </row>
    <row r="529">
      <c r="A529" s="28"/>
      <c r="F529" s="29"/>
      <c r="K529" s="29"/>
      <c r="P529" s="29"/>
      <c r="U529" s="29"/>
    </row>
    <row r="530">
      <c r="A530" s="28"/>
      <c r="F530" s="29"/>
      <c r="K530" s="29"/>
      <c r="P530" s="29"/>
      <c r="U530" s="29"/>
    </row>
    <row r="531">
      <c r="A531" s="28"/>
      <c r="F531" s="29"/>
      <c r="K531" s="29"/>
      <c r="P531" s="29"/>
      <c r="U531" s="29"/>
    </row>
    <row r="532">
      <c r="A532" s="28"/>
      <c r="F532" s="29"/>
      <c r="K532" s="29"/>
      <c r="P532" s="29"/>
      <c r="U532" s="29"/>
    </row>
    <row r="533">
      <c r="A533" s="28"/>
      <c r="F533" s="29"/>
      <c r="K533" s="29"/>
      <c r="P533" s="29"/>
      <c r="U533" s="29"/>
    </row>
    <row r="534">
      <c r="A534" s="28"/>
      <c r="F534" s="29"/>
      <c r="K534" s="29"/>
      <c r="P534" s="29"/>
      <c r="U534" s="29"/>
    </row>
    <row r="535">
      <c r="A535" s="28"/>
      <c r="F535" s="29"/>
      <c r="K535" s="29"/>
      <c r="P535" s="29"/>
      <c r="U535" s="29"/>
    </row>
    <row r="536">
      <c r="A536" s="28"/>
      <c r="F536" s="29"/>
      <c r="K536" s="29"/>
      <c r="P536" s="29"/>
      <c r="U536" s="29"/>
    </row>
    <row r="537">
      <c r="A537" s="28"/>
      <c r="F537" s="29"/>
      <c r="K537" s="29"/>
      <c r="P537" s="29"/>
      <c r="U537" s="29"/>
    </row>
    <row r="538">
      <c r="A538" s="28"/>
      <c r="F538" s="29"/>
      <c r="K538" s="29"/>
      <c r="P538" s="29"/>
      <c r="U538" s="29"/>
    </row>
    <row r="539">
      <c r="A539" s="28"/>
      <c r="F539" s="29"/>
      <c r="K539" s="29"/>
      <c r="P539" s="29"/>
      <c r="U539" s="29"/>
    </row>
    <row r="540">
      <c r="A540" s="28"/>
      <c r="F540" s="29"/>
      <c r="K540" s="29"/>
      <c r="P540" s="29"/>
      <c r="U540" s="29"/>
    </row>
    <row r="541">
      <c r="A541" s="28"/>
      <c r="F541" s="29"/>
      <c r="K541" s="29"/>
      <c r="P541" s="29"/>
      <c r="U541" s="29"/>
    </row>
    <row r="542">
      <c r="A542" s="28"/>
      <c r="F542" s="29"/>
      <c r="K542" s="29"/>
      <c r="P542" s="29"/>
      <c r="U542" s="29"/>
    </row>
    <row r="543">
      <c r="A543" s="28"/>
      <c r="F543" s="29"/>
      <c r="K543" s="29"/>
      <c r="P543" s="29"/>
      <c r="U543" s="29"/>
    </row>
    <row r="544">
      <c r="A544" s="28"/>
      <c r="F544" s="29"/>
      <c r="K544" s="29"/>
      <c r="P544" s="29"/>
      <c r="U544" s="29"/>
    </row>
    <row r="545">
      <c r="A545" s="28"/>
      <c r="F545" s="29"/>
      <c r="K545" s="29"/>
      <c r="P545" s="29"/>
      <c r="U545" s="29"/>
    </row>
    <row r="546">
      <c r="A546" s="28"/>
      <c r="F546" s="29"/>
      <c r="K546" s="29"/>
      <c r="P546" s="29"/>
      <c r="U546" s="29"/>
    </row>
    <row r="547">
      <c r="A547" s="28"/>
      <c r="F547" s="29"/>
      <c r="K547" s="29"/>
      <c r="P547" s="29"/>
      <c r="U547" s="29"/>
    </row>
    <row r="548">
      <c r="A548" s="28"/>
      <c r="F548" s="29"/>
      <c r="K548" s="29"/>
      <c r="P548" s="29"/>
      <c r="U548" s="29"/>
    </row>
    <row r="549">
      <c r="A549" s="28"/>
      <c r="F549" s="29"/>
      <c r="K549" s="29"/>
      <c r="P549" s="29"/>
      <c r="U549" s="29"/>
    </row>
    <row r="550">
      <c r="A550" s="28"/>
      <c r="F550" s="29"/>
      <c r="K550" s="29"/>
      <c r="P550" s="29"/>
      <c r="U550" s="29"/>
    </row>
    <row r="551">
      <c r="A551" s="28"/>
      <c r="F551" s="29"/>
      <c r="K551" s="29"/>
      <c r="P551" s="29"/>
      <c r="U551" s="29"/>
    </row>
    <row r="552">
      <c r="A552" s="28"/>
      <c r="F552" s="29"/>
      <c r="K552" s="29"/>
      <c r="P552" s="29"/>
      <c r="U552" s="29"/>
    </row>
    <row r="553">
      <c r="A553" s="28"/>
      <c r="F553" s="29"/>
      <c r="K553" s="29"/>
      <c r="P553" s="29"/>
      <c r="U553" s="29"/>
    </row>
    <row r="554">
      <c r="A554" s="28"/>
      <c r="F554" s="29"/>
      <c r="K554" s="29"/>
      <c r="P554" s="29"/>
      <c r="U554" s="29"/>
    </row>
    <row r="555">
      <c r="A555" s="28"/>
      <c r="F555" s="29"/>
      <c r="K555" s="29"/>
      <c r="P555" s="29"/>
      <c r="U555" s="29"/>
    </row>
    <row r="556">
      <c r="A556" s="28"/>
      <c r="F556" s="29"/>
      <c r="K556" s="29"/>
      <c r="P556" s="29"/>
      <c r="U556" s="29"/>
    </row>
    <row r="557">
      <c r="A557" s="28"/>
      <c r="F557" s="29"/>
      <c r="K557" s="29"/>
      <c r="P557" s="29"/>
      <c r="U557" s="29"/>
    </row>
    <row r="558">
      <c r="A558" s="28"/>
      <c r="F558" s="29"/>
      <c r="K558" s="29"/>
      <c r="P558" s="29"/>
      <c r="U558" s="29"/>
    </row>
    <row r="559">
      <c r="A559" s="28"/>
      <c r="F559" s="29"/>
      <c r="K559" s="29"/>
      <c r="P559" s="29"/>
      <c r="U559" s="29"/>
    </row>
    <row r="560">
      <c r="A560" s="28"/>
      <c r="F560" s="29"/>
      <c r="K560" s="29"/>
      <c r="P560" s="29"/>
      <c r="U560" s="29"/>
    </row>
    <row r="561">
      <c r="A561" s="28"/>
      <c r="F561" s="29"/>
      <c r="K561" s="29"/>
      <c r="P561" s="29"/>
      <c r="U561" s="29"/>
    </row>
    <row r="562">
      <c r="A562" s="28"/>
      <c r="F562" s="29"/>
      <c r="K562" s="29"/>
      <c r="P562" s="29"/>
      <c r="U562" s="29"/>
    </row>
    <row r="563">
      <c r="A563" s="28"/>
      <c r="F563" s="29"/>
      <c r="K563" s="29"/>
      <c r="P563" s="29"/>
      <c r="U563" s="29"/>
    </row>
    <row r="564">
      <c r="A564" s="28"/>
      <c r="F564" s="29"/>
      <c r="K564" s="29"/>
      <c r="P564" s="29"/>
      <c r="U564" s="29"/>
    </row>
    <row r="565">
      <c r="A565" s="28"/>
      <c r="F565" s="29"/>
      <c r="K565" s="29"/>
      <c r="P565" s="29"/>
      <c r="U565" s="29"/>
    </row>
    <row r="566">
      <c r="A566" s="28"/>
      <c r="F566" s="29"/>
      <c r="K566" s="29"/>
      <c r="P566" s="29"/>
      <c r="U566" s="29"/>
    </row>
    <row r="567">
      <c r="A567" s="28"/>
      <c r="F567" s="29"/>
      <c r="K567" s="29"/>
      <c r="P567" s="29"/>
      <c r="U567" s="29"/>
    </row>
    <row r="568">
      <c r="A568" s="28"/>
      <c r="F568" s="29"/>
      <c r="K568" s="29"/>
      <c r="P568" s="29"/>
      <c r="U568" s="29"/>
    </row>
    <row r="569">
      <c r="A569" s="28"/>
      <c r="F569" s="29"/>
      <c r="K569" s="29"/>
      <c r="P569" s="29"/>
      <c r="U569" s="29"/>
    </row>
    <row r="570">
      <c r="A570" s="28"/>
      <c r="F570" s="29"/>
      <c r="K570" s="29"/>
      <c r="P570" s="29"/>
      <c r="U570" s="29"/>
    </row>
    <row r="571">
      <c r="A571" s="28"/>
      <c r="F571" s="29"/>
      <c r="K571" s="29"/>
      <c r="P571" s="29"/>
      <c r="U571" s="29"/>
    </row>
    <row r="572">
      <c r="A572" s="28"/>
      <c r="F572" s="29"/>
      <c r="K572" s="29"/>
      <c r="P572" s="29"/>
      <c r="U572" s="29"/>
    </row>
    <row r="573">
      <c r="A573" s="28"/>
      <c r="F573" s="29"/>
      <c r="K573" s="29"/>
      <c r="P573" s="29"/>
      <c r="U573" s="29"/>
    </row>
    <row r="574">
      <c r="A574" s="28"/>
      <c r="F574" s="29"/>
      <c r="K574" s="29"/>
      <c r="P574" s="29"/>
      <c r="U574" s="29"/>
    </row>
    <row r="575">
      <c r="A575" s="28"/>
      <c r="F575" s="29"/>
      <c r="K575" s="29"/>
      <c r="P575" s="29"/>
      <c r="U575" s="29"/>
    </row>
    <row r="576">
      <c r="A576" s="28"/>
      <c r="F576" s="29"/>
      <c r="K576" s="29"/>
      <c r="P576" s="29"/>
      <c r="U576" s="29"/>
    </row>
    <row r="577">
      <c r="A577" s="28"/>
      <c r="F577" s="29"/>
      <c r="K577" s="29"/>
      <c r="P577" s="29"/>
      <c r="U577" s="29"/>
    </row>
    <row r="578">
      <c r="A578" s="28"/>
      <c r="F578" s="29"/>
      <c r="K578" s="29"/>
      <c r="P578" s="29"/>
      <c r="U578" s="29"/>
    </row>
    <row r="579">
      <c r="A579" s="28"/>
      <c r="F579" s="29"/>
      <c r="K579" s="29"/>
      <c r="P579" s="29"/>
      <c r="U579" s="29"/>
    </row>
    <row r="580">
      <c r="A580" s="28"/>
      <c r="F580" s="29"/>
      <c r="K580" s="29"/>
      <c r="P580" s="29"/>
      <c r="U580" s="29"/>
    </row>
    <row r="581">
      <c r="A581" s="28"/>
      <c r="F581" s="29"/>
      <c r="K581" s="29"/>
      <c r="P581" s="29"/>
      <c r="U581" s="29"/>
    </row>
    <row r="582">
      <c r="A582" s="28"/>
      <c r="F582" s="29"/>
      <c r="K582" s="29"/>
      <c r="P582" s="29"/>
      <c r="U582" s="29"/>
    </row>
    <row r="583">
      <c r="A583" s="28"/>
      <c r="F583" s="29"/>
      <c r="K583" s="29"/>
      <c r="P583" s="29"/>
      <c r="U583" s="29"/>
    </row>
    <row r="584">
      <c r="A584" s="28"/>
      <c r="F584" s="29"/>
      <c r="K584" s="29"/>
      <c r="P584" s="29"/>
      <c r="U584" s="29"/>
    </row>
    <row r="585">
      <c r="A585" s="28"/>
      <c r="F585" s="29"/>
      <c r="K585" s="29"/>
      <c r="P585" s="29"/>
      <c r="U585" s="29"/>
    </row>
    <row r="586">
      <c r="A586" s="28"/>
      <c r="F586" s="29"/>
      <c r="K586" s="29"/>
      <c r="P586" s="29"/>
      <c r="U586" s="29"/>
    </row>
    <row r="587">
      <c r="A587" s="28"/>
      <c r="F587" s="29"/>
      <c r="K587" s="29"/>
      <c r="P587" s="29"/>
      <c r="U587" s="29"/>
    </row>
    <row r="588">
      <c r="A588" s="28"/>
      <c r="F588" s="29"/>
      <c r="K588" s="29"/>
      <c r="P588" s="29"/>
      <c r="U588" s="29"/>
    </row>
    <row r="589">
      <c r="A589" s="28"/>
      <c r="F589" s="29"/>
      <c r="K589" s="29"/>
      <c r="P589" s="29"/>
      <c r="U589" s="29"/>
    </row>
    <row r="590">
      <c r="A590" s="28"/>
      <c r="F590" s="29"/>
      <c r="K590" s="29"/>
      <c r="P590" s="29"/>
      <c r="U590" s="29"/>
    </row>
    <row r="591">
      <c r="A591" s="28"/>
      <c r="F591" s="29"/>
      <c r="K591" s="29"/>
      <c r="P591" s="29"/>
      <c r="U591" s="29"/>
    </row>
    <row r="592">
      <c r="A592" s="28"/>
      <c r="F592" s="29"/>
      <c r="K592" s="29"/>
      <c r="P592" s="29"/>
      <c r="U592" s="29"/>
    </row>
    <row r="593">
      <c r="A593" s="28"/>
      <c r="F593" s="29"/>
      <c r="K593" s="29"/>
      <c r="P593" s="29"/>
      <c r="U593" s="29"/>
    </row>
    <row r="594">
      <c r="A594" s="28"/>
      <c r="F594" s="29"/>
      <c r="K594" s="29"/>
      <c r="P594" s="29"/>
      <c r="U594" s="29"/>
    </row>
    <row r="595">
      <c r="A595" s="28"/>
      <c r="F595" s="29"/>
      <c r="K595" s="29"/>
      <c r="P595" s="29"/>
      <c r="U595" s="29"/>
    </row>
    <row r="596">
      <c r="A596" s="28"/>
      <c r="F596" s="29"/>
      <c r="K596" s="29"/>
      <c r="P596" s="29"/>
      <c r="U596" s="29"/>
    </row>
    <row r="597">
      <c r="A597" s="28"/>
      <c r="F597" s="29"/>
      <c r="K597" s="29"/>
      <c r="P597" s="29"/>
      <c r="U597" s="29"/>
    </row>
    <row r="598">
      <c r="A598" s="28"/>
      <c r="F598" s="29"/>
      <c r="K598" s="29"/>
      <c r="P598" s="29"/>
      <c r="U598" s="29"/>
    </row>
    <row r="599">
      <c r="A599" s="28"/>
      <c r="F599" s="29"/>
      <c r="K599" s="29"/>
      <c r="P599" s="29"/>
      <c r="U599" s="29"/>
    </row>
    <row r="600">
      <c r="A600" s="28"/>
      <c r="F600" s="29"/>
      <c r="K600" s="29"/>
      <c r="P600" s="29"/>
      <c r="U600" s="29"/>
    </row>
    <row r="601">
      <c r="A601" s="28"/>
      <c r="F601" s="29"/>
      <c r="K601" s="29"/>
      <c r="P601" s="29"/>
      <c r="U601" s="29"/>
    </row>
    <row r="602">
      <c r="A602" s="28"/>
      <c r="F602" s="29"/>
      <c r="K602" s="29"/>
      <c r="P602" s="29"/>
      <c r="U602" s="29"/>
    </row>
    <row r="603">
      <c r="A603" s="28"/>
      <c r="F603" s="29"/>
      <c r="K603" s="29"/>
      <c r="P603" s="29"/>
      <c r="U603" s="29"/>
    </row>
    <row r="604">
      <c r="A604" s="28"/>
      <c r="F604" s="29"/>
      <c r="K604" s="29"/>
      <c r="P604" s="29"/>
      <c r="U604" s="29"/>
    </row>
    <row r="605">
      <c r="A605" s="28"/>
      <c r="F605" s="29"/>
      <c r="K605" s="29"/>
      <c r="P605" s="29"/>
      <c r="U605" s="29"/>
    </row>
    <row r="606">
      <c r="A606" s="28"/>
      <c r="F606" s="29"/>
      <c r="K606" s="29"/>
      <c r="P606" s="29"/>
      <c r="U606" s="29"/>
    </row>
    <row r="607">
      <c r="A607" s="28"/>
      <c r="F607" s="29"/>
      <c r="K607" s="29"/>
      <c r="P607" s="29"/>
      <c r="U607" s="29"/>
    </row>
    <row r="608">
      <c r="A608" s="28"/>
      <c r="F608" s="29"/>
      <c r="K608" s="29"/>
      <c r="P608" s="29"/>
      <c r="U608" s="29"/>
    </row>
    <row r="609">
      <c r="A609" s="28"/>
      <c r="F609" s="29"/>
      <c r="K609" s="29"/>
      <c r="P609" s="29"/>
      <c r="U609" s="29"/>
    </row>
    <row r="610">
      <c r="A610" s="28"/>
      <c r="F610" s="29"/>
      <c r="K610" s="29"/>
      <c r="P610" s="29"/>
      <c r="U610" s="29"/>
    </row>
    <row r="611">
      <c r="A611" s="28"/>
      <c r="F611" s="29"/>
      <c r="K611" s="29"/>
      <c r="P611" s="29"/>
      <c r="U611" s="29"/>
    </row>
    <row r="612">
      <c r="A612" s="28"/>
      <c r="F612" s="29"/>
      <c r="K612" s="29"/>
      <c r="P612" s="29"/>
      <c r="U612" s="29"/>
    </row>
    <row r="613">
      <c r="A613" s="28"/>
      <c r="F613" s="29"/>
      <c r="K613" s="29"/>
      <c r="P613" s="29"/>
      <c r="U613" s="29"/>
    </row>
    <row r="614">
      <c r="A614" s="28"/>
      <c r="F614" s="29"/>
      <c r="K614" s="29"/>
      <c r="P614" s="29"/>
      <c r="U614" s="29"/>
    </row>
    <row r="615">
      <c r="A615" s="28"/>
      <c r="F615" s="29"/>
      <c r="K615" s="29"/>
      <c r="P615" s="29"/>
      <c r="U615" s="29"/>
    </row>
    <row r="616">
      <c r="A616" s="28"/>
      <c r="F616" s="29"/>
      <c r="K616" s="29"/>
      <c r="P616" s="29"/>
      <c r="U616" s="29"/>
    </row>
    <row r="617">
      <c r="A617" s="28"/>
      <c r="F617" s="29"/>
      <c r="K617" s="29"/>
      <c r="P617" s="29"/>
      <c r="U617" s="29"/>
    </row>
    <row r="618">
      <c r="A618" s="28"/>
      <c r="F618" s="29"/>
      <c r="K618" s="29"/>
      <c r="P618" s="29"/>
      <c r="U618" s="29"/>
    </row>
    <row r="619">
      <c r="A619" s="28"/>
      <c r="F619" s="29"/>
      <c r="K619" s="29"/>
      <c r="P619" s="29"/>
      <c r="U619" s="29"/>
    </row>
    <row r="620">
      <c r="A620" s="28"/>
      <c r="F620" s="29"/>
      <c r="K620" s="29"/>
      <c r="P620" s="29"/>
      <c r="U620" s="29"/>
    </row>
    <row r="621">
      <c r="A621" s="28"/>
      <c r="F621" s="29"/>
      <c r="K621" s="29"/>
      <c r="P621" s="29"/>
      <c r="U621" s="29"/>
    </row>
    <row r="622">
      <c r="A622" s="28"/>
      <c r="F622" s="29"/>
      <c r="K622" s="29"/>
      <c r="P622" s="29"/>
      <c r="U622" s="29"/>
    </row>
    <row r="623">
      <c r="A623" s="28"/>
      <c r="F623" s="29"/>
      <c r="K623" s="29"/>
      <c r="P623" s="29"/>
      <c r="U623" s="29"/>
    </row>
    <row r="624">
      <c r="A624" s="28"/>
      <c r="F624" s="29"/>
      <c r="K624" s="29"/>
      <c r="P624" s="29"/>
      <c r="U624" s="29"/>
    </row>
    <row r="625">
      <c r="A625" s="28"/>
      <c r="F625" s="29"/>
      <c r="K625" s="29"/>
      <c r="P625" s="29"/>
      <c r="U625" s="29"/>
    </row>
    <row r="626">
      <c r="A626" s="28"/>
      <c r="F626" s="29"/>
      <c r="K626" s="29"/>
      <c r="P626" s="29"/>
      <c r="U626" s="29"/>
    </row>
    <row r="627">
      <c r="A627" s="28"/>
      <c r="F627" s="29"/>
      <c r="K627" s="29"/>
      <c r="P627" s="29"/>
      <c r="U627" s="29"/>
    </row>
    <row r="628">
      <c r="A628" s="28"/>
      <c r="F628" s="29"/>
      <c r="K628" s="29"/>
      <c r="P628" s="29"/>
      <c r="U628" s="29"/>
    </row>
    <row r="629">
      <c r="A629" s="28"/>
      <c r="F629" s="29"/>
      <c r="K629" s="29"/>
      <c r="P629" s="29"/>
      <c r="U629" s="29"/>
    </row>
    <row r="630">
      <c r="A630" s="28"/>
      <c r="F630" s="29"/>
      <c r="K630" s="29"/>
      <c r="P630" s="29"/>
      <c r="U630" s="29"/>
    </row>
    <row r="631">
      <c r="A631" s="28"/>
      <c r="F631" s="29"/>
      <c r="K631" s="29"/>
      <c r="P631" s="29"/>
      <c r="U631" s="29"/>
    </row>
    <row r="632">
      <c r="A632" s="28"/>
      <c r="F632" s="29"/>
      <c r="K632" s="29"/>
      <c r="P632" s="29"/>
      <c r="U632" s="29"/>
    </row>
    <row r="633">
      <c r="A633" s="28"/>
      <c r="F633" s="29"/>
      <c r="K633" s="29"/>
      <c r="P633" s="29"/>
      <c r="U633" s="29"/>
    </row>
    <row r="634">
      <c r="A634" s="28"/>
      <c r="F634" s="29"/>
      <c r="K634" s="29"/>
      <c r="P634" s="29"/>
      <c r="U634" s="29"/>
    </row>
    <row r="635">
      <c r="A635" s="28"/>
      <c r="F635" s="29"/>
      <c r="K635" s="29"/>
      <c r="P635" s="29"/>
      <c r="U635" s="29"/>
    </row>
    <row r="636">
      <c r="A636" s="28"/>
      <c r="F636" s="29"/>
      <c r="K636" s="29"/>
      <c r="P636" s="29"/>
      <c r="U636" s="29"/>
    </row>
    <row r="637">
      <c r="A637" s="28"/>
      <c r="F637" s="29"/>
      <c r="K637" s="29"/>
      <c r="P637" s="29"/>
      <c r="U637" s="29"/>
    </row>
    <row r="638">
      <c r="A638" s="28"/>
      <c r="F638" s="29"/>
      <c r="K638" s="29"/>
      <c r="P638" s="29"/>
      <c r="U638" s="29"/>
    </row>
    <row r="639">
      <c r="A639" s="28"/>
      <c r="F639" s="29"/>
      <c r="K639" s="29"/>
      <c r="P639" s="29"/>
      <c r="U639" s="29"/>
    </row>
    <row r="640">
      <c r="A640" s="28"/>
      <c r="F640" s="29"/>
      <c r="K640" s="29"/>
      <c r="P640" s="29"/>
      <c r="U640" s="29"/>
    </row>
    <row r="641">
      <c r="A641" s="28"/>
      <c r="F641" s="29"/>
      <c r="K641" s="29"/>
      <c r="P641" s="29"/>
      <c r="U641" s="29"/>
    </row>
    <row r="642">
      <c r="A642" s="28"/>
      <c r="F642" s="29"/>
      <c r="K642" s="29"/>
      <c r="P642" s="29"/>
      <c r="U642" s="29"/>
    </row>
    <row r="643">
      <c r="A643" s="28"/>
      <c r="F643" s="29"/>
      <c r="K643" s="29"/>
      <c r="P643" s="29"/>
      <c r="U643" s="29"/>
    </row>
    <row r="644">
      <c r="A644" s="28"/>
      <c r="F644" s="29"/>
      <c r="K644" s="29"/>
      <c r="P644" s="29"/>
      <c r="U644" s="29"/>
    </row>
    <row r="645">
      <c r="A645" s="28"/>
      <c r="F645" s="29"/>
      <c r="K645" s="29"/>
      <c r="P645" s="29"/>
      <c r="U645" s="29"/>
    </row>
    <row r="646">
      <c r="A646" s="28"/>
      <c r="F646" s="29"/>
      <c r="K646" s="29"/>
      <c r="P646" s="29"/>
      <c r="U646" s="29"/>
    </row>
    <row r="647">
      <c r="A647" s="28"/>
      <c r="F647" s="29"/>
      <c r="K647" s="29"/>
      <c r="P647" s="29"/>
      <c r="U647" s="29"/>
    </row>
    <row r="648">
      <c r="A648" s="28"/>
      <c r="F648" s="29"/>
      <c r="K648" s="29"/>
      <c r="P648" s="29"/>
      <c r="U648" s="29"/>
    </row>
    <row r="649">
      <c r="A649" s="28"/>
      <c r="F649" s="29"/>
      <c r="K649" s="29"/>
      <c r="P649" s="29"/>
      <c r="U649" s="29"/>
    </row>
    <row r="650">
      <c r="A650" s="28"/>
      <c r="F650" s="29"/>
      <c r="K650" s="29"/>
      <c r="P650" s="29"/>
      <c r="U650" s="29"/>
    </row>
    <row r="651">
      <c r="A651" s="28"/>
      <c r="F651" s="29"/>
      <c r="K651" s="29"/>
      <c r="P651" s="29"/>
      <c r="U651" s="29"/>
    </row>
    <row r="652">
      <c r="A652" s="28"/>
      <c r="F652" s="29"/>
      <c r="K652" s="29"/>
      <c r="P652" s="29"/>
      <c r="U652" s="29"/>
    </row>
    <row r="653">
      <c r="A653" s="28"/>
      <c r="F653" s="29"/>
      <c r="K653" s="29"/>
      <c r="P653" s="29"/>
      <c r="U653" s="29"/>
    </row>
    <row r="654">
      <c r="A654" s="28"/>
      <c r="F654" s="29"/>
      <c r="K654" s="29"/>
      <c r="P654" s="29"/>
      <c r="U654" s="29"/>
    </row>
    <row r="655">
      <c r="A655" s="28"/>
      <c r="F655" s="29"/>
      <c r="K655" s="29"/>
      <c r="P655" s="29"/>
      <c r="U655" s="29"/>
    </row>
    <row r="656">
      <c r="A656" s="28"/>
      <c r="F656" s="29"/>
      <c r="K656" s="29"/>
      <c r="P656" s="29"/>
      <c r="U656" s="29"/>
    </row>
    <row r="657">
      <c r="A657" s="28"/>
      <c r="F657" s="29"/>
      <c r="K657" s="29"/>
      <c r="P657" s="29"/>
      <c r="U657" s="29"/>
    </row>
    <row r="658">
      <c r="A658" s="28"/>
      <c r="F658" s="29"/>
      <c r="K658" s="29"/>
      <c r="P658" s="29"/>
      <c r="U658" s="29"/>
    </row>
    <row r="659">
      <c r="A659" s="28"/>
      <c r="F659" s="29"/>
      <c r="K659" s="29"/>
      <c r="P659" s="29"/>
      <c r="U659" s="29"/>
    </row>
    <row r="660">
      <c r="A660" s="28"/>
      <c r="F660" s="29"/>
      <c r="K660" s="29"/>
      <c r="P660" s="29"/>
      <c r="U660" s="29"/>
    </row>
    <row r="661">
      <c r="A661" s="28"/>
      <c r="F661" s="29"/>
      <c r="K661" s="29"/>
      <c r="P661" s="29"/>
      <c r="U661" s="29"/>
    </row>
    <row r="662">
      <c r="A662" s="28"/>
      <c r="F662" s="29"/>
      <c r="K662" s="29"/>
      <c r="P662" s="29"/>
      <c r="U662" s="29"/>
    </row>
    <row r="663">
      <c r="A663" s="28"/>
      <c r="F663" s="29"/>
      <c r="K663" s="29"/>
      <c r="P663" s="29"/>
      <c r="U663" s="29"/>
    </row>
    <row r="664">
      <c r="A664" s="28"/>
      <c r="F664" s="29"/>
      <c r="K664" s="29"/>
      <c r="P664" s="29"/>
      <c r="U664" s="29"/>
    </row>
    <row r="665">
      <c r="A665" s="28"/>
      <c r="F665" s="29"/>
      <c r="K665" s="29"/>
      <c r="P665" s="29"/>
      <c r="U665" s="29"/>
    </row>
    <row r="666">
      <c r="A666" s="28"/>
      <c r="F666" s="29"/>
      <c r="K666" s="29"/>
      <c r="P666" s="29"/>
      <c r="U666" s="29"/>
    </row>
    <row r="667">
      <c r="A667" s="28"/>
      <c r="F667" s="29"/>
      <c r="K667" s="29"/>
      <c r="P667" s="29"/>
      <c r="U667" s="29"/>
    </row>
    <row r="668">
      <c r="A668" s="28"/>
      <c r="F668" s="29"/>
      <c r="K668" s="29"/>
      <c r="P668" s="29"/>
      <c r="U668" s="29"/>
    </row>
    <row r="669">
      <c r="A669" s="28"/>
      <c r="F669" s="29"/>
      <c r="K669" s="29"/>
      <c r="P669" s="29"/>
      <c r="U669" s="29"/>
    </row>
    <row r="670">
      <c r="A670" s="28"/>
      <c r="F670" s="29"/>
      <c r="K670" s="29"/>
      <c r="P670" s="29"/>
      <c r="U670" s="29"/>
    </row>
    <row r="671">
      <c r="A671" s="28"/>
      <c r="F671" s="29"/>
      <c r="K671" s="29"/>
      <c r="P671" s="29"/>
      <c r="U671" s="29"/>
    </row>
    <row r="672">
      <c r="A672" s="28"/>
      <c r="F672" s="29"/>
      <c r="K672" s="29"/>
      <c r="P672" s="29"/>
      <c r="U672" s="29"/>
    </row>
    <row r="673">
      <c r="A673" s="28"/>
      <c r="F673" s="29"/>
      <c r="K673" s="29"/>
      <c r="P673" s="29"/>
      <c r="U673" s="29"/>
    </row>
    <row r="674">
      <c r="A674" s="28"/>
      <c r="F674" s="29"/>
      <c r="K674" s="29"/>
      <c r="P674" s="29"/>
      <c r="U674" s="29"/>
    </row>
    <row r="675">
      <c r="A675" s="28"/>
      <c r="F675" s="29"/>
      <c r="K675" s="29"/>
      <c r="P675" s="29"/>
      <c r="U675" s="29"/>
    </row>
    <row r="676">
      <c r="A676" s="28"/>
      <c r="F676" s="29"/>
      <c r="K676" s="29"/>
      <c r="P676" s="29"/>
      <c r="U676" s="29"/>
    </row>
    <row r="677">
      <c r="A677" s="28"/>
      <c r="F677" s="29"/>
      <c r="K677" s="29"/>
      <c r="P677" s="29"/>
      <c r="U677" s="29"/>
    </row>
    <row r="678">
      <c r="A678" s="28"/>
      <c r="F678" s="29"/>
      <c r="K678" s="29"/>
      <c r="P678" s="29"/>
      <c r="U678" s="29"/>
    </row>
    <row r="679">
      <c r="A679" s="28"/>
      <c r="F679" s="29"/>
      <c r="K679" s="29"/>
      <c r="P679" s="29"/>
      <c r="U679" s="29"/>
    </row>
    <row r="680">
      <c r="A680" s="28"/>
      <c r="F680" s="29"/>
      <c r="K680" s="29"/>
      <c r="P680" s="29"/>
      <c r="U680" s="29"/>
    </row>
    <row r="681">
      <c r="A681" s="28"/>
      <c r="F681" s="29"/>
      <c r="K681" s="29"/>
      <c r="P681" s="29"/>
      <c r="U681" s="29"/>
    </row>
    <row r="682">
      <c r="A682" s="28"/>
      <c r="F682" s="29"/>
      <c r="K682" s="29"/>
      <c r="P682" s="29"/>
      <c r="U682" s="29"/>
    </row>
    <row r="683">
      <c r="A683" s="28"/>
      <c r="F683" s="29"/>
      <c r="K683" s="29"/>
      <c r="P683" s="29"/>
      <c r="U683" s="29"/>
    </row>
    <row r="684">
      <c r="A684" s="28"/>
      <c r="F684" s="29"/>
      <c r="K684" s="29"/>
      <c r="P684" s="29"/>
      <c r="U684" s="29"/>
    </row>
    <row r="685">
      <c r="A685" s="28"/>
      <c r="F685" s="29"/>
      <c r="K685" s="29"/>
      <c r="P685" s="29"/>
      <c r="U685" s="29"/>
    </row>
    <row r="686">
      <c r="A686" s="28"/>
      <c r="F686" s="29"/>
      <c r="K686" s="29"/>
      <c r="P686" s="29"/>
      <c r="U686" s="29"/>
    </row>
    <row r="687">
      <c r="A687" s="28"/>
      <c r="F687" s="29"/>
      <c r="K687" s="29"/>
      <c r="P687" s="29"/>
      <c r="U687" s="29"/>
    </row>
    <row r="688">
      <c r="A688" s="28"/>
      <c r="F688" s="29"/>
      <c r="K688" s="29"/>
      <c r="P688" s="29"/>
      <c r="U688" s="29"/>
    </row>
    <row r="689">
      <c r="A689" s="28"/>
      <c r="F689" s="29"/>
      <c r="K689" s="29"/>
      <c r="P689" s="29"/>
      <c r="U689" s="29"/>
    </row>
    <row r="690">
      <c r="A690" s="28"/>
      <c r="F690" s="29"/>
      <c r="K690" s="29"/>
      <c r="P690" s="29"/>
      <c r="U690" s="29"/>
    </row>
    <row r="691">
      <c r="A691" s="28"/>
      <c r="F691" s="29"/>
      <c r="K691" s="29"/>
      <c r="P691" s="29"/>
      <c r="U691" s="29"/>
    </row>
    <row r="692">
      <c r="A692" s="28"/>
      <c r="F692" s="29"/>
      <c r="K692" s="29"/>
      <c r="P692" s="29"/>
      <c r="U692" s="29"/>
    </row>
    <row r="693">
      <c r="A693" s="28"/>
      <c r="F693" s="29"/>
      <c r="K693" s="29"/>
      <c r="P693" s="29"/>
      <c r="U693" s="29"/>
    </row>
    <row r="694">
      <c r="A694" s="28"/>
      <c r="F694" s="29"/>
      <c r="K694" s="29"/>
      <c r="P694" s="29"/>
      <c r="U694" s="29"/>
    </row>
    <row r="695">
      <c r="A695" s="28"/>
      <c r="F695" s="29"/>
      <c r="K695" s="29"/>
      <c r="P695" s="29"/>
      <c r="U695" s="29"/>
    </row>
    <row r="696">
      <c r="A696" s="28"/>
      <c r="F696" s="29"/>
      <c r="K696" s="29"/>
      <c r="P696" s="29"/>
      <c r="U696" s="29"/>
    </row>
    <row r="697">
      <c r="A697" s="28"/>
      <c r="F697" s="29"/>
      <c r="K697" s="29"/>
      <c r="P697" s="29"/>
      <c r="U697" s="29"/>
    </row>
    <row r="698">
      <c r="A698" s="28"/>
      <c r="F698" s="29"/>
      <c r="K698" s="29"/>
      <c r="P698" s="29"/>
      <c r="U698" s="29"/>
    </row>
    <row r="699">
      <c r="A699" s="28"/>
      <c r="F699" s="29"/>
      <c r="K699" s="29"/>
      <c r="P699" s="29"/>
      <c r="U699" s="29"/>
    </row>
    <row r="700">
      <c r="A700" s="28"/>
      <c r="F700" s="29"/>
      <c r="K700" s="29"/>
      <c r="P700" s="29"/>
      <c r="U700" s="29"/>
    </row>
    <row r="701">
      <c r="A701" s="28"/>
      <c r="F701" s="29"/>
      <c r="K701" s="29"/>
      <c r="P701" s="29"/>
      <c r="U701" s="29"/>
    </row>
    <row r="702">
      <c r="A702" s="28"/>
      <c r="F702" s="29"/>
      <c r="K702" s="29"/>
      <c r="P702" s="29"/>
      <c r="U702" s="29"/>
    </row>
    <row r="703">
      <c r="A703" s="28"/>
      <c r="F703" s="29"/>
      <c r="K703" s="29"/>
      <c r="P703" s="29"/>
      <c r="U703" s="29"/>
    </row>
    <row r="704">
      <c r="A704" s="28"/>
      <c r="F704" s="29"/>
      <c r="K704" s="29"/>
      <c r="P704" s="29"/>
      <c r="U704" s="29"/>
    </row>
    <row r="705">
      <c r="A705" s="28"/>
      <c r="F705" s="29"/>
      <c r="K705" s="29"/>
      <c r="P705" s="29"/>
      <c r="U705" s="29"/>
    </row>
    <row r="706">
      <c r="A706" s="28"/>
      <c r="F706" s="29"/>
      <c r="K706" s="29"/>
      <c r="P706" s="29"/>
      <c r="U706" s="29"/>
    </row>
    <row r="707">
      <c r="A707" s="28"/>
      <c r="F707" s="29"/>
      <c r="K707" s="29"/>
      <c r="P707" s="29"/>
      <c r="U707" s="29"/>
    </row>
    <row r="708">
      <c r="A708" s="28"/>
      <c r="F708" s="29"/>
      <c r="K708" s="29"/>
      <c r="P708" s="29"/>
      <c r="U708" s="29"/>
    </row>
    <row r="709">
      <c r="A709" s="28"/>
      <c r="F709" s="29"/>
      <c r="K709" s="29"/>
      <c r="P709" s="29"/>
      <c r="U709" s="29"/>
    </row>
    <row r="710">
      <c r="A710" s="28"/>
      <c r="F710" s="29"/>
      <c r="K710" s="29"/>
      <c r="P710" s="29"/>
      <c r="U710" s="29"/>
    </row>
    <row r="711">
      <c r="A711" s="28"/>
      <c r="F711" s="29"/>
      <c r="K711" s="29"/>
      <c r="P711" s="29"/>
      <c r="U711" s="29"/>
    </row>
    <row r="712">
      <c r="A712" s="28"/>
      <c r="F712" s="29"/>
      <c r="K712" s="29"/>
      <c r="P712" s="29"/>
      <c r="U712" s="29"/>
    </row>
    <row r="713">
      <c r="A713" s="28"/>
      <c r="F713" s="29"/>
      <c r="K713" s="29"/>
      <c r="P713" s="29"/>
      <c r="U713" s="29"/>
    </row>
    <row r="714">
      <c r="A714" s="28"/>
      <c r="F714" s="29"/>
      <c r="K714" s="29"/>
      <c r="P714" s="29"/>
      <c r="U714" s="29"/>
    </row>
    <row r="715">
      <c r="A715" s="28"/>
      <c r="F715" s="29"/>
      <c r="K715" s="29"/>
      <c r="P715" s="29"/>
      <c r="U715" s="29"/>
    </row>
    <row r="716">
      <c r="A716" s="28"/>
      <c r="F716" s="29"/>
      <c r="K716" s="29"/>
      <c r="P716" s="29"/>
      <c r="U716" s="29"/>
    </row>
    <row r="717">
      <c r="A717" s="28"/>
      <c r="F717" s="29"/>
      <c r="K717" s="29"/>
      <c r="P717" s="29"/>
      <c r="U717" s="29"/>
    </row>
    <row r="718">
      <c r="A718" s="28"/>
      <c r="F718" s="29"/>
      <c r="K718" s="29"/>
      <c r="P718" s="29"/>
      <c r="U718" s="29"/>
    </row>
    <row r="719">
      <c r="A719" s="28"/>
      <c r="F719" s="29"/>
      <c r="K719" s="29"/>
      <c r="P719" s="29"/>
      <c r="U719" s="29"/>
    </row>
    <row r="720">
      <c r="A720" s="28"/>
      <c r="F720" s="29"/>
      <c r="K720" s="29"/>
      <c r="P720" s="29"/>
      <c r="U720" s="29"/>
    </row>
    <row r="721">
      <c r="A721" s="28"/>
      <c r="F721" s="29"/>
      <c r="K721" s="29"/>
      <c r="P721" s="29"/>
      <c r="U721" s="29"/>
    </row>
    <row r="722">
      <c r="A722" s="28"/>
      <c r="F722" s="29"/>
      <c r="K722" s="29"/>
      <c r="P722" s="29"/>
      <c r="U722" s="29"/>
    </row>
    <row r="723">
      <c r="A723" s="28"/>
      <c r="F723" s="29"/>
      <c r="K723" s="29"/>
      <c r="P723" s="29"/>
      <c r="U723" s="29"/>
    </row>
    <row r="724">
      <c r="A724" s="28"/>
      <c r="F724" s="29"/>
      <c r="K724" s="29"/>
      <c r="P724" s="29"/>
      <c r="U724" s="29"/>
    </row>
    <row r="725">
      <c r="A725" s="28"/>
      <c r="F725" s="29"/>
      <c r="K725" s="29"/>
      <c r="P725" s="29"/>
      <c r="U725" s="29"/>
    </row>
    <row r="726">
      <c r="A726" s="28"/>
      <c r="F726" s="29"/>
      <c r="K726" s="29"/>
      <c r="P726" s="29"/>
      <c r="U726" s="29"/>
    </row>
    <row r="727">
      <c r="A727" s="28"/>
      <c r="F727" s="29"/>
      <c r="K727" s="29"/>
      <c r="P727" s="29"/>
      <c r="U727" s="29"/>
    </row>
    <row r="728">
      <c r="A728" s="28"/>
      <c r="F728" s="29"/>
      <c r="K728" s="29"/>
      <c r="P728" s="29"/>
      <c r="U728" s="29"/>
    </row>
    <row r="729">
      <c r="A729" s="28"/>
      <c r="F729" s="29"/>
      <c r="K729" s="29"/>
      <c r="P729" s="29"/>
      <c r="U729" s="29"/>
    </row>
    <row r="730">
      <c r="A730" s="28"/>
      <c r="F730" s="29"/>
      <c r="K730" s="29"/>
      <c r="P730" s="29"/>
      <c r="U730" s="29"/>
    </row>
    <row r="731">
      <c r="A731" s="28"/>
      <c r="F731" s="29"/>
      <c r="K731" s="29"/>
      <c r="P731" s="29"/>
      <c r="U731" s="29"/>
    </row>
    <row r="732">
      <c r="A732" s="28"/>
      <c r="F732" s="29"/>
      <c r="K732" s="29"/>
      <c r="P732" s="29"/>
      <c r="U732" s="29"/>
    </row>
    <row r="733">
      <c r="A733" s="28"/>
      <c r="F733" s="29"/>
      <c r="K733" s="29"/>
      <c r="P733" s="29"/>
      <c r="U733" s="29"/>
    </row>
    <row r="734">
      <c r="A734" s="28"/>
      <c r="F734" s="29"/>
      <c r="K734" s="29"/>
      <c r="P734" s="29"/>
      <c r="U734" s="29"/>
    </row>
    <row r="735">
      <c r="A735" s="28"/>
      <c r="F735" s="29"/>
      <c r="K735" s="29"/>
      <c r="P735" s="29"/>
      <c r="U735" s="29"/>
    </row>
    <row r="736">
      <c r="A736" s="28"/>
      <c r="F736" s="29"/>
      <c r="K736" s="29"/>
      <c r="P736" s="29"/>
      <c r="U736" s="29"/>
    </row>
    <row r="737">
      <c r="A737" s="28"/>
      <c r="F737" s="29"/>
      <c r="K737" s="29"/>
      <c r="P737" s="29"/>
      <c r="U737" s="29"/>
    </row>
    <row r="738">
      <c r="A738" s="28"/>
      <c r="F738" s="29"/>
      <c r="K738" s="29"/>
      <c r="P738" s="29"/>
      <c r="U738" s="29"/>
    </row>
    <row r="739">
      <c r="A739" s="28"/>
      <c r="F739" s="29"/>
      <c r="K739" s="29"/>
      <c r="P739" s="29"/>
      <c r="U739" s="29"/>
    </row>
    <row r="740">
      <c r="A740" s="28"/>
      <c r="F740" s="29"/>
      <c r="K740" s="29"/>
      <c r="P740" s="29"/>
      <c r="U740" s="29"/>
    </row>
    <row r="741">
      <c r="A741" s="28"/>
      <c r="F741" s="29"/>
      <c r="K741" s="29"/>
      <c r="P741" s="29"/>
      <c r="U741" s="29"/>
    </row>
    <row r="742">
      <c r="A742" s="28"/>
      <c r="F742" s="29"/>
      <c r="K742" s="29"/>
      <c r="P742" s="29"/>
      <c r="U742" s="29"/>
    </row>
    <row r="743">
      <c r="A743" s="28"/>
      <c r="F743" s="29"/>
      <c r="K743" s="29"/>
      <c r="P743" s="29"/>
      <c r="U743" s="29"/>
    </row>
    <row r="744">
      <c r="A744" s="28"/>
      <c r="F744" s="29"/>
      <c r="K744" s="29"/>
      <c r="P744" s="29"/>
      <c r="U744" s="29"/>
    </row>
    <row r="745">
      <c r="A745" s="28"/>
      <c r="F745" s="29"/>
      <c r="K745" s="29"/>
      <c r="P745" s="29"/>
      <c r="U745" s="29"/>
    </row>
    <row r="746">
      <c r="A746" s="28"/>
      <c r="F746" s="29"/>
      <c r="K746" s="29"/>
      <c r="P746" s="29"/>
      <c r="U746" s="29"/>
    </row>
    <row r="747">
      <c r="A747" s="28"/>
      <c r="F747" s="29"/>
      <c r="K747" s="29"/>
      <c r="P747" s="29"/>
      <c r="U747" s="29"/>
    </row>
    <row r="748">
      <c r="A748" s="28"/>
      <c r="F748" s="29"/>
      <c r="K748" s="29"/>
      <c r="P748" s="29"/>
      <c r="U748" s="29"/>
    </row>
    <row r="749">
      <c r="A749" s="28"/>
      <c r="F749" s="29"/>
      <c r="K749" s="29"/>
      <c r="P749" s="29"/>
      <c r="U749" s="29"/>
    </row>
    <row r="750">
      <c r="A750" s="28"/>
      <c r="F750" s="29"/>
      <c r="K750" s="29"/>
      <c r="P750" s="29"/>
      <c r="U750" s="29"/>
    </row>
    <row r="751">
      <c r="A751" s="28"/>
      <c r="F751" s="29"/>
      <c r="K751" s="29"/>
      <c r="P751" s="29"/>
      <c r="U751" s="29"/>
    </row>
    <row r="752">
      <c r="A752" s="28"/>
      <c r="F752" s="29"/>
      <c r="K752" s="29"/>
      <c r="P752" s="29"/>
      <c r="U752" s="29"/>
    </row>
    <row r="753">
      <c r="A753" s="28"/>
      <c r="F753" s="29"/>
      <c r="K753" s="29"/>
      <c r="P753" s="29"/>
      <c r="U753" s="29"/>
    </row>
    <row r="754">
      <c r="A754" s="28"/>
      <c r="F754" s="29"/>
      <c r="K754" s="29"/>
      <c r="P754" s="29"/>
      <c r="U754" s="29"/>
    </row>
    <row r="755">
      <c r="A755" s="28"/>
      <c r="F755" s="29"/>
      <c r="K755" s="29"/>
      <c r="P755" s="29"/>
      <c r="U755" s="29"/>
    </row>
    <row r="756">
      <c r="A756" s="28"/>
      <c r="F756" s="29"/>
      <c r="K756" s="29"/>
      <c r="P756" s="29"/>
      <c r="U756" s="29"/>
    </row>
    <row r="757">
      <c r="A757" s="28"/>
      <c r="F757" s="29"/>
      <c r="K757" s="29"/>
      <c r="P757" s="29"/>
      <c r="U757" s="29"/>
    </row>
    <row r="758">
      <c r="A758" s="28"/>
      <c r="F758" s="29"/>
      <c r="K758" s="29"/>
      <c r="P758" s="29"/>
      <c r="U758" s="29"/>
    </row>
    <row r="759">
      <c r="A759" s="28"/>
      <c r="F759" s="29"/>
      <c r="K759" s="29"/>
      <c r="P759" s="29"/>
      <c r="U759" s="29"/>
    </row>
    <row r="760">
      <c r="A760" s="28"/>
      <c r="F760" s="29"/>
      <c r="K760" s="29"/>
      <c r="P760" s="29"/>
      <c r="U760" s="29"/>
    </row>
    <row r="761">
      <c r="A761" s="28"/>
      <c r="F761" s="29"/>
      <c r="K761" s="29"/>
      <c r="P761" s="29"/>
      <c r="U761" s="29"/>
    </row>
    <row r="762">
      <c r="A762" s="28"/>
      <c r="F762" s="29"/>
      <c r="K762" s="29"/>
      <c r="P762" s="29"/>
      <c r="U762" s="29"/>
    </row>
    <row r="763">
      <c r="A763" s="28"/>
      <c r="F763" s="29"/>
      <c r="K763" s="29"/>
      <c r="P763" s="29"/>
      <c r="U763" s="29"/>
    </row>
    <row r="764">
      <c r="A764" s="28"/>
      <c r="F764" s="29"/>
      <c r="K764" s="29"/>
      <c r="P764" s="29"/>
      <c r="U764" s="29"/>
    </row>
    <row r="765">
      <c r="A765" s="28"/>
      <c r="F765" s="29"/>
      <c r="K765" s="29"/>
      <c r="P765" s="29"/>
      <c r="U765" s="29"/>
    </row>
    <row r="766">
      <c r="A766" s="28"/>
      <c r="F766" s="29"/>
      <c r="K766" s="29"/>
      <c r="P766" s="29"/>
      <c r="U766" s="29"/>
    </row>
    <row r="767">
      <c r="A767" s="28"/>
      <c r="F767" s="29"/>
      <c r="K767" s="29"/>
      <c r="P767" s="29"/>
      <c r="U767" s="29"/>
    </row>
    <row r="768">
      <c r="A768" s="28"/>
      <c r="F768" s="29"/>
      <c r="K768" s="29"/>
      <c r="P768" s="29"/>
      <c r="U768" s="29"/>
    </row>
    <row r="769">
      <c r="A769" s="28"/>
      <c r="F769" s="29"/>
      <c r="K769" s="29"/>
      <c r="P769" s="29"/>
      <c r="U769" s="29"/>
    </row>
    <row r="770">
      <c r="A770" s="28"/>
      <c r="F770" s="29"/>
      <c r="K770" s="29"/>
      <c r="P770" s="29"/>
      <c r="U770" s="29"/>
    </row>
    <row r="771">
      <c r="A771" s="28"/>
      <c r="F771" s="29"/>
      <c r="K771" s="29"/>
      <c r="P771" s="29"/>
      <c r="U771" s="29"/>
    </row>
    <row r="772">
      <c r="A772" s="28"/>
      <c r="F772" s="29"/>
      <c r="K772" s="29"/>
      <c r="P772" s="29"/>
      <c r="U772" s="29"/>
    </row>
    <row r="773">
      <c r="A773" s="28"/>
      <c r="F773" s="29"/>
      <c r="K773" s="29"/>
      <c r="P773" s="29"/>
      <c r="U773" s="29"/>
    </row>
    <row r="774">
      <c r="A774" s="28"/>
      <c r="F774" s="29"/>
      <c r="K774" s="29"/>
      <c r="P774" s="29"/>
      <c r="U774" s="29"/>
    </row>
    <row r="775">
      <c r="A775" s="28"/>
      <c r="F775" s="29"/>
      <c r="K775" s="29"/>
      <c r="P775" s="29"/>
      <c r="U775" s="29"/>
    </row>
    <row r="776">
      <c r="A776" s="28"/>
      <c r="F776" s="29"/>
      <c r="K776" s="29"/>
      <c r="P776" s="29"/>
      <c r="U776" s="29"/>
    </row>
    <row r="777">
      <c r="A777" s="28"/>
      <c r="F777" s="29"/>
      <c r="K777" s="29"/>
      <c r="P777" s="29"/>
      <c r="U777" s="29"/>
    </row>
    <row r="778">
      <c r="A778" s="28"/>
      <c r="F778" s="29"/>
      <c r="K778" s="29"/>
      <c r="P778" s="29"/>
      <c r="U778" s="29"/>
    </row>
    <row r="779">
      <c r="A779" s="28"/>
      <c r="F779" s="29"/>
      <c r="K779" s="29"/>
      <c r="P779" s="29"/>
      <c r="U779" s="29"/>
    </row>
    <row r="780">
      <c r="A780" s="28"/>
      <c r="F780" s="29"/>
      <c r="K780" s="29"/>
      <c r="P780" s="29"/>
      <c r="U780" s="29"/>
    </row>
    <row r="781">
      <c r="A781" s="28"/>
      <c r="F781" s="29"/>
      <c r="K781" s="29"/>
      <c r="P781" s="29"/>
      <c r="U781" s="29"/>
    </row>
    <row r="782">
      <c r="A782" s="28"/>
      <c r="F782" s="29"/>
      <c r="K782" s="29"/>
      <c r="P782" s="29"/>
      <c r="U782" s="29"/>
    </row>
    <row r="783">
      <c r="A783" s="28"/>
      <c r="F783" s="29"/>
      <c r="K783" s="29"/>
      <c r="P783" s="29"/>
      <c r="U783" s="29"/>
    </row>
    <row r="784">
      <c r="A784" s="28"/>
      <c r="F784" s="29"/>
      <c r="K784" s="29"/>
      <c r="P784" s="29"/>
      <c r="U784" s="29"/>
    </row>
    <row r="785">
      <c r="A785" s="28"/>
      <c r="F785" s="29"/>
      <c r="K785" s="29"/>
      <c r="P785" s="29"/>
      <c r="U785" s="29"/>
    </row>
    <row r="786">
      <c r="A786" s="28"/>
      <c r="F786" s="29"/>
      <c r="K786" s="29"/>
      <c r="P786" s="29"/>
      <c r="U786" s="29"/>
    </row>
    <row r="787">
      <c r="A787" s="28"/>
      <c r="F787" s="29"/>
      <c r="K787" s="29"/>
      <c r="P787" s="29"/>
      <c r="U787" s="29"/>
    </row>
    <row r="788">
      <c r="A788" s="28"/>
      <c r="F788" s="29"/>
      <c r="K788" s="29"/>
      <c r="P788" s="29"/>
      <c r="U788" s="29"/>
    </row>
    <row r="789">
      <c r="A789" s="28"/>
      <c r="F789" s="29"/>
      <c r="K789" s="29"/>
      <c r="P789" s="29"/>
      <c r="U789" s="29"/>
    </row>
    <row r="790">
      <c r="A790" s="28"/>
      <c r="F790" s="29"/>
      <c r="K790" s="29"/>
      <c r="P790" s="29"/>
      <c r="U790" s="29"/>
    </row>
    <row r="791">
      <c r="A791" s="28"/>
      <c r="F791" s="29"/>
      <c r="K791" s="29"/>
      <c r="P791" s="29"/>
      <c r="U791" s="29"/>
    </row>
    <row r="792">
      <c r="A792" s="28"/>
      <c r="F792" s="29"/>
      <c r="K792" s="29"/>
      <c r="P792" s="29"/>
      <c r="U792" s="29"/>
    </row>
    <row r="793">
      <c r="A793" s="28"/>
      <c r="F793" s="29"/>
      <c r="K793" s="29"/>
      <c r="P793" s="29"/>
      <c r="U793" s="29"/>
    </row>
    <row r="794">
      <c r="A794" s="28"/>
      <c r="F794" s="29"/>
      <c r="K794" s="29"/>
      <c r="P794" s="29"/>
      <c r="U794" s="29"/>
    </row>
    <row r="795">
      <c r="A795" s="28"/>
      <c r="F795" s="29"/>
      <c r="K795" s="29"/>
      <c r="P795" s="29"/>
      <c r="U795" s="29"/>
    </row>
    <row r="796">
      <c r="A796" s="28"/>
      <c r="F796" s="29"/>
      <c r="K796" s="29"/>
      <c r="P796" s="29"/>
      <c r="U796" s="29"/>
    </row>
    <row r="797">
      <c r="A797" s="28"/>
      <c r="F797" s="29"/>
      <c r="K797" s="29"/>
      <c r="P797" s="29"/>
      <c r="U797" s="29"/>
    </row>
    <row r="798">
      <c r="A798" s="28"/>
      <c r="F798" s="29"/>
      <c r="K798" s="29"/>
      <c r="P798" s="29"/>
      <c r="U798" s="29"/>
    </row>
    <row r="799">
      <c r="A799" s="28"/>
      <c r="F799" s="29"/>
      <c r="K799" s="29"/>
      <c r="P799" s="29"/>
      <c r="U799" s="29"/>
    </row>
    <row r="800">
      <c r="A800" s="28"/>
      <c r="F800" s="29"/>
      <c r="K800" s="29"/>
      <c r="P800" s="29"/>
      <c r="U800" s="29"/>
    </row>
    <row r="801">
      <c r="A801" s="28"/>
      <c r="F801" s="29"/>
      <c r="K801" s="29"/>
      <c r="P801" s="29"/>
      <c r="U801" s="29"/>
    </row>
    <row r="802">
      <c r="A802" s="28"/>
      <c r="F802" s="29"/>
      <c r="K802" s="29"/>
      <c r="P802" s="29"/>
      <c r="U802" s="29"/>
    </row>
    <row r="803">
      <c r="A803" s="28"/>
      <c r="F803" s="29"/>
      <c r="K803" s="29"/>
      <c r="P803" s="29"/>
      <c r="U803" s="29"/>
    </row>
    <row r="804">
      <c r="A804" s="28"/>
      <c r="F804" s="29"/>
      <c r="K804" s="29"/>
      <c r="P804" s="29"/>
      <c r="U804" s="29"/>
    </row>
    <row r="805">
      <c r="A805" s="28"/>
      <c r="F805" s="29"/>
      <c r="K805" s="29"/>
      <c r="P805" s="29"/>
      <c r="U805" s="29"/>
    </row>
    <row r="806">
      <c r="A806" s="28"/>
      <c r="F806" s="29"/>
      <c r="K806" s="29"/>
      <c r="P806" s="29"/>
      <c r="U806" s="29"/>
    </row>
    <row r="807">
      <c r="A807" s="28"/>
      <c r="F807" s="29"/>
      <c r="K807" s="29"/>
      <c r="P807" s="29"/>
      <c r="U807" s="29"/>
    </row>
    <row r="808">
      <c r="A808" s="28"/>
      <c r="F808" s="29"/>
      <c r="K808" s="29"/>
      <c r="P808" s="29"/>
      <c r="U808" s="29"/>
    </row>
    <row r="809">
      <c r="A809" s="28"/>
      <c r="F809" s="29"/>
      <c r="K809" s="29"/>
      <c r="P809" s="29"/>
      <c r="U809" s="29"/>
    </row>
    <row r="810">
      <c r="A810" s="28"/>
      <c r="F810" s="29"/>
      <c r="K810" s="29"/>
      <c r="P810" s="29"/>
      <c r="U810" s="29"/>
    </row>
    <row r="811">
      <c r="A811" s="28"/>
      <c r="F811" s="29"/>
      <c r="K811" s="29"/>
      <c r="P811" s="29"/>
      <c r="U811" s="29"/>
    </row>
    <row r="812">
      <c r="A812" s="28"/>
      <c r="F812" s="29"/>
      <c r="K812" s="29"/>
      <c r="P812" s="29"/>
      <c r="U812" s="29"/>
    </row>
    <row r="813">
      <c r="A813" s="28"/>
      <c r="F813" s="29"/>
      <c r="K813" s="29"/>
      <c r="P813" s="29"/>
      <c r="U813" s="29"/>
    </row>
    <row r="814">
      <c r="A814" s="28"/>
      <c r="F814" s="29"/>
      <c r="K814" s="29"/>
      <c r="P814" s="29"/>
      <c r="U814" s="29"/>
    </row>
    <row r="815">
      <c r="A815" s="28"/>
      <c r="F815" s="29"/>
      <c r="K815" s="29"/>
      <c r="P815" s="29"/>
      <c r="U815" s="29"/>
    </row>
    <row r="816">
      <c r="A816" s="28"/>
      <c r="F816" s="29"/>
      <c r="K816" s="29"/>
      <c r="P816" s="29"/>
      <c r="U816" s="29"/>
    </row>
    <row r="817">
      <c r="A817" s="28"/>
      <c r="F817" s="29"/>
      <c r="K817" s="29"/>
      <c r="P817" s="29"/>
      <c r="U817" s="29"/>
    </row>
    <row r="818">
      <c r="A818" s="28"/>
      <c r="F818" s="29"/>
      <c r="K818" s="29"/>
      <c r="P818" s="29"/>
      <c r="U818" s="29"/>
    </row>
    <row r="819">
      <c r="A819" s="28"/>
      <c r="F819" s="29"/>
      <c r="K819" s="29"/>
      <c r="P819" s="29"/>
      <c r="U819" s="29"/>
    </row>
    <row r="820">
      <c r="A820" s="28"/>
      <c r="F820" s="29"/>
      <c r="K820" s="29"/>
      <c r="P820" s="29"/>
      <c r="U820" s="29"/>
    </row>
    <row r="821">
      <c r="A821" s="28"/>
      <c r="F821" s="29"/>
      <c r="K821" s="29"/>
      <c r="P821" s="29"/>
      <c r="U821" s="29"/>
    </row>
    <row r="822">
      <c r="A822" s="28"/>
      <c r="F822" s="29"/>
      <c r="K822" s="29"/>
      <c r="P822" s="29"/>
      <c r="U822" s="29"/>
    </row>
    <row r="823">
      <c r="A823" s="28"/>
      <c r="F823" s="29"/>
      <c r="K823" s="29"/>
      <c r="P823" s="29"/>
      <c r="U823" s="29"/>
    </row>
    <row r="824">
      <c r="A824" s="28"/>
      <c r="F824" s="29"/>
      <c r="K824" s="29"/>
      <c r="P824" s="29"/>
      <c r="U824" s="29"/>
    </row>
    <row r="825">
      <c r="A825" s="28"/>
      <c r="F825" s="29"/>
      <c r="K825" s="29"/>
      <c r="P825" s="29"/>
      <c r="U825" s="29"/>
    </row>
    <row r="826">
      <c r="A826" s="28"/>
      <c r="F826" s="29"/>
      <c r="K826" s="29"/>
      <c r="P826" s="29"/>
      <c r="U826" s="29"/>
    </row>
    <row r="827">
      <c r="A827" s="28"/>
      <c r="F827" s="29"/>
      <c r="K827" s="29"/>
      <c r="P827" s="29"/>
      <c r="U827" s="29"/>
    </row>
    <row r="828">
      <c r="A828" s="28"/>
      <c r="F828" s="29"/>
      <c r="K828" s="29"/>
      <c r="P828" s="29"/>
      <c r="U828" s="29"/>
    </row>
    <row r="829">
      <c r="A829" s="28"/>
      <c r="F829" s="29"/>
      <c r="K829" s="29"/>
      <c r="P829" s="29"/>
      <c r="U829" s="29"/>
    </row>
    <row r="830">
      <c r="A830" s="28"/>
      <c r="F830" s="29"/>
      <c r="K830" s="29"/>
      <c r="P830" s="29"/>
      <c r="U830" s="29"/>
    </row>
    <row r="831">
      <c r="A831" s="28"/>
      <c r="F831" s="29"/>
      <c r="K831" s="29"/>
      <c r="P831" s="29"/>
      <c r="U831" s="29"/>
    </row>
    <row r="832">
      <c r="A832" s="28"/>
      <c r="F832" s="29"/>
      <c r="K832" s="29"/>
      <c r="P832" s="29"/>
      <c r="U832" s="29"/>
    </row>
    <row r="833">
      <c r="A833" s="28"/>
      <c r="F833" s="29"/>
      <c r="K833" s="29"/>
      <c r="P833" s="29"/>
      <c r="U833" s="29"/>
    </row>
    <row r="834">
      <c r="A834" s="28"/>
      <c r="F834" s="29"/>
      <c r="K834" s="29"/>
      <c r="P834" s="29"/>
      <c r="U834" s="29"/>
    </row>
    <row r="835">
      <c r="A835" s="28"/>
      <c r="F835" s="29"/>
      <c r="K835" s="29"/>
      <c r="P835" s="29"/>
      <c r="U835" s="29"/>
    </row>
    <row r="836">
      <c r="A836" s="28"/>
      <c r="F836" s="29"/>
      <c r="K836" s="29"/>
      <c r="P836" s="29"/>
      <c r="U836" s="29"/>
    </row>
    <row r="837">
      <c r="A837" s="28"/>
      <c r="F837" s="29"/>
      <c r="K837" s="29"/>
      <c r="P837" s="29"/>
      <c r="U837" s="29"/>
    </row>
    <row r="838">
      <c r="A838" s="28"/>
      <c r="F838" s="29"/>
      <c r="K838" s="29"/>
      <c r="P838" s="29"/>
      <c r="U838" s="29"/>
    </row>
    <row r="839">
      <c r="A839" s="28"/>
      <c r="F839" s="29"/>
      <c r="K839" s="29"/>
      <c r="P839" s="29"/>
      <c r="U839" s="29"/>
    </row>
    <row r="840">
      <c r="A840" s="28"/>
      <c r="F840" s="29"/>
      <c r="K840" s="29"/>
      <c r="P840" s="29"/>
      <c r="U840" s="29"/>
    </row>
    <row r="841">
      <c r="A841" s="28"/>
      <c r="F841" s="29"/>
      <c r="K841" s="29"/>
      <c r="P841" s="29"/>
      <c r="U841" s="29"/>
    </row>
    <row r="842">
      <c r="A842" s="28"/>
      <c r="F842" s="29"/>
      <c r="K842" s="29"/>
      <c r="P842" s="29"/>
      <c r="U842" s="29"/>
    </row>
    <row r="843">
      <c r="A843" s="28"/>
      <c r="F843" s="29"/>
      <c r="K843" s="29"/>
      <c r="P843" s="29"/>
      <c r="U843" s="29"/>
    </row>
    <row r="844">
      <c r="A844" s="28"/>
      <c r="F844" s="29"/>
      <c r="K844" s="29"/>
      <c r="P844" s="29"/>
      <c r="U844" s="29"/>
    </row>
    <row r="845">
      <c r="A845" s="28"/>
      <c r="F845" s="29"/>
      <c r="K845" s="29"/>
      <c r="P845" s="29"/>
      <c r="U845" s="29"/>
    </row>
    <row r="846">
      <c r="A846" s="28"/>
      <c r="F846" s="29"/>
      <c r="K846" s="29"/>
      <c r="P846" s="29"/>
      <c r="U846" s="29"/>
    </row>
    <row r="847">
      <c r="A847" s="28"/>
      <c r="F847" s="29"/>
      <c r="K847" s="29"/>
      <c r="P847" s="29"/>
      <c r="U847" s="29"/>
    </row>
    <row r="848">
      <c r="A848" s="28"/>
      <c r="F848" s="29"/>
      <c r="K848" s="29"/>
      <c r="P848" s="29"/>
      <c r="U848" s="29"/>
    </row>
    <row r="849">
      <c r="A849" s="28"/>
      <c r="F849" s="29"/>
      <c r="K849" s="29"/>
      <c r="P849" s="29"/>
      <c r="U849" s="29"/>
    </row>
    <row r="850">
      <c r="A850" s="28"/>
      <c r="F850" s="29"/>
      <c r="K850" s="29"/>
      <c r="P850" s="29"/>
      <c r="U850" s="29"/>
    </row>
    <row r="851">
      <c r="A851" s="28"/>
      <c r="F851" s="29"/>
      <c r="K851" s="29"/>
      <c r="P851" s="29"/>
      <c r="U851" s="29"/>
    </row>
    <row r="852">
      <c r="A852" s="28"/>
      <c r="F852" s="29"/>
      <c r="K852" s="29"/>
      <c r="P852" s="29"/>
      <c r="U852" s="29"/>
    </row>
    <row r="853">
      <c r="A853" s="28"/>
      <c r="F853" s="29"/>
      <c r="K853" s="29"/>
      <c r="P853" s="29"/>
      <c r="U853" s="29"/>
    </row>
    <row r="854">
      <c r="A854" s="28"/>
      <c r="F854" s="29"/>
      <c r="K854" s="29"/>
      <c r="P854" s="29"/>
      <c r="U854" s="29"/>
    </row>
    <row r="855">
      <c r="A855" s="28"/>
      <c r="F855" s="29"/>
      <c r="K855" s="29"/>
      <c r="P855" s="29"/>
      <c r="U855" s="29"/>
    </row>
    <row r="856">
      <c r="A856" s="28"/>
      <c r="F856" s="29"/>
      <c r="K856" s="29"/>
      <c r="P856" s="29"/>
      <c r="U856" s="29"/>
    </row>
    <row r="857">
      <c r="A857" s="28"/>
      <c r="F857" s="29"/>
      <c r="K857" s="29"/>
      <c r="P857" s="29"/>
      <c r="U857" s="29"/>
    </row>
    <row r="858">
      <c r="A858" s="28"/>
      <c r="F858" s="29"/>
      <c r="K858" s="29"/>
      <c r="P858" s="29"/>
      <c r="U858" s="29"/>
    </row>
    <row r="859">
      <c r="A859" s="28"/>
      <c r="F859" s="29"/>
      <c r="K859" s="29"/>
      <c r="P859" s="29"/>
      <c r="U859" s="29"/>
    </row>
    <row r="860">
      <c r="A860" s="28"/>
      <c r="F860" s="29"/>
      <c r="K860" s="29"/>
      <c r="P860" s="29"/>
      <c r="U860" s="29"/>
    </row>
    <row r="861">
      <c r="A861" s="28"/>
      <c r="F861" s="29"/>
      <c r="K861" s="29"/>
      <c r="P861" s="29"/>
      <c r="U861" s="29"/>
    </row>
    <row r="862">
      <c r="A862" s="28"/>
      <c r="F862" s="29"/>
      <c r="K862" s="29"/>
      <c r="P862" s="29"/>
      <c r="U862" s="29"/>
    </row>
    <row r="863">
      <c r="A863" s="28"/>
      <c r="F863" s="29"/>
      <c r="K863" s="29"/>
      <c r="P863" s="29"/>
      <c r="U863" s="29"/>
    </row>
    <row r="864">
      <c r="A864" s="28"/>
      <c r="F864" s="29"/>
      <c r="K864" s="29"/>
      <c r="P864" s="29"/>
      <c r="U864" s="29"/>
    </row>
    <row r="865">
      <c r="A865" s="28"/>
      <c r="F865" s="29"/>
      <c r="K865" s="29"/>
      <c r="P865" s="29"/>
      <c r="U865" s="29"/>
    </row>
    <row r="866">
      <c r="A866" s="28"/>
      <c r="F866" s="29"/>
      <c r="K866" s="29"/>
      <c r="P866" s="29"/>
      <c r="U866" s="29"/>
    </row>
    <row r="867">
      <c r="A867" s="28"/>
      <c r="F867" s="29"/>
      <c r="K867" s="29"/>
      <c r="P867" s="29"/>
      <c r="U867" s="29"/>
    </row>
    <row r="868">
      <c r="A868" s="28"/>
      <c r="F868" s="29"/>
      <c r="K868" s="29"/>
      <c r="P868" s="29"/>
      <c r="U868" s="29"/>
    </row>
    <row r="869">
      <c r="A869" s="28"/>
      <c r="F869" s="29"/>
      <c r="K869" s="29"/>
      <c r="P869" s="29"/>
      <c r="U869" s="29"/>
    </row>
    <row r="870">
      <c r="A870" s="28"/>
      <c r="F870" s="29"/>
      <c r="K870" s="29"/>
      <c r="P870" s="29"/>
      <c r="U870" s="29"/>
    </row>
    <row r="871">
      <c r="A871" s="28"/>
      <c r="F871" s="29"/>
      <c r="K871" s="29"/>
      <c r="P871" s="29"/>
      <c r="U871" s="29"/>
    </row>
    <row r="872">
      <c r="A872" s="28"/>
      <c r="F872" s="29"/>
      <c r="K872" s="29"/>
      <c r="P872" s="29"/>
      <c r="U872" s="29"/>
    </row>
    <row r="873">
      <c r="A873" s="28"/>
      <c r="F873" s="29"/>
      <c r="K873" s="29"/>
      <c r="P873" s="29"/>
      <c r="U873" s="29"/>
    </row>
    <row r="874">
      <c r="A874" s="28"/>
      <c r="F874" s="29"/>
      <c r="K874" s="29"/>
      <c r="P874" s="29"/>
      <c r="U874" s="29"/>
    </row>
    <row r="875">
      <c r="A875" s="28"/>
      <c r="F875" s="29"/>
      <c r="K875" s="29"/>
      <c r="P875" s="29"/>
      <c r="U875" s="29"/>
    </row>
    <row r="876">
      <c r="A876" s="28"/>
      <c r="F876" s="29"/>
      <c r="K876" s="29"/>
      <c r="P876" s="29"/>
      <c r="U876" s="29"/>
    </row>
    <row r="877">
      <c r="A877" s="28"/>
      <c r="F877" s="29"/>
      <c r="K877" s="29"/>
      <c r="P877" s="29"/>
      <c r="U877" s="29"/>
    </row>
    <row r="878">
      <c r="A878" s="28"/>
      <c r="F878" s="29"/>
      <c r="K878" s="29"/>
      <c r="P878" s="29"/>
      <c r="U878" s="29"/>
    </row>
    <row r="879">
      <c r="A879" s="28"/>
      <c r="F879" s="29"/>
      <c r="K879" s="29"/>
      <c r="P879" s="29"/>
      <c r="U879" s="29"/>
    </row>
    <row r="880">
      <c r="A880" s="28"/>
      <c r="F880" s="29"/>
      <c r="K880" s="29"/>
      <c r="P880" s="29"/>
      <c r="U880" s="29"/>
    </row>
    <row r="881">
      <c r="A881" s="28"/>
      <c r="F881" s="29"/>
      <c r="K881" s="29"/>
      <c r="P881" s="29"/>
      <c r="U881" s="29"/>
    </row>
    <row r="882">
      <c r="A882" s="28"/>
      <c r="F882" s="29"/>
      <c r="K882" s="29"/>
      <c r="P882" s="29"/>
      <c r="U882" s="29"/>
    </row>
    <row r="883">
      <c r="A883" s="28"/>
      <c r="F883" s="29"/>
      <c r="K883" s="29"/>
      <c r="P883" s="29"/>
      <c r="U883" s="29"/>
    </row>
    <row r="884">
      <c r="A884" s="28"/>
      <c r="F884" s="29"/>
      <c r="K884" s="29"/>
      <c r="P884" s="29"/>
      <c r="U884" s="29"/>
    </row>
    <row r="885">
      <c r="A885" s="28"/>
      <c r="F885" s="29"/>
      <c r="K885" s="29"/>
      <c r="P885" s="29"/>
      <c r="U885" s="29"/>
    </row>
    <row r="886">
      <c r="A886" s="28"/>
      <c r="F886" s="29"/>
      <c r="K886" s="29"/>
      <c r="P886" s="29"/>
      <c r="U886" s="29"/>
    </row>
    <row r="887">
      <c r="A887" s="28"/>
      <c r="F887" s="29"/>
      <c r="K887" s="29"/>
      <c r="P887" s="29"/>
      <c r="U887" s="29"/>
    </row>
    <row r="888">
      <c r="A888" s="28"/>
      <c r="F888" s="29"/>
      <c r="K888" s="29"/>
      <c r="P888" s="29"/>
      <c r="U888" s="29"/>
    </row>
    <row r="889">
      <c r="A889" s="28"/>
      <c r="F889" s="29"/>
      <c r="K889" s="29"/>
      <c r="P889" s="29"/>
      <c r="U889" s="29"/>
    </row>
    <row r="890">
      <c r="A890" s="28"/>
      <c r="F890" s="29"/>
      <c r="K890" s="29"/>
      <c r="P890" s="29"/>
      <c r="U890" s="29"/>
    </row>
    <row r="891">
      <c r="A891" s="28"/>
      <c r="F891" s="29"/>
      <c r="K891" s="29"/>
      <c r="P891" s="29"/>
      <c r="U891" s="29"/>
    </row>
    <row r="892">
      <c r="A892" s="28"/>
      <c r="F892" s="29"/>
      <c r="K892" s="29"/>
      <c r="P892" s="29"/>
      <c r="U892" s="29"/>
    </row>
    <row r="893">
      <c r="A893" s="28"/>
      <c r="F893" s="29"/>
      <c r="K893" s="29"/>
      <c r="P893" s="29"/>
      <c r="U893" s="29"/>
    </row>
    <row r="894">
      <c r="A894" s="28"/>
      <c r="F894" s="29"/>
      <c r="K894" s="29"/>
      <c r="P894" s="29"/>
      <c r="U894" s="29"/>
    </row>
    <row r="895">
      <c r="A895" s="28"/>
      <c r="F895" s="29"/>
      <c r="K895" s="29"/>
      <c r="P895" s="29"/>
      <c r="U895" s="29"/>
    </row>
    <row r="896">
      <c r="A896" s="28"/>
      <c r="F896" s="29"/>
      <c r="K896" s="29"/>
      <c r="P896" s="29"/>
      <c r="U896" s="29"/>
    </row>
    <row r="897">
      <c r="A897" s="28"/>
      <c r="F897" s="29"/>
      <c r="K897" s="29"/>
      <c r="P897" s="29"/>
      <c r="U897" s="29"/>
    </row>
    <row r="898">
      <c r="A898" s="28"/>
      <c r="F898" s="29"/>
      <c r="K898" s="29"/>
      <c r="P898" s="29"/>
      <c r="U898" s="29"/>
    </row>
    <row r="899">
      <c r="A899" s="28"/>
      <c r="F899" s="29"/>
      <c r="K899" s="29"/>
      <c r="P899" s="29"/>
      <c r="U899" s="29"/>
    </row>
    <row r="900">
      <c r="A900" s="28"/>
      <c r="F900" s="29"/>
      <c r="K900" s="29"/>
      <c r="P900" s="29"/>
      <c r="U900" s="29"/>
    </row>
    <row r="901">
      <c r="A901" s="28"/>
      <c r="F901" s="29"/>
      <c r="K901" s="29"/>
      <c r="P901" s="29"/>
      <c r="U901" s="29"/>
    </row>
    <row r="902">
      <c r="A902" s="28"/>
      <c r="F902" s="29"/>
      <c r="K902" s="29"/>
      <c r="P902" s="29"/>
      <c r="U902" s="29"/>
    </row>
    <row r="903">
      <c r="A903" s="28"/>
      <c r="F903" s="29"/>
      <c r="K903" s="29"/>
      <c r="P903" s="29"/>
      <c r="U903" s="29"/>
    </row>
    <row r="904">
      <c r="A904" s="28"/>
      <c r="F904" s="29"/>
      <c r="K904" s="29"/>
      <c r="P904" s="29"/>
      <c r="U904" s="29"/>
    </row>
    <row r="905">
      <c r="A905" s="28"/>
      <c r="F905" s="29"/>
      <c r="K905" s="29"/>
      <c r="P905" s="29"/>
      <c r="U905" s="29"/>
    </row>
    <row r="906">
      <c r="A906" s="28"/>
      <c r="F906" s="29"/>
      <c r="K906" s="29"/>
      <c r="P906" s="29"/>
      <c r="U906" s="29"/>
    </row>
    <row r="907">
      <c r="A907" s="28"/>
      <c r="F907" s="29"/>
      <c r="K907" s="29"/>
      <c r="P907" s="29"/>
      <c r="U907" s="29"/>
    </row>
    <row r="908">
      <c r="A908" s="28"/>
      <c r="F908" s="29"/>
      <c r="K908" s="29"/>
      <c r="P908" s="29"/>
      <c r="U908" s="29"/>
    </row>
    <row r="909">
      <c r="A909" s="28"/>
      <c r="F909" s="29"/>
      <c r="K909" s="29"/>
      <c r="P909" s="29"/>
      <c r="U909" s="29"/>
    </row>
    <row r="910">
      <c r="A910" s="28"/>
      <c r="F910" s="29"/>
      <c r="K910" s="29"/>
      <c r="P910" s="29"/>
      <c r="U910" s="29"/>
    </row>
    <row r="911">
      <c r="A911" s="28"/>
      <c r="F911" s="29"/>
      <c r="K911" s="29"/>
      <c r="P911" s="29"/>
      <c r="U911" s="29"/>
    </row>
    <row r="912">
      <c r="A912" s="28"/>
      <c r="F912" s="29"/>
      <c r="K912" s="29"/>
      <c r="P912" s="29"/>
      <c r="U912" s="29"/>
    </row>
    <row r="913">
      <c r="A913" s="28"/>
      <c r="F913" s="29"/>
      <c r="K913" s="29"/>
      <c r="P913" s="29"/>
      <c r="U913" s="29"/>
    </row>
    <row r="914">
      <c r="A914" s="28"/>
      <c r="F914" s="29"/>
      <c r="K914" s="29"/>
      <c r="P914" s="29"/>
      <c r="U914" s="29"/>
    </row>
    <row r="915">
      <c r="A915" s="28"/>
      <c r="F915" s="29"/>
      <c r="K915" s="29"/>
      <c r="P915" s="29"/>
      <c r="U915" s="29"/>
    </row>
    <row r="916">
      <c r="A916" s="28"/>
      <c r="F916" s="29"/>
      <c r="K916" s="29"/>
      <c r="P916" s="29"/>
      <c r="U916" s="29"/>
    </row>
    <row r="917">
      <c r="A917" s="28"/>
      <c r="F917" s="29"/>
      <c r="K917" s="29"/>
      <c r="P917" s="29"/>
      <c r="U917" s="29"/>
    </row>
    <row r="918">
      <c r="A918" s="28"/>
      <c r="F918" s="29"/>
      <c r="K918" s="29"/>
      <c r="P918" s="29"/>
      <c r="U918" s="29"/>
    </row>
    <row r="919">
      <c r="A919" s="28"/>
      <c r="F919" s="29"/>
      <c r="K919" s="29"/>
      <c r="P919" s="29"/>
      <c r="U919" s="29"/>
    </row>
    <row r="920">
      <c r="A920" s="28"/>
      <c r="F920" s="29"/>
      <c r="K920" s="29"/>
      <c r="P920" s="29"/>
      <c r="U920" s="29"/>
    </row>
    <row r="921">
      <c r="A921" s="28"/>
      <c r="F921" s="29"/>
      <c r="K921" s="29"/>
      <c r="P921" s="29"/>
      <c r="U921" s="29"/>
    </row>
    <row r="922">
      <c r="A922" s="28"/>
      <c r="F922" s="29"/>
      <c r="K922" s="29"/>
      <c r="P922" s="29"/>
      <c r="U922" s="29"/>
    </row>
    <row r="923">
      <c r="A923" s="28"/>
      <c r="F923" s="29"/>
      <c r="K923" s="29"/>
      <c r="P923" s="29"/>
      <c r="U923" s="29"/>
    </row>
    <row r="924">
      <c r="A924" s="28"/>
      <c r="F924" s="29"/>
      <c r="K924" s="29"/>
      <c r="P924" s="29"/>
      <c r="U924" s="29"/>
    </row>
    <row r="925">
      <c r="A925" s="28"/>
      <c r="F925" s="29"/>
      <c r="K925" s="29"/>
      <c r="P925" s="29"/>
      <c r="U925" s="29"/>
    </row>
    <row r="926">
      <c r="A926" s="28"/>
      <c r="F926" s="29"/>
      <c r="K926" s="29"/>
      <c r="P926" s="29"/>
      <c r="U926" s="29"/>
    </row>
    <row r="927">
      <c r="A927" s="28"/>
      <c r="F927" s="29"/>
      <c r="K927" s="29"/>
      <c r="P927" s="29"/>
      <c r="U927" s="29"/>
    </row>
    <row r="928">
      <c r="A928" s="28"/>
      <c r="F928" s="29"/>
      <c r="K928" s="29"/>
      <c r="P928" s="29"/>
      <c r="U928" s="29"/>
    </row>
    <row r="929">
      <c r="A929" s="28"/>
      <c r="F929" s="29"/>
      <c r="K929" s="29"/>
      <c r="P929" s="29"/>
      <c r="U929" s="29"/>
    </row>
    <row r="930">
      <c r="A930" s="28"/>
      <c r="F930" s="29"/>
      <c r="K930" s="29"/>
      <c r="P930" s="29"/>
      <c r="U930" s="29"/>
    </row>
    <row r="931">
      <c r="A931" s="28"/>
      <c r="F931" s="29"/>
      <c r="K931" s="29"/>
      <c r="P931" s="29"/>
      <c r="U931" s="29"/>
    </row>
    <row r="932">
      <c r="A932" s="28"/>
      <c r="F932" s="29"/>
      <c r="K932" s="29"/>
      <c r="P932" s="29"/>
      <c r="U932" s="29"/>
    </row>
    <row r="933">
      <c r="A933" s="28"/>
      <c r="F933" s="29"/>
      <c r="K933" s="29"/>
      <c r="P933" s="29"/>
      <c r="U933" s="29"/>
    </row>
    <row r="934">
      <c r="A934" s="28"/>
      <c r="F934" s="29"/>
      <c r="K934" s="29"/>
      <c r="P934" s="29"/>
      <c r="U934" s="29"/>
    </row>
    <row r="935">
      <c r="A935" s="28"/>
      <c r="F935" s="29"/>
      <c r="K935" s="29"/>
      <c r="P935" s="29"/>
      <c r="U935" s="29"/>
    </row>
    <row r="936">
      <c r="A936" s="28"/>
      <c r="F936" s="29"/>
      <c r="K936" s="29"/>
      <c r="P936" s="29"/>
      <c r="U936" s="29"/>
    </row>
    <row r="937">
      <c r="A937" s="28"/>
      <c r="F937" s="29"/>
      <c r="K937" s="29"/>
      <c r="P937" s="29"/>
      <c r="U937" s="29"/>
    </row>
    <row r="938">
      <c r="A938" s="28"/>
      <c r="F938" s="29"/>
      <c r="K938" s="29"/>
      <c r="P938" s="29"/>
      <c r="U938" s="29"/>
    </row>
    <row r="939">
      <c r="A939" s="28"/>
      <c r="F939" s="29"/>
      <c r="K939" s="29"/>
      <c r="P939" s="29"/>
      <c r="U939" s="29"/>
    </row>
    <row r="940">
      <c r="A940" s="28"/>
      <c r="F940" s="29"/>
      <c r="K940" s="29"/>
      <c r="P940" s="29"/>
      <c r="U940" s="29"/>
    </row>
    <row r="941">
      <c r="A941" s="28"/>
      <c r="F941" s="29"/>
      <c r="K941" s="29"/>
      <c r="P941" s="29"/>
      <c r="U941" s="29"/>
    </row>
    <row r="942">
      <c r="A942" s="28"/>
      <c r="F942" s="29"/>
      <c r="K942" s="29"/>
      <c r="P942" s="29"/>
      <c r="U942" s="29"/>
    </row>
    <row r="943">
      <c r="A943" s="28"/>
      <c r="F943" s="29"/>
      <c r="K943" s="29"/>
      <c r="P943" s="29"/>
      <c r="U943" s="29"/>
    </row>
    <row r="944">
      <c r="A944" s="28"/>
      <c r="F944" s="29"/>
      <c r="K944" s="29"/>
      <c r="P944" s="29"/>
      <c r="U944" s="29"/>
    </row>
    <row r="945">
      <c r="A945" s="28"/>
      <c r="F945" s="29"/>
      <c r="K945" s="29"/>
      <c r="P945" s="29"/>
      <c r="U945" s="29"/>
    </row>
    <row r="946">
      <c r="A946" s="28"/>
      <c r="F946" s="29"/>
      <c r="K946" s="29"/>
      <c r="P946" s="29"/>
      <c r="U946" s="29"/>
    </row>
    <row r="947">
      <c r="A947" s="28"/>
      <c r="F947" s="29"/>
      <c r="K947" s="29"/>
      <c r="P947" s="29"/>
      <c r="U947" s="29"/>
    </row>
    <row r="948">
      <c r="A948" s="28"/>
      <c r="F948" s="29"/>
      <c r="K948" s="29"/>
      <c r="P948" s="29"/>
      <c r="U948" s="29"/>
    </row>
    <row r="949">
      <c r="A949" s="28"/>
      <c r="F949" s="29"/>
      <c r="K949" s="29"/>
      <c r="P949" s="29"/>
      <c r="U949" s="29"/>
    </row>
    <row r="950">
      <c r="A950" s="28"/>
      <c r="F950" s="29"/>
      <c r="K950" s="29"/>
      <c r="P950" s="29"/>
      <c r="U950" s="29"/>
    </row>
    <row r="951">
      <c r="A951" s="28"/>
      <c r="F951" s="29"/>
      <c r="K951" s="29"/>
      <c r="P951" s="29"/>
      <c r="U951" s="29"/>
    </row>
    <row r="952">
      <c r="A952" s="28"/>
      <c r="F952" s="29"/>
      <c r="K952" s="29"/>
      <c r="P952" s="29"/>
      <c r="U952" s="29"/>
    </row>
    <row r="953">
      <c r="A953" s="28"/>
      <c r="F953" s="29"/>
      <c r="K953" s="29"/>
      <c r="P953" s="29"/>
      <c r="U953" s="29"/>
    </row>
    <row r="954">
      <c r="A954" s="28"/>
      <c r="F954" s="29"/>
      <c r="K954" s="29"/>
      <c r="P954" s="29"/>
      <c r="U954" s="29"/>
    </row>
    <row r="955">
      <c r="A955" s="28"/>
      <c r="F955" s="29"/>
      <c r="K955" s="29"/>
      <c r="P955" s="29"/>
      <c r="U955" s="29"/>
    </row>
    <row r="956">
      <c r="A956" s="28"/>
      <c r="F956" s="29"/>
      <c r="K956" s="29"/>
      <c r="P956" s="29"/>
      <c r="U956" s="29"/>
    </row>
    <row r="957">
      <c r="A957" s="28"/>
      <c r="F957" s="29"/>
      <c r="K957" s="29"/>
      <c r="P957" s="29"/>
      <c r="U957" s="29"/>
    </row>
    <row r="958">
      <c r="A958" s="28"/>
      <c r="F958" s="29"/>
      <c r="K958" s="29"/>
      <c r="P958" s="29"/>
      <c r="U958" s="29"/>
    </row>
    <row r="959">
      <c r="A959" s="28"/>
      <c r="F959" s="29"/>
      <c r="K959" s="29"/>
      <c r="P959" s="29"/>
      <c r="U959" s="29"/>
    </row>
    <row r="960">
      <c r="A960" s="28"/>
      <c r="F960" s="29"/>
      <c r="K960" s="29"/>
      <c r="P960" s="29"/>
      <c r="U960" s="29"/>
    </row>
    <row r="961">
      <c r="A961" s="28"/>
      <c r="F961" s="29"/>
      <c r="K961" s="29"/>
      <c r="P961" s="29"/>
      <c r="U961" s="29"/>
    </row>
    <row r="962">
      <c r="A962" s="28"/>
      <c r="F962" s="29"/>
      <c r="K962" s="29"/>
      <c r="P962" s="29"/>
      <c r="U962" s="29"/>
    </row>
    <row r="963">
      <c r="A963" s="28"/>
      <c r="F963" s="29"/>
      <c r="K963" s="29"/>
      <c r="P963" s="29"/>
      <c r="U963" s="29"/>
    </row>
    <row r="964">
      <c r="A964" s="28"/>
      <c r="F964" s="29"/>
      <c r="K964" s="29"/>
      <c r="P964" s="29"/>
      <c r="U964" s="29"/>
    </row>
    <row r="965">
      <c r="A965" s="28"/>
      <c r="F965" s="29"/>
      <c r="K965" s="29"/>
      <c r="P965" s="29"/>
      <c r="U965" s="29"/>
    </row>
    <row r="966">
      <c r="A966" s="28"/>
      <c r="F966" s="29"/>
      <c r="K966" s="29"/>
      <c r="P966" s="29"/>
      <c r="U966" s="29"/>
    </row>
    <row r="967">
      <c r="A967" s="28"/>
      <c r="F967" s="29"/>
      <c r="K967" s="29"/>
      <c r="P967" s="29"/>
      <c r="U967" s="29"/>
    </row>
    <row r="968">
      <c r="A968" s="28"/>
      <c r="F968" s="29"/>
      <c r="K968" s="29"/>
      <c r="P968" s="29"/>
      <c r="U968" s="29"/>
    </row>
    <row r="969">
      <c r="A969" s="28"/>
      <c r="F969" s="29"/>
      <c r="K969" s="29"/>
      <c r="P969" s="29"/>
      <c r="U969" s="29"/>
    </row>
    <row r="970">
      <c r="A970" s="28"/>
      <c r="F970" s="29"/>
      <c r="K970" s="29"/>
      <c r="P970" s="29"/>
      <c r="U970" s="29"/>
    </row>
    <row r="971">
      <c r="A971" s="28"/>
      <c r="F971" s="29"/>
      <c r="K971" s="29"/>
      <c r="P971" s="29"/>
      <c r="U971" s="29"/>
    </row>
    <row r="972">
      <c r="A972" s="28"/>
      <c r="F972" s="29"/>
      <c r="K972" s="29"/>
      <c r="P972" s="29"/>
      <c r="U972" s="29"/>
    </row>
    <row r="973">
      <c r="A973" s="28"/>
      <c r="F973" s="29"/>
      <c r="K973" s="29"/>
      <c r="P973" s="29"/>
      <c r="U973" s="29"/>
    </row>
    <row r="974">
      <c r="A974" s="28"/>
      <c r="F974" s="29"/>
      <c r="K974" s="29"/>
      <c r="P974" s="29"/>
      <c r="U974" s="29"/>
    </row>
    <row r="975">
      <c r="A975" s="28"/>
      <c r="F975" s="29"/>
      <c r="K975" s="29"/>
      <c r="P975" s="29"/>
      <c r="U975" s="29"/>
    </row>
    <row r="976">
      <c r="A976" s="28"/>
      <c r="F976" s="29"/>
      <c r="K976" s="29"/>
      <c r="P976" s="29"/>
      <c r="U976" s="29"/>
    </row>
    <row r="977">
      <c r="A977" s="28"/>
      <c r="F977" s="29"/>
      <c r="K977" s="29"/>
      <c r="P977" s="29"/>
      <c r="U977" s="29"/>
    </row>
    <row r="978">
      <c r="A978" s="28"/>
      <c r="F978" s="29"/>
      <c r="K978" s="29"/>
      <c r="P978" s="29"/>
      <c r="U978" s="29"/>
    </row>
    <row r="979">
      <c r="A979" s="28"/>
      <c r="F979" s="29"/>
      <c r="K979" s="29"/>
      <c r="P979" s="29"/>
      <c r="U979" s="29"/>
    </row>
    <row r="980">
      <c r="A980" s="28"/>
      <c r="F980" s="29"/>
      <c r="K980" s="29"/>
      <c r="P980" s="29"/>
      <c r="U980" s="29"/>
    </row>
    <row r="981">
      <c r="A981" s="28"/>
      <c r="F981" s="29"/>
      <c r="K981" s="29"/>
      <c r="P981" s="29"/>
      <c r="U981" s="29"/>
    </row>
    <row r="982">
      <c r="A982" s="28"/>
      <c r="F982" s="29"/>
      <c r="K982" s="29"/>
      <c r="P982" s="29"/>
      <c r="U982" s="29"/>
    </row>
    <row r="983">
      <c r="A983" s="28"/>
      <c r="F983" s="29"/>
      <c r="K983" s="29"/>
      <c r="P983" s="29"/>
      <c r="U983" s="29"/>
    </row>
    <row r="984">
      <c r="A984" s="28"/>
      <c r="F984" s="29"/>
      <c r="K984" s="29"/>
      <c r="P984" s="29"/>
      <c r="U984" s="29"/>
    </row>
    <row r="985">
      <c r="A985" s="28"/>
      <c r="F985" s="29"/>
      <c r="K985" s="29"/>
      <c r="P985" s="29"/>
      <c r="U985" s="29"/>
    </row>
    <row r="986">
      <c r="A986" s="28"/>
      <c r="F986" s="29"/>
      <c r="K986" s="29"/>
      <c r="P986" s="29"/>
      <c r="U986" s="29"/>
    </row>
    <row r="987">
      <c r="A987" s="28"/>
      <c r="F987" s="29"/>
      <c r="K987" s="29"/>
      <c r="P987" s="29"/>
      <c r="U987" s="29"/>
    </row>
    <row r="988">
      <c r="A988" s="28"/>
      <c r="F988" s="29"/>
      <c r="K988" s="29"/>
      <c r="P988" s="29"/>
      <c r="U988" s="29"/>
    </row>
    <row r="989">
      <c r="A989" s="28"/>
      <c r="F989" s="29"/>
      <c r="K989" s="29"/>
      <c r="P989" s="29"/>
      <c r="U989" s="29"/>
    </row>
    <row r="990">
      <c r="A990" s="28"/>
      <c r="F990" s="29"/>
      <c r="K990" s="29"/>
      <c r="P990" s="29"/>
      <c r="U990" s="29"/>
    </row>
    <row r="991">
      <c r="A991" s="28"/>
      <c r="F991" s="29"/>
      <c r="K991" s="29"/>
      <c r="P991" s="29"/>
      <c r="U991" s="29"/>
    </row>
    <row r="992">
      <c r="A992" s="28"/>
      <c r="F992" s="29"/>
      <c r="K992" s="29"/>
      <c r="P992" s="29"/>
      <c r="U992" s="29"/>
    </row>
    <row r="993">
      <c r="A993" s="28"/>
      <c r="F993" s="29"/>
      <c r="K993" s="29"/>
      <c r="P993" s="29"/>
      <c r="U993" s="29"/>
    </row>
    <row r="994">
      <c r="A994" s="28"/>
      <c r="F994" s="29"/>
      <c r="K994" s="29"/>
      <c r="P994" s="29"/>
      <c r="U994" s="29"/>
    </row>
    <row r="995">
      <c r="A995" s="28"/>
      <c r="F995" s="29"/>
      <c r="K995" s="29"/>
      <c r="P995" s="29"/>
      <c r="U995" s="29"/>
    </row>
    <row r="996">
      <c r="A996" s="28"/>
      <c r="F996" s="29"/>
      <c r="K996" s="29"/>
      <c r="P996" s="29"/>
      <c r="U996" s="29"/>
    </row>
    <row r="997">
      <c r="A997" s="28"/>
      <c r="F997" s="29"/>
      <c r="K997" s="29"/>
      <c r="P997" s="29"/>
      <c r="U997" s="29"/>
    </row>
    <row r="998">
      <c r="A998" s="28"/>
      <c r="F998" s="29"/>
      <c r="K998" s="29"/>
      <c r="P998" s="29"/>
      <c r="U998" s="29"/>
    </row>
    <row r="999">
      <c r="A999" s="28"/>
      <c r="F999" s="29"/>
      <c r="K999" s="29"/>
      <c r="P999" s="29"/>
      <c r="U999" s="29"/>
    </row>
  </sheetData>
  <mergeCells count="11">
    <mergeCell ref="B3:D3"/>
    <mergeCell ref="D5:D6"/>
    <mergeCell ref="G3:I3"/>
    <mergeCell ref="I5:I8"/>
    <mergeCell ref="V3:X3"/>
    <mergeCell ref="B1:Y1"/>
    <mergeCell ref="L3:N3"/>
    <mergeCell ref="N5:N7"/>
    <mergeCell ref="Q3:S3"/>
    <mergeCell ref="S5:S8"/>
    <mergeCell ref="X5:X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159</v>
      </c>
    </row>
    <row r="2">
      <c r="A2" s="28"/>
      <c r="B2" s="4"/>
      <c r="F2" s="29"/>
      <c r="K2" s="29"/>
      <c r="P2" s="29"/>
      <c r="U2" s="29"/>
    </row>
    <row r="3">
      <c r="A3" s="26"/>
      <c r="B3" s="3" t="s">
        <v>4</v>
      </c>
      <c r="E3" s="1"/>
      <c r="F3" s="30"/>
      <c r="G3" s="3" t="s">
        <v>6</v>
      </c>
      <c r="J3" s="1"/>
      <c r="K3" s="30"/>
      <c r="L3" s="3" t="s">
        <v>7</v>
      </c>
      <c r="O3" s="1"/>
      <c r="P3" s="30"/>
      <c r="Q3" s="3" t="s">
        <v>8</v>
      </c>
      <c r="T3" s="1"/>
      <c r="U3" s="30"/>
      <c r="V3" s="3" t="s">
        <v>9</v>
      </c>
      <c r="Y3" s="1"/>
    </row>
    <row r="4">
      <c r="A4" s="26"/>
      <c r="B4" s="7" t="s">
        <v>14</v>
      </c>
      <c r="C4" s="1" t="s">
        <v>11</v>
      </c>
      <c r="D4" s="1" t="s">
        <v>12</v>
      </c>
      <c r="E4" s="1" t="s">
        <v>13</v>
      </c>
      <c r="F4" s="30"/>
      <c r="G4" s="7" t="s">
        <v>14</v>
      </c>
      <c r="H4" s="1" t="s">
        <v>11</v>
      </c>
      <c r="I4" s="1" t="s">
        <v>12</v>
      </c>
      <c r="J4" s="1" t="s">
        <v>13</v>
      </c>
      <c r="K4" s="30"/>
      <c r="L4" s="7" t="s">
        <v>14</v>
      </c>
      <c r="M4" s="1" t="s">
        <v>11</v>
      </c>
      <c r="N4" s="1" t="s">
        <v>12</v>
      </c>
      <c r="O4" s="1" t="s">
        <v>13</v>
      </c>
      <c r="P4" s="30"/>
      <c r="Q4" s="7" t="s">
        <v>14</v>
      </c>
      <c r="R4" s="1" t="s">
        <v>11</v>
      </c>
      <c r="S4" s="1" t="s">
        <v>12</v>
      </c>
      <c r="T4" s="1" t="s">
        <v>13</v>
      </c>
      <c r="U4" s="30"/>
      <c r="V4" s="7" t="s">
        <v>14</v>
      </c>
      <c r="W4" s="1" t="s">
        <v>11</v>
      </c>
      <c r="X4" s="1" t="s">
        <v>12</v>
      </c>
      <c r="Y4" s="1" t="s">
        <v>13</v>
      </c>
    </row>
    <row r="5">
      <c r="A5" s="26" t="s">
        <v>15</v>
      </c>
      <c r="B5" s="41" t="s">
        <v>163</v>
      </c>
      <c r="C5" s="5">
        <v>1.38483</v>
      </c>
      <c r="D5" s="16">
        <v>0.080871555</v>
      </c>
      <c r="E5">
        <f>C5/D5</f>
        <v>17.12382061</v>
      </c>
      <c r="F5" s="29"/>
      <c r="G5" s="41" t="s">
        <v>163</v>
      </c>
      <c r="H5" s="5">
        <v>1.3318359</v>
      </c>
      <c r="I5" s="16">
        <v>0.104288104</v>
      </c>
      <c r="J5">
        <f>H5/I5</f>
        <v>12.77073654</v>
      </c>
      <c r="K5" s="29"/>
      <c r="L5" s="20" t="s">
        <v>169</v>
      </c>
      <c r="M5" s="5">
        <v>1.43447714</v>
      </c>
      <c r="N5" s="16">
        <v>0.120499652</v>
      </c>
      <c r="O5">
        <f>M5/N5</f>
        <v>11.90440899</v>
      </c>
      <c r="P5" s="29"/>
      <c r="Q5" s="20" t="s">
        <v>171</v>
      </c>
      <c r="R5" s="5">
        <v>1.1884384</v>
      </c>
      <c r="S5" s="16">
        <v>0.134596573</v>
      </c>
      <c r="T5">
        <f>R5/S5</f>
        <v>8.829633426</v>
      </c>
      <c r="U5" s="29"/>
      <c r="V5" s="42" t="s">
        <v>173</v>
      </c>
      <c r="W5" s="31">
        <v>0.9642566</v>
      </c>
      <c r="X5" s="16">
        <v>0.146627529</v>
      </c>
      <c r="Y5" s="32">
        <f>W5/X5</f>
        <v>6.576231671</v>
      </c>
    </row>
    <row r="6">
      <c r="A6" s="26" t="s">
        <v>30</v>
      </c>
      <c r="B6" s="20" t="s">
        <v>177</v>
      </c>
      <c r="C6" s="5">
        <v>0.91512718</v>
      </c>
      <c r="E6">
        <f>C6/D5</f>
        <v>11.31581036</v>
      </c>
      <c r="F6" s="29"/>
      <c r="G6" s="20" t="s">
        <v>169</v>
      </c>
      <c r="H6" s="5">
        <v>1.30772459</v>
      </c>
      <c r="J6">
        <f>H6/I5</f>
        <v>12.53953749</v>
      </c>
      <c r="K6" s="29"/>
      <c r="L6" s="41" t="s">
        <v>181</v>
      </c>
      <c r="M6" s="5">
        <v>1.085770888</v>
      </c>
      <c r="O6">
        <f>M6/N5</f>
        <v>9.010572811</v>
      </c>
      <c r="P6" s="29"/>
      <c r="Q6" s="41" t="s">
        <v>182</v>
      </c>
      <c r="R6" s="5">
        <v>0.90610517</v>
      </c>
      <c r="T6">
        <f>R6/S5</f>
        <v>6.732007731</v>
      </c>
      <c r="U6" s="29"/>
      <c r="V6" s="35" t="s">
        <v>183</v>
      </c>
      <c r="W6" s="31">
        <v>0.7937005</v>
      </c>
      <c r="X6" s="32"/>
      <c r="Y6" s="32">
        <f>W6/X5</f>
        <v>5.413038775</v>
      </c>
    </row>
    <row r="7">
      <c r="A7" s="26" t="s">
        <v>38</v>
      </c>
      <c r="B7" s="12" t="s">
        <v>184</v>
      </c>
      <c r="C7" s="5">
        <v>0.7382578</v>
      </c>
      <c r="E7">
        <f>C7/D5</f>
        <v>9.128769689</v>
      </c>
      <c r="F7" s="29"/>
      <c r="G7" s="12" t="s">
        <v>185</v>
      </c>
      <c r="H7" s="5">
        <v>1.12600368</v>
      </c>
      <c r="J7">
        <f>H7/I5</f>
        <v>10.79704815</v>
      </c>
      <c r="K7" s="29"/>
      <c r="L7" s="12" t="s">
        <v>187</v>
      </c>
      <c r="M7" s="5">
        <v>0.7647123</v>
      </c>
      <c r="O7">
        <f>M7/N5</f>
        <v>6.346178494</v>
      </c>
      <c r="P7" s="29"/>
      <c r="Q7" s="12" t="s">
        <v>188</v>
      </c>
      <c r="R7" s="5">
        <v>0.76342458</v>
      </c>
      <c r="T7">
        <f>R7/S5</f>
        <v>5.67194664</v>
      </c>
      <c r="U7" s="29"/>
      <c r="V7" s="43" t="s">
        <v>189</v>
      </c>
      <c r="W7" s="31">
        <v>0.72022293</v>
      </c>
      <c r="X7" s="32"/>
      <c r="Y7" s="32">
        <f>W7/X5</f>
        <v>4.911921621</v>
      </c>
    </row>
    <row r="8">
      <c r="A8" s="26" t="s">
        <v>46</v>
      </c>
      <c r="B8" s="5" t="s">
        <v>190</v>
      </c>
      <c r="C8" s="5">
        <v>0.6811423</v>
      </c>
      <c r="E8">
        <f>C8/D5</f>
        <v>8.422520131</v>
      </c>
      <c r="F8" s="29"/>
      <c r="G8" s="44" t="s">
        <v>187</v>
      </c>
      <c r="H8" s="5">
        <v>0.7327408</v>
      </c>
      <c r="J8">
        <f>H8/I5</f>
        <v>7.02612064</v>
      </c>
      <c r="K8" s="29"/>
      <c r="L8" s="12" t="s">
        <v>185</v>
      </c>
      <c r="M8" s="5">
        <v>0.7475592</v>
      </c>
      <c r="O8">
        <f>M8/N5</f>
        <v>6.203828705</v>
      </c>
      <c r="P8" s="29"/>
      <c r="U8" s="29"/>
      <c r="V8" s="45" t="s">
        <v>191</v>
      </c>
      <c r="W8" s="31">
        <v>0.71510997</v>
      </c>
      <c r="X8" s="32"/>
      <c r="Y8" s="32">
        <f>W8/X5</f>
        <v>4.877051225</v>
      </c>
    </row>
    <row r="9">
      <c r="A9" s="26" t="s">
        <v>49</v>
      </c>
      <c r="D9">
        <f>(C8+1)/(C5+1)</f>
        <v>0.7049317142</v>
      </c>
      <c r="F9" s="29"/>
      <c r="K9" s="29"/>
      <c r="N9">
        <f>(M8+1)/(M5+1)</f>
        <v>0.7178375887</v>
      </c>
      <c r="P9" s="29"/>
      <c r="U9" s="29"/>
      <c r="X9">
        <f>(W8+1)/(W5+1)</f>
        <v>0.8731598356</v>
      </c>
    </row>
    <row r="10">
      <c r="A10" s="28"/>
      <c r="F10" s="29"/>
      <c r="K10" s="29"/>
      <c r="P10" s="29"/>
      <c r="U10" s="29"/>
    </row>
    <row r="11">
      <c r="A11" s="25" t="s">
        <v>53</v>
      </c>
      <c r="B11" s="5" t="s">
        <v>192</v>
      </c>
      <c r="F11" s="29"/>
      <c r="G11" s="5" t="s">
        <v>193</v>
      </c>
      <c r="K11" s="29"/>
      <c r="L11" s="5" t="s">
        <v>194</v>
      </c>
      <c r="P11" s="29"/>
      <c r="Q11" s="5" t="s">
        <v>195</v>
      </c>
      <c r="U11" s="29"/>
      <c r="V11" s="5" t="s">
        <v>176</v>
      </c>
      <c r="X11" s="16"/>
    </row>
    <row r="12">
      <c r="A12" s="28"/>
      <c r="F12" s="29"/>
      <c r="K12" s="29"/>
      <c r="P12" s="29"/>
      <c r="U12" s="29"/>
    </row>
    <row r="13">
      <c r="A13" s="28"/>
      <c r="F13" s="29"/>
      <c r="K13" s="29"/>
      <c r="P13" s="29"/>
      <c r="U13" s="29"/>
    </row>
    <row r="14">
      <c r="A14" s="28"/>
      <c r="F14" s="29"/>
      <c r="K14" s="29"/>
      <c r="P14" s="29"/>
      <c r="U14" s="29"/>
    </row>
    <row r="15">
      <c r="A15" s="28"/>
      <c r="F15" s="29"/>
      <c r="K15" s="29"/>
      <c r="P15" s="29"/>
      <c r="U15" s="29"/>
    </row>
    <row r="16">
      <c r="A16" s="28"/>
      <c r="F16" s="29"/>
      <c r="K16" s="29"/>
      <c r="P16" s="29"/>
      <c r="U16" s="29"/>
    </row>
    <row r="17">
      <c r="A17" s="28"/>
      <c r="F17" s="29"/>
      <c r="K17" s="29"/>
      <c r="P17" s="29"/>
      <c r="U17" s="29"/>
    </row>
    <row r="18">
      <c r="A18" s="28"/>
      <c r="F18" s="29"/>
      <c r="K18" s="29"/>
      <c r="P18" s="29"/>
      <c r="U18" s="29"/>
    </row>
    <row r="19">
      <c r="A19" s="28"/>
      <c r="F19" s="29"/>
      <c r="K19" s="29"/>
      <c r="P19" s="29"/>
      <c r="U19" s="29"/>
    </row>
    <row r="20">
      <c r="A20" s="28"/>
      <c r="F20" s="29"/>
      <c r="K20" s="29"/>
      <c r="P20" s="29"/>
      <c r="U20" s="29"/>
    </row>
    <row r="21">
      <c r="A21" s="28"/>
      <c r="F21" s="29"/>
      <c r="K21" s="29"/>
      <c r="P21" s="29"/>
      <c r="U21" s="29"/>
    </row>
    <row r="22">
      <c r="A22" s="28"/>
      <c r="F22" s="29"/>
      <c r="K22" s="29"/>
      <c r="P22" s="29"/>
      <c r="U22" s="29"/>
    </row>
    <row r="23">
      <c r="A23" s="28"/>
      <c r="F23" s="29"/>
      <c r="K23" s="29"/>
      <c r="P23" s="29"/>
      <c r="U23" s="29"/>
    </row>
    <row r="24">
      <c r="A24" s="28"/>
      <c r="F24" s="29"/>
      <c r="K24" s="29"/>
      <c r="P24" s="29"/>
      <c r="U24" s="29"/>
    </row>
    <row r="25">
      <c r="A25" s="28"/>
      <c r="F25" s="29"/>
      <c r="K25" s="29"/>
      <c r="P25" s="29"/>
      <c r="U25" s="29"/>
    </row>
    <row r="26">
      <c r="A26" s="28"/>
      <c r="F26" s="29"/>
      <c r="K26" s="29"/>
      <c r="P26" s="29"/>
      <c r="U26" s="29"/>
    </row>
    <row r="27">
      <c r="A27" s="28"/>
      <c r="F27" s="29"/>
      <c r="K27" s="29"/>
      <c r="P27" s="29"/>
      <c r="U27" s="29"/>
    </row>
    <row r="28">
      <c r="A28" s="28"/>
      <c r="F28" s="29"/>
      <c r="K28" s="29"/>
      <c r="P28" s="29"/>
      <c r="U28" s="29"/>
    </row>
    <row r="29">
      <c r="A29" s="28"/>
      <c r="F29" s="29"/>
      <c r="K29" s="29"/>
      <c r="P29" s="29"/>
      <c r="U29" s="29"/>
    </row>
    <row r="30">
      <c r="A30" s="28"/>
      <c r="F30" s="29"/>
      <c r="K30" s="29"/>
      <c r="P30" s="29"/>
      <c r="U30" s="29"/>
    </row>
    <row r="31">
      <c r="A31" s="28"/>
      <c r="F31" s="29"/>
      <c r="K31" s="29"/>
      <c r="P31" s="29"/>
      <c r="U31" s="29"/>
    </row>
    <row r="32">
      <c r="A32" s="28"/>
      <c r="F32" s="29"/>
      <c r="K32" s="29"/>
      <c r="P32" s="29"/>
      <c r="U32" s="29"/>
    </row>
    <row r="33">
      <c r="A33" s="28"/>
      <c r="F33" s="29"/>
      <c r="K33" s="29"/>
      <c r="P33" s="29"/>
      <c r="U33" s="29"/>
    </row>
    <row r="34">
      <c r="A34" s="28"/>
      <c r="F34" s="29"/>
      <c r="K34" s="29"/>
      <c r="P34" s="29"/>
      <c r="U34" s="29"/>
    </row>
    <row r="35">
      <c r="A35" s="28"/>
      <c r="F35" s="29"/>
      <c r="K35" s="29"/>
      <c r="P35" s="29"/>
      <c r="U35" s="29"/>
    </row>
    <row r="36">
      <c r="A36" s="28"/>
      <c r="F36" s="29"/>
      <c r="K36" s="29"/>
      <c r="P36" s="29"/>
      <c r="U36" s="29"/>
    </row>
    <row r="37">
      <c r="A37" s="28"/>
      <c r="B37" s="4"/>
      <c r="D37" s="5" t="s">
        <v>14</v>
      </c>
      <c r="F37" s="29"/>
      <c r="K37" s="29"/>
      <c r="P37" s="29"/>
      <c r="U37" s="29"/>
    </row>
    <row r="38">
      <c r="A38" s="28"/>
      <c r="F38" s="29"/>
      <c r="K38" s="29"/>
      <c r="P38" s="29"/>
      <c r="U38" s="29"/>
    </row>
    <row r="39">
      <c r="A39" s="28"/>
      <c r="B39" s="24" t="s">
        <v>61</v>
      </c>
      <c r="D39" s="5" t="s">
        <v>196</v>
      </c>
      <c r="F39" s="29"/>
      <c r="K39" s="29"/>
      <c r="P39" s="29"/>
      <c r="U39" s="29"/>
    </row>
    <row r="40">
      <c r="A40" s="28"/>
      <c r="B40" s="4"/>
      <c r="F40" s="29"/>
      <c r="K40" s="29"/>
      <c r="P40" s="29"/>
      <c r="U40" s="29"/>
    </row>
    <row r="41">
      <c r="A41" s="28"/>
      <c r="B41" s="24" t="s">
        <v>64</v>
      </c>
      <c r="D41" s="5" t="s">
        <v>195</v>
      </c>
      <c r="F41" s="29"/>
      <c r="K41" s="29"/>
      <c r="P41" s="29"/>
      <c r="U41" s="29"/>
    </row>
    <row r="42">
      <c r="A42" s="28"/>
      <c r="F42" s="29"/>
      <c r="K42" s="29"/>
      <c r="P42" s="29"/>
      <c r="U42" s="29"/>
    </row>
    <row r="43">
      <c r="A43" s="28"/>
      <c r="F43" s="29"/>
      <c r="K43" s="29"/>
      <c r="P43" s="29"/>
      <c r="U43" s="29"/>
    </row>
    <row r="44">
      <c r="A44" s="28"/>
      <c r="F44" s="29"/>
      <c r="K44" s="29"/>
      <c r="P44" s="29"/>
      <c r="U44" s="29"/>
    </row>
    <row r="45">
      <c r="A45" s="28"/>
      <c r="F45" s="29"/>
      <c r="K45" s="29"/>
      <c r="P45" s="29"/>
      <c r="U45" s="29"/>
    </row>
    <row r="46">
      <c r="A46" s="28"/>
      <c r="F46" s="29"/>
      <c r="K46" s="29"/>
      <c r="P46" s="29"/>
      <c r="U46" s="29"/>
    </row>
    <row r="47">
      <c r="A47" s="28"/>
      <c r="F47" s="29"/>
      <c r="K47" s="29"/>
      <c r="P47" s="29"/>
      <c r="U47" s="29"/>
    </row>
    <row r="48">
      <c r="A48" s="28"/>
      <c r="F48" s="29"/>
      <c r="K48" s="29"/>
      <c r="P48" s="29"/>
      <c r="U48" s="29"/>
    </row>
    <row r="49">
      <c r="A49" s="28"/>
      <c r="F49" s="29"/>
      <c r="K49" s="29"/>
      <c r="P49" s="29"/>
      <c r="U49" s="29"/>
    </row>
    <row r="50">
      <c r="A50" s="28"/>
      <c r="F50" s="29"/>
      <c r="K50" s="29"/>
      <c r="P50" s="29"/>
      <c r="U50" s="29"/>
    </row>
    <row r="51">
      <c r="A51" s="28"/>
      <c r="F51" s="29"/>
      <c r="K51" s="29"/>
      <c r="P51" s="29"/>
      <c r="U51" s="29"/>
    </row>
    <row r="52">
      <c r="A52" s="28"/>
      <c r="F52" s="29"/>
      <c r="K52" s="29"/>
      <c r="P52" s="29"/>
      <c r="U52" s="29"/>
    </row>
    <row r="53">
      <c r="A53" s="28"/>
      <c r="F53" s="29"/>
      <c r="K53" s="29"/>
      <c r="P53" s="29"/>
      <c r="U53" s="29"/>
    </row>
    <row r="54">
      <c r="A54" s="28"/>
      <c r="F54" s="29"/>
      <c r="K54" s="29"/>
      <c r="P54" s="29"/>
      <c r="U54" s="29"/>
    </row>
    <row r="55">
      <c r="A55" s="28"/>
      <c r="F55" s="29"/>
      <c r="K55" s="29"/>
      <c r="P55" s="29"/>
      <c r="U55" s="29"/>
    </row>
    <row r="56">
      <c r="A56" s="28"/>
      <c r="F56" s="29"/>
      <c r="K56" s="29"/>
      <c r="P56" s="29"/>
      <c r="U56" s="29"/>
    </row>
    <row r="57">
      <c r="A57" s="28"/>
      <c r="F57" s="29"/>
      <c r="K57" s="29"/>
      <c r="P57" s="29"/>
      <c r="U57" s="29"/>
    </row>
    <row r="58">
      <c r="A58" s="28"/>
      <c r="F58" s="29"/>
      <c r="K58" s="29"/>
      <c r="P58" s="29"/>
      <c r="U58" s="29"/>
    </row>
    <row r="59">
      <c r="A59" s="28"/>
      <c r="F59" s="29"/>
      <c r="K59" s="29"/>
      <c r="P59" s="29"/>
      <c r="U59" s="29"/>
    </row>
    <row r="60">
      <c r="A60" s="28"/>
      <c r="F60" s="29"/>
      <c r="K60" s="29"/>
      <c r="P60" s="29"/>
      <c r="U60" s="29"/>
    </row>
    <row r="61">
      <c r="A61" s="28"/>
      <c r="F61" s="29"/>
      <c r="K61" s="29"/>
      <c r="P61" s="29"/>
      <c r="U61" s="29"/>
    </row>
    <row r="62">
      <c r="A62" s="28"/>
      <c r="F62" s="29"/>
      <c r="K62" s="29"/>
      <c r="P62" s="29"/>
      <c r="U62" s="29"/>
    </row>
    <row r="63">
      <c r="A63" s="28"/>
      <c r="F63" s="29"/>
      <c r="K63" s="29"/>
      <c r="P63" s="29"/>
      <c r="U63" s="29"/>
    </row>
    <row r="64">
      <c r="A64" s="28"/>
      <c r="F64" s="29"/>
      <c r="K64" s="29"/>
      <c r="P64" s="29"/>
      <c r="U64" s="29"/>
    </row>
    <row r="65">
      <c r="A65" s="28"/>
      <c r="F65" s="29"/>
      <c r="K65" s="29"/>
      <c r="P65" s="29"/>
      <c r="U65" s="29"/>
    </row>
    <row r="66">
      <c r="A66" s="28"/>
      <c r="F66" s="29"/>
      <c r="K66" s="29"/>
      <c r="P66" s="29"/>
      <c r="U66" s="29"/>
    </row>
    <row r="67">
      <c r="A67" s="28"/>
      <c r="F67" s="29"/>
      <c r="K67" s="29"/>
      <c r="P67" s="29"/>
      <c r="U67" s="29"/>
    </row>
    <row r="68">
      <c r="A68" s="28"/>
      <c r="F68" s="29"/>
      <c r="K68" s="29"/>
      <c r="P68" s="29"/>
      <c r="U68" s="29"/>
    </row>
    <row r="69">
      <c r="A69" s="28"/>
      <c r="F69" s="29"/>
      <c r="K69" s="29"/>
      <c r="P69" s="29"/>
      <c r="U69" s="29"/>
    </row>
    <row r="70">
      <c r="A70" s="28"/>
      <c r="F70" s="29"/>
      <c r="K70" s="29"/>
      <c r="P70" s="29"/>
      <c r="U70" s="29"/>
    </row>
    <row r="71">
      <c r="A71" s="28"/>
      <c r="F71" s="29"/>
      <c r="K71" s="29"/>
      <c r="P71" s="29"/>
      <c r="U71" s="29"/>
    </row>
    <row r="72">
      <c r="A72" s="28"/>
      <c r="F72" s="29"/>
      <c r="K72" s="29"/>
      <c r="P72" s="29"/>
      <c r="U72" s="29"/>
    </row>
    <row r="73">
      <c r="A73" s="28"/>
      <c r="F73" s="29"/>
      <c r="K73" s="29"/>
      <c r="P73" s="29"/>
      <c r="U73" s="29"/>
    </row>
    <row r="74">
      <c r="A74" s="28"/>
      <c r="F74" s="29"/>
      <c r="K74" s="29"/>
      <c r="P74" s="29"/>
      <c r="U74" s="29"/>
    </row>
    <row r="75">
      <c r="A75" s="28"/>
      <c r="F75" s="29"/>
      <c r="K75" s="29"/>
      <c r="P75" s="29"/>
      <c r="U75" s="29"/>
    </row>
    <row r="76">
      <c r="A76" s="28"/>
      <c r="F76" s="29"/>
      <c r="K76" s="29"/>
      <c r="P76" s="29"/>
      <c r="U76" s="29"/>
    </row>
    <row r="77">
      <c r="A77" s="28"/>
      <c r="F77" s="29"/>
      <c r="K77" s="29"/>
      <c r="P77" s="29"/>
      <c r="U77" s="29"/>
    </row>
    <row r="78">
      <c r="A78" s="28"/>
      <c r="F78" s="29"/>
      <c r="K78" s="29"/>
      <c r="P78" s="29"/>
      <c r="U78" s="29"/>
    </row>
    <row r="79">
      <c r="A79" s="28"/>
      <c r="F79" s="29"/>
      <c r="K79" s="29"/>
      <c r="P79" s="29"/>
      <c r="U79" s="29"/>
    </row>
    <row r="80">
      <c r="A80" s="28"/>
      <c r="F80" s="29"/>
      <c r="K80" s="29"/>
      <c r="P80" s="29"/>
      <c r="U80" s="29"/>
    </row>
    <row r="81">
      <c r="A81" s="28"/>
      <c r="F81" s="29"/>
      <c r="K81" s="29"/>
      <c r="P81" s="29"/>
      <c r="U81" s="29"/>
    </row>
    <row r="82">
      <c r="A82" s="28"/>
      <c r="F82" s="29"/>
      <c r="K82" s="29"/>
      <c r="P82" s="29"/>
      <c r="U82" s="29"/>
    </row>
    <row r="83">
      <c r="A83" s="28"/>
      <c r="F83" s="29"/>
      <c r="K83" s="29"/>
      <c r="P83" s="29"/>
      <c r="U83" s="29"/>
    </row>
    <row r="84">
      <c r="A84" s="28"/>
      <c r="F84" s="29"/>
      <c r="K84" s="29"/>
      <c r="P84" s="29"/>
      <c r="U84" s="29"/>
    </row>
    <row r="85">
      <c r="A85" s="28"/>
      <c r="F85" s="29"/>
      <c r="K85" s="29"/>
      <c r="P85" s="29"/>
      <c r="U85" s="29"/>
    </row>
    <row r="86">
      <c r="A86" s="28"/>
      <c r="F86" s="29"/>
      <c r="K86" s="29"/>
      <c r="P86" s="29"/>
      <c r="U86" s="29"/>
    </row>
    <row r="87">
      <c r="A87" s="28"/>
      <c r="F87" s="29"/>
      <c r="K87" s="29"/>
      <c r="P87" s="29"/>
      <c r="U87" s="29"/>
    </row>
    <row r="88">
      <c r="A88" s="28"/>
      <c r="F88" s="29"/>
      <c r="K88" s="29"/>
      <c r="P88" s="29"/>
      <c r="U88" s="29"/>
    </row>
    <row r="89">
      <c r="A89" s="28"/>
      <c r="F89" s="29"/>
      <c r="K89" s="29"/>
      <c r="P89" s="29"/>
      <c r="U89" s="29"/>
    </row>
    <row r="90">
      <c r="A90" s="28"/>
      <c r="F90" s="29"/>
      <c r="K90" s="29"/>
      <c r="P90" s="29"/>
      <c r="U90" s="29"/>
    </row>
    <row r="91">
      <c r="A91" s="28"/>
      <c r="F91" s="29"/>
      <c r="K91" s="29"/>
      <c r="P91" s="29"/>
      <c r="U91" s="29"/>
    </row>
    <row r="92">
      <c r="A92" s="28"/>
      <c r="F92" s="29"/>
      <c r="K92" s="29"/>
      <c r="P92" s="29"/>
      <c r="U92" s="29"/>
    </row>
    <row r="93">
      <c r="A93" s="28"/>
      <c r="F93" s="29"/>
      <c r="K93" s="29"/>
      <c r="P93" s="29"/>
      <c r="U93" s="29"/>
    </row>
    <row r="94">
      <c r="A94" s="28"/>
      <c r="F94" s="29"/>
      <c r="K94" s="29"/>
      <c r="P94" s="29"/>
      <c r="U94" s="29"/>
    </row>
    <row r="95">
      <c r="A95" s="28"/>
      <c r="F95" s="29"/>
      <c r="K95" s="29"/>
      <c r="P95" s="29"/>
      <c r="U95" s="29"/>
    </row>
    <row r="96">
      <c r="A96" s="28"/>
      <c r="F96" s="29"/>
      <c r="K96" s="29"/>
      <c r="P96" s="29"/>
      <c r="U96" s="29"/>
    </row>
    <row r="97">
      <c r="A97" s="28"/>
      <c r="F97" s="29"/>
      <c r="K97" s="29"/>
      <c r="P97" s="29"/>
      <c r="U97" s="29"/>
    </row>
    <row r="98">
      <c r="A98" s="28"/>
      <c r="F98" s="29"/>
      <c r="K98" s="29"/>
      <c r="P98" s="29"/>
      <c r="U98" s="29"/>
    </row>
    <row r="99">
      <c r="A99" s="28"/>
      <c r="F99" s="29"/>
      <c r="K99" s="29"/>
      <c r="P99" s="29"/>
      <c r="U99" s="29"/>
    </row>
    <row r="100">
      <c r="A100" s="28"/>
      <c r="F100" s="29"/>
      <c r="K100" s="29"/>
      <c r="P100" s="29"/>
      <c r="U100" s="29"/>
    </row>
    <row r="101">
      <c r="A101" s="28"/>
      <c r="F101" s="29"/>
      <c r="K101" s="29"/>
      <c r="P101" s="29"/>
      <c r="U101" s="29"/>
    </row>
    <row r="102">
      <c r="A102" s="28"/>
      <c r="F102" s="29"/>
      <c r="K102" s="29"/>
      <c r="P102" s="29"/>
      <c r="U102" s="29"/>
    </row>
    <row r="103">
      <c r="A103" s="28"/>
      <c r="F103" s="29"/>
      <c r="K103" s="29"/>
      <c r="P103" s="29"/>
      <c r="U103" s="29"/>
    </row>
    <row r="104">
      <c r="A104" s="28"/>
      <c r="F104" s="29"/>
      <c r="K104" s="29"/>
      <c r="P104" s="29"/>
      <c r="U104" s="29"/>
    </row>
    <row r="105">
      <c r="A105" s="28"/>
      <c r="F105" s="29"/>
      <c r="K105" s="29"/>
      <c r="P105" s="29"/>
      <c r="U105" s="29"/>
    </row>
    <row r="106">
      <c r="A106" s="28"/>
      <c r="F106" s="29"/>
      <c r="K106" s="29"/>
      <c r="P106" s="29"/>
      <c r="U106" s="29"/>
    </row>
    <row r="107">
      <c r="A107" s="28"/>
      <c r="F107" s="29"/>
      <c r="K107" s="29"/>
      <c r="P107" s="29"/>
      <c r="U107" s="29"/>
    </row>
    <row r="108">
      <c r="A108" s="28"/>
      <c r="F108" s="29"/>
      <c r="K108" s="29"/>
      <c r="P108" s="29"/>
      <c r="U108" s="29"/>
    </row>
    <row r="109">
      <c r="A109" s="28"/>
      <c r="F109" s="29"/>
      <c r="K109" s="29"/>
      <c r="P109" s="29"/>
      <c r="U109" s="29"/>
    </row>
    <row r="110">
      <c r="A110" s="28"/>
      <c r="F110" s="29"/>
      <c r="K110" s="29"/>
      <c r="P110" s="29"/>
      <c r="U110" s="29"/>
    </row>
    <row r="111">
      <c r="A111" s="28"/>
      <c r="F111" s="29"/>
      <c r="K111" s="29"/>
      <c r="P111" s="29"/>
      <c r="U111" s="29"/>
    </row>
    <row r="112">
      <c r="A112" s="28"/>
      <c r="F112" s="29"/>
      <c r="K112" s="29"/>
      <c r="P112" s="29"/>
      <c r="U112" s="29"/>
    </row>
    <row r="113">
      <c r="A113" s="28"/>
      <c r="F113" s="29"/>
      <c r="K113" s="29"/>
      <c r="P113" s="29"/>
      <c r="U113" s="29"/>
    </row>
    <row r="114">
      <c r="A114" s="28"/>
      <c r="F114" s="29"/>
      <c r="K114" s="29"/>
      <c r="P114" s="29"/>
      <c r="U114" s="29"/>
    </row>
    <row r="115">
      <c r="A115" s="28"/>
      <c r="F115" s="29"/>
      <c r="K115" s="29"/>
      <c r="P115" s="29"/>
      <c r="U115" s="29"/>
    </row>
    <row r="116">
      <c r="A116" s="28"/>
      <c r="F116" s="29"/>
      <c r="K116" s="29"/>
      <c r="P116" s="29"/>
      <c r="U116" s="29"/>
    </row>
    <row r="117">
      <c r="A117" s="28"/>
      <c r="F117" s="29"/>
      <c r="K117" s="29"/>
      <c r="P117" s="29"/>
      <c r="U117" s="29"/>
    </row>
    <row r="118">
      <c r="A118" s="28"/>
      <c r="F118" s="29"/>
      <c r="K118" s="29"/>
      <c r="P118" s="29"/>
      <c r="U118" s="29"/>
    </row>
    <row r="119">
      <c r="A119" s="28"/>
      <c r="F119" s="29"/>
      <c r="K119" s="29"/>
      <c r="P119" s="29"/>
      <c r="U119" s="29"/>
    </row>
    <row r="120">
      <c r="A120" s="28"/>
      <c r="F120" s="29"/>
      <c r="K120" s="29"/>
      <c r="P120" s="29"/>
      <c r="U120" s="29"/>
    </row>
    <row r="121">
      <c r="A121" s="28"/>
      <c r="F121" s="29"/>
      <c r="K121" s="29"/>
      <c r="P121" s="29"/>
      <c r="U121" s="29"/>
    </row>
    <row r="122">
      <c r="A122" s="28"/>
      <c r="F122" s="29"/>
      <c r="K122" s="29"/>
      <c r="P122" s="29"/>
      <c r="U122" s="29"/>
    </row>
    <row r="123">
      <c r="A123" s="28"/>
      <c r="F123" s="29"/>
      <c r="K123" s="29"/>
      <c r="P123" s="29"/>
      <c r="U123" s="29"/>
    </row>
    <row r="124">
      <c r="A124" s="28"/>
      <c r="F124" s="29"/>
      <c r="K124" s="29"/>
      <c r="P124" s="29"/>
      <c r="U124" s="29"/>
    </row>
    <row r="125">
      <c r="A125" s="28"/>
      <c r="F125" s="29"/>
      <c r="K125" s="29"/>
      <c r="P125" s="29"/>
      <c r="U125" s="29"/>
    </row>
    <row r="126">
      <c r="A126" s="28"/>
      <c r="F126" s="29"/>
      <c r="K126" s="29"/>
      <c r="P126" s="29"/>
      <c r="U126" s="29"/>
    </row>
    <row r="127">
      <c r="A127" s="28"/>
      <c r="F127" s="29"/>
      <c r="K127" s="29"/>
      <c r="P127" s="29"/>
      <c r="U127" s="29"/>
    </row>
    <row r="128">
      <c r="A128" s="28"/>
      <c r="F128" s="29"/>
      <c r="K128" s="29"/>
      <c r="P128" s="29"/>
      <c r="U128" s="29"/>
    </row>
    <row r="129">
      <c r="A129" s="28"/>
      <c r="F129" s="29"/>
      <c r="K129" s="29"/>
      <c r="P129" s="29"/>
      <c r="U129" s="29"/>
    </row>
    <row r="130">
      <c r="A130" s="28"/>
      <c r="F130" s="29"/>
      <c r="K130" s="29"/>
      <c r="P130" s="29"/>
      <c r="U130" s="29"/>
    </row>
    <row r="131">
      <c r="A131" s="28"/>
      <c r="F131" s="29"/>
      <c r="K131" s="29"/>
      <c r="P131" s="29"/>
      <c r="U131" s="29"/>
    </row>
    <row r="132">
      <c r="A132" s="28"/>
      <c r="F132" s="29"/>
      <c r="K132" s="29"/>
      <c r="P132" s="29"/>
      <c r="U132" s="29"/>
    </row>
    <row r="133">
      <c r="A133" s="28"/>
      <c r="F133" s="29"/>
      <c r="K133" s="29"/>
      <c r="P133" s="29"/>
      <c r="U133" s="29"/>
    </row>
    <row r="134">
      <c r="A134" s="28"/>
      <c r="F134" s="29"/>
      <c r="K134" s="29"/>
      <c r="P134" s="29"/>
      <c r="U134" s="29"/>
    </row>
    <row r="135">
      <c r="A135" s="28"/>
      <c r="F135" s="29"/>
      <c r="K135" s="29"/>
      <c r="P135" s="29"/>
      <c r="U135" s="29"/>
    </row>
    <row r="136">
      <c r="A136" s="28"/>
      <c r="F136" s="29"/>
      <c r="K136" s="29"/>
      <c r="P136" s="29"/>
      <c r="U136" s="29"/>
    </row>
    <row r="137">
      <c r="A137" s="28"/>
      <c r="F137" s="29"/>
      <c r="K137" s="29"/>
      <c r="P137" s="29"/>
      <c r="U137" s="29"/>
    </row>
    <row r="138">
      <c r="A138" s="28"/>
      <c r="F138" s="29"/>
      <c r="K138" s="29"/>
      <c r="P138" s="29"/>
      <c r="U138" s="29"/>
    </row>
    <row r="139">
      <c r="A139" s="28"/>
      <c r="F139" s="29"/>
      <c r="K139" s="29"/>
      <c r="P139" s="29"/>
      <c r="U139" s="29"/>
    </row>
    <row r="140">
      <c r="A140" s="28"/>
      <c r="F140" s="29"/>
      <c r="K140" s="29"/>
      <c r="P140" s="29"/>
      <c r="U140" s="29"/>
    </row>
    <row r="141">
      <c r="A141" s="28"/>
      <c r="F141" s="29"/>
      <c r="K141" s="29"/>
      <c r="P141" s="29"/>
      <c r="U141" s="29"/>
    </row>
    <row r="142">
      <c r="A142" s="28"/>
      <c r="F142" s="29"/>
      <c r="K142" s="29"/>
      <c r="P142" s="29"/>
      <c r="U142" s="29"/>
    </row>
    <row r="143">
      <c r="A143" s="28"/>
      <c r="F143" s="29"/>
      <c r="K143" s="29"/>
      <c r="P143" s="29"/>
      <c r="U143" s="29"/>
    </row>
    <row r="144">
      <c r="A144" s="28"/>
      <c r="F144" s="29"/>
      <c r="K144" s="29"/>
      <c r="P144" s="29"/>
      <c r="U144" s="29"/>
    </row>
    <row r="145">
      <c r="A145" s="28"/>
      <c r="F145" s="29"/>
      <c r="K145" s="29"/>
      <c r="P145" s="29"/>
      <c r="U145" s="29"/>
    </row>
    <row r="146">
      <c r="A146" s="28"/>
      <c r="F146" s="29"/>
      <c r="K146" s="29"/>
      <c r="P146" s="29"/>
      <c r="U146" s="29"/>
    </row>
    <row r="147">
      <c r="A147" s="28"/>
      <c r="F147" s="29"/>
      <c r="K147" s="29"/>
      <c r="P147" s="29"/>
      <c r="U147" s="29"/>
    </row>
    <row r="148">
      <c r="A148" s="28"/>
      <c r="F148" s="29"/>
      <c r="K148" s="29"/>
      <c r="P148" s="29"/>
      <c r="U148" s="29"/>
    </row>
    <row r="149">
      <c r="A149" s="28"/>
      <c r="F149" s="29"/>
      <c r="K149" s="29"/>
      <c r="P149" s="29"/>
      <c r="U149" s="29"/>
    </row>
    <row r="150">
      <c r="A150" s="28"/>
      <c r="F150" s="29"/>
      <c r="K150" s="29"/>
      <c r="P150" s="29"/>
      <c r="U150" s="29"/>
    </row>
    <row r="151">
      <c r="A151" s="28"/>
      <c r="F151" s="29"/>
      <c r="K151" s="29"/>
      <c r="P151" s="29"/>
      <c r="U151" s="29"/>
    </row>
    <row r="152">
      <c r="A152" s="28"/>
      <c r="F152" s="29"/>
      <c r="K152" s="29"/>
      <c r="P152" s="29"/>
      <c r="U152" s="29"/>
    </row>
    <row r="153">
      <c r="A153" s="28"/>
      <c r="F153" s="29"/>
      <c r="K153" s="29"/>
      <c r="P153" s="29"/>
      <c r="U153" s="29"/>
    </row>
    <row r="154">
      <c r="A154" s="28"/>
      <c r="F154" s="29"/>
      <c r="K154" s="29"/>
      <c r="P154" s="29"/>
      <c r="U154" s="29"/>
    </row>
    <row r="155">
      <c r="A155" s="28"/>
      <c r="F155" s="29"/>
      <c r="K155" s="29"/>
      <c r="P155" s="29"/>
      <c r="U155" s="29"/>
    </row>
    <row r="156">
      <c r="A156" s="28"/>
      <c r="F156" s="29"/>
      <c r="K156" s="29"/>
      <c r="P156" s="29"/>
      <c r="U156" s="29"/>
    </row>
    <row r="157">
      <c r="A157" s="28"/>
      <c r="F157" s="29"/>
      <c r="K157" s="29"/>
      <c r="P157" s="29"/>
      <c r="U157" s="29"/>
    </row>
    <row r="158">
      <c r="A158" s="28"/>
      <c r="F158" s="29"/>
      <c r="K158" s="29"/>
      <c r="P158" s="29"/>
      <c r="U158" s="29"/>
    </row>
    <row r="159">
      <c r="A159" s="28"/>
      <c r="F159" s="29"/>
      <c r="K159" s="29"/>
      <c r="P159" s="29"/>
      <c r="U159" s="29"/>
    </row>
    <row r="160">
      <c r="A160" s="28"/>
      <c r="F160" s="29"/>
      <c r="K160" s="29"/>
      <c r="P160" s="29"/>
      <c r="U160" s="29"/>
    </row>
    <row r="161">
      <c r="A161" s="28"/>
      <c r="F161" s="29"/>
      <c r="K161" s="29"/>
      <c r="P161" s="29"/>
      <c r="U161" s="29"/>
    </row>
    <row r="162">
      <c r="A162" s="28"/>
      <c r="F162" s="29"/>
      <c r="K162" s="29"/>
      <c r="P162" s="29"/>
      <c r="U162" s="29"/>
    </row>
    <row r="163">
      <c r="A163" s="28"/>
      <c r="F163" s="29"/>
      <c r="K163" s="29"/>
      <c r="P163" s="29"/>
      <c r="U163" s="29"/>
    </row>
    <row r="164">
      <c r="A164" s="28"/>
      <c r="F164" s="29"/>
      <c r="K164" s="29"/>
      <c r="P164" s="29"/>
      <c r="U164" s="29"/>
    </row>
    <row r="165">
      <c r="A165" s="28"/>
      <c r="F165" s="29"/>
      <c r="K165" s="29"/>
      <c r="P165" s="29"/>
      <c r="U165" s="29"/>
    </row>
    <row r="166">
      <c r="A166" s="28"/>
      <c r="F166" s="29"/>
      <c r="K166" s="29"/>
      <c r="P166" s="29"/>
      <c r="U166" s="29"/>
    </row>
    <row r="167">
      <c r="A167" s="28"/>
      <c r="F167" s="29"/>
      <c r="K167" s="29"/>
      <c r="P167" s="29"/>
      <c r="U167" s="29"/>
    </row>
    <row r="168">
      <c r="A168" s="28"/>
      <c r="F168" s="29"/>
      <c r="K168" s="29"/>
      <c r="P168" s="29"/>
      <c r="U168" s="29"/>
    </row>
    <row r="169">
      <c r="A169" s="28"/>
      <c r="F169" s="29"/>
      <c r="K169" s="29"/>
      <c r="P169" s="29"/>
      <c r="U169" s="29"/>
    </row>
    <row r="170">
      <c r="A170" s="28"/>
      <c r="F170" s="29"/>
      <c r="K170" s="29"/>
      <c r="P170" s="29"/>
      <c r="U170" s="29"/>
    </row>
    <row r="171">
      <c r="A171" s="28"/>
      <c r="F171" s="29"/>
      <c r="K171" s="29"/>
      <c r="P171" s="29"/>
      <c r="U171" s="29"/>
    </row>
    <row r="172">
      <c r="A172" s="28"/>
      <c r="F172" s="29"/>
      <c r="K172" s="29"/>
      <c r="P172" s="29"/>
      <c r="U172" s="29"/>
    </row>
    <row r="173">
      <c r="A173" s="28"/>
      <c r="F173" s="29"/>
      <c r="K173" s="29"/>
      <c r="P173" s="29"/>
      <c r="U173" s="29"/>
    </row>
    <row r="174">
      <c r="A174" s="28"/>
      <c r="F174" s="29"/>
      <c r="K174" s="29"/>
      <c r="P174" s="29"/>
      <c r="U174" s="29"/>
    </row>
    <row r="175">
      <c r="A175" s="28"/>
      <c r="F175" s="29"/>
      <c r="K175" s="29"/>
      <c r="P175" s="29"/>
      <c r="U175" s="29"/>
    </row>
    <row r="176">
      <c r="A176" s="28"/>
      <c r="F176" s="29"/>
      <c r="K176" s="29"/>
      <c r="P176" s="29"/>
      <c r="U176" s="29"/>
    </row>
    <row r="177">
      <c r="A177" s="28"/>
      <c r="F177" s="29"/>
      <c r="K177" s="29"/>
      <c r="P177" s="29"/>
      <c r="U177" s="29"/>
    </row>
    <row r="178">
      <c r="A178" s="28"/>
      <c r="F178" s="29"/>
      <c r="K178" s="29"/>
      <c r="P178" s="29"/>
      <c r="U178" s="29"/>
    </row>
    <row r="179">
      <c r="A179" s="28"/>
      <c r="F179" s="29"/>
      <c r="K179" s="29"/>
      <c r="P179" s="29"/>
      <c r="U179" s="29"/>
    </row>
    <row r="180">
      <c r="A180" s="28"/>
      <c r="F180" s="29"/>
      <c r="K180" s="29"/>
      <c r="P180" s="29"/>
      <c r="U180" s="29"/>
    </row>
    <row r="181">
      <c r="A181" s="28"/>
      <c r="F181" s="29"/>
      <c r="K181" s="29"/>
      <c r="P181" s="29"/>
      <c r="U181" s="29"/>
    </row>
    <row r="182">
      <c r="A182" s="28"/>
      <c r="F182" s="29"/>
      <c r="K182" s="29"/>
      <c r="P182" s="29"/>
      <c r="U182" s="29"/>
    </row>
    <row r="183">
      <c r="A183" s="28"/>
      <c r="F183" s="29"/>
      <c r="K183" s="29"/>
      <c r="P183" s="29"/>
      <c r="U183" s="29"/>
    </row>
    <row r="184">
      <c r="A184" s="28"/>
      <c r="F184" s="29"/>
      <c r="K184" s="29"/>
      <c r="P184" s="29"/>
      <c r="U184" s="29"/>
    </row>
    <row r="185">
      <c r="A185" s="28"/>
      <c r="F185" s="29"/>
      <c r="K185" s="29"/>
      <c r="P185" s="29"/>
      <c r="U185" s="29"/>
    </row>
    <row r="186">
      <c r="A186" s="28"/>
      <c r="F186" s="29"/>
      <c r="K186" s="29"/>
      <c r="P186" s="29"/>
      <c r="U186" s="29"/>
    </row>
    <row r="187">
      <c r="A187" s="28"/>
      <c r="F187" s="29"/>
      <c r="K187" s="29"/>
      <c r="P187" s="29"/>
      <c r="U187" s="29"/>
    </row>
    <row r="188">
      <c r="A188" s="28"/>
      <c r="F188" s="29"/>
      <c r="K188" s="29"/>
      <c r="P188" s="29"/>
      <c r="U188" s="29"/>
    </row>
    <row r="189">
      <c r="A189" s="28"/>
      <c r="F189" s="29"/>
      <c r="K189" s="29"/>
      <c r="P189" s="29"/>
      <c r="U189" s="29"/>
    </row>
    <row r="190">
      <c r="A190" s="28"/>
      <c r="F190" s="29"/>
      <c r="K190" s="29"/>
      <c r="P190" s="29"/>
      <c r="U190" s="29"/>
    </row>
    <row r="191">
      <c r="A191" s="28"/>
      <c r="F191" s="29"/>
      <c r="K191" s="29"/>
      <c r="P191" s="29"/>
      <c r="U191" s="29"/>
    </row>
    <row r="192">
      <c r="A192" s="28"/>
      <c r="F192" s="29"/>
      <c r="K192" s="29"/>
      <c r="P192" s="29"/>
      <c r="U192" s="29"/>
    </row>
    <row r="193">
      <c r="A193" s="28"/>
      <c r="F193" s="29"/>
      <c r="K193" s="29"/>
      <c r="P193" s="29"/>
      <c r="U193" s="29"/>
    </row>
    <row r="194">
      <c r="A194" s="28"/>
      <c r="F194" s="29"/>
      <c r="K194" s="29"/>
      <c r="P194" s="29"/>
      <c r="U194" s="29"/>
    </row>
    <row r="195">
      <c r="A195" s="28"/>
      <c r="F195" s="29"/>
      <c r="K195" s="29"/>
      <c r="P195" s="29"/>
      <c r="U195" s="29"/>
    </row>
    <row r="196">
      <c r="A196" s="28"/>
      <c r="F196" s="29"/>
      <c r="K196" s="29"/>
      <c r="P196" s="29"/>
      <c r="U196" s="29"/>
    </row>
    <row r="197">
      <c r="A197" s="28"/>
      <c r="F197" s="29"/>
      <c r="K197" s="29"/>
      <c r="P197" s="29"/>
      <c r="U197" s="29"/>
    </row>
    <row r="198">
      <c r="A198" s="28"/>
      <c r="F198" s="29"/>
      <c r="K198" s="29"/>
      <c r="P198" s="29"/>
      <c r="U198" s="29"/>
    </row>
    <row r="199">
      <c r="A199" s="28"/>
      <c r="F199" s="29"/>
      <c r="K199" s="29"/>
      <c r="P199" s="29"/>
      <c r="U199" s="29"/>
    </row>
    <row r="200">
      <c r="A200" s="28"/>
      <c r="F200" s="29"/>
      <c r="K200" s="29"/>
      <c r="P200" s="29"/>
      <c r="U200" s="29"/>
    </row>
    <row r="201">
      <c r="A201" s="28"/>
      <c r="F201" s="29"/>
      <c r="K201" s="29"/>
      <c r="P201" s="29"/>
      <c r="U201" s="29"/>
    </row>
    <row r="202">
      <c r="A202" s="28"/>
      <c r="F202" s="29"/>
      <c r="K202" s="29"/>
      <c r="P202" s="29"/>
      <c r="U202" s="29"/>
    </row>
    <row r="203">
      <c r="A203" s="28"/>
      <c r="F203" s="29"/>
      <c r="K203" s="29"/>
      <c r="P203" s="29"/>
      <c r="U203" s="29"/>
    </row>
    <row r="204">
      <c r="A204" s="28"/>
      <c r="F204" s="29"/>
      <c r="K204" s="29"/>
      <c r="P204" s="29"/>
      <c r="U204" s="29"/>
    </row>
    <row r="205">
      <c r="A205" s="28"/>
      <c r="F205" s="29"/>
      <c r="K205" s="29"/>
      <c r="P205" s="29"/>
      <c r="U205" s="29"/>
    </row>
    <row r="206">
      <c r="A206" s="28"/>
      <c r="F206" s="29"/>
      <c r="K206" s="29"/>
      <c r="P206" s="29"/>
      <c r="U206" s="29"/>
    </row>
    <row r="207">
      <c r="A207" s="28"/>
      <c r="F207" s="29"/>
      <c r="K207" s="29"/>
      <c r="P207" s="29"/>
      <c r="U207" s="29"/>
    </row>
    <row r="208">
      <c r="A208" s="28"/>
      <c r="F208" s="29"/>
      <c r="K208" s="29"/>
      <c r="P208" s="29"/>
      <c r="U208" s="29"/>
    </row>
    <row r="209">
      <c r="A209" s="28"/>
      <c r="F209" s="29"/>
      <c r="K209" s="29"/>
      <c r="P209" s="29"/>
      <c r="U209" s="29"/>
    </row>
    <row r="210">
      <c r="A210" s="28"/>
      <c r="F210" s="29"/>
      <c r="K210" s="29"/>
      <c r="P210" s="29"/>
      <c r="U210" s="29"/>
    </row>
    <row r="211">
      <c r="A211" s="28"/>
      <c r="F211" s="29"/>
      <c r="K211" s="29"/>
      <c r="P211" s="29"/>
      <c r="U211" s="29"/>
    </row>
    <row r="212">
      <c r="A212" s="28"/>
      <c r="F212" s="29"/>
      <c r="K212" s="29"/>
      <c r="P212" s="29"/>
      <c r="U212" s="29"/>
    </row>
    <row r="213">
      <c r="A213" s="28"/>
      <c r="F213" s="29"/>
      <c r="K213" s="29"/>
      <c r="P213" s="29"/>
      <c r="U213" s="29"/>
    </row>
    <row r="214">
      <c r="A214" s="28"/>
      <c r="F214" s="29"/>
      <c r="K214" s="29"/>
      <c r="P214" s="29"/>
      <c r="U214" s="29"/>
    </row>
    <row r="215">
      <c r="A215" s="28"/>
      <c r="F215" s="29"/>
      <c r="K215" s="29"/>
      <c r="P215" s="29"/>
      <c r="U215" s="29"/>
    </row>
    <row r="216">
      <c r="A216" s="28"/>
      <c r="F216" s="29"/>
      <c r="K216" s="29"/>
      <c r="P216" s="29"/>
      <c r="U216" s="29"/>
    </row>
    <row r="217">
      <c r="A217" s="28"/>
      <c r="F217" s="29"/>
      <c r="K217" s="29"/>
      <c r="P217" s="29"/>
      <c r="U217" s="29"/>
    </row>
    <row r="218">
      <c r="A218" s="28"/>
      <c r="F218" s="29"/>
      <c r="K218" s="29"/>
      <c r="P218" s="29"/>
      <c r="U218" s="29"/>
    </row>
    <row r="219">
      <c r="A219" s="28"/>
      <c r="F219" s="29"/>
      <c r="K219" s="29"/>
      <c r="P219" s="29"/>
      <c r="U219" s="29"/>
    </row>
    <row r="220">
      <c r="A220" s="28"/>
      <c r="F220" s="29"/>
      <c r="K220" s="29"/>
      <c r="P220" s="29"/>
      <c r="U220" s="29"/>
    </row>
    <row r="221">
      <c r="A221" s="28"/>
      <c r="F221" s="29"/>
      <c r="K221" s="29"/>
      <c r="P221" s="29"/>
      <c r="U221" s="29"/>
    </row>
    <row r="222">
      <c r="A222" s="28"/>
      <c r="F222" s="29"/>
      <c r="K222" s="29"/>
      <c r="P222" s="29"/>
      <c r="U222" s="29"/>
    </row>
    <row r="223">
      <c r="A223" s="28"/>
      <c r="F223" s="29"/>
      <c r="K223" s="29"/>
      <c r="P223" s="29"/>
      <c r="U223" s="29"/>
    </row>
    <row r="224">
      <c r="A224" s="28"/>
      <c r="F224" s="29"/>
      <c r="K224" s="29"/>
      <c r="P224" s="29"/>
      <c r="U224" s="29"/>
    </row>
    <row r="225">
      <c r="A225" s="28"/>
      <c r="F225" s="29"/>
      <c r="K225" s="29"/>
      <c r="P225" s="29"/>
      <c r="U225" s="29"/>
    </row>
    <row r="226">
      <c r="A226" s="28"/>
      <c r="F226" s="29"/>
      <c r="K226" s="29"/>
      <c r="P226" s="29"/>
      <c r="U226" s="29"/>
    </row>
    <row r="227">
      <c r="A227" s="28"/>
      <c r="F227" s="29"/>
      <c r="K227" s="29"/>
      <c r="P227" s="29"/>
      <c r="U227" s="29"/>
    </row>
    <row r="228">
      <c r="A228" s="28"/>
      <c r="F228" s="29"/>
      <c r="K228" s="29"/>
      <c r="P228" s="29"/>
      <c r="U228" s="29"/>
    </row>
    <row r="229">
      <c r="A229" s="28"/>
      <c r="F229" s="29"/>
      <c r="K229" s="29"/>
      <c r="P229" s="29"/>
      <c r="U229" s="29"/>
    </row>
    <row r="230">
      <c r="A230" s="28"/>
      <c r="F230" s="29"/>
      <c r="K230" s="29"/>
      <c r="P230" s="29"/>
      <c r="U230" s="29"/>
    </row>
    <row r="231">
      <c r="A231" s="28"/>
      <c r="F231" s="29"/>
      <c r="K231" s="29"/>
      <c r="P231" s="29"/>
      <c r="U231" s="29"/>
    </row>
    <row r="232">
      <c r="A232" s="28"/>
      <c r="F232" s="29"/>
      <c r="K232" s="29"/>
      <c r="P232" s="29"/>
      <c r="U232" s="29"/>
    </row>
    <row r="233">
      <c r="A233" s="28"/>
      <c r="F233" s="29"/>
      <c r="K233" s="29"/>
      <c r="P233" s="29"/>
      <c r="U233" s="29"/>
    </row>
    <row r="234">
      <c r="A234" s="28"/>
      <c r="F234" s="29"/>
      <c r="K234" s="29"/>
      <c r="P234" s="29"/>
      <c r="U234" s="29"/>
    </row>
    <row r="235">
      <c r="A235" s="28"/>
      <c r="F235" s="29"/>
      <c r="K235" s="29"/>
      <c r="P235" s="29"/>
      <c r="U235" s="29"/>
    </row>
    <row r="236">
      <c r="A236" s="28"/>
      <c r="F236" s="29"/>
      <c r="K236" s="29"/>
      <c r="P236" s="29"/>
      <c r="U236" s="29"/>
    </row>
    <row r="237">
      <c r="A237" s="28"/>
      <c r="F237" s="29"/>
      <c r="K237" s="29"/>
      <c r="P237" s="29"/>
      <c r="U237" s="29"/>
    </row>
    <row r="238">
      <c r="A238" s="28"/>
      <c r="F238" s="29"/>
      <c r="K238" s="29"/>
      <c r="P238" s="29"/>
      <c r="U238" s="29"/>
    </row>
    <row r="239">
      <c r="A239" s="28"/>
      <c r="F239" s="29"/>
      <c r="K239" s="29"/>
      <c r="P239" s="29"/>
      <c r="U239" s="29"/>
    </row>
    <row r="240">
      <c r="A240" s="28"/>
      <c r="F240" s="29"/>
      <c r="K240" s="29"/>
      <c r="P240" s="29"/>
      <c r="U240" s="29"/>
    </row>
    <row r="241">
      <c r="A241" s="28"/>
      <c r="F241" s="29"/>
      <c r="K241" s="29"/>
      <c r="P241" s="29"/>
      <c r="U241" s="29"/>
    </row>
    <row r="242">
      <c r="A242" s="28"/>
      <c r="F242" s="29"/>
      <c r="K242" s="29"/>
      <c r="P242" s="29"/>
      <c r="U242" s="29"/>
    </row>
    <row r="243">
      <c r="A243" s="28"/>
      <c r="F243" s="29"/>
      <c r="K243" s="29"/>
      <c r="P243" s="29"/>
      <c r="U243" s="29"/>
    </row>
    <row r="244">
      <c r="A244" s="28"/>
      <c r="F244" s="29"/>
      <c r="K244" s="29"/>
      <c r="P244" s="29"/>
      <c r="U244" s="29"/>
    </row>
    <row r="245">
      <c r="A245" s="28"/>
      <c r="F245" s="29"/>
      <c r="K245" s="29"/>
      <c r="P245" s="29"/>
      <c r="U245" s="29"/>
    </row>
    <row r="246">
      <c r="A246" s="28"/>
      <c r="F246" s="29"/>
      <c r="K246" s="29"/>
      <c r="P246" s="29"/>
      <c r="U246" s="29"/>
    </row>
    <row r="247">
      <c r="A247" s="28"/>
      <c r="F247" s="29"/>
      <c r="K247" s="29"/>
      <c r="P247" s="29"/>
      <c r="U247" s="29"/>
    </row>
    <row r="248">
      <c r="A248" s="28"/>
      <c r="F248" s="29"/>
      <c r="K248" s="29"/>
      <c r="P248" s="29"/>
      <c r="U248" s="29"/>
    </row>
    <row r="249">
      <c r="A249" s="28"/>
      <c r="F249" s="29"/>
      <c r="K249" s="29"/>
      <c r="P249" s="29"/>
      <c r="U249" s="29"/>
    </row>
    <row r="250">
      <c r="A250" s="28"/>
      <c r="F250" s="29"/>
      <c r="K250" s="29"/>
      <c r="P250" s="29"/>
      <c r="U250" s="29"/>
    </row>
    <row r="251">
      <c r="A251" s="28"/>
      <c r="F251" s="29"/>
      <c r="K251" s="29"/>
      <c r="P251" s="29"/>
      <c r="U251" s="29"/>
    </row>
    <row r="252">
      <c r="A252" s="28"/>
      <c r="F252" s="29"/>
      <c r="K252" s="29"/>
      <c r="P252" s="29"/>
      <c r="U252" s="29"/>
    </row>
    <row r="253">
      <c r="A253" s="28"/>
      <c r="F253" s="29"/>
      <c r="K253" s="29"/>
      <c r="P253" s="29"/>
      <c r="U253" s="29"/>
    </row>
    <row r="254">
      <c r="A254" s="28"/>
      <c r="F254" s="29"/>
      <c r="K254" s="29"/>
      <c r="P254" s="29"/>
      <c r="U254" s="29"/>
    </row>
    <row r="255">
      <c r="A255" s="28"/>
      <c r="F255" s="29"/>
      <c r="K255" s="29"/>
      <c r="P255" s="29"/>
      <c r="U255" s="29"/>
    </row>
    <row r="256">
      <c r="A256" s="28"/>
      <c r="F256" s="29"/>
      <c r="K256" s="29"/>
      <c r="P256" s="29"/>
      <c r="U256" s="29"/>
    </row>
    <row r="257">
      <c r="A257" s="28"/>
      <c r="F257" s="29"/>
      <c r="K257" s="29"/>
      <c r="P257" s="29"/>
      <c r="U257" s="29"/>
    </row>
    <row r="258">
      <c r="A258" s="28"/>
      <c r="F258" s="29"/>
      <c r="K258" s="29"/>
      <c r="P258" s="29"/>
      <c r="U258" s="29"/>
    </row>
    <row r="259">
      <c r="A259" s="28"/>
      <c r="F259" s="29"/>
      <c r="K259" s="29"/>
      <c r="P259" s="29"/>
      <c r="U259" s="29"/>
    </row>
    <row r="260">
      <c r="A260" s="28"/>
      <c r="F260" s="29"/>
      <c r="K260" s="29"/>
      <c r="P260" s="29"/>
      <c r="U260" s="29"/>
    </row>
    <row r="261">
      <c r="A261" s="28"/>
      <c r="F261" s="29"/>
      <c r="K261" s="29"/>
      <c r="P261" s="29"/>
      <c r="U261" s="29"/>
    </row>
    <row r="262">
      <c r="A262" s="28"/>
      <c r="F262" s="29"/>
      <c r="K262" s="29"/>
      <c r="P262" s="29"/>
      <c r="U262" s="29"/>
    </row>
    <row r="263">
      <c r="A263" s="28"/>
      <c r="F263" s="29"/>
      <c r="K263" s="29"/>
      <c r="P263" s="29"/>
      <c r="U263" s="29"/>
    </row>
    <row r="264">
      <c r="A264" s="28"/>
      <c r="F264" s="29"/>
      <c r="K264" s="29"/>
      <c r="P264" s="29"/>
      <c r="U264" s="29"/>
    </row>
    <row r="265">
      <c r="A265" s="28"/>
      <c r="F265" s="29"/>
      <c r="K265" s="29"/>
      <c r="P265" s="29"/>
      <c r="U265" s="29"/>
    </row>
    <row r="266">
      <c r="A266" s="28"/>
      <c r="F266" s="29"/>
      <c r="K266" s="29"/>
      <c r="P266" s="29"/>
      <c r="U266" s="29"/>
    </row>
    <row r="267">
      <c r="A267" s="28"/>
      <c r="F267" s="29"/>
      <c r="K267" s="29"/>
      <c r="P267" s="29"/>
      <c r="U267" s="29"/>
    </row>
    <row r="268">
      <c r="A268" s="28"/>
      <c r="F268" s="29"/>
      <c r="K268" s="29"/>
      <c r="P268" s="29"/>
      <c r="U268" s="29"/>
    </row>
    <row r="269">
      <c r="A269" s="28"/>
      <c r="F269" s="29"/>
      <c r="K269" s="29"/>
      <c r="P269" s="29"/>
      <c r="U269" s="29"/>
    </row>
    <row r="270">
      <c r="A270" s="28"/>
      <c r="F270" s="29"/>
      <c r="K270" s="29"/>
      <c r="P270" s="29"/>
      <c r="U270" s="29"/>
    </row>
    <row r="271">
      <c r="A271" s="28"/>
      <c r="F271" s="29"/>
      <c r="K271" s="29"/>
      <c r="P271" s="29"/>
      <c r="U271" s="29"/>
    </row>
    <row r="272">
      <c r="A272" s="28"/>
      <c r="F272" s="29"/>
      <c r="K272" s="29"/>
      <c r="P272" s="29"/>
      <c r="U272" s="29"/>
    </row>
    <row r="273">
      <c r="A273" s="28"/>
      <c r="F273" s="29"/>
      <c r="K273" s="29"/>
      <c r="P273" s="29"/>
      <c r="U273" s="29"/>
    </row>
    <row r="274">
      <c r="A274" s="28"/>
      <c r="F274" s="29"/>
      <c r="K274" s="29"/>
      <c r="P274" s="29"/>
      <c r="U274" s="29"/>
    </row>
    <row r="275">
      <c r="A275" s="28"/>
      <c r="F275" s="29"/>
      <c r="K275" s="29"/>
      <c r="P275" s="29"/>
      <c r="U275" s="29"/>
    </row>
    <row r="276">
      <c r="A276" s="28"/>
      <c r="F276" s="29"/>
      <c r="K276" s="29"/>
      <c r="P276" s="29"/>
      <c r="U276" s="29"/>
    </row>
    <row r="277">
      <c r="A277" s="28"/>
      <c r="F277" s="29"/>
      <c r="K277" s="29"/>
      <c r="P277" s="29"/>
      <c r="U277" s="29"/>
    </row>
    <row r="278">
      <c r="A278" s="28"/>
      <c r="F278" s="29"/>
      <c r="K278" s="29"/>
      <c r="P278" s="29"/>
      <c r="U278" s="29"/>
    </row>
    <row r="279">
      <c r="A279" s="28"/>
      <c r="F279" s="29"/>
      <c r="K279" s="29"/>
      <c r="P279" s="29"/>
      <c r="U279" s="29"/>
    </row>
    <row r="280">
      <c r="A280" s="28"/>
      <c r="F280" s="29"/>
      <c r="K280" s="29"/>
      <c r="P280" s="29"/>
      <c r="U280" s="29"/>
    </row>
    <row r="281">
      <c r="A281" s="28"/>
      <c r="F281" s="29"/>
      <c r="K281" s="29"/>
      <c r="P281" s="29"/>
      <c r="U281" s="29"/>
    </row>
    <row r="282">
      <c r="A282" s="28"/>
      <c r="F282" s="29"/>
      <c r="K282" s="29"/>
      <c r="P282" s="29"/>
      <c r="U282" s="29"/>
    </row>
    <row r="283">
      <c r="A283" s="28"/>
      <c r="F283" s="29"/>
      <c r="K283" s="29"/>
      <c r="P283" s="29"/>
      <c r="U283" s="29"/>
    </row>
    <row r="284">
      <c r="A284" s="28"/>
      <c r="F284" s="29"/>
      <c r="K284" s="29"/>
      <c r="P284" s="29"/>
      <c r="U284" s="29"/>
    </row>
    <row r="285">
      <c r="A285" s="28"/>
      <c r="F285" s="29"/>
      <c r="K285" s="29"/>
      <c r="P285" s="29"/>
      <c r="U285" s="29"/>
    </row>
    <row r="286">
      <c r="A286" s="28"/>
      <c r="F286" s="29"/>
      <c r="K286" s="29"/>
      <c r="P286" s="29"/>
      <c r="U286" s="29"/>
    </row>
    <row r="287">
      <c r="A287" s="28"/>
      <c r="F287" s="29"/>
      <c r="K287" s="29"/>
      <c r="P287" s="29"/>
      <c r="U287" s="29"/>
    </row>
    <row r="288">
      <c r="A288" s="28"/>
      <c r="F288" s="29"/>
      <c r="K288" s="29"/>
      <c r="P288" s="29"/>
      <c r="U288" s="29"/>
    </row>
    <row r="289">
      <c r="A289" s="28"/>
      <c r="F289" s="29"/>
      <c r="K289" s="29"/>
      <c r="P289" s="29"/>
      <c r="U289" s="29"/>
    </row>
    <row r="290">
      <c r="A290" s="28"/>
      <c r="F290" s="29"/>
      <c r="K290" s="29"/>
      <c r="P290" s="29"/>
      <c r="U290" s="29"/>
    </row>
    <row r="291">
      <c r="A291" s="28"/>
      <c r="F291" s="29"/>
      <c r="K291" s="29"/>
      <c r="P291" s="29"/>
      <c r="U291" s="29"/>
    </row>
    <row r="292">
      <c r="A292" s="28"/>
      <c r="F292" s="29"/>
      <c r="K292" s="29"/>
      <c r="P292" s="29"/>
      <c r="U292" s="29"/>
    </row>
    <row r="293">
      <c r="A293" s="28"/>
      <c r="F293" s="29"/>
      <c r="K293" s="29"/>
      <c r="P293" s="29"/>
      <c r="U293" s="29"/>
    </row>
    <row r="294">
      <c r="A294" s="28"/>
      <c r="F294" s="29"/>
      <c r="K294" s="29"/>
      <c r="P294" s="29"/>
      <c r="U294" s="29"/>
    </row>
    <row r="295">
      <c r="A295" s="28"/>
      <c r="F295" s="29"/>
      <c r="K295" s="29"/>
      <c r="P295" s="29"/>
      <c r="U295" s="29"/>
    </row>
    <row r="296">
      <c r="A296" s="28"/>
      <c r="F296" s="29"/>
      <c r="K296" s="29"/>
      <c r="P296" s="29"/>
      <c r="U296" s="29"/>
    </row>
    <row r="297">
      <c r="A297" s="28"/>
      <c r="F297" s="29"/>
      <c r="K297" s="29"/>
      <c r="P297" s="29"/>
      <c r="U297" s="29"/>
    </row>
    <row r="298">
      <c r="A298" s="28"/>
      <c r="F298" s="29"/>
      <c r="K298" s="29"/>
      <c r="P298" s="29"/>
      <c r="U298" s="29"/>
    </row>
    <row r="299">
      <c r="A299" s="28"/>
      <c r="F299" s="29"/>
      <c r="K299" s="29"/>
      <c r="P299" s="29"/>
      <c r="U299" s="29"/>
    </row>
    <row r="300">
      <c r="A300" s="28"/>
      <c r="F300" s="29"/>
      <c r="K300" s="29"/>
      <c r="P300" s="29"/>
      <c r="U300" s="29"/>
    </row>
    <row r="301">
      <c r="A301" s="28"/>
      <c r="F301" s="29"/>
      <c r="K301" s="29"/>
      <c r="P301" s="29"/>
      <c r="U301" s="29"/>
    </row>
    <row r="302">
      <c r="A302" s="28"/>
      <c r="F302" s="29"/>
      <c r="K302" s="29"/>
      <c r="P302" s="29"/>
      <c r="U302" s="29"/>
    </row>
    <row r="303">
      <c r="A303" s="28"/>
      <c r="F303" s="29"/>
      <c r="K303" s="29"/>
      <c r="P303" s="29"/>
      <c r="U303" s="29"/>
    </row>
    <row r="304">
      <c r="A304" s="28"/>
      <c r="F304" s="29"/>
      <c r="K304" s="29"/>
      <c r="P304" s="29"/>
      <c r="U304" s="29"/>
    </row>
    <row r="305">
      <c r="A305" s="28"/>
      <c r="F305" s="29"/>
      <c r="K305" s="29"/>
      <c r="P305" s="29"/>
      <c r="U305" s="29"/>
    </row>
    <row r="306">
      <c r="A306" s="28"/>
      <c r="F306" s="29"/>
      <c r="K306" s="29"/>
      <c r="P306" s="29"/>
      <c r="U306" s="29"/>
    </row>
    <row r="307">
      <c r="A307" s="28"/>
      <c r="F307" s="29"/>
      <c r="K307" s="29"/>
      <c r="P307" s="29"/>
      <c r="U307" s="29"/>
    </row>
    <row r="308">
      <c r="A308" s="28"/>
      <c r="F308" s="29"/>
      <c r="K308" s="29"/>
      <c r="P308" s="29"/>
      <c r="U308" s="29"/>
    </row>
    <row r="309">
      <c r="A309" s="28"/>
      <c r="F309" s="29"/>
      <c r="K309" s="29"/>
      <c r="P309" s="29"/>
      <c r="U309" s="29"/>
    </row>
    <row r="310">
      <c r="A310" s="28"/>
      <c r="F310" s="29"/>
      <c r="K310" s="29"/>
      <c r="P310" s="29"/>
      <c r="U310" s="29"/>
    </row>
    <row r="311">
      <c r="A311" s="28"/>
      <c r="F311" s="29"/>
      <c r="K311" s="29"/>
      <c r="P311" s="29"/>
      <c r="U311" s="29"/>
    </row>
    <row r="312">
      <c r="A312" s="28"/>
      <c r="F312" s="29"/>
      <c r="K312" s="29"/>
      <c r="P312" s="29"/>
      <c r="U312" s="29"/>
    </row>
    <row r="313">
      <c r="A313" s="28"/>
      <c r="F313" s="29"/>
      <c r="K313" s="29"/>
      <c r="P313" s="29"/>
      <c r="U313" s="29"/>
    </row>
    <row r="314">
      <c r="A314" s="28"/>
      <c r="F314" s="29"/>
      <c r="K314" s="29"/>
      <c r="P314" s="29"/>
      <c r="U314" s="29"/>
    </row>
    <row r="315">
      <c r="A315" s="28"/>
      <c r="F315" s="29"/>
      <c r="K315" s="29"/>
      <c r="P315" s="29"/>
      <c r="U315" s="29"/>
    </row>
    <row r="316">
      <c r="A316" s="28"/>
      <c r="F316" s="29"/>
      <c r="K316" s="29"/>
      <c r="P316" s="29"/>
      <c r="U316" s="29"/>
    </row>
    <row r="317">
      <c r="A317" s="28"/>
      <c r="F317" s="29"/>
      <c r="K317" s="29"/>
      <c r="P317" s="29"/>
      <c r="U317" s="29"/>
    </row>
    <row r="318">
      <c r="A318" s="28"/>
      <c r="F318" s="29"/>
      <c r="K318" s="29"/>
      <c r="P318" s="29"/>
      <c r="U318" s="29"/>
    </row>
    <row r="319">
      <c r="A319" s="28"/>
      <c r="F319" s="29"/>
      <c r="K319" s="29"/>
      <c r="P319" s="29"/>
      <c r="U319" s="29"/>
    </row>
    <row r="320">
      <c r="A320" s="28"/>
      <c r="F320" s="29"/>
      <c r="K320" s="29"/>
      <c r="P320" s="29"/>
      <c r="U320" s="29"/>
    </row>
    <row r="321">
      <c r="A321" s="28"/>
      <c r="F321" s="29"/>
      <c r="K321" s="29"/>
      <c r="P321" s="29"/>
      <c r="U321" s="29"/>
    </row>
    <row r="322">
      <c r="A322" s="28"/>
      <c r="F322" s="29"/>
      <c r="K322" s="29"/>
      <c r="P322" s="29"/>
      <c r="U322" s="29"/>
    </row>
    <row r="323">
      <c r="A323" s="28"/>
      <c r="F323" s="29"/>
      <c r="K323" s="29"/>
      <c r="P323" s="29"/>
      <c r="U323" s="29"/>
    </row>
    <row r="324">
      <c r="A324" s="28"/>
      <c r="F324" s="29"/>
      <c r="K324" s="29"/>
      <c r="P324" s="29"/>
      <c r="U324" s="29"/>
    </row>
    <row r="325">
      <c r="A325" s="28"/>
      <c r="F325" s="29"/>
      <c r="K325" s="29"/>
      <c r="P325" s="29"/>
      <c r="U325" s="29"/>
    </row>
    <row r="326">
      <c r="A326" s="28"/>
      <c r="F326" s="29"/>
      <c r="K326" s="29"/>
      <c r="P326" s="29"/>
      <c r="U326" s="29"/>
    </row>
    <row r="327">
      <c r="A327" s="28"/>
      <c r="F327" s="29"/>
      <c r="K327" s="29"/>
      <c r="P327" s="29"/>
      <c r="U327" s="29"/>
    </row>
    <row r="328">
      <c r="A328" s="28"/>
      <c r="F328" s="29"/>
      <c r="K328" s="29"/>
      <c r="P328" s="29"/>
      <c r="U328" s="29"/>
    </row>
    <row r="329">
      <c r="A329" s="28"/>
      <c r="F329" s="29"/>
      <c r="K329" s="29"/>
      <c r="P329" s="29"/>
      <c r="U329" s="29"/>
    </row>
    <row r="330">
      <c r="A330" s="28"/>
      <c r="F330" s="29"/>
      <c r="K330" s="29"/>
      <c r="P330" s="29"/>
      <c r="U330" s="29"/>
    </row>
    <row r="331">
      <c r="A331" s="28"/>
      <c r="F331" s="29"/>
      <c r="K331" s="29"/>
      <c r="P331" s="29"/>
      <c r="U331" s="29"/>
    </row>
    <row r="332">
      <c r="A332" s="28"/>
      <c r="F332" s="29"/>
      <c r="K332" s="29"/>
      <c r="P332" s="29"/>
      <c r="U332" s="29"/>
    </row>
    <row r="333">
      <c r="A333" s="28"/>
      <c r="F333" s="29"/>
      <c r="K333" s="29"/>
      <c r="P333" s="29"/>
      <c r="U333" s="29"/>
    </row>
    <row r="334">
      <c r="A334" s="28"/>
      <c r="F334" s="29"/>
      <c r="K334" s="29"/>
      <c r="P334" s="29"/>
      <c r="U334" s="29"/>
    </row>
    <row r="335">
      <c r="A335" s="28"/>
      <c r="F335" s="29"/>
      <c r="K335" s="29"/>
      <c r="P335" s="29"/>
      <c r="U335" s="29"/>
    </row>
    <row r="336">
      <c r="A336" s="28"/>
      <c r="F336" s="29"/>
      <c r="K336" s="29"/>
      <c r="P336" s="29"/>
      <c r="U336" s="29"/>
    </row>
    <row r="337">
      <c r="A337" s="28"/>
      <c r="F337" s="29"/>
      <c r="K337" s="29"/>
      <c r="P337" s="29"/>
      <c r="U337" s="29"/>
    </row>
    <row r="338">
      <c r="A338" s="28"/>
      <c r="F338" s="29"/>
      <c r="K338" s="29"/>
      <c r="P338" s="29"/>
      <c r="U338" s="29"/>
    </row>
    <row r="339">
      <c r="A339" s="28"/>
      <c r="F339" s="29"/>
      <c r="K339" s="29"/>
      <c r="P339" s="29"/>
      <c r="U339" s="29"/>
    </row>
    <row r="340">
      <c r="A340" s="28"/>
      <c r="F340" s="29"/>
      <c r="K340" s="29"/>
      <c r="P340" s="29"/>
      <c r="U340" s="29"/>
    </row>
    <row r="341">
      <c r="A341" s="28"/>
      <c r="F341" s="29"/>
      <c r="K341" s="29"/>
      <c r="P341" s="29"/>
      <c r="U341" s="29"/>
    </row>
    <row r="342">
      <c r="A342" s="28"/>
      <c r="F342" s="29"/>
      <c r="K342" s="29"/>
      <c r="P342" s="29"/>
      <c r="U342" s="29"/>
    </row>
    <row r="343">
      <c r="A343" s="28"/>
      <c r="F343" s="29"/>
      <c r="K343" s="29"/>
      <c r="P343" s="29"/>
      <c r="U343" s="29"/>
    </row>
    <row r="344">
      <c r="A344" s="28"/>
      <c r="F344" s="29"/>
      <c r="K344" s="29"/>
      <c r="P344" s="29"/>
      <c r="U344" s="29"/>
    </row>
    <row r="345">
      <c r="A345" s="28"/>
      <c r="F345" s="29"/>
      <c r="K345" s="29"/>
      <c r="P345" s="29"/>
      <c r="U345" s="29"/>
    </row>
    <row r="346">
      <c r="A346" s="28"/>
      <c r="F346" s="29"/>
      <c r="K346" s="29"/>
      <c r="P346" s="29"/>
      <c r="U346" s="29"/>
    </row>
    <row r="347">
      <c r="A347" s="28"/>
      <c r="F347" s="29"/>
      <c r="K347" s="29"/>
      <c r="P347" s="29"/>
      <c r="U347" s="29"/>
    </row>
    <row r="348">
      <c r="A348" s="28"/>
      <c r="F348" s="29"/>
      <c r="K348" s="29"/>
      <c r="P348" s="29"/>
      <c r="U348" s="29"/>
    </row>
    <row r="349">
      <c r="A349" s="28"/>
      <c r="F349" s="29"/>
      <c r="K349" s="29"/>
      <c r="P349" s="29"/>
      <c r="U349" s="29"/>
    </row>
    <row r="350">
      <c r="A350" s="28"/>
      <c r="F350" s="29"/>
      <c r="K350" s="29"/>
      <c r="P350" s="29"/>
      <c r="U350" s="29"/>
    </row>
    <row r="351">
      <c r="A351" s="28"/>
      <c r="F351" s="29"/>
      <c r="K351" s="29"/>
      <c r="P351" s="29"/>
      <c r="U351" s="29"/>
    </row>
    <row r="352">
      <c r="A352" s="28"/>
      <c r="F352" s="29"/>
      <c r="K352" s="29"/>
      <c r="P352" s="29"/>
      <c r="U352" s="29"/>
    </row>
    <row r="353">
      <c r="A353" s="28"/>
      <c r="F353" s="29"/>
      <c r="K353" s="29"/>
      <c r="P353" s="29"/>
      <c r="U353" s="29"/>
    </row>
    <row r="354">
      <c r="A354" s="28"/>
      <c r="F354" s="29"/>
      <c r="K354" s="29"/>
      <c r="P354" s="29"/>
      <c r="U354" s="29"/>
    </row>
    <row r="355">
      <c r="A355" s="28"/>
      <c r="F355" s="29"/>
      <c r="K355" s="29"/>
      <c r="P355" s="29"/>
      <c r="U355" s="29"/>
    </row>
    <row r="356">
      <c r="A356" s="28"/>
      <c r="F356" s="29"/>
      <c r="K356" s="29"/>
      <c r="P356" s="29"/>
      <c r="U356" s="29"/>
    </row>
    <row r="357">
      <c r="A357" s="28"/>
      <c r="F357" s="29"/>
      <c r="K357" s="29"/>
      <c r="P357" s="29"/>
      <c r="U357" s="29"/>
    </row>
    <row r="358">
      <c r="A358" s="28"/>
      <c r="F358" s="29"/>
      <c r="K358" s="29"/>
      <c r="P358" s="29"/>
      <c r="U358" s="29"/>
    </row>
    <row r="359">
      <c r="A359" s="28"/>
      <c r="F359" s="29"/>
      <c r="K359" s="29"/>
      <c r="P359" s="29"/>
      <c r="U359" s="29"/>
    </row>
    <row r="360">
      <c r="A360" s="28"/>
      <c r="F360" s="29"/>
      <c r="K360" s="29"/>
      <c r="P360" s="29"/>
      <c r="U360" s="29"/>
    </row>
    <row r="361">
      <c r="A361" s="28"/>
      <c r="F361" s="29"/>
      <c r="K361" s="29"/>
      <c r="P361" s="29"/>
      <c r="U361" s="29"/>
    </row>
    <row r="362">
      <c r="A362" s="28"/>
      <c r="F362" s="29"/>
      <c r="K362" s="29"/>
      <c r="P362" s="29"/>
      <c r="U362" s="29"/>
    </row>
    <row r="363">
      <c r="A363" s="28"/>
      <c r="F363" s="29"/>
      <c r="K363" s="29"/>
      <c r="P363" s="29"/>
      <c r="U363" s="29"/>
    </row>
    <row r="364">
      <c r="A364" s="28"/>
      <c r="F364" s="29"/>
      <c r="K364" s="29"/>
      <c r="P364" s="29"/>
      <c r="U364" s="29"/>
    </row>
    <row r="365">
      <c r="A365" s="28"/>
      <c r="F365" s="29"/>
      <c r="K365" s="29"/>
      <c r="P365" s="29"/>
      <c r="U365" s="29"/>
    </row>
    <row r="366">
      <c r="A366" s="28"/>
      <c r="F366" s="29"/>
      <c r="K366" s="29"/>
      <c r="P366" s="29"/>
      <c r="U366" s="29"/>
    </row>
    <row r="367">
      <c r="A367" s="28"/>
      <c r="F367" s="29"/>
      <c r="K367" s="29"/>
      <c r="P367" s="29"/>
      <c r="U367" s="29"/>
    </row>
    <row r="368">
      <c r="A368" s="28"/>
      <c r="F368" s="29"/>
      <c r="K368" s="29"/>
      <c r="P368" s="29"/>
      <c r="U368" s="29"/>
    </row>
    <row r="369">
      <c r="A369" s="28"/>
      <c r="F369" s="29"/>
      <c r="K369" s="29"/>
      <c r="P369" s="29"/>
      <c r="U369" s="29"/>
    </row>
    <row r="370">
      <c r="A370" s="28"/>
      <c r="F370" s="29"/>
      <c r="K370" s="29"/>
      <c r="P370" s="29"/>
      <c r="U370" s="29"/>
    </row>
    <row r="371">
      <c r="A371" s="28"/>
      <c r="F371" s="29"/>
      <c r="K371" s="29"/>
      <c r="P371" s="29"/>
      <c r="U371" s="29"/>
    </row>
    <row r="372">
      <c r="A372" s="28"/>
      <c r="F372" s="29"/>
      <c r="K372" s="29"/>
      <c r="P372" s="29"/>
      <c r="U372" s="29"/>
    </row>
    <row r="373">
      <c r="A373" s="28"/>
      <c r="F373" s="29"/>
      <c r="K373" s="29"/>
      <c r="P373" s="29"/>
      <c r="U373" s="29"/>
    </row>
    <row r="374">
      <c r="A374" s="28"/>
      <c r="F374" s="29"/>
      <c r="K374" s="29"/>
      <c r="P374" s="29"/>
      <c r="U374" s="29"/>
    </row>
    <row r="375">
      <c r="A375" s="28"/>
      <c r="F375" s="29"/>
      <c r="K375" s="29"/>
      <c r="P375" s="29"/>
      <c r="U375" s="29"/>
    </row>
    <row r="376">
      <c r="A376" s="28"/>
      <c r="F376" s="29"/>
      <c r="K376" s="29"/>
      <c r="P376" s="29"/>
      <c r="U376" s="29"/>
    </row>
    <row r="377">
      <c r="A377" s="28"/>
      <c r="F377" s="29"/>
      <c r="K377" s="29"/>
      <c r="P377" s="29"/>
      <c r="U377" s="29"/>
    </row>
    <row r="378">
      <c r="A378" s="28"/>
      <c r="F378" s="29"/>
      <c r="K378" s="29"/>
      <c r="P378" s="29"/>
      <c r="U378" s="29"/>
    </row>
    <row r="379">
      <c r="A379" s="28"/>
      <c r="F379" s="29"/>
      <c r="K379" s="29"/>
      <c r="P379" s="29"/>
      <c r="U379" s="29"/>
    </row>
    <row r="380">
      <c r="A380" s="28"/>
      <c r="F380" s="29"/>
      <c r="K380" s="29"/>
      <c r="P380" s="29"/>
      <c r="U380" s="29"/>
    </row>
    <row r="381">
      <c r="A381" s="28"/>
      <c r="F381" s="29"/>
      <c r="K381" s="29"/>
      <c r="P381" s="29"/>
      <c r="U381" s="29"/>
    </row>
    <row r="382">
      <c r="A382" s="28"/>
      <c r="F382" s="29"/>
      <c r="K382" s="29"/>
      <c r="P382" s="29"/>
      <c r="U382" s="29"/>
    </row>
    <row r="383">
      <c r="A383" s="28"/>
      <c r="F383" s="29"/>
      <c r="K383" s="29"/>
      <c r="P383" s="29"/>
      <c r="U383" s="29"/>
    </row>
    <row r="384">
      <c r="A384" s="28"/>
      <c r="F384" s="29"/>
      <c r="K384" s="29"/>
      <c r="P384" s="29"/>
      <c r="U384" s="29"/>
    </row>
    <row r="385">
      <c r="A385" s="28"/>
      <c r="F385" s="29"/>
      <c r="K385" s="29"/>
      <c r="P385" s="29"/>
      <c r="U385" s="29"/>
    </row>
    <row r="386">
      <c r="A386" s="28"/>
      <c r="F386" s="29"/>
      <c r="K386" s="29"/>
      <c r="P386" s="29"/>
      <c r="U386" s="29"/>
    </row>
    <row r="387">
      <c r="A387" s="28"/>
      <c r="F387" s="29"/>
      <c r="K387" s="29"/>
      <c r="P387" s="29"/>
      <c r="U387" s="29"/>
    </row>
    <row r="388">
      <c r="A388" s="28"/>
      <c r="F388" s="29"/>
      <c r="K388" s="29"/>
      <c r="P388" s="29"/>
      <c r="U388" s="29"/>
    </row>
    <row r="389">
      <c r="A389" s="28"/>
      <c r="F389" s="29"/>
      <c r="K389" s="29"/>
      <c r="P389" s="29"/>
      <c r="U389" s="29"/>
    </row>
    <row r="390">
      <c r="A390" s="28"/>
      <c r="F390" s="29"/>
      <c r="K390" s="29"/>
      <c r="P390" s="29"/>
      <c r="U390" s="29"/>
    </row>
    <row r="391">
      <c r="A391" s="28"/>
      <c r="F391" s="29"/>
      <c r="K391" s="29"/>
      <c r="P391" s="29"/>
      <c r="U391" s="29"/>
    </row>
    <row r="392">
      <c r="A392" s="28"/>
      <c r="F392" s="29"/>
      <c r="K392" s="29"/>
      <c r="P392" s="29"/>
      <c r="U392" s="29"/>
    </row>
    <row r="393">
      <c r="A393" s="28"/>
      <c r="F393" s="29"/>
      <c r="K393" s="29"/>
      <c r="P393" s="29"/>
      <c r="U393" s="29"/>
    </row>
    <row r="394">
      <c r="A394" s="28"/>
      <c r="F394" s="29"/>
      <c r="K394" s="29"/>
      <c r="P394" s="29"/>
      <c r="U394" s="29"/>
    </row>
    <row r="395">
      <c r="A395" s="28"/>
      <c r="F395" s="29"/>
      <c r="K395" s="29"/>
      <c r="P395" s="29"/>
      <c r="U395" s="29"/>
    </row>
    <row r="396">
      <c r="A396" s="28"/>
      <c r="F396" s="29"/>
      <c r="K396" s="29"/>
      <c r="P396" s="29"/>
      <c r="U396" s="29"/>
    </row>
    <row r="397">
      <c r="A397" s="28"/>
      <c r="F397" s="29"/>
      <c r="K397" s="29"/>
      <c r="P397" s="29"/>
      <c r="U397" s="29"/>
    </row>
    <row r="398">
      <c r="A398" s="28"/>
      <c r="F398" s="29"/>
      <c r="K398" s="29"/>
      <c r="P398" s="29"/>
      <c r="U398" s="29"/>
    </row>
    <row r="399">
      <c r="A399" s="28"/>
      <c r="F399" s="29"/>
      <c r="K399" s="29"/>
      <c r="P399" s="29"/>
      <c r="U399" s="29"/>
    </row>
    <row r="400">
      <c r="A400" s="28"/>
      <c r="F400" s="29"/>
      <c r="K400" s="29"/>
      <c r="P400" s="29"/>
      <c r="U400" s="29"/>
    </row>
    <row r="401">
      <c r="A401" s="28"/>
      <c r="F401" s="29"/>
      <c r="K401" s="29"/>
      <c r="P401" s="29"/>
      <c r="U401" s="29"/>
    </row>
    <row r="402">
      <c r="A402" s="28"/>
      <c r="F402" s="29"/>
      <c r="K402" s="29"/>
      <c r="P402" s="29"/>
      <c r="U402" s="29"/>
    </row>
    <row r="403">
      <c r="A403" s="28"/>
      <c r="F403" s="29"/>
      <c r="K403" s="29"/>
      <c r="P403" s="29"/>
      <c r="U403" s="29"/>
    </row>
    <row r="404">
      <c r="A404" s="28"/>
      <c r="F404" s="29"/>
      <c r="K404" s="29"/>
      <c r="P404" s="29"/>
      <c r="U404" s="29"/>
    </row>
    <row r="405">
      <c r="A405" s="28"/>
      <c r="F405" s="29"/>
      <c r="K405" s="29"/>
      <c r="P405" s="29"/>
      <c r="U405" s="29"/>
    </row>
    <row r="406">
      <c r="A406" s="28"/>
      <c r="F406" s="29"/>
      <c r="K406" s="29"/>
      <c r="P406" s="29"/>
      <c r="U406" s="29"/>
    </row>
    <row r="407">
      <c r="A407" s="28"/>
      <c r="F407" s="29"/>
      <c r="K407" s="29"/>
      <c r="P407" s="29"/>
      <c r="U407" s="29"/>
    </row>
    <row r="408">
      <c r="A408" s="28"/>
      <c r="F408" s="29"/>
      <c r="K408" s="29"/>
      <c r="P408" s="29"/>
      <c r="U408" s="29"/>
    </row>
    <row r="409">
      <c r="A409" s="28"/>
      <c r="F409" s="29"/>
      <c r="K409" s="29"/>
      <c r="P409" s="29"/>
      <c r="U409" s="29"/>
    </row>
    <row r="410">
      <c r="A410" s="28"/>
      <c r="F410" s="29"/>
      <c r="K410" s="29"/>
      <c r="P410" s="29"/>
      <c r="U410" s="29"/>
    </row>
    <row r="411">
      <c r="A411" s="28"/>
      <c r="F411" s="29"/>
      <c r="K411" s="29"/>
      <c r="P411" s="29"/>
      <c r="U411" s="29"/>
    </row>
    <row r="412">
      <c r="A412" s="28"/>
      <c r="F412" s="29"/>
      <c r="K412" s="29"/>
      <c r="P412" s="29"/>
      <c r="U412" s="29"/>
    </row>
    <row r="413">
      <c r="A413" s="28"/>
      <c r="F413" s="29"/>
      <c r="K413" s="29"/>
      <c r="P413" s="29"/>
      <c r="U413" s="29"/>
    </row>
    <row r="414">
      <c r="A414" s="28"/>
      <c r="F414" s="29"/>
      <c r="K414" s="29"/>
      <c r="P414" s="29"/>
      <c r="U414" s="29"/>
    </row>
    <row r="415">
      <c r="A415" s="28"/>
      <c r="F415" s="29"/>
      <c r="K415" s="29"/>
      <c r="P415" s="29"/>
      <c r="U415" s="29"/>
    </row>
    <row r="416">
      <c r="A416" s="28"/>
      <c r="F416" s="29"/>
      <c r="K416" s="29"/>
      <c r="P416" s="29"/>
      <c r="U416" s="29"/>
    </row>
    <row r="417">
      <c r="A417" s="28"/>
      <c r="F417" s="29"/>
      <c r="K417" s="29"/>
      <c r="P417" s="29"/>
      <c r="U417" s="29"/>
    </row>
    <row r="418">
      <c r="A418" s="28"/>
      <c r="F418" s="29"/>
      <c r="K418" s="29"/>
      <c r="P418" s="29"/>
      <c r="U418" s="29"/>
    </row>
    <row r="419">
      <c r="A419" s="28"/>
      <c r="F419" s="29"/>
      <c r="K419" s="29"/>
      <c r="P419" s="29"/>
      <c r="U419" s="29"/>
    </row>
    <row r="420">
      <c r="A420" s="28"/>
      <c r="F420" s="29"/>
      <c r="K420" s="29"/>
      <c r="P420" s="29"/>
      <c r="U420" s="29"/>
    </row>
    <row r="421">
      <c r="A421" s="28"/>
      <c r="F421" s="29"/>
      <c r="K421" s="29"/>
      <c r="P421" s="29"/>
      <c r="U421" s="29"/>
    </row>
    <row r="422">
      <c r="A422" s="28"/>
      <c r="F422" s="29"/>
      <c r="K422" s="29"/>
      <c r="P422" s="29"/>
      <c r="U422" s="29"/>
    </row>
    <row r="423">
      <c r="A423" s="28"/>
      <c r="F423" s="29"/>
      <c r="K423" s="29"/>
      <c r="P423" s="29"/>
      <c r="U423" s="29"/>
    </row>
    <row r="424">
      <c r="A424" s="28"/>
      <c r="F424" s="29"/>
      <c r="K424" s="29"/>
      <c r="P424" s="29"/>
      <c r="U424" s="29"/>
    </row>
    <row r="425">
      <c r="A425" s="28"/>
      <c r="F425" s="29"/>
      <c r="K425" s="29"/>
      <c r="P425" s="29"/>
      <c r="U425" s="29"/>
    </row>
    <row r="426">
      <c r="A426" s="28"/>
      <c r="F426" s="29"/>
      <c r="K426" s="29"/>
      <c r="P426" s="29"/>
      <c r="U426" s="29"/>
    </row>
    <row r="427">
      <c r="A427" s="28"/>
      <c r="F427" s="29"/>
      <c r="K427" s="29"/>
      <c r="P427" s="29"/>
      <c r="U427" s="29"/>
    </row>
    <row r="428">
      <c r="A428" s="28"/>
      <c r="F428" s="29"/>
      <c r="K428" s="29"/>
      <c r="P428" s="29"/>
      <c r="U428" s="29"/>
    </row>
    <row r="429">
      <c r="A429" s="28"/>
      <c r="F429" s="29"/>
      <c r="K429" s="29"/>
      <c r="P429" s="29"/>
      <c r="U429" s="29"/>
    </row>
    <row r="430">
      <c r="A430" s="28"/>
      <c r="F430" s="29"/>
      <c r="K430" s="29"/>
      <c r="P430" s="29"/>
      <c r="U430" s="29"/>
    </row>
    <row r="431">
      <c r="A431" s="28"/>
      <c r="F431" s="29"/>
      <c r="K431" s="29"/>
      <c r="P431" s="29"/>
      <c r="U431" s="29"/>
    </row>
    <row r="432">
      <c r="A432" s="28"/>
      <c r="F432" s="29"/>
      <c r="K432" s="29"/>
      <c r="P432" s="29"/>
      <c r="U432" s="29"/>
    </row>
    <row r="433">
      <c r="A433" s="28"/>
      <c r="F433" s="29"/>
      <c r="K433" s="29"/>
      <c r="P433" s="29"/>
      <c r="U433" s="29"/>
    </row>
    <row r="434">
      <c r="A434" s="28"/>
      <c r="F434" s="29"/>
      <c r="K434" s="29"/>
      <c r="P434" s="29"/>
      <c r="U434" s="29"/>
    </row>
    <row r="435">
      <c r="A435" s="28"/>
      <c r="F435" s="29"/>
      <c r="K435" s="29"/>
      <c r="P435" s="29"/>
      <c r="U435" s="29"/>
    </row>
    <row r="436">
      <c r="A436" s="28"/>
      <c r="F436" s="29"/>
      <c r="K436" s="29"/>
      <c r="P436" s="29"/>
      <c r="U436" s="29"/>
    </row>
    <row r="437">
      <c r="A437" s="28"/>
      <c r="F437" s="29"/>
      <c r="K437" s="29"/>
      <c r="P437" s="29"/>
      <c r="U437" s="29"/>
    </row>
    <row r="438">
      <c r="A438" s="28"/>
      <c r="F438" s="29"/>
      <c r="K438" s="29"/>
      <c r="P438" s="29"/>
      <c r="U438" s="29"/>
    </row>
    <row r="439">
      <c r="A439" s="28"/>
      <c r="F439" s="29"/>
      <c r="K439" s="29"/>
      <c r="P439" s="29"/>
      <c r="U439" s="29"/>
    </row>
    <row r="440">
      <c r="A440" s="28"/>
      <c r="F440" s="29"/>
      <c r="K440" s="29"/>
      <c r="P440" s="29"/>
      <c r="U440" s="29"/>
    </row>
    <row r="441">
      <c r="A441" s="28"/>
      <c r="F441" s="29"/>
      <c r="K441" s="29"/>
      <c r="P441" s="29"/>
      <c r="U441" s="29"/>
    </row>
    <row r="442">
      <c r="A442" s="28"/>
      <c r="F442" s="29"/>
      <c r="K442" s="29"/>
      <c r="P442" s="29"/>
      <c r="U442" s="29"/>
    </row>
    <row r="443">
      <c r="A443" s="28"/>
      <c r="F443" s="29"/>
      <c r="K443" s="29"/>
      <c r="P443" s="29"/>
      <c r="U443" s="29"/>
    </row>
    <row r="444">
      <c r="A444" s="28"/>
      <c r="F444" s="29"/>
      <c r="K444" s="29"/>
      <c r="P444" s="29"/>
      <c r="U444" s="29"/>
    </row>
    <row r="445">
      <c r="A445" s="28"/>
      <c r="F445" s="29"/>
      <c r="K445" s="29"/>
      <c r="P445" s="29"/>
      <c r="U445" s="29"/>
    </row>
    <row r="446">
      <c r="A446" s="28"/>
      <c r="F446" s="29"/>
      <c r="K446" s="29"/>
      <c r="P446" s="29"/>
      <c r="U446" s="29"/>
    </row>
    <row r="447">
      <c r="A447" s="28"/>
      <c r="F447" s="29"/>
      <c r="K447" s="29"/>
      <c r="P447" s="29"/>
      <c r="U447" s="29"/>
    </row>
    <row r="448">
      <c r="A448" s="28"/>
      <c r="F448" s="29"/>
      <c r="K448" s="29"/>
      <c r="P448" s="29"/>
      <c r="U448" s="29"/>
    </row>
    <row r="449">
      <c r="A449" s="28"/>
      <c r="F449" s="29"/>
      <c r="K449" s="29"/>
      <c r="P449" s="29"/>
      <c r="U449" s="29"/>
    </row>
    <row r="450">
      <c r="A450" s="28"/>
      <c r="F450" s="29"/>
      <c r="K450" s="29"/>
      <c r="P450" s="29"/>
      <c r="U450" s="29"/>
    </row>
    <row r="451">
      <c r="A451" s="28"/>
      <c r="F451" s="29"/>
      <c r="K451" s="29"/>
      <c r="P451" s="29"/>
      <c r="U451" s="29"/>
    </row>
    <row r="452">
      <c r="A452" s="28"/>
      <c r="F452" s="29"/>
      <c r="K452" s="29"/>
      <c r="P452" s="29"/>
      <c r="U452" s="29"/>
    </row>
    <row r="453">
      <c r="A453" s="28"/>
      <c r="F453" s="29"/>
      <c r="K453" s="29"/>
      <c r="P453" s="29"/>
      <c r="U453" s="29"/>
    </row>
    <row r="454">
      <c r="A454" s="28"/>
      <c r="F454" s="29"/>
      <c r="K454" s="29"/>
      <c r="P454" s="29"/>
      <c r="U454" s="29"/>
    </row>
    <row r="455">
      <c r="A455" s="28"/>
      <c r="F455" s="29"/>
      <c r="K455" s="29"/>
      <c r="P455" s="29"/>
      <c r="U455" s="29"/>
    </row>
    <row r="456">
      <c r="A456" s="28"/>
      <c r="F456" s="29"/>
      <c r="K456" s="29"/>
      <c r="P456" s="29"/>
      <c r="U456" s="29"/>
    </row>
    <row r="457">
      <c r="A457" s="28"/>
      <c r="F457" s="29"/>
      <c r="K457" s="29"/>
      <c r="P457" s="29"/>
      <c r="U457" s="29"/>
    </row>
    <row r="458">
      <c r="A458" s="28"/>
      <c r="F458" s="29"/>
      <c r="K458" s="29"/>
      <c r="P458" s="29"/>
      <c r="U458" s="29"/>
    </row>
    <row r="459">
      <c r="A459" s="28"/>
      <c r="F459" s="29"/>
      <c r="K459" s="29"/>
      <c r="P459" s="29"/>
      <c r="U459" s="29"/>
    </row>
    <row r="460">
      <c r="A460" s="28"/>
      <c r="F460" s="29"/>
      <c r="K460" s="29"/>
      <c r="P460" s="29"/>
      <c r="U460" s="29"/>
    </row>
    <row r="461">
      <c r="A461" s="28"/>
      <c r="F461" s="29"/>
      <c r="K461" s="29"/>
      <c r="P461" s="29"/>
      <c r="U461" s="29"/>
    </row>
    <row r="462">
      <c r="A462" s="28"/>
      <c r="F462" s="29"/>
      <c r="K462" s="29"/>
      <c r="P462" s="29"/>
      <c r="U462" s="29"/>
    </row>
    <row r="463">
      <c r="A463" s="28"/>
      <c r="F463" s="29"/>
      <c r="K463" s="29"/>
      <c r="P463" s="29"/>
      <c r="U463" s="29"/>
    </row>
    <row r="464">
      <c r="A464" s="28"/>
      <c r="F464" s="29"/>
      <c r="K464" s="29"/>
      <c r="P464" s="29"/>
      <c r="U464" s="29"/>
    </row>
    <row r="465">
      <c r="A465" s="28"/>
      <c r="F465" s="29"/>
      <c r="K465" s="29"/>
      <c r="P465" s="29"/>
      <c r="U465" s="29"/>
    </row>
    <row r="466">
      <c r="A466" s="28"/>
      <c r="F466" s="29"/>
      <c r="K466" s="29"/>
      <c r="P466" s="29"/>
      <c r="U466" s="29"/>
    </row>
    <row r="467">
      <c r="A467" s="28"/>
      <c r="F467" s="29"/>
      <c r="K467" s="29"/>
      <c r="P467" s="29"/>
      <c r="U467" s="29"/>
    </row>
    <row r="468">
      <c r="A468" s="28"/>
      <c r="F468" s="29"/>
      <c r="K468" s="29"/>
      <c r="P468" s="29"/>
      <c r="U468" s="29"/>
    </row>
    <row r="469">
      <c r="A469" s="28"/>
      <c r="F469" s="29"/>
      <c r="K469" s="29"/>
      <c r="P469" s="29"/>
      <c r="U469" s="29"/>
    </row>
    <row r="470">
      <c r="A470" s="28"/>
      <c r="F470" s="29"/>
      <c r="K470" s="29"/>
      <c r="P470" s="29"/>
      <c r="U470" s="29"/>
    </row>
    <row r="471">
      <c r="A471" s="28"/>
      <c r="F471" s="29"/>
      <c r="K471" s="29"/>
      <c r="P471" s="29"/>
      <c r="U471" s="29"/>
    </row>
    <row r="472">
      <c r="A472" s="28"/>
      <c r="F472" s="29"/>
      <c r="K472" s="29"/>
      <c r="P472" s="29"/>
      <c r="U472" s="29"/>
    </row>
    <row r="473">
      <c r="A473" s="28"/>
      <c r="F473" s="29"/>
      <c r="K473" s="29"/>
      <c r="P473" s="29"/>
      <c r="U473" s="29"/>
    </row>
    <row r="474">
      <c r="A474" s="28"/>
      <c r="F474" s="29"/>
      <c r="K474" s="29"/>
      <c r="P474" s="29"/>
      <c r="U474" s="29"/>
    </row>
    <row r="475">
      <c r="A475" s="28"/>
      <c r="F475" s="29"/>
      <c r="K475" s="29"/>
      <c r="P475" s="29"/>
      <c r="U475" s="29"/>
    </row>
    <row r="476">
      <c r="A476" s="28"/>
      <c r="F476" s="29"/>
      <c r="K476" s="29"/>
      <c r="P476" s="29"/>
      <c r="U476" s="29"/>
    </row>
    <row r="477">
      <c r="A477" s="28"/>
      <c r="F477" s="29"/>
      <c r="K477" s="29"/>
      <c r="P477" s="29"/>
      <c r="U477" s="29"/>
    </row>
    <row r="478">
      <c r="A478" s="28"/>
      <c r="F478" s="29"/>
      <c r="K478" s="29"/>
      <c r="P478" s="29"/>
      <c r="U478" s="29"/>
    </row>
    <row r="479">
      <c r="A479" s="28"/>
      <c r="F479" s="29"/>
      <c r="K479" s="29"/>
      <c r="P479" s="29"/>
      <c r="U479" s="29"/>
    </row>
    <row r="480">
      <c r="A480" s="28"/>
      <c r="F480" s="29"/>
      <c r="K480" s="29"/>
      <c r="P480" s="29"/>
      <c r="U480" s="29"/>
    </row>
    <row r="481">
      <c r="A481" s="28"/>
      <c r="F481" s="29"/>
      <c r="K481" s="29"/>
      <c r="P481" s="29"/>
      <c r="U481" s="29"/>
    </row>
    <row r="482">
      <c r="A482" s="28"/>
      <c r="F482" s="29"/>
      <c r="K482" s="29"/>
      <c r="P482" s="29"/>
      <c r="U482" s="29"/>
    </row>
    <row r="483">
      <c r="A483" s="28"/>
      <c r="F483" s="29"/>
      <c r="K483" s="29"/>
      <c r="P483" s="29"/>
      <c r="U483" s="29"/>
    </row>
    <row r="484">
      <c r="A484" s="28"/>
      <c r="F484" s="29"/>
      <c r="K484" s="29"/>
      <c r="P484" s="29"/>
      <c r="U484" s="29"/>
    </row>
    <row r="485">
      <c r="A485" s="28"/>
      <c r="F485" s="29"/>
      <c r="K485" s="29"/>
      <c r="P485" s="29"/>
      <c r="U485" s="29"/>
    </row>
    <row r="486">
      <c r="A486" s="28"/>
      <c r="F486" s="29"/>
      <c r="K486" s="29"/>
      <c r="P486" s="29"/>
      <c r="U486" s="29"/>
    </row>
    <row r="487">
      <c r="A487" s="28"/>
      <c r="F487" s="29"/>
      <c r="K487" s="29"/>
      <c r="P487" s="29"/>
      <c r="U487" s="29"/>
    </row>
    <row r="488">
      <c r="A488" s="28"/>
      <c r="F488" s="29"/>
      <c r="K488" s="29"/>
      <c r="P488" s="29"/>
      <c r="U488" s="29"/>
    </row>
    <row r="489">
      <c r="A489" s="28"/>
      <c r="F489" s="29"/>
      <c r="K489" s="29"/>
      <c r="P489" s="29"/>
      <c r="U489" s="29"/>
    </row>
    <row r="490">
      <c r="A490" s="28"/>
      <c r="F490" s="29"/>
      <c r="K490" s="29"/>
      <c r="P490" s="29"/>
      <c r="U490" s="29"/>
    </row>
    <row r="491">
      <c r="A491" s="28"/>
      <c r="F491" s="29"/>
      <c r="K491" s="29"/>
      <c r="P491" s="29"/>
      <c r="U491" s="29"/>
    </row>
    <row r="492">
      <c r="A492" s="28"/>
      <c r="F492" s="29"/>
      <c r="K492" s="29"/>
      <c r="P492" s="29"/>
      <c r="U492" s="29"/>
    </row>
    <row r="493">
      <c r="A493" s="28"/>
      <c r="F493" s="29"/>
      <c r="K493" s="29"/>
      <c r="P493" s="29"/>
      <c r="U493" s="29"/>
    </row>
    <row r="494">
      <c r="A494" s="28"/>
      <c r="F494" s="29"/>
      <c r="K494" s="29"/>
      <c r="P494" s="29"/>
      <c r="U494" s="29"/>
    </row>
    <row r="495">
      <c r="A495" s="28"/>
      <c r="F495" s="29"/>
      <c r="K495" s="29"/>
      <c r="P495" s="29"/>
      <c r="U495" s="29"/>
    </row>
    <row r="496">
      <c r="A496" s="28"/>
      <c r="F496" s="29"/>
      <c r="K496" s="29"/>
      <c r="P496" s="29"/>
      <c r="U496" s="29"/>
    </row>
    <row r="497">
      <c r="A497" s="28"/>
      <c r="F497" s="29"/>
      <c r="K497" s="29"/>
      <c r="P497" s="29"/>
      <c r="U497" s="29"/>
    </row>
    <row r="498">
      <c r="A498" s="28"/>
      <c r="F498" s="29"/>
      <c r="K498" s="29"/>
      <c r="P498" s="29"/>
      <c r="U498" s="29"/>
    </row>
    <row r="499">
      <c r="A499" s="28"/>
      <c r="F499" s="29"/>
      <c r="K499" s="29"/>
      <c r="P499" s="29"/>
      <c r="U499" s="29"/>
    </row>
    <row r="500">
      <c r="A500" s="28"/>
      <c r="F500" s="29"/>
      <c r="K500" s="29"/>
      <c r="P500" s="29"/>
      <c r="U500" s="29"/>
    </row>
    <row r="501">
      <c r="A501" s="28"/>
      <c r="F501" s="29"/>
      <c r="K501" s="29"/>
      <c r="P501" s="29"/>
      <c r="U501" s="29"/>
    </row>
    <row r="502">
      <c r="A502" s="28"/>
      <c r="F502" s="29"/>
      <c r="K502" s="29"/>
      <c r="P502" s="29"/>
      <c r="U502" s="29"/>
    </row>
    <row r="503">
      <c r="A503" s="28"/>
      <c r="F503" s="29"/>
      <c r="K503" s="29"/>
      <c r="P503" s="29"/>
      <c r="U503" s="29"/>
    </row>
    <row r="504">
      <c r="A504" s="28"/>
      <c r="F504" s="29"/>
      <c r="K504" s="29"/>
      <c r="P504" s="29"/>
      <c r="U504" s="29"/>
    </row>
    <row r="505">
      <c r="A505" s="28"/>
      <c r="F505" s="29"/>
      <c r="K505" s="29"/>
      <c r="P505" s="29"/>
      <c r="U505" s="29"/>
    </row>
    <row r="506">
      <c r="A506" s="28"/>
      <c r="F506" s="29"/>
      <c r="K506" s="29"/>
      <c r="P506" s="29"/>
      <c r="U506" s="29"/>
    </row>
    <row r="507">
      <c r="A507" s="28"/>
      <c r="F507" s="29"/>
      <c r="K507" s="29"/>
      <c r="P507" s="29"/>
      <c r="U507" s="29"/>
    </row>
    <row r="508">
      <c r="A508" s="28"/>
      <c r="F508" s="29"/>
      <c r="K508" s="29"/>
      <c r="P508" s="29"/>
      <c r="U508" s="29"/>
    </row>
    <row r="509">
      <c r="A509" s="28"/>
      <c r="F509" s="29"/>
      <c r="K509" s="29"/>
      <c r="P509" s="29"/>
      <c r="U509" s="29"/>
    </row>
    <row r="510">
      <c r="A510" s="28"/>
      <c r="F510" s="29"/>
      <c r="K510" s="29"/>
      <c r="P510" s="29"/>
      <c r="U510" s="29"/>
    </row>
    <row r="511">
      <c r="A511" s="28"/>
      <c r="F511" s="29"/>
      <c r="K511" s="29"/>
      <c r="P511" s="29"/>
      <c r="U511" s="29"/>
    </row>
    <row r="512">
      <c r="A512" s="28"/>
      <c r="F512" s="29"/>
      <c r="K512" s="29"/>
      <c r="P512" s="29"/>
      <c r="U512" s="29"/>
    </row>
    <row r="513">
      <c r="A513" s="28"/>
      <c r="F513" s="29"/>
      <c r="K513" s="29"/>
      <c r="P513" s="29"/>
      <c r="U513" s="29"/>
    </row>
    <row r="514">
      <c r="A514" s="28"/>
      <c r="F514" s="29"/>
      <c r="K514" s="29"/>
      <c r="P514" s="29"/>
      <c r="U514" s="29"/>
    </row>
    <row r="515">
      <c r="A515" s="28"/>
      <c r="F515" s="29"/>
      <c r="K515" s="29"/>
      <c r="P515" s="29"/>
      <c r="U515" s="29"/>
    </row>
    <row r="516">
      <c r="A516" s="28"/>
      <c r="F516" s="29"/>
      <c r="K516" s="29"/>
      <c r="P516" s="29"/>
      <c r="U516" s="29"/>
    </row>
    <row r="517">
      <c r="A517" s="28"/>
      <c r="F517" s="29"/>
      <c r="K517" s="29"/>
      <c r="P517" s="29"/>
      <c r="U517" s="29"/>
    </row>
    <row r="518">
      <c r="A518" s="28"/>
      <c r="F518" s="29"/>
      <c r="K518" s="29"/>
      <c r="P518" s="29"/>
      <c r="U518" s="29"/>
    </row>
    <row r="519">
      <c r="A519" s="28"/>
      <c r="F519" s="29"/>
      <c r="K519" s="29"/>
      <c r="P519" s="29"/>
      <c r="U519" s="29"/>
    </row>
    <row r="520">
      <c r="A520" s="28"/>
      <c r="F520" s="29"/>
      <c r="K520" s="29"/>
      <c r="P520" s="29"/>
      <c r="U520" s="29"/>
    </row>
    <row r="521">
      <c r="A521" s="28"/>
      <c r="F521" s="29"/>
      <c r="K521" s="29"/>
      <c r="P521" s="29"/>
      <c r="U521" s="29"/>
    </row>
    <row r="522">
      <c r="A522" s="28"/>
      <c r="F522" s="29"/>
      <c r="K522" s="29"/>
      <c r="P522" s="29"/>
      <c r="U522" s="29"/>
    </row>
    <row r="523">
      <c r="A523" s="28"/>
      <c r="F523" s="29"/>
      <c r="K523" s="29"/>
      <c r="P523" s="29"/>
      <c r="U523" s="29"/>
    </row>
    <row r="524">
      <c r="A524" s="28"/>
      <c r="F524" s="29"/>
      <c r="K524" s="29"/>
      <c r="P524" s="29"/>
      <c r="U524" s="29"/>
    </row>
    <row r="525">
      <c r="A525" s="28"/>
      <c r="F525" s="29"/>
      <c r="K525" s="29"/>
      <c r="P525" s="29"/>
      <c r="U525" s="29"/>
    </row>
    <row r="526">
      <c r="A526" s="28"/>
      <c r="F526" s="29"/>
      <c r="K526" s="29"/>
      <c r="P526" s="29"/>
      <c r="U526" s="29"/>
    </row>
    <row r="527">
      <c r="A527" s="28"/>
      <c r="F527" s="29"/>
      <c r="K527" s="29"/>
      <c r="P527" s="29"/>
      <c r="U527" s="29"/>
    </row>
    <row r="528">
      <c r="A528" s="28"/>
      <c r="F528" s="29"/>
      <c r="K528" s="29"/>
      <c r="P528" s="29"/>
      <c r="U528" s="29"/>
    </row>
    <row r="529">
      <c r="A529" s="28"/>
      <c r="F529" s="29"/>
      <c r="K529" s="29"/>
      <c r="P529" s="29"/>
      <c r="U529" s="29"/>
    </row>
    <row r="530">
      <c r="A530" s="28"/>
      <c r="F530" s="29"/>
      <c r="K530" s="29"/>
      <c r="P530" s="29"/>
      <c r="U530" s="29"/>
    </row>
    <row r="531">
      <c r="A531" s="28"/>
      <c r="F531" s="29"/>
      <c r="K531" s="29"/>
      <c r="P531" s="29"/>
      <c r="U531" s="29"/>
    </row>
    <row r="532">
      <c r="A532" s="28"/>
      <c r="F532" s="29"/>
      <c r="K532" s="29"/>
      <c r="P532" s="29"/>
      <c r="U532" s="29"/>
    </row>
    <row r="533">
      <c r="A533" s="28"/>
      <c r="F533" s="29"/>
      <c r="K533" s="29"/>
      <c r="P533" s="29"/>
      <c r="U533" s="29"/>
    </row>
    <row r="534">
      <c r="A534" s="28"/>
      <c r="F534" s="29"/>
      <c r="K534" s="29"/>
      <c r="P534" s="29"/>
      <c r="U534" s="29"/>
    </row>
    <row r="535">
      <c r="A535" s="28"/>
      <c r="F535" s="29"/>
      <c r="K535" s="29"/>
      <c r="P535" s="29"/>
      <c r="U535" s="29"/>
    </row>
    <row r="536">
      <c r="A536" s="28"/>
      <c r="F536" s="29"/>
      <c r="K536" s="29"/>
      <c r="P536" s="29"/>
      <c r="U536" s="29"/>
    </row>
    <row r="537">
      <c r="A537" s="28"/>
      <c r="F537" s="29"/>
      <c r="K537" s="29"/>
      <c r="P537" s="29"/>
      <c r="U537" s="29"/>
    </row>
    <row r="538">
      <c r="A538" s="28"/>
      <c r="F538" s="29"/>
      <c r="K538" s="29"/>
      <c r="P538" s="29"/>
      <c r="U538" s="29"/>
    </row>
    <row r="539">
      <c r="A539" s="28"/>
      <c r="F539" s="29"/>
      <c r="K539" s="29"/>
      <c r="P539" s="29"/>
      <c r="U539" s="29"/>
    </row>
    <row r="540">
      <c r="A540" s="28"/>
      <c r="F540" s="29"/>
      <c r="K540" s="29"/>
      <c r="P540" s="29"/>
      <c r="U540" s="29"/>
    </row>
    <row r="541">
      <c r="A541" s="28"/>
      <c r="F541" s="29"/>
      <c r="K541" s="29"/>
      <c r="P541" s="29"/>
      <c r="U541" s="29"/>
    </row>
    <row r="542">
      <c r="A542" s="28"/>
      <c r="F542" s="29"/>
      <c r="K542" s="29"/>
      <c r="P542" s="29"/>
      <c r="U542" s="29"/>
    </row>
    <row r="543">
      <c r="A543" s="28"/>
      <c r="F543" s="29"/>
      <c r="K543" s="29"/>
      <c r="P543" s="29"/>
      <c r="U543" s="29"/>
    </row>
    <row r="544">
      <c r="A544" s="28"/>
      <c r="F544" s="29"/>
      <c r="K544" s="29"/>
      <c r="P544" s="29"/>
      <c r="U544" s="29"/>
    </row>
    <row r="545">
      <c r="A545" s="28"/>
      <c r="F545" s="29"/>
      <c r="K545" s="29"/>
      <c r="P545" s="29"/>
      <c r="U545" s="29"/>
    </row>
    <row r="546">
      <c r="A546" s="28"/>
      <c r="F546" s="29"/>
      <c r="K546" s="29"/>
      <c r="P546" s="29"/>
      <c r="U546" s="29"/>
    </row>
    <row r="547">
      <c r="A547" s="28"/>
      <c r="F547" s="29"/>
      <c r="K547" s="29"/>
      <c r="P547" s="29"/>
      <c r="U547" s="29"/>
    </row>
    <row r="548">
      <c r="A548" s="28"/>
      <c r="F548" s="29"/>
      <c r="K548" s="29"/>
      <c r="P548" s="29"/>
      <c r="U548" s="29"/>
    </row>
    <row r="549">
      <c r="A549" s="28"/>
      <c r="F549" s="29"/>
      <c r="K549" s="29"/>
      <c r="P549" s="29"/>
      <c r="U549" s="29"/>
    </row>
    <row r="550">
      <c r="A550" s="28"/>
      <c r="F550" s="29"/>
      <c r="K550" s="29"/>
      <c r="P550" s="29"/>
      <c r="U550" s="29"/>
    </row>
    <row r="551">
      <c r="A551" s="28"/>
      <c r="F551" s="29"/>
      <c r="K551" s="29"/>
      <c r="P551" s="29"/>
      <c r="U551" s="29"/>
    </row>
    <row r="552">
      <c r="A552" s="28"/>
      <c r="F552" s="29"/>
      <c r="K552" s="29"/>
      <c r="P552" s="29"/>
      <c r="U552" s="29"/>
    </row>
    <row r="553">
      <c r="A553" s="28"/>
      <c r="F553" s="29"/>
      <c r="K553" s="29"/>
      <c r="P553" s="29"/>
      <c r="U553" s="29"/>
    </row>
    <row r="554">
      <c r="A554" s="28"/>
      <c r="F554" s="29"/>
      <c r="K554" s="29"/>
      <c r="P554" s="29"/>
      <c r="U554" s="29"/>
    </row>
    <row r="555">
      <c r="A555" s="28"/>
      <c r="F555" s="29"/>
      <c r="K555" s="29"/>
      <c r="P555" s="29"/>
      <c r="U555" s="29"/>
    </row>
    <row r="556">
      <c r="A556" s="28"/>
      <c r="F556" s="29"/>
      <c r="K556" s="29"/>
      <c r="P556" s="29"/>
      <c r="U556" s="29"/>
    </row>
    <row r="557">
      <c r="A557" s="28"/>
      <c r="F557" s="29"/>
      <c r="K557" s="29"/>
      <c r="P557" s="29"/>
      <c r="U557" s="29"/>
    </row>
    <row r="558">
      <c r="A558" s="28"/>
      <c r="F558" s="29"/>
      <c r="K558" s="29"/>
      <c r="P558" s="29"/>
      <c r="U558" s="29"/>
    </row>
    <row r="559">
      <c r="A559" s="28"/>
      <c r="F559" s="29"/>
      <c r="K559" s="29"/>
      <c r="P559" s="29"/>
      <c r="U559" s="29"/>
    </row>
    <row r="560">
      <c r="A560" s="28"/>
      <c r="F560" s="29"/>
      <c r="K560" s="29"/>
      <c r="P560" s="29"/>
      <c r="U560" s="29"/>
    </row>
    <row r="561">
      <c r="A561" s="28"/>
      <c r="F561" s="29"/>
      <c r="K561" s="29"/>
      <c r="P561" s="29"/>
      <c r="U561" s="29"/>
    </row>
    <row r="562">
      <c r="A562" s="28"/>
      <c r="F562" s="29"/>
      <c r="K562" s="29"/>
      <c r="P562" s="29"/>
      <c r="U562" s="29"/>
    </row>
    <row r="563">
      <c r="A563" s="28"/>
      <c r="F563" s="29"/>
      <c r="K563" s="29"/>
      <c r="P563" s="29"/>
      <c r="U563" s="29"/>
    </row>
    <row r="564">
      <c r="A564" s="28"/>
      <c r="F564" s="29"/>
      <c r="K564" s="29"/>
      <c r="P564" s="29"/>
      <c r="U564" s="29"/>
    </row>
    <row r="565">
      <c r="A565" s="28"/>
      <c r="F565" s="29"/>
      <c r="K565" s="29"/>
      <c r="P565" s="29"/>
      <c r="U565" s="29"/>
    </row>
    <row r="566">
      <c r="A566" s="28"/>
      <c r="F566" s="29"/>
      <c r="K566" s="29"/>
      <c r="P566" s="29"/>
      <c r="U566" s="29"/>
    </row>
    <row r="567">
      <c r="A567" s="28"/>
      <c r="F567" s="29"/>
      <c r="K567" s="29"/>
      <c r="P567" s="29"/>
      <c r="U567" s="29"/>
    </row>
    <row r="568">
      <c r="A568" s="28"/>
      <c r="F568" s="29"/>
      <c r="K568" s="29"/>
      <c r="P568" s="29"/>
      <c r="U568" s="29"/>
    </row>
    <row r="569">
      <c r="A569" s="28"/>
      <c r="F569" s="29"/>
      <c r="K569" s="29"/>
      <c r="P569" s="29"/>
      <c r="U569" s="29"/>
    </row>
    <row r="570">
      <c r="A570" s="28"/>
      <c r="F570" s="29"/>
      <c r="K570" s="29"/>
      <c r="P570" s="29"/>
      <c r="U570" s="29"/>
    </row>
    <row r="571">
      <c r="A571" s="28"/>
      <c r="F571" s="29"/>
      <c r="K571" s="29"/>
      <c r="P571" s="29"/>
      <c r="U571" s="29"/>
    </row>
    <row r="572">
      <c r="A572" s="28"/>
      <c r="F572" s="29"/>
      <c r="K572" s="29"/>
      <c r="P572" s="29"/>
      <c r="U572" s="29"/>
    </row>
    <row r="573">
      <c r="A573" s="28"/>
      <c r="F573" s="29"/>
      <c r="K573" s="29"/>
      <c r="P573" s="29"/>
      <c r="U573" s="29"/>
    </row>
    <row r="574">
      <c r="A574" s="28"/>
      <c r="F574" s="29"/>
      <c r="K574" s="29"/>
      <c r="P574" s="29"/>
      <c r="U574" s="29"/>
    </row>
    <row r="575">
      <c r="A575" s="28"/>
      <c r="F575" s="29"/>
      <c r="K575" s="29"/>
      <c r="P575" s="29"/>
      <c r="U575" s="29"/>
    </row>
    <row r="576">
      <c r="A576" s="28"/>
      <c r="F576" s="29"/>
      <c r="K576" s="29"/>
      <c r="P576" s="29"/>
      <c r="U576" s="29"/>
    </row>
    <row r="577">
      <c r="A577" s="28"/>
      <c r="F577" s="29"/>
      <c r="K577" s="29"/>
      <c r="P577" s="29"/>
      <c r="U577" s="29"/>
    </row>
    <row r="578">
      <c r="A578" s="28"/>
      <c r="F578" s="29"/>
      <c r="K578" s="29"/>
      <c r="P578" s="29"/>
      <c r="U578" s="29"/>
    </row>
    <row r="579">
      <c r="A579" s="28"/>
      <c r="F579" s="29"/>
      <c r="K579" s="29"/>
      <c r="P579" s="29"/>
      <c r="U579" s="29"/>
    </row>
    <row r="580">
      <c r="A580" s="28"/>
      <c r="F580" s="29"/>
      <c r="K580" s="29"/>
      <c r="P580" s="29"/>
      <c r="U580" s="29"/>
    </row>
    <row r="581">
      <c r="A581" s="28"/>
      <c r="F581" s="29"/>
      <c r="K581" s="29"/>
      <c r="P581" s="29"/>
      <c r="U581" s="29"/>
    </row>
    <row r="582">
      <c r="A582" s="28"/>
      <c r="F582" s="29"/>
      <c r="K582" s="29"/>
      <c r="P582" s="29"/>
      <c r="U582" s="29"/>
    </row>
    <row r="583">
      <c r="A583" s="28"/>
      <c r="F583" s="29"/>
      <c r="K583" s="29"/>
      <c r="P583" s="29"/>
      <c r="U583" s="29"/>
    </row>
    <row r="584">
      <c r="A584" s="28"/>
      <c r="F584" s="29"/>
      <c r="K584" s="29"/>
      <c r="P584" s="29"/>
      <c r="U584" s="29"/>
    </row>
    <row r="585">
      <c r="A585" s="28"/>
      <c r="F585" s="29"/>
      <c r="K585" s="29"/>
      <c r="P585" s="29"/>
      <c r="U585" s="29"/>
    </row>
    <row r="586">
      <c r="A586" s="28"/>
      <c r="F586" s="29"/>
      <c r="K586" s="29"/>
      <c r="P586" s="29"/>
      <c r="U586" s="29"/>
    </row>
    <row r="587">
      <c r="A587" s="28"/>
      <c r="F587" s="29"/>
      <c r="K587" s="29"/>
      <c r="P587" s="29"/>
      <c r="U587" s="29"/>
    </row>
    <row r="588">
      <c r="A588" s="28"/>
      <c r="F588" s="29"/>
      <c r="K588" s="29"/>
      <c r="P588" s="29"/>
      <c r="U588" s="29"/>
    </row>
    <row r="589">
      <c r="A589" s="28"/>
      <c r="F589" s="29"/>
      <c r="K589" s="29"/>
      <c r="P589" s="29"/>
      <c r="U589" s="29"/>
    </row>
    <row r="590">
      <c r="A590" s="28"/>
      <c r="F590" s="29"/>
      <c r="K590" s="29"/>
      <c r="P590" s="29"/>
      <c r="U590" s="29"/>
    </row>
    <row r="591">
      <c r="A591" s="28"/>
      <c r="F591" s="29"/>
      <c r="K591" s="29"/>
      <c r="P591" s="29"/>
      <c r="U591" s="29"/>
    </row>
    <row r="592">
      <c r="A592" s="28"/>
      <c r="F592" s="29"/>
      <c r="K592" s="29"/>
      <c r="P592" s="29"/>
      <c r="U592" s="29"/>
    </row>
    <row r="593">
      <c r="A593" s="28"/>
      <c r="F593" s="29"/>
      <c r="K593" s="29"/>
      <c r="P593" s="29"/>
      <c r="U593" s="29"/>
    </row>
    <row r="594">
      <c r="A594" s="28"/>
      <c r="F594" s="29"/>
      <c r="K594" s="29"/>
      <c r="P594" s="29"/>
      <c r="U594" s="29"/>
    </row>
    <row r="595">
      <c r="A595" s="28"/>
      <c r="F595" s="29"/>
      <c r="K595" s="29"/>
      <c r="P595" s="29"/>
      <c r="U595" s="29"/>
    </row>
    <row r="596">
      <c r="A596" s="28"/>
      <c r="F596" s="29"/>
      <c r="K596" s="29"/>
      <c r="P596" s="29"/>
      <c r="U596" s="29"/>
    </row>
    <row r="597">
      <c r="A597" s="28"/>
      <c r="F597" s="29"/>
      <c r="K597" s="29"/>
      <c r="P597" s="29"/>
      <c r="U597" s="29"/>
    </row>
    <row r="598">
      <c r="A598" s="28"/>
      <c r="F598" s="29"/>
      <c r="K598" s="29"/>
      <c r="P598" s="29"/>
      <c r="U598" s="29"/>
    </row>
    <row r="599">
      <c r="A599" s="28"/>
      <c r="F599" s="29"/>
      <c r="K599" s="29"/>
      <c r="P599" s="29"/>
      <c r="U599" s="29"/>
    </row>
    <row r="600">
      <c r="A600" s="28"/>
      <c r="F600" s="29"/>
      <c r="K600" s="29"/>
      <c r="P600" s="29"/>
      <c r="U600" s="29"/>
    </row>
    <row r="601">
      <c r="A601" s="28"/>
      <c r="F601" s="29"/>
      <c r="K601" s="29"/>
      <c r="P601" s="29"/>
      <c r="U601" s="29"/>
    </row>
    <row r="602">
      <c r="A602" s="28"/>
      <c r="F602" s="29"/>
      <c r="K602" s="29"/>
      <c r="P602" s="29"/>
      <c r="U602" s="29"/>
    </row>
    <row r="603">
      <c r="A603" s="28"/>
      <c r="F603" s="29"/>
      <c r="K603" s="29"/>
      <c r="P603" s="29"/>
      <c r="U603" s="29"/>
    </row>
    <row r="604">
      <c r="A604" s="28"/>
      <c r="F604" s="29"/>
      <c r="K604" s="29"/>
      <c r="P604" s="29"/>
      <c r="U604" s="29"/>
    </row>
    <row r="605">
      <c r="A605" s="28"/>
      <c r="F605" s="29"/>
      <c r="K605" s="29"/>
      <c r="P605" s="29"/>
      <c r="U605" s="29"/>
    </row>
    <row r="606">
      <c r="A606" s="28"/>
      <c r="F606" s="29"/>
      <c r="K606" s="29"/>
      <c r="P606" s="29"/>
      <c r="U606" s="29"/>
    </row>
    <row r="607">
      <c r="A607" s="28"/>
      <c r="F607" s="29"/>
      <c r="K607" s="29"/>
      <c r="P607" s="29"/>
      <c r="U607" s="29"/>
    </row>
    <row r="608">
      <c r="A608" s="28"/>
      <c r="F608" s="29"/>
      <c r="K608" s="29"/>
      <c r="P608" s="29"/>
      <c r="U608" s="29"/>
    </row>
    <row r="609">
      <c r="A609" s="28"/>
      <c r="F609" s="29"/>
      <c r="K609" s="29"/>
      <c r="P609" s="29"/>
      <c r="U609" s="29"/>
    </row>
    <row r="610">
      <c r="A610" s="28"/>
      <c r="F610" s="29"/>
      <c r="K610" s="29"/>
      <c r="P610" s="29"/>
      <c r="U610" s="29"/>
    </row>
    <row r="611">
      <c r="A611" s="28"/>
      <c r="F611" s="29"/>
      <c r="K611" s="29"/>
      <c r="P611" s="29"/>
      <c r="U611" s="29"/>
    </row>
    <row r="612">
      <c r="A612" s="28"/>
      <c r="F612" s="29"/>
      <c r="K612" s="29"/>
      <c r="P612" s="29"/>
      <c r="U612" s="29"/>
    </row>
    <row r="613">
      <c r="A613" s="28"/>
      <c r="F613" s="29"/>
      <c r="K613" s="29"/>
      <c r="P613" s="29"/>
      <c r="U613" s="29"/>
    </row>
    <row r="614">
      <c r="A614" s="28"/>
      <c r="F614" s="29"/>
      <c r="K614" s="29"/>
      <c r="P614" s="29"/>
      <c r="U614" s="29"/>
    </row>
    <row r="615">
      <c r="A615" s="28"/>
      <c r="F615" s="29"/>
      <c r="K615" s="29"/>
      <c r="P615" s="29"/>
      <c r="U615" s="29"/>
    </row>
    <row r="616">
      <c r="A616" s="28"/>
      <c r="F616" s="29"/>
      <c r="K616" s="29"/>
      <c r="P616" s="29"/>
      <c r="U616" s="29"/>
    </row>
    <row r="617">
      <c r="A617" s="28"/>
      <c r="F617" s="29"/>
      <c r="K617" s="29"/>
      <c r="P617" s="29"/>
      <c r="U617" s="29"/>
    </row>
    <row r="618">
      <c r="A618" s="28"/>
      <c r="F618" s="29"/>
      <c r="K618" s="29"/>
      <c r="P618" s="29"/>
      <c r="U618" s="29"/>
    </row>
    <row r="619">
      <c r="A619" s="28"/>
      <c r="F619" s="29"/>
      <c r="K619" s="29"/>
      <c r="P619" s="29"/>
      <c r="U619" s="29"/>
    </row>
    <row r="620">
      <c r="A620" s="28"/>
      <c r="F620" s="29"/>
      <c r="K620" s="29"/>
      <c r="P620" s="29"/>
      <c r="U620" s="29"/>
    </row>
    <row r="621">
      <c r="A621" s="28"/>
      <c r="F621" s="29"/>
      <c r="K621" s="29"/>
      <c r="P621" s="29"/>
      <c r="U621" s="29"/>
    </row>
    <row r="622">
      <c r="A622" s="28"/>
      <c r="F622" s="29"/>
      <c r="K622" s="29"/>
      <c r="P622" s="29"/>
      <c r="U622" s="29"/>
    </row>
    <row r="623">
      <c r="A623" s="28"/>
      <c r="F623" s="29"/>
      <c r="K623" s="29"/>
      <c r="P623" s="29"/>
      <c r="U623" s="29"/>
    </row>
    <row r="624">
      <c r="A624" s="28"/>
      <c r="F624" s="29"/>
      <c r="K624" s="29"/>
      <c r="P624" s="29"/>
      <c r="U624" s="29"/>
    </row>
    <row r="625">
      <c r="A625" s="28"/>
      <c r="F625" s="29"/>
      <c r="K625" s="29"/>
      <c r="P625" s="29"/>
      <c r="U625" s="29"/>
    </row>
    <row r="626">
      <c r="A626" s="28"/>
      <c r="F626" s="29"/>
      <c r="K626" s="29"/>
      <c r="P626" s="29"/>
      <c r="U626" s="29"/>
    </row>
    <row r="627">
      <c r="A627" s="28"/>
      <c r="F627" s="29"/>
      <c r="K627" s="29"/>
      <c r="P627" s="29"/>
      <c r="U627" s="29"/>
    </row>
    <row r="628">
      <c r="A628" s="28"/>
      <c r="F628" s="29"/>
      <c r="K628" s="29"/>
      <c r="P628" s="29"/>
      <c r="U628" s="29"/>
    </row>
    <row r="629">
      <c r="A629" s="28"/>
      <c r="F629" s="29"/>
      <c r="K629" s="29"/>
      <c r="P629" s="29"/>
      <c r="U629" s="29"/>
    </row>
    <row r="630">
      <c r="A630" s="28"/>
      <c r="F630" s="29"/>
      <c r="K630" s="29"/>
      <c r="P630" s="29"/>
      <c r="U630" s="29"/>
    </row>
    <row r="631">
      <c r="A631" s="28"/>
      <c r="F631" s="29"/>
      <c r="K631" s="29"/>
      <c r="P631" s="29"/>
      <c r="U631" s="29"/>
    </row>
    <row r="632">
      <c r="A632" s="28"/>
      <c r="F632" s="29"/>
      <c r="K632" s="29"/>
      <c r="P632" s="29"/>
      <c r="U632" s="29"/>
    </row>
    <row r="633">
      <c r="A633" s="28"/>
      <c r="F633" s="29"/>
      <c r="K633" s="29"/>
      <c r="P633" s="29"/>
      <c r="U633" s="29"/>
    </row>
    <row r="634">
      <c r="A634" s="28"/>
      <c r="F634" s="29"/>
      <c r="K634" s="29"/>
      <c r="P634" s="29"/>
      <c r="U634" s="29"/>
    </row>
    <row r="635">
      <c r="A635" s="28"/>
      <c r="F635" s="29"/>
      <c r="K635" s="29"/>
      <c r="P635" s="29"/>
      <c r="U635" s="29"/>
    </row>
    <row r="636">
      <c r="A636" s="28"/>
      <c r="F636" s="29"/>
      <c r="K636" s="29"/>
      <c r="P636" s="29"/>
      <c r="U636" s="29"/>
    </row>
    <row r="637">
      <c r="A637" s="28"/>
      <c r="F637" s="29"/>
      <c r="K637" s="29"/>
      <c r="P637" s="29"/>
      <c r="U637" s="29"/>
    </row>
    <row r="638">
      <c r="A638" s="28"/>
      <c r="F638" s="29"/>
      <c r="K638" s="29"/>
      <c r="P638" s="29"/>
      <c r="U638" s="29"/>
    </row>
    <row r="639">
      <c r="A639" s="28"/>
      <c r="F639" s="29"/>
      <c r="K639" s="29"/>
      <c r="P639" s="29"/>
      <c r="U639" s="29"/>
    </row>
    <row r="640">
      <c r="A640" s="28"/>
      <c r="F640" s="29"/>
      <c r="K640" s="29"/>
      <c r="P640" s="29"/>
      <c r="U640" s="29"/>
    </row>
    <row r="641">
      <c r="A641" s="28"/>
      <c r="F641" s="29"/>
      <c r="K641" s="29"/>
      <c r="P641" s="29"/>
      <c r="U641" s="29"/>
    </row>
    <row r="642">
      <c r="A642" s="28"/>
      <c r="F642" s="29"/>
      <c r="K642" s="29"/>
      <c r="P642" s="29"/>
      <c r="U642" s="29"/>
    </row>
    <row r="643">
      <c r="A643" s="28"/>
      <c r="F643" s="29"/>
      <c r="K643" s="29"/>
      <c r="P643" s="29"/>
      <c r="U643" s="29"/>
    </row>
    <row r="644">
      <c r="A644" s="28"/>
      <c r="F644" s="29"/>
      <c r="K644" s="29"/>
      <c r="P644" s="29"/>
      <c r="U644" s="29"/>
    </row>
    <row r="645">
      <c r="A645" s="28"/>
      <c r="F645" s="29"/>
      <c r="K645" s="29"/>
      <c r="P645" s="29"/>
      <c r="U645" s="29"/>
    </row>
    <row r="646">
      <c r="A646" s="28"/>
      <c r="F646" s="29"/>
      <c r="K646" s="29"/>
      <c r="P646" s="29"/>
      <c r="U646" s="29"/>
    </row>
    <row r="647">
      <c r="A647" s="28"/>
      <c r="F647" s="29"/>
      <c r="K647" s="29"/>
      <c r="P647" s="29"/>
      <c r="U647" s="29"/>
    </row>
    <row r="648">
      <c r="A648" s="28"/>
      <c r="F648" s="29"/>
      <c r="K648" s="29"/>
      <c r="P648" s="29"/>
      <c r="U648" s="29"/>
    </row>
    <row r="649">
      <c r="A649" s="28"/>
      <c r="F649" s="29"/>
      <c r="K649" s="29"/>
      <c r="P649" s="29"/>
      <c r="U649" s="29"/>
    </row>
    <row r="650">
      <c r="A650" s="28"/>
      <c r="F650" s="29"/>
      <c r="K650" s="29"/>
      <c r="P650" s="29"/>
      <c r="U650" s="29"/>
    </row>
    <row r="651">
      <c r="A651" s="28"/>
      <c r="F651" s="29"/>
      <c r="K651" s="29"/>
      <c r="P651" s="29"/>
      <c r="U651" s="29"/>
    </row>
    <row r="652">
      <c r="A652" s="28"/>
      <c r="F652" s="29"/>
      <c r="K652" s="29"/>
      <c r="P652" s="29"/>
      <c r="U652" s="29"/>
    </row>
    <row r="653">
      <c r="A653" s="28"/>
      <c r="F653" s="29"/>
      <c r="K653" s="29"/>
      <c r="P653" s="29"/>
      <c r="U653" s="29"/>
    </row>
    <row r="654">
      <c r="A654" s="28"/>
      <c r="F654" s="29"/>
      <c r="K654" s="29"/>
      <c r="P654" s="29"/>
      <c r="U654" s="29"/>
    </row>
    <row r="655">
      <c r="A655" s="28"/>
      <c r="F655" s="29"/>
      <c r="K655" s="29"/>
      <c r="P655" s="29"/>
      <c r="U655" s="29"/>
    </row>
    <row r="656">
      <c r="A656" s="28"/>
      <c r="F656" s="29"/>
      <c r="K656" s="29"/>
      <c r="P656" s="29"/>
      <c r="U656" s="29"/>
    </row>
    <row r="657">
      <c r="A657" s="28"/>
      <c r="F657" s="29"/>
      <c r="K657" s="29"/>
      <c r="P657" s="29"/>
      <c r="U657" s="29"/>
    </row>
    <row r="658">
      <c r="A658" s="28"/>
      <c r="F658" s="29"/>
      <c r="K658" s="29"/>
      <c r="P658" s="29"/>
      <c r="U658" s="29"/>
    </row>
    <row r="659">
      <c r="A659" s="28"/>
      <c r="F659" s="29"/>
      <c r="K659" s="29"/>
      <c r="P659" s="29"/>
      <c r="U659" s="29"/>
    </row>
    <row r="660">
      <c r="A660" s="28"/>
      <c r="F660" s="29"/>
      <c r="K660" s="29"/>
      <c r="P660" s="29"/>
      <c r="U660" s="29"/>
    </row>
    <row r="661">
      <c r="A661" s="28"/>
      <c r="F661" s="29"/>
      <c r="K661" s="29"/>
      <c r="P661" s="29"/>
      <c r="U661" s="29"/>
    </row>
    <row r="662">
      <c r="A662" s="28"/>
      <c r="F662" s="29"/>
      <c r="K662" s="29"/>
      <c r="P662" s="29"/>
      <c r="U662" s="29"/>
    </row>
    <row r="663">
      <c r="A663" s="28"/>
      <c r="F663" s="29"/>
      <c r="K663" s="29"/>
      <c r="P663" s="29"/>
      <c r="U663" s="29"/>
    </row>
    <row r="664">
      <c r="A664" s="28"/>
      <c r="F664" s="29"/>
      <c r="K664" s="29"/>
      <c r="P664" s="29"/>
      <c r="U664" s="29"/>
    </row>
    <row r="665">
      <c r="A665" s="28"/>
      <c r="F665" s="29"/>
      <c r="K665" s="29"/>
      <c r="P665" s="29"/>
      <c r="U665" s="29"/>
    </row>
    <row r="666">
      <c r="A666" s="28"/>
      <c r="F666" s="29"/>
      <c r="K666" s="29"/>
      <c r="P666" s="29"/>
      <c r="U666" s="29"/>
    </row>
    <row r="667">
      <c r="A667" s="28"/>
      <c r="F667" s="29"/>
      <c r="K667" s="29"/>
      <c r="P667" s="29"/>
      <c r="U667" s="29"/>
    </row>
    <row r="668">
      <c r="A668" s="28"/>
      <c r="F668" s="29"/>
      <c r="K668" s="29"/>
      <c r="P668" s="29"/>
      <c r="U668" s="29"/>
    </row>
    <row r="669">
      <c r="A669" s="28"/>
      <c r="F669" s="29"/>
      <c r="K669" s="29"/>
      <c r="P669" s="29"/>
      <c r="U669" s="29"/>
    </row>
    <row r="670">
      <c r="A670" s="28"/>
      <c r="F670" s="29"/>
      <c r="K670" s="29"/>
      <c r="P670" s="29"/>
      <c r="U670" s="29"/>
    </row>
    <row r="671">
      <c r="A671" s="28"/>
      <c r="F671" s="29"/>
      <c r="K671" s="29"/>
      <c r="P671" s="29"/>
      <c r="U671" s="29"/>
    </row>
    <row r="672">
      <c r="A672" s="28"/>
      <c r="F672" s="29"/>
      <c r="K672" s="29"/>
      <c r="P672" s="29"/>
      <c r="U672" s="29"/>
    </row>
    <row r="673">
      <c r="A673" s="28"/>
      <c r="F673" s="29"/>
      <c r="K673" s="29"/>
      <c r="P673" s="29"/>
      <c r="U673" s="29"/>
    </row>
    <row r="674">
      <c r="A674" s="28"/>
      <c r="F674" s="29"/>
      <c r="K674" s="29"/>
      <c r="P674" s="29"/>
      <c r="U674" s="29"/>
    </row>
    <row r="675">
      <c r="A675" s="28"/>
      <c r="F675" s="29"/>
      <c r="K675" s="29"/>
      <c r="P675" s="29"/>
      <c r="U675" s="29"/>
    </row>
    <row r="676">
      <c r="A676" s="28"/>
      <c r="F676" s="29"/>
      <c r="K676" s="29"/>
      <c r="P676" s="29"/>
      <c r="U676" s="29"/>
    </row>
    <row r="677">
      <c r="A677" s="28"/>
      <c r="F677" s="29"/>
      <c r="K677" s="29"/>
      <c r="P677" s="29"/>
      <c r="U677" s="29"/>
    </row>
    <row r="678">
      <c r="A678" s="28"/>
      <c r="F678" s="29"/>
      <c r="K678" s="29"/>
      <c r="P678" s="29"/>
      <c r="U678" s="29"/>
    </row>
    <row r="679">
      <c r="A679" s="28"/>
      <c r="F679" s="29"/>
      <c r="K679" s="29"/>
      <c r="P679" s="29"/>
      <c r="U679" s="29"/>
    </row>
    <row r="680">
      <c r="A680" s="28"/>
      <c r="F680" s="29"/>
      <c r="K680" s="29"/>
      <c r="P680" s="29"/>
      <c r="U680" s="29"/>
    </row>
    <row r="681">
      <c r="A681" s="28"/>
      <c r="F681" s="29"/>
      <c r="K681" s="29"/>
      <c r="P681" s="29"/>
      <c r="U681" s="29"/>
    </row>
    <row r="682">
      <c r="A682" s="28"/>
      <c r="F682" s="29"/>
      <c r="K682" s="29"/>
      <c r="P682" s="29"/>
      <c r="U682" s="29"/>
    </row>
    <row r="683">
      <c r="A683" s="28"/>
      <c r="F683" s="29"/>
      <c r="K683" s="29"/>
      <c r="P683" s="29"/>
      <c r="U683" s="29"/>
    </row>
    <row r="684">
      <c r="A684" s="28"/>
      <c r="F684" s="29"/>
      <c r="K684" s="29"/>
      <c r="P684" s="29"/>
      <c r="U684" s="29"/>
    </row>
    <row r="685">
      <c r="A685" s="28"/>
      <c r="F685" s="29"/>
      <c r="K685" s="29"/>
      <c r="P685" s="29"/>
      <c r="U685" s="29"/>
    </row>
    <row r="686">
      <c r="A686" s="28"/>
      <c r="F686" s="29"/>
      <c r="K686" s="29"/>
      <c r="P686" s="29"/>
      <c r="U686" s="29"/>
    </row>
    <row r="687">
      <c r="A687" s="28"/>
      <c r="F687" s="29"/>
      <c r="K687" s="29"/>
      <c r="P687" s="29"/>
      <c r="U687" s="29"/>
    </row>
    <row r="688">
      <c r="A688" s="28"/>
      <c r="F688" s="29"/>
      <c r="K688" s="29"/>
      <c r="P688" s="29"/>
      <c r="U688" s="29"/>
    </row>
    <row r="689">
      <c r="A689" s="28"/>
      <c r="F689" s="29"/>
      <c r="K689" s="29"/>
      <c r="P689" s="29"/>
      <c r="U689" s="29"/>
    </row>
    <row r="690">
      <c r="A690" s="28"/>
      <c r="F690" s="29"/>
      <c r="K690" s="29"/>
      <c r="P690" s="29"/>
      <c r="U690" s="29"/>
    </row>
    <row r="691">
      <c r="A691" s="28"/>
      <c r="F691" s="29"/>
      <c r="K691" s="29"/>
      <c r="P691" s="29"/>
      <c r="U691" s="29"/>
    </row>
    <row r="692">
      <c r="A692" s="28"/>
      <c r="F692" s="29"/>
      <c r="K692" s="29"/>
      <c r="P692" s="29"/>
      <c r="U692" s="29"/>
    </row>
    <row r="693">
      <c r="A693" s="28"/>
      <c r="F693" s="29"/>
      <c r="K693" s="29"/>
      <c r="P693" s="29"/>
      <c r="U693" s="29"/>
    </row>
    <row r="694">
      <c r="A694" s="28"/>
      <c r="F694" s="29"/>
      <c r="K694" s="29"/>
      <c r="P694" s="29"/>
      <c r="U694" s="29"/>
    </row>
    <row r="695">
      <c r="A695" s="28"/>
      <c r="F695" s="29"/>
      <c r="K695" s="29"/>
      <c r="P695" s="29"/>
      <c r="U695" s="29"/>
    </row>
    <row r="696">
      <c r="A696" s="28"/>
      <c r="F696" s="29"/>
      <c r="K696" s="29"/>
      <c r="P696" s="29"/>
      <c r="U696" s="29"/>
    </row>
    <row r="697">
      <c r="A697" s="28"/>
      <c r="F697" s="29"/>
      <c r="K697" s="29"/>
      <c r="P697" s="29"/>
      <c r="U697" s="29"/>
    </row>
    <row r="698">
      <c r="A698" s="28"/>
      <c r="F698" s="29"/>
      <c r="K698" s="29"/>
      <c r="P698" s="29"/>
      <c r="U698" s="29"/>
    </row>
    <row r="699">
      <c r="A699" s="28"/>
      <c r="F699" s="29"/>
      <c r="K699" s="29"/>
      <c r="P699" s="29"/>
      <c r="U699" s="29"/>
    </row>
    <row r="700">
      <c r="A700" s="28"/>
      <c r="F700" s="29"/>
      <c r="K700" s="29"/>
      <c r="P700" s="29"/>
      <c r="U700" s="29"/>
    </row>
    <row r="701">
      <c r="A701" s="28"/>
      <c r="F701" s="29"/>
      <c r="K701" s="29"/>
      <c r="P701" s="29"/>
      <c r="U701" s="29"/>
    </row>
    <row r="702">
      <c r="A702" s="28"/>
      <c r="F702" s="29"/>
      <c r="K702" s="29"/>
      <c r="P702" s="29"/>
      <c r="U702" s="29"/>
    </row>
    <row r="703">
      <c r="A703" s="28"/>
      <c r="F703" s="29"/>
      <c r="K703" s="29"/>
      <c r="P703" s="29"/>
      <c r="U703" s="29"/>
    </row>
    <row r="704">
      <c r="A704" s="28"/>
      <c r="F704" s="29"/>
      <c r="K704" s="29"/>
      <c r="P704" s="29"/>
      <c r="U704" s="29"/>
    </row>
    <row r="705">
      <c r="A705" s="28"/>
      <c r="F705" s="29"/>
      <c r="K705" s="29"/>
      <c r="P705" s="29"/>
      <c r="U705" s="29"/>
    </row>
    <row r="706">
      <c r="A706" s="28"/>
      <c r="F706" s="29"/>
      <c r="K706" s="29"/>
      <c r="P706" s="29"/>
      <c r="U706" s="29"/>
    </row>
    <row r="707">
      <c r="A707" s="28"/>
      <c r="F707" s="29"/>
      <c r="K707" s="29"/>
      <c r="P707" s="29"/>
      <c r="U707" s="29"/>
    </row>
    <row r="708">
      <c r="A708" s="28"/>
      <c r="F708" s="29"/>
      <c r="K708" s="29"/>
      <c r="P708" s="29"/>
      <c r="U708" s="29"/>
    </row>
    <row r="709">
      <c r="A709" s="28"/>
      <c r="F709" s="29"/>
      <c r="K709" s="29"/>
      <c r="P709" s="29"/>
      <c r="U709" s="29"/>
    </row>
    <row r="710">
      <c r="A710" s="28"/>
      <c r="F710" s="29"/>
      <c r="K710" s="29"/>
      <c r="P710" s="29"/>
      <c r="U710" s="29"/>
    </row>
    <row r="711">
      <c r="A711" s="28"/>
      <c r="F711" s="29"/>
      <c r="K711" s="29"/>
      <c r="P711" s="29"/>
      <c r="U711" s="29"/>
    </row>
    <row r="712">
      <c r="A712" s="28"/>
      <c r="F712" s="29"/>
      <c r="K712" s="29"/>
      <c r="P712" s="29"/>
      <c r="U712" s="29"/>
    </row>
    <row r="713">
      <c r="A713" s="28"/>
      <c r="F713" s="29"/>
      <c r="K713" s="29"/>
      <c r="P713" s="29"/>
      <c r="U713" s="29"/>
    </row>
    <row r="714">
      <c r="A714" s="28"/>
      <c r="F714" s="29"/>
      <c r="K714" s="29"/>
      <c r="P714" s="29"/>
      <c r="U714" s="29"/>
    </row>
    <row r="715">
      <c r="A715" s="28"/>
      <c r="F715" s="29"/>
      <c r="K715" s="29"/>
      <c r="P715" s="29"/>
      <c r="U715" s="29"/>
    </row>
    <row r="716">
      <c r="A716" s="28"/>
      <c r="F716" s="29"/>
      <c r="K716" s="29"/>
      <c r="P716" s="29"/>
      <c r="U716" s="29"/>
    </row>
    <row r="717">
      <c r="A717" s="28"/>
      <c r="F717" s="29"/>
      <c r="K717" s="29"/>
      <c r="P717" s="29"/>
      <c r="U717" s="29"/>
    </row>
    <row r="718">
      <c r="A718" s="28"/>
      <c r="F718" s="29"/>
      <c r="K718" s="29"/>
      <c r="P718" s="29"/>
      <c r="U718" s="29"/>
    </row>
    <row r="719">
      <c r="A719" s="28"/>
      <c r="F719" s="29"/>
      <c r="K719" s="29"/>
      <c r="P719" s="29"/>
      <c r="U719" s="29"/>
    </row>
    <row r="720">
      <c r="A720" s="28"/>
      <c r="F720" s="29"/>
      <c r="K720" s="29"/>
      <c r="P720" s="29"/>
      <c r="U720" s="29"/>
    </row>
    <row r="721">
      <c r="A721" s="28"/>
      <c r="F721" s="29"/>
      <c r="K721" s="29"/>
      <c r="P721" s="29"/>
      <c r="U721" s="29"/>
    </row>
    <row r="722">
      <c r="A722" s="28"/>
      <c r="F722" s="29"/>
      <c r="K722" s="29"/>
      <c r="P722" s="29"/>
      <c r="U722" s="29"/>
    </row>
    <row r="723">
      <c r="A723" s="28"/>
      <c r="F723" s="29"/>
      <c r="K723" s="29"/>
      <c r="P723" s="29"/>
      <c r="U723" s="29"/>
    </row>
    <row r="724">
      <c r="A724" s="28"/>
      <c r="F724" s="29"/>
      <c r="K724" s="29"/>
      <c r="P724" s="29"/>
      <c r="U724" s="29"/>
    </row>
    <row r="725">
      <c r="A725" s="28"/>
      <c r="F725" s="29"/>
      <c r="K725" s="29"/>
      <c r="P725" s="29"/>
      <c r="U725" s="29"/>
    </row>
    <row r="726">
      <c r="A726" s="28"/>
      <c r="F726" s="29"/>
      <c r="K726" s="29"/>
      <c r="P726" s="29"/>
      <c r="U726" s="29"/>
    </row>
    <row r="727">
      <c r="A727" s="28"/>
      <c r="F727" s="29"/>
      <c r="K727" s="29"/>
      <c r="P727" s="29"/>
      <c r="U727" s="29"/>
    </row>
    <row r="728">
      <c r="A728" s="28"/>
      <c r="F728" s="29"/>
      <c r="K728" s="29"/>
      <c r="P728" s="29"/>
      <c r="U728" s="29"/>
    </row>
    <row r="729">
      <c r="A729" s="28"/>
      <c r="F729" s="29"/>
      <c r="K729" s="29"/>
      <c r="P729" s="29"/>
      <c r="U729" s="29"/>
    </row>
    <row r="730">
      <c r="A730" s="28"/>
      <c r="F730" s="29"/>
      <c r="K730" s="29"/>
      <c r="P730" s="29"/>
      <c r="U730" s="29"/>
    </row>
    <row r="731">
      <c r="A731" s="28"/>
      <c r="F731" s="29"/>
      <c r="K731" s="29"/>
      <c r="P731" s="29"/>
      <c r="U731" s="29"/>
    </row>
    <row r="732">
      <c r="A732" s="28"/>
      <c r="F732" s="29"/>
      <c r="K732" s="29"/>
      <c r="P732" s="29"/>
      <c r="U732" s="29"/>
    </row>
    <row r="733">
      <c r="A733" s="28"/>
      <c r="F733" s="29"/>
      <c r="K733" s="29"/>
      <c r="P733" s="29"/>
      <c r="U733" s="29"/>
    </row>
    <row r="734">
      <c r="A734" s="28"/>
      <c r="F734" s="29"/>
      <c r="K734" s="29"/>
      <c r="P734" s="29"/>
      <c r="U734" s="29"/>
    </row>
    <row r="735">
      <c r="A735" s="28"/>
      <c r="F735" s="29"/>
      <c r="K735" s="29"/>
      <c r="P735" s="29"/>
      <c r="U735" s="29"/>
    </row>
    <row r="736">
      <c r="A736" s="28"/>
      <c r="F736" s="29"/>
      <c r="K736" s="29"/>
      <c r="P736" s="29"/>
      <c r="U736" s="29"/>
    </row>
    <row r="737">
      <c r="A737" s="28"/>
      <c r="F737" s="29"/>
      <c r="K737" s="29"/>
      <c r="P737" s="29"/>
      <c r="U737" s="29"/>
    </row>
    <row r="738">
      <c r="A738" s="28"/>
      <c r="F738" s="29"/>
      <c r="K738" s="29"/>
      <c r="P738" s="29"/>
      <c r="U738" s="29"/>
    </row>
    <row r="739">
      <c r="A739" s="28"/>
      <c r="F739" s="29"/>
      <c r="K739" s="29"/>
      <c r="P739" s="29"/>
      <c r="U739" s="29"/>
    </row>
    <row r="740">
      <c r="A740" s="28"/>
      <c r="F740" s="29"/>
      <c r="K740" s="29"/>
      <c r="P740" s="29"/>
      <c r="U740" s="29"/>
    </row>
    <row r="741">
      <c r="A741" s="28"/>
      <c r="F741" s="29"/>
      <c r="K741" s="29"/>
      <c r="P741" s="29"/>
      <c r="U741" s="29"/>
    </row>
    <row r="742">
      <c r="A742" s="28"/>
      <c r="F742" s="29"/>
      <c r="K742" s="29"/>
      <c r="P742" s="29"/>
      <c r="U742" s="29"/>
    </row>
    <row r="743">
      <c r="A743" s="28"/>
      <c r="F743" s="29"/>
      <c r="K743" s="29"/>
      <c r="P743" s="29"/>
      <c r="U743" s="29"/>
    </row>
    <row r="744">
      <c r="A744" s="28"/>
      <c r="F744" s="29"/>
      <c r="K744" s="29"/>
      <c r="P744" s="29"/>
      <c r="U744" s="29"/>
    </row>
    <row r="745">
      <c r="A745" s="28"/>
      <c r="F745" s="29"/>
      <c r="K745" s="29"/>
      <c r="P745" s="29"/>
      <c r="U745" s="29"/>
    </row>
    <row r="746">
      <c r="A746" s="28"/>
      <c r="F746" s="29"/>
      <c r="K746" s="29"/>
      <c r="P746" s="29"/>
      <c r="U746" s="29"/>
    </row>
    <row r="747">
      <c r="A747" s="28"/>
      <c r="F747" s="29"/>
      <c r="K747" s="29"/>
      <c r="P747" s="29"/>
      <c r="U747" s="29"/>
    </row>
    <row r="748">
      <c r="A748" s="28"/>
      <c r="F748" s="29"/>
      <c r="K748" s="29"/>
      <c r="P748" s="29"/>
      <c r="U748" s="29"/>
    </row>
    <row r="749">
      <c r="A749" s="28"/>
      <c r="F749" s="29"/>
      <c r="K749" s="29"/>
      <c r="P749" s="29"/>
      <c r="U749" s="29"/>
    </row>
    <row r="750">
      <c r="A750" s="28"/>
      <c r="F750" s="29"/>
      <c r="K750" s="29"/>
      <c r="P750" s="29"/>
      <c r="U750" s="29"/>
    </row>
    <row r="751">
      <c r="A751" s="28"/>
      <c r="F751" s="29"/>
      <c r="K751" s="29"/>
      <c r="P751" s="29"/>
      <c r="U751" s="29"/>
    </row>
    <row r="752">
      <c r="A752" s="28"/>
      <c r="F752" s="29"/>
      <c r="K752" s="29"/>
      <c r="P752" s="29"/>
      <c r="U752" s="29"/>
    </row>
    <row r="753">
      <c r="A753" s="28"/>
      <c r="F753" s="29"/>
      <c r="K753" s="29"/>
      <c r="P753" s="29"/>
      <c r="U753" s="29"/>
    </row>
    <row r="754">
      <c r="A754" s="28"/>
      <c r="F754" s="29"/>
      <c r="K754" s="29"/>
      <c r="P754" s="29"/>
      <c r="U754" s="29"/>
    </row>
    <row r="755">
      <c r="A755" s="28"/>
      <c r="F755" s="29"/>
      <c r="K755" s="29"/>
      <c r="P755" s="29"/>
      <c r="U755" s="29"/>
    </row>
    <row r="756">
      <c r="A756" s="28"/>
      <c r="F756" s="29"/>
      <c r="K756" s="29"/>
      <c r="P756" s="29"/>
      <c r="U756" s="29"/>
    </row>
    <row r="757">
      <c r="A757" s="28"/>
      <c r="F757" s="29"/>
      <c r="K757" s="29"/>
      <c r="P757" s="29"/>
      <c r="U757" s="29"/>
    </row>
    <row r="758">
      <c r="A758" s="28"/>
      <c r="F758" s="29"/>
      <c r="K758" s="29"/>
      <c r="P758" s="29"/>
      <c r="U758" s="29"/>
    </row>
    <row r="759">
      <c r="A759" s="28"/>
      <c r="F759" s="29"/>
      <c r="K759" s="29"/>
      <c r="P759" s="29"/>
      <c r="U759" s="29"/>
    </row>
    <row r="760">
      <c r="A760" s="28"/>
      <c r="F760" s="29"/>
      <c r="K760" s="29"/>
      <c r="P760" s="29"/>
      <c r="U760" s="29"/>
    </row>
    <row r="761">
      <c r="A761" s="28"/>
      <c r="F761" s="29"/>
      <c r="K761" s="29"/>
      <c r="P761" s="29"/>
      <c r="U761" s="29"/>
    </row>
    <row r="762">
      <c r="A762" s="28"/>
      <c r="F762" s="29"/>
      <c r="K762" s="29"/>
      <c r="P762" s="29"/>
      <c r="U762" s="29"/>
    </row>
    <row r="763">
      <c r="A763" s="28"/>
      <c r="F763" s="29"/>
      <c r="K763" s="29"/>
      <c r="P763" s="29"/>
      <c r="U763" s="29"/>
    </row>
    <row r="764">
      <c r="A764" s="28"/>
      <c r="F764" s="29"/>
      <c r="K764" s="29"/>
      <c r="P764" s="29"/>
      <c r="U764" s="29"/>
    </row>
    <row r="765">
      <c r="A765" s="28"/>
      <c r="F765" s="29"/>
      <c r="K765" s="29"/>
      <c r="P765" s="29"/>
      <c r="U765" s="29"/>
    </row>
    <row r="766">
      <c r="A766" s="28"/>
      <c r="F766" s="29"/>
      <c r="K766" s="29"/>
      <c r="P766" s="29"/>
      <c r="U766" s="29"/>
    </row>
    <row r="767">
      <c r="A767" s="28"/>
      <c r="F767" s="29"/>
      <c r="K767" s="29"/>
      <c r="P767" s="29"/>
      <c r="U767" s="29"/>
    </row>
    <row r="768">
      <c r="A768" s="28"/>
      <c r="F768" s="29"/>
      <c r="K768" s="29"/>
      <c r="P768" s="29"/>
      <c r="U768" s="29"/>
    </row>
    <row r="769">
      <c r="A769" s="28"/>
      <c r="F769" s="29"/>
      <c r="K769" s="29"/>
      <c r="P769" s="29"/>
      <c r="U769" s="29"/>
    </row>
    <row r="770">
      <c r="A770" s="28"/>
      <c r="F770" s="29"/>
      <c r="K770" s="29"/>
      <c r="P770" s="29"/>
      <c r="U770" s="29"/>
    </row>
    <row r="771">
      <c r="A771" s="28"/>
      <c r="F771" s="29"/>
      <c r="K771" s="29"/>
      <c r="P771" s="29"/>
      <c r="U771" s="29"/>
    </row>
    <row r="772">
      <c r="A772" s="28"/>
      <c r="F772" s="29"/>
      <c r="K772" s="29"/>
      <c r="P772" s="29"/>
      <c r="U772" s="29"/>
    </row>
    <row r="773">
      <c r="A773" s="28"/>
      <c r="F773" s="29"/>
      <c r="K773" s="29"/>
      <c r="P773" s="29"/>
      <c r="U773" s="29"/>
    </row>
    <row r="774">
      <c r="A774" s="28"/>
      <c r="F774" s="29"/>
      <c r="K774" s="29"/>
      <c r="P774" s="29"/>
      <c r="U774" s="29"/>
    </row>
    <row r="775">
      <c r="A775" s="28"/>
      <c r="F775" s="29"/>
      <c r="K775" s="29"/>
      <c r="P775" s="29"/>
      <c r="U775" s="29"/>
    </row>
    <row r="776">
      <c r="A776" s="28"/>
      <c r="F776" s="29"/>
      <c r="K776" s="29"/>
      <c r="P776" s="29"/>
      <c r="U776" s="29"/>
    </row>
    <row r="777">
      <c r="A777" s="28"/>
      <c r="F777" s="29"/>
      <c r="K777" s="29"/>
      <c r="P777" s="29"/>
      <c r="U777" s="29"/>
    </row>
    <row r="778">
      <c r="A778" s="28"/>
      <c r="F778" s="29"/>
      <c r="K778" s="29"/>
      <c r="P778" s="29"/>
      <c r="U778" s="29"/>
    </row>
    <row r="779">
      <c r="A779" s="28"/>
      <c r="F779" s="29"/>
      <c r="K779" s="29"/>
      <c r="P779" s="29"/>
      <c r="U779" s="29"/>
    </row>
    <row r="780">
      <c r="A780" s="28"/>
      <c r="F780" s="29"/>
      <c r="K780" s="29"/>
      <c r="P780" s="29"/>
      <c r="U780" s="29"/>
    </row>
    <row r="781">
      <c r="A781" s="28"/>
      <c r="F781" s="29"/>
      <c r="K781" s="29"/>
      <c r="P781" s="29"/>
      <c r="U781" s="29"/>
    </row>
    <row r="782">
      <c r="A782" s="28"/>
      <c r="F782" s="29"/>
      <c r="K782" s="29"/>
      <c r="P782" s="29"/>
      <c r="U782" s="29"/>
    </row>
    <row r="783">
      <c r="A783" s="28"/>
      <c r="F783" s="29"/>
      <c r="K783" s="29"/>
      <c r="P783" s="29"/>
      <c r="U783" s="29"/>
    </row>
    <row r="784">
      <c r="A784" s="28"/>
      <c r="F784" s="29"/>
      <c r="K784" s="29"/>
      <c r="P784" s="29"/>
      <c r="U784" s="29"/>
    </row>
    <row r="785">
      <c r="A785" s="28"/>
      <c r="F785" s="29"/>
      <c r="K785" s="29"/>
      <c r="P785" s="29"/>
      <c r="U785" s="29"/>
    </row>
    <row r="786">
      <c r="A786" s="28"/>
      <c r="F786" s="29"/>
      <c r="K786" s="29"/>
      <c r="P786" s="29"/>
      <c r="U786" s="29"/>
    </row>
    <row r="787">
      <c r="A787" s="28"/>
      <c r="F787" s="29"/>
      <c r="K787" s="29"/>
      <c r="P787" s="29"/>
      <c r="U787" s="29"/>
    </row>
    <row r="788">
      <c r="A788" s="28"/>
      <c r="F788" s="29"/>
      <c r="K788" s="29"/>
      <c r="P788" s="29"/>
      <c r="U788" s="29"/>
    </row>
    <row r="789">
      <c r="A789" s="28"/>
      <c r="F789" s="29"/>
      <c r="K789" s="29"/>
      <c r="P789" s="29"/>
      <c r="U789" s="29"/>
    </row>
    <row r="790">
      <c r="A790" s="28"/>
      <c r="F790" s="29"/>
      <c r="K790" s="29"/>
      <c r="P790" s="29"/>
      <c r="U790" s="29"/>
    </row>
    <row r="791">
      <c r="A791" s="28"/>
      <c r="F791" s="29"/>
      <c r="K791" s="29"/>
      <c r="P791" s="29"/>
      <c r="U791" s="29"/>
    </row>
    <row r="792">
      <c r="A792" s="28"/>
      <c r="F792" s="29"/>
      <c r="K792" s="29"/>
      <c r="P792" s="29"/>
      <c r="U792" s="29"/>
    </row>
    <row r="793">
      <c r="A793" s="28"/>
      <c r="F793" s="29"/>
      <c r="K793" s="29"/>
      <c r="P793" s="29"/>
      <c r="U793" s="29"/>
    </row>
    <row r="794">
      <c r="A794" s="28"/>
      <c r="F794" s="29"/>
      <c r="K794" s="29"/>
      <c r="P794" s="29"/>
      <c r="U794" s="29"/>
    </row>
    <row r="795">
      <c r="A795" s="28"/>
      <c r="F795" s="29"/>
      <c r="K795" s="29"/>
      <c r="P795" s="29"/>
      <c r="U795" s="29"/>
    </row>
    <row r="796">
      <c r="A796" s="28"/>
      <c r="F796" s="29"/>
      <c r="K796" s="29"/>
      <c r="P796" s="29"/>
      <c r="U796" s="29"/>
    </row>
    <row r="797">
      <c r="A797" s="28"/>
      <c r="F797" s="29"/>
      <c r="K797" s="29"/>
      <c r="P797" s="29"/>
      <c r="U797" s="29"/>
    </row>
    <row r="798">
      <c r="A798" s="28"/>
      <c r="F798" s="29"/>
      <c r="K798" s="29"/>
      <c r="P798" s="29"/>
      <c r="U798" s="29"/>
    </row>
    <row r="799">
      <c r="A799" s="28"/>
      <c r="F799" s="29"/>
      <c r="K799" s="29"/>
      <c r="P799" s="29"/>
      <c r="U799" s="29"/>
    </row>
    <row r="800">
      <c r="A800" s="28"/>
      <c r="F800" s="29"/>
      <c r="K800" s="29"/>
      <c r="P800" s="29"/>
      <c r="U800" s="29"/>
    </row>
    <row r="801">
      <c r="A801" s="28"/>
      <c r="F801" s="29"/>
      <c r="K801" s="29"/>
      <c r="P801" s="29"/>
      <c r="U801" s="29"/>
    </row>
    <row r="802">
      <c r="A802" s="28"/>
      <c r="F802" s="29"/>
      <c r="K802" s="29"/>
      <c r="P802" s="29"/>
      <c r="U802" s="29"/>
    </row>
    <row r="803">
      <c r="A803" s="28"/>
      <c r="F803" s="29"/>
      <c r="K803" s="29"/>
      <c r="P803" s="29"/>
      <c r="U803" s="29"/>
    </row>
    <row r="804">
      <c r="A804" s="28"/>
      <c r="F804" s="29"/>
      <c r="K804" s="29"/>
      <c r="P804" s="29"/>
      <c r="U804" s="29"/>
    </row>
    <row r="805">
      <c r="A805" s="28"/>
      <c r="F805" s="29"/>
      <c r="K805" s="29"/>
      <c r="P805" s="29"/>
      <c r="U805" s="29"/>
    </row>
    <row r="806">
      <c r="A806" s="28"/>
      <c r="F806" s="29"/>
      <c r="K806" s="29"/>
      <c r="P806" s="29"/>
      <c r="U806" s="29"/>
    </row>
    <row r="807">
      <c r="A807" s="28"/>
      <c r="F807" s="29"/>
      <c r="K807" s="29"/>
      <c r="P807" s="29"/>
      <c r="U807" s="29"/>
    </row>
    <row r="808">
      <c r="A808" s="28"/>
      <c r="F808" s="29"/>
      <c r="K808" s="29"/>
      <c r="P808" s="29"/>
      <c r="U808" s="29"/>
    </row>
    <row r="809">
      <c r="A809" s="28"/>
      <c r="F809" s="29"/>
      <c r="K809" s="29"/>
      <c r="P809" s="29"/>
      <c r="U809" s="29"/>
    </row>
    <row r="810">
      <c r="A810" s="28"/>
      <c r="F810" s="29"/>
      <c r="K810" s="29"/>
      <c r="P810" s="29"/>
      <c r="U810" s="29"/>
    </row>
    <row r="811">
      <c r="A811" s="28"/>
      <c r="F811" s="29"/>
      <c r="K811" s="29"/>
      <c r="P811" s="29"/>
      <c r="U811" s="29"/>
    </row>
    <row r="812">
      <c r="A812" s="28"/>
      <c r="F812" s="29"/>
      <c r="K812" s="29"/>
      <c r="P812" s="29"/>
      <c r="U812" s="29"/>
    </row>
    <row r="813">
      <c r="A813" s="28"/>
      <c r="F813" s="29"/>
      <c r="K813" s="29"/>
      <c r="P813" s="29"/>
      <c r="U813" s="29"/>
    </row>
    <row r="814">
      <c r="A814" s="28"/>
      <c r="F814" s="29"/>
      <c r="K814" s="29"/>
      <c r="P814" s="29"/>
      <c r="U814" s="29"/>
    </row>
    <row r="815">
      <c r="A815" s="28"/>
      <c r="F815" s="29"/>
      <c r="K815" s="29"/>
      <c r="P815" s="29"/>
      <c r="U815" s="29"/>
    </row>
    <row r="816">
      <c r="A816" s="28"/>
      <c r="F816" s="29"/>
      <c r="K816" s="29"/>
      <c r="P816" s="29"/>
      <c r="U816" s="29"/>
    </row>
    <row r="817">
      <c r="A817" s="28"/>
      <c r="F817" s="29"/>
      <c r="K817" s="29"/>
      <c r="P817" s="29"/>
      <c r="U817" s="29"/>
    </row>
    <row r="818">
      <c r="A818" s="28"/>
      <c r="F818" s="29"/>
      <c r="K818" s="29"/>
      <c r="P818" s="29"/>
      <c r="U818" s="29"/>
    </row>
    <row r="819">
      <c r="A819" s="28"/>
      <c r="F819" s="29"/>
      <c r="K819" s="29"/>
      <c r="P819" s="29"/>
      <c r="U819" s="29"/>
    </row>
    <row r="820">
      <c r="A820" s="28"/>
      <c r="F820" s="29"/>
      <c r="K820" s="29"/>
      <c r="P820" s="29"/>
      <c r="U820" s="29"/>
    </row>
    <row r="821">
      <c r="A821" s="28"/>
      <c r="F821" s="29"/>
      <c r="K821" s="29"/>
      <c r="P821" s="29"/>
      <c r="U821" s="29"/>
    </row>
    <row r="822">
      <c r="A822" s="28"/>
      <c r="F822" s="29"/>
      <c r="K822" s="29"/>
      <c r="P822" s="29"/>
      <c r="U822" s="29"/>
    </row>
    <row r="823">
      <c r="A823" s="28"/>
      <c r="F823" s="29"/>
      <c r="K823" s="29"/>
      <c r="P823" s="29"/>
      <c r="U823" s="29"/>
    </row>
    <row r="824">
      <c r="A824" s="28"/>
      <c r="F824" s="29"/>
      <c r="K824" s="29"/>
      <c r="P824" s="29"/>
      <c r="U824" s="29"/>
    </row>
    <row r="825">
      <c r="A825" s="28"/>
      <c r="F825" s="29"/>
      <c r="K825" s="29"/>
      <c r="P825" s="29"/>
      <c r="U825" s="29"/>
    </row>
    <row r="826">
      <c r="A826" s="28"/>
      <c r="F826" s="29"/>
      <c r="K826" s="29"/>
      <c r="P826" s="29"/>
      <c r="U826" s="29"/>
    </row>
    <row r="827">
      <c r="A827" s="28"/>
      <c r="F827" s="29"/>
      <c r="K827" s="29"/>
      <c r="P827" s="29"/>
      <c r="U827" s="29"/>
    </row>
    <row r="828">
      <c r="A828" s="28"/>
      <c r="F828" s="29"/>
      <c r="K828" s="29"/>
      <c r="P828" s="29"/>
      <c r="U828" s="29"/>
    </row>
    <row r="829">
      <c r="A829" s="28"/>
      <c r="F829" s="29"/>
      <c r="K829" s="29"/>
      <c r="P829" s="29"/>
      <c r="U829" s="29"/>
    </row>
    <row r="830">
      <c r="A830" s="28"/>
      <c r="F830" s="29"/>
      <c r="K830" s="29"/>
      <c r="P830" s="29"/>
      <c r="U830" s="29"/>
    </row>
    <row r="831">
      <c r="A831" s="28"/>
      <c r="F831" s="29"/>
      <c r="K831" s="29"/>
      <c r="P831" s="29"/>
      <c r="U831" s="29"/>
    </row>
    <row r="832">
      <c r="A832" s="28"/>
      <c r="F832" s="29"/>
      <c r="K832" s="29"/>
      <c r="P832" s="29"/>
      <c r="U832" s="29"/>
    </row>
    <row r="833">
      <c r="A833" s="28"/>
      <c r="F833" s="29"/>
      <c r="K833" s="29"/>
      <c r="P833" s="29"/>
      <c r="U833" s="29"/>
    </row>
    <row r="834">
      <c r="A834" s="28"/>
      <c r="F834" s="29"/>
      <c r="K834" s="29"/>
      <c r="P834" s="29"/>
      <c r="U834" s="29"/>
    </row>
    <row r="835">
      <c r="A835" s="28"/>
      <c r="F835" s="29"/>
      <c r="K835" s="29"/>
      <c r="P835" s="29"/>
      <c r="U835" s="29"/>
    </row>
    <row r="836">
      <c r="A836" s="28"/>
      <c r="F836" s="29"/>
      <c r="K836" s="29"/>
      <c r="P836" s="29"/>
      <c r="U836" s="29"/>
    </row>
    <row r="837">
      <c r="A837" s="28"/>
      <c r="F837" s="29"/>
      <c r="K837" s="29"/>
      <c r="P837" s="29"/>
      <c r="U837" s="29"/>
    </row>
    <row r="838">
      <c r="A838" s="28"/>
      <c r="F838" s="29"/>
      <c r="K838" s="29"/>
      <c r="P838" s="29"/>
      <c r="U838" s="29"/>
    </row>
    <row r="839">
      <c r="A839" s="28"/>
      <c r="F839" s="29"/>
      <c r="K839" s="29"/>
      <c r="P839" s="29"/>
      <c r="U839" s="29"/>
    </row>
    <row r="840">
      <c r="A840" s="28"/>
      <c r="F840" s="29"/>
      <c r="K840" s="29"/>
      <c r="P840" s="29"/>
      <c r="U840" s="29"/>
    </row>
    <row r="841">
      <c r="A841" s="28"/>
      <c r="F841" s="29"/>
      <c r="K841" s="29"/>
      <c r="P841" s="29"/>
      <c r="U841" s="29"/>
    </row>
    <row r="842">
      <c r="A842" s="28"/>
      <c r="F842" s="29"/>
      <c r="K842" s="29"/>
      <c r="P842" s="29"/>
      <c r="U842" s="29"/>
    </row>
    <row r="843">
      <c r="A843" s="28"/>
      <c r="F843" s="29"/>
      <c r="K843" s="29"/>
      <c r="P843" s="29"/>
      <c r="U843" s="29"/>
    </row>
    <row r="844">
      <c r="A844" s="28"/>
      <c r="F844" s="29"/>
      <c r="K844" s="29"/>
      <c r="P844" s="29"/>
      <c r="U844" s="29"/>
    </row>
    <row r="845">
      <c r="A845" s="28"/>
      <c r="F845" s="29"/>
      <c r="K845" s="29"/>
      <c r="P845" s="29"/>
      <c r="U845" s="29"/>
    </row>
    <row r="846">
      <c r="A846" s="28"/>
      <c r="F846" s="29"/>
      <c r="K846" s="29"/>
      <c r="P846" s="29"/>
      <c r="U846" s="29"/>
    </row>
    <row r="847">
      <c r="A847" s="28"/>
      <c r="F847" s="29"/>
      <c r="K847" s="29"/>
      <c r="P847" s="29"/>
      <c r="U847" s="29"/>
    </row>
    <row r="848">
      <c r="A848" s="28"/>
      <c r="F848" s="29"/>
      <c r="K848" s="29"/>
      <c r="P848" s="29"/>
      <c r="U848" s="29"/>
    </row>
    <row r="849">
      <c r="A849" s="28"/>
      <c r="F849" s="29"/>
      <c r="K849" s="29"/>
      <c r="P849" s="29"/>
      <c r="U849" s="29"/>
    </row>
    <row r="850">
      <c r="A850" s="28"/>
      <c r="F850" s="29"/>
      <c r="K850" s="29"/>
      <c r="P850" s="29"/>
      <c r="U850" s="29"/>
    </row>
    <row r="851">
      <c r="A851" s="28"/>
      <c r="F851" s="29"/>
      <c r="K851" s="29"/>
      <c r="P851" s="29"/>
      <c r="U851" s="29"/>
    </row>
    <row r="852">
      <c r="A852" s="28"/>
      <c r="F852" s="29"/>
      <c r="K852" s="29"/>
      <c r="P852" s="29"/>
      <c r="U852" s="29"/>
    </row>
    <row r="853">
      <c r="A853" s="28"/>
      <c r="F853" s="29"/>
      <c r="K853" s="29"/>
      <c r="P853" s="29"/>
      <c r="U853" s="29"/>
    </row>
    <row r="854">
      <c r="A854" s="28"/>
      <c r="F854" s="29"/>
      <c r="K854" s="29"/>
      <c r="P854" s="29"/>
      <c r="U854" s="29"/>
    </row>
    <row r="855">
      <c r="A855" s="28"/>
      <c r="F855" s="29"/>
      <c r="K855" s="29"/>
      <c r="P855" s="29"/>
      <c r="U855" s="29"/>
    </row>
    <row r="856">
      <c r="A856" s="28"/>
      <c r="F856" s="29"/>
      <c r="K856" s="29"/>
      <c r="P856" s="29"/>
      <c r="U856" s="29"/>
    </row>
    <row r="857">
      <c r="A857" s="28"/>
      <c r="F857" s="29"/>
      <c r="K857" s="29"/>
      <c r="P857" s="29"/>
      <c r="U857" s="29"/>
    </row>
    <row r="858">
      <c r="A858" s="28"/>
      <c r="F858" s="29"/>
      <c r="K858" s="29"/>
      <c r="P858" s="29"/>
      <c r="U858" s="29"/>
    </row>
    <row r="859">
      <c r="A859" s="28"/>
      <c r="F859" s="29"/>
      <c r="K859" s="29"/>
      <c r="P859" s="29"/>
      <c r="U859" s="29"/>
    </row>
    <row r="860">
      <c r="A860" s="28"/>
      <c r="F860" s="29"/>
      <c r="K860" s="29"/>
      <c r="P860" s="29"/>
      <c r="U860" s="29"/>
    </row>
    <row r="861">
      <c r="A861" s="28"/>
      <c r="F861" s="29"/>
      <c r="K861" s="29"/>
      <c r="P861" s="29"/>
      <c r="U861" s="29"/>
    </row>
    <row r="862">
      <c r="A862" s="28"/>
      <c r="F862" s="29"/>
      <c r="K862" s="29"/>
      <c r="P862" s="29"/>
      <c r="U862" s="29"/>
    </row>
    <row r="863">
      <c r="A863" s="28"/>
      <c r="F863" s="29"/>
      <c r="K863" s="29"/>
      <c r="P863" s="29"/>
      <c r="U863" s="29"/>
    </row>
    <row r="864">
      <c r="A864" s="28"/>
      <c r="F864" s="29"/>
      <c r="K864" s="29"/>
      <c r="P864" s="29"/>
      <c r="U864" s="29"/>
    </row>
    <row r="865">
      <c r="A865" s="28"/>
      <c r="F865" s="29"/>
      <c r="K865" s="29"/>
      <c r="P865" s="29"/>
      <c r="U865" s="29"/>
    </row>
    <row r="866">
      <c r="A866" s="28"/>
      <c r="F866" s="29"/>
      <c r="K866" s="29"/>
      <c r="P866" s="29"/>
      <c r="U866" s="29"/>
    </row>
    <row r="867">
      <c r="A867" s="28"/>
      <c r="F867" s="29"/>
      <c r="K867" s="29"/>
      <c r="P867" s="29"/>
      <c r="U867" s="29"/>
    </row>
    <row r="868">
      <c r="A868" s="28"/>
      <c r="F868" s="29"/>
      <c r="K868" s="29"/>
      <c r="P868" s="29"/>
      <c r="U868" s="29"/>
    </row>
    <row r="869">
      <c r="A869" s="28"/>
      <c r="F869" s="29"/>
      <c r="K869" s="29"/>
      <c r="P869" s="29"/>
      <c r="U869" s="29"/>
    </row>
    <row r="870">
      <c r="A870" s="28"/>
      <c r="F870" s="29"/>
      <c r="K870" s="29"/>
      <c r="P870" s="29"/>
      <c r="U870" s="29"/>
    </row>
    <row r="871">
      <c r="A871" s="28"/>
      <c r="F871" s="29"/>
      <c r="K871" s="29"/>
      <c r="P871" s="29"/>
      <c r="U871" s="29"/>
    </row>
    <row r="872">
      <c r="A872" s="28"/>
      <c r="F872" s="29"/>
      <c r="K872" s="29"/>
      <c r="P872" s="29"/>
      <c r="U872" s="29"/>
    </row>
    <row r="873">
      <c r="A873" s="28"/>
      <c r="F873" s="29"/>
      <c r="K873" s="29"/>
      <c r="P873" s="29"/>
      <c r="U873" s="29"/>
    </row>
    <row r="874">
      <c r="A874" s="28"/>
      <c r="F874" s="29"/>
      <c r="K874" s="29"/>
      <c r="P874" s="29"/>
      <c r="U874" s="29"/>
    </row>
    <row r="875">
      <c r="A875" s="28"/>
      <c r="F875" s="29"/>
      <c r="K875" s="29"/>
      <c r="P875" s="29"/>
      <c r="U875" s="29"/>
    </row>
    <row r="876">
      <c r="A876" s="28"/>
      <c r="F876" s="29"/>
      <c r="K876" s="29"/>
      <c r="P876" s="29"/>
      <c r="U876" s="29"/>
    </row>
    <row r="877">
      <c r="A877" s="28"/>
      <c r="F877" s="29"/>
      <c r="K877" s="29"/>
      <c r="P877" s="29"/>
      <c r="U877" s="29"/>
    </row>
    <row r="878">
      <c r="A878" s="28"/>
      <c r="F878" s="29"/>
      <c r="K878" s="29"/>
      <c r="P878" s="29"/>
      <c r="U878" s="29"/>
    </row>
    <row r="879">
      <c r="A879" s="28"/>
      <c r="F879" s="29"/>
      <c r="K879" s="29"/>
      <c r="P879" s="29"/>
      <c r="U879" s="29"/>
    </row>
    <row r="880">
      <c r="A880" s="28"/>
      <c r="F880" s="29"/>
      <c r="K880" s="29"/>
      <c r="P880" s="29"/>
      <c r="U880" s="29"/>
    </row>
    <row r="881">
      <c r="A881" s="28"/>
      <c r="F881" s="29"/>
      <c r="K881" s="29"/>
      <c r="P881" s="29"/>
      <c r="U881" s="29"/>
    </row>
    <row r="882">
      <c r="A882" s="28"/>
      <c r="F882" s="29"/>
      <c r="K882" s="29"/>
      <c r="P882" s="29"/>
      <c r="U882" s="29"/>
    </row>
    <row r="883">
      <c r="A883" s="28"/>
      <c r="F883" s="29"/>
      <c r="K883" s="29"/>
      <c r="P883" s="29"/>
      <c r="U883" s="29"/>
    </row>
    <row r="884">
      <c r="A884" s="28"/>
      <c r="F884" s="29"/>
      <c r="K884" s="29"/>
      <c r="P884" s="29"/>
      <c r="U884" s="29"/>
    </row>
    <row r="885">
      <c r="A885" s="28"/>
      <c r="F885" s="29"/>
      <c r="K885" s="29"/>
      <c r="P885" s="29"/>
      <c r="U885" s="29"/>
    </row>
    <row r="886">
      <c r="A886" s="28"/>
      <c r="F886" s="29"/>
      <c r="K886" s="29"/>
      <c r="P886" s="29"/>
      <c r="U886" s="29"/>
    </row>
    <row r="887">
      <c r="A887" s="28"/>
      <c r="F887" s="29"/>
      <c r="K887" s="29"/>
      <c r="P887" s="29"/>
      <c r="U887" s="29"/>
    </row>
    <row r="888">
      <c r="A888" s="28"/>
      <c r="F888" s="29"/>
      <c r="K888" s="29"/>
      <c r="P888" s="29"/>
      <c r="U888" s="29"/>
    </row>
    <row r="889">
      <c r="A889" s="28"/>
      <c r="F889" s="29"/>
      <c r="K889" s="29"/>
      <c r="P889" s="29"/>
      <c r="U889" s="29"/>
    </row>
    <row r="890">
      <c r="A890" s="28"/>
      <c r="F890" s="29"/>
      <c r="K890" s="29"/>
      <c r="P890" s="29"/>
      <c r="U890" s="29"/>
    </row>
    <row r="891">
      <c r="A891" s="28"/>
      <c r="F891" s="29"/>
      <c r="K891" s="29"/>
      <c r="P891" s="29"/>
      <c r="U891" s="29"/>
    </row>
    <row r="892">
      <c r="A892" s="28"/>
      <c r="F892" s="29"/>
      <c r="K892" s="29"/>
      <c r="P892" s="29"/>
      <c r="U892" s="29"/>
    </row>
    <row r="893">
      <c r="A893" s="28"/>
      <c r="F893" s="29"/>
      <c r="K893" s="29"/>
      <c r="P893" s="29"/>
      <c r="U893" s="29"/>
    </row>
    <row r="894">
      <c r="A894" s="28"/>
      <c r="F894" s="29"/>
      <c r="K894" s="29"/>
      <c r="P894" s="29"/>
      <c r="U894" s="29"/>
    </row>
    <row r="895">
      <c r="A895" s="28"/>
      <c r="F895" s="29"/>
      <c r="K895" s="29"/>
      <c r="P895" s="29"/>
      <c r="U895" s="29"/>
    </row>
    <row r="896">
      <c r="A896" s="28"/>
      <c r="F896" s="29"/>
      <c r="K896" s="29"/>
      <c r="P896" s="29"/>
      <c r="U896" s="29"/>
    </row>
    <row r="897">
      <c r="A897" s="28"/>
      <c r="F897" s="29"/>
      <c r="K897" s="29"/>
      <c r="P897" s="29"/>
      <c r="U897" s="29"/>
    </row>
    <row r="898">
      <c r="A898" s="28"/>
      <c r="F898" s="29"/>
      <c r="K898" s="29"/>
      <c r="P898" s="29"/>
      <c r="U898" s="29"/>
    </row>
    <row r="899">
      <c r="A899" s="28"/>
      <c r="F899" s="29"/>
      <c r="K899" s="29"/>
      <c r="P899" s="29"/>
      <c r="U899" s="29"/>
    </row>
    <row r="900">
      <c r="A900" s="28"/>
      <c r="F900" s="29"/>
      <c r="K900" s="29"/>
      <c r="P900" s="29"/>
      <c r="U900" s="29"/>
    </row>
    <row r="901">
      <c r="A901" s="28"/>
      <c r="F901" s="29"/>
      <c r="K901" s="29"/>
      <c r="P901" s="29"/>
      <c r="U901" s="29"/>
    </row>
    <row r="902">
      <c r="A902" s="28"/>
      <c r="F902" s="29"/>
      <c r="K902" s="29"/>
      <c r="P902" s="29"/>
      <c r="U902" s="29"/>
    </row>
    <row r="903">
      <c r="A903" s="28"/>
      <c r="F903" s="29"/>
      <c r="K903" s="29"/>
      <c r="P903" s="29"/>
      <c r="U903" s="29"/>
    </row>
    <row r="904">
      <c r="A904" s="28"/>
      <c r="F904" s="29"/>
      <c r="K904" s="29"/>
      <c r="P904" s="29"/>
      <c r="U904" s="29"/>
    </row>
    <row r="905">
      <c r="A905" s="28"/>
      <c r="F905" s="29"/>
      <c r="K905" s="29"/>
      <c r="P905" s="29"/>
      <c r="U905" s="29"/>
    </row>
    <row r="906">
      <c r="A906" s="28"/>
      <c r="F906" s="29"/>
      <c r="K906" s="29"/>
      <c r="P906" s="29"/>
      <c r="U906" s="29"/>
    </row>
    <row r="907">
      <c r="A907" s="28"/>
      <c r="F907" s="29"/>
      <c r="K907" s="29"/>
      <c r="P907" s="29"/>
      <c r="U907" s="29"/>
    </row>
    <row r="908">
      <c r="A908" s="28"/>
      <c r="F908" s="29"/>
      <c r="K908" s="29"/>
      <c r="P908" s="29"/>
      <c r="U908" s="29"/>
    </row>
    <row r="909">
      <c r="A909" s="28"/>
      <c r="F909" s="29"/>
      <c r="K909" s="29"/>
      <c r="P909" s="29"/>
      <c r="U909" s="29"/>
    </row>
    <row r="910">
      <c r="A910" s="28"/>
      <c r="F910" s="29"/>
      <c r="K910" s="29"/>
      <c r="P910" s="29"/>
      <c r="U910" s="29"/>
    </row>
    <row r="911">
      <c r="A911" s="28"/>
      <c r="F911" s="29"/>
      <c r="K911" s="29"/>
      <c r="P911" s="29"/>
      <c r="U911" s="29"/>
    </row>
    <row r="912">
      <c r="A912" s="28"/>
      <c r="F912" s="29"/>
      <c r="K912" s="29"/>
      <c r="P912" s="29"/>
      <c r="U912" s="29"/>
    </row>
    <row r="913">
      <c r="A913" s="28"/>
      <c r="F913" s="29"/>
      <c r="K913" s="29"/>
      <c r="P913" s="29"/>
      <c r="U913" s="29"/>
    </row>
    <row r="914">
      <c r="A914" s="28"/>
      <c r="F914" s="29"/>
      <c r="K914" s="29"/>
      <c r="P914" s="29"/>
      <c r="U914" s="29"/>
    </row>
    <row r="915">
      <c r="A915" s="28"/>
      <c r="F915" s="29"/>
      <c r="K915" s="29"/>
      <c r="P915" s="29"/>
      <c r="U915" s="29"/>
    </row>
    <row r="916">
      <c r="A916" s="28"/>
      <c r="F916" s="29"/>
      <c r="K916" s="29"/>
      <c r="P916" s="29"/>
      <c r="U916" s="29"/>
    </row>
    <row r="917">
      <c r="A917" s="28"/>
      <c r="F917" s="29"/>
      <c r="K917" s="29"/>
      <c r="P917" s="29"/>
      <c r="U917" s="29"/>
    </row>
    <row r="918">
      <c r="A918" s="28"/>
      <c r="F918" s="29"/>
      <c r="K918" s="29"/>
      <c r="P918" s="29"/>
      <c r="U918" s="29"/>
    </row>
    <row r="919">
      <c r="A919" s="28"/>
      <c r="F919" s="29"/>
      <c r="K919" s="29"/>
      <c r="P919" s="29"/>
      <c r="U919" s="29"/>
    </row>
    <row r="920">
      <c r="A920" s="28"/>
      <c r="F920" s="29"/>
      <c r="K920" s="29"/>
      <c r="P920" s="29"/>
      <c r="U920" s="29"/>
    </row>
    <row r="921">
      <c r="A921" s="28"/>
      <c r="F921" s="29"/>
      <c r="K921" s="29"/>
      <c r="P921" s="29"/>
      <c r="U921" s="29"/>
    </row>
    <row r="922">
      <c r="A922" s="28"/>
      <c r="F922" s="29"/>
      <c r="K922" s="29"/>
      <c r="P922" s="29"/>
      <c r="U922" s="29"/>
    </row>
    <row r="923">
      <c r="A923" s="28"/>
      <c r="F923" s="29"/>
      <c r="K923" s="29"/>
      <c r="P923" s="29"/>
      <c r="U923" s="29"/>
    </row>
    <row r="924">
      <c r="A924" s="28"/>
      <c r="F924" s="29"/>
      <c r="K924" s="29"/>
      <c r="P924" s="29"/>
      <c r="U924" s="29"/>
    </row>
    <row r="925">
      <c r="A925" s="28"/>
      <c r="F925" s="29"/>
      <c r="K925" s="29"/>
      <c r="P925" s="29"/>
      <c r="U925" s="29"/>
    </row>
    <row r="926">
      <c r="A926" s="28"/>
      <c r="F926" s="29"/>
      <c r="K926" s="29"/>
      <c r="P926" s="29"/>
      <c r="U926" s="29"/>
    </row>
    <row r="927">
      <c r="A927" s="28"/>
      <c r="F927" s="29"/>
      <c r="K927" s="29"/>
      <c r="P927" s="29"/>
      <c r="U927" s="29"/>
    </row>
    <row r="928">
      <c r="A928" s="28"/>
      <c r="F928" s="29"/>
      <c r="K928" s="29"/>
      <c r="P928" s="29"/>
      <c r="U928" s="29"/>
    </row>
    <row r="929">
      <c r="A929" s="28"/>
      <c r="F929" s="29"/>
      <c r="K929" s="29"/>
      <c r="P929" s="29"/>
      <c r="U929" s="29"/>
    </row>
    <row r="930">
      <c r="A930" s="28"/>
      <c r="F930" s="29"/>
      <c r="K930" s="29"/>
      <c r="P930" s="29"/>
      <c r="U930" s="29"/>
    </row>
    <row r="931">
      <c r="A931" s="28"/>
      <c r="F931" s="29"/>
      <c r="K931" s="29"/>
      <c r="P931" s="29"/>
      <c r="U931" s="29"/>
    </row>
    <row r="932">
      <c r="A932" s="28"/>
      <c r="F932" s="29"/>
      <c r="K932" s="29"/>
      <c r="P932" s="29"/>
      <c r="U932" s="29"/>
    </row>
    <row r="933">
      <c r="A933" s="28"/>
      <c r="F933" s="29"/>
      <c r="K933" s="29"/>
      <c r="P933" s="29"/>
      <c r="U933" s="29"/>
    </row>
    <row r="934">
      <c r="A934" s="28"/>
      <c r="F934" s="29"/>
      <c r="K934" s="29"/>
      <c r="P934" s="29"/>
      <c r="U934" s="29"/>
    </row>
    <row r="935">
      <c r="A935" s="28"/>
      <c r="F935" s="29"/>
      <c r="K935" s="29"/>
      <c r="P935" s="29"/>
      <c r="U935" s="29"/>
    </row>
    <row r="936">
      <c r="A936" s="28"/>
      <c r="F936" s="29"/>
      <c r="K936" s="29"/>
      <c r="P936" s="29"/>
      <c r="U936" s="29"/>
    </row>
    <row r="937">
      <c r="A937" s="28"/>
      <c r="F937" s="29"/>
      <c r="K937" s="29"/>
      <c r="P937" s="29"/>
      <c r="U937" s="29"/>
    </row>
    <row r="938">
      <c r="A938" s="28"/>
      <c r="F938" s="29"/>
      <c r="K938" s="29"/>
      <c r="P938" s="29"/>
      <c r="U938" s="29"/>
    </row>
    <row r="939">
      <c r="A939" s="28"/>
      <c r="F939" s="29"/>
      <c r="K939" s="29"/>
      <c r="P939" s="29"/>
      <c r="U939" s="29"/>
    </row>
    <row r="940">
      <c r="A940" s="28"/>
      <c r="F940" s="29"/>
      <c r="K940" s="29"/>
      <c r="P940" s="29"/>
      <c r="U940" s="29"/>
    </row>
    <row r="941">
      <c r="A941" s="28"/>
      <c r="F941" s="29"/>
      <c r="K941" s="29"/>
      <c r="P941" s="29"/>
      <c r="U941" s="29"/>
    </row>
    <row r="942">
      <c r="A942" s="28"/>
      <c r="F942" s="29"/>
      <c r="K942" s="29"/>
      <c r="P942" s="29"/>
      <c r="U942" s="29"/>
    </row>
    <row r="943">
      <c r="A943" s="28"/>
      <c r="F943" s="29"/>
      <c r="K943" s="29"/>
      <c r="P943" s="29"/>
      <c r="U943" s="29"/>
    </row>
    <row r="944">
      <c r="A944" s="28"/>
      <c r="F944" s="29"/>
      <c r="K944" s="29"/>
      <c r="P944" s="29"/>
      <c r="U944" s="29"/>
    </row>
    <row r="945">
      <c r="A945" s="28"/>
      <c r="F945" s="29"/>
      <c r="K945" s="29"/>
      <c r="P945" s="29"/>
      <c r="U945" s="29"/>
    </row>
    <row r="946">
      <c r="A946" s="28"/>
      <c r="F946" s="29"/>
      <c r="K946" s="29"/>
      <c r="P946" s="29"/>
      <c r="U946" s="29"/>
    </row>
    <row r="947">
      <c r="A947" s="28"/>
      <c r="F947" s="29"/>
      <c r="K947" s="29"/>
      <c r="P947" s="29"/>
      <c r="U947" s="29"/>
    </row>
    <row r="948">
      <c r="A948" s="28"/>
      <c r="F948" s="29"/>
      <c r="K948" s="29"/>
      <c r="P948" s="29"/>
      <c r="U948" s="29"/>
    </row>
    <row r="949">
      <c r="A949" s="28"/>
      <c r="F949" s="29"/>
      <c r="K949" s="29"/>
      <c r="P949" s="29"/>
      <c r="U949" s="29"/>
    </row>
    <row r="950">
      <c r="A950" s="28"/>
      <c r="F950" s="29"/>
      <c r="K950" s="29"/>
      <c r="P950" s="29"/>
      <c r="U950" s="29"/>
    </row>
    <row r="951">
      <c r="A951" s="28"/>
      <c r="F951" s="29"/>
      <c r="K951" s="29"/>
      <c r="P951" s="29"/>
      <c r="U951" s="29"/>
    </row>
    <row r="952">
      <c r="A952" s="28"/>
      <c r="F952" s="29"/>
      <c r="K952" s="29"/>
      <c r="P952" s="29"/>
      <c r="U952" s="29"/>
    </row>
    <row r="953">
      <c r="A953" s="28"/>
      <c r="F953" s="29"/>
      <c r="K953" s="29"/>
      <c r="P953" s="29"/>
      <c r="U953" s="29"/>
    </row>
    <row r="954">
      <c r="A954" s="28"/>
      <c r="F954" s="29"/>
      <c r="K954" s="29"/>
      <c r="P954" s="29"/>
      <c r="U954" s="29"/>
    </row>
    <row r="955">
      <c r="A955" s="28"/>
      <c r="F955" s="29"/>
      <c r="K955" s="29"/>
      <c r="P955" s="29"/>
      <c r="U955" s="29"/>
    </row>
    <row r="956">
      <c r="A956" s="28"/>
      <c r="F956" s="29"/>
      <c r="K956" s="29"/>
      <c r="P956" s="29"/>
      <c r="U956" s="29"/>
    </row>
    <row r="957">
      <c r="A957" s="28"/>
      <c r="F957" s="29"/>
      <c r="K957" s="29"/>
      <c r="P957" s="29"/>
      <c r="U957" s="29"/>
    </row>
    <row r="958">
      <c r="A958" s="28"/>
      <c r="F958" s="29"/>
      <c r="K958" s="29"/>
      <c r="P958" s="29"/>
      <c r="U958" s="29"/>
    </row>
    <row r="959">
      <c r="A959" s="28"/>
      <c r="F959" s="29"/>
      <c r="K959" s="29"/>
      <c r="P959" s="29"/>
      <c r="U959" s="29"/>
    </row>
    <row r="960">
      <c r="A960" s="28"/>
      <c r="F960" s="29"/>
      <c r="K960" s="29"/>
      <c r="P960" s="29"/>
      <c r="U960" s="29"/>
    </row>
    <row r="961">
      <c r="A961" s="28"/>
      <c r="F961" s="29"/>
      <c r="K961" s="29"/>
      <c r="P961" s="29"/>
      <c r="U961" s="29"/>
    </row>
    <row r="962">
      <c r="A962" s="28"/>
      <c r="F962" s="29"/>
      <c r="K962" s="29"/>
      <c r="P962" s="29"/>
      <c r="U962" s="29"/>
    </row>
    <row r="963">
      <c r="A963" s="28"/>
      <c r="F963" s="29"/>
      <c r="K963" s="29"/>
      <c r="P963" s="29"/>
      <c r="U963" s="29"/>
    </row>
    <row r="964">
      <c r="A964" s="28"/>
      <c r="F964" s="29"/>
      <c r="K964" s="29"/>
      <c r="P964" s="29"/>
      <c r="U964" s="29"/>
    </row>
    <row r="965">
      <c r="A965" s="28"/>
      <c r="F965" s="29"/>
      <c r="K965" s="29"/>
      <c r="P965" s="29"/>
      <c r="U965" s="29"/>
    </row>
    <row r="966">
      <c r="A966" s="28"/>
      <c r="F966" s="29"/>
      <c r="K966" s="29"/>
      <c r="P966" s="29"/>
      <c r="U966" s="29"/>
    </row>
    <row r="967">
      <c r="A967" s="28"/>
      <c r="F967" s="29"/>
      <c r="K967" s="29"/>
      <c r="P967" s="29"/>
      <c r="U967" s="29"/>
    </row>
    <row r="968">
      <c r="A968" s="28"/>
      <c r="F968" s="29"/>
      <c r="K968" s="29"/>
      <c r="P968" s="29"/>
      <c r="U968" s="29"/>
    </row>
    <row r="969">
      <c r="A969" s="28"/>
      <c r="F969" s="29"/>
      <c r="K969" s="29"/>
      <c r="P969" s="29"/>
      <c r="U969" s="29"/>
    </row>
    <row r="970">
      <c r="A970" s="28"/>
      <c r="F970" s="29"/>
      <c r="K970" s="29"/>
      <c r="P970" s="29"/>
      <c r="U970" s="29"/>
    </row>
    <row r="971">
      <c r="A971" s="28"/>
      <c r="F971" s="29"/>
      <c r="K971" s="29"/>
      <c r="P971" s="29"/>
      <c r="U971" s="29"/>
    </row>
    <row r="972">
      <c r="A972" s="28"/>
      <c r="F972" s="29"/>
      <c r="K972" s="29"/>
      <c r="P972" s="29"/>
      <c r="U972" s="29"/>
    </row>
    <row r="973">
      <c r="A973" s="28"/>
      <c r="F973" s="29"/>
      <c r="K973" s="29"/>
      <c r="P973" s="29"/>
      <c r="U973" s="29"/>
    </row>
    <row r="974">
      <c r="A974" s="28"/>
      <c r="F974" s="29"/>
      <c r="K974" s="29"/>
      <c r="P974" s="29"/>
      <c r="U974" s="29"/>
    </row>
    <row r="975">
      <c r="A975" s="28"/>
      <c r="F975" s="29"/>
      <c r="K975" s="29"/>
      <c r="P975" s="29"/>
      <c r="U975" s="29"/>
    </row>
    <row r="976">
      <c r="A976" s="28"/>
      <c r="F976" s="29"/>
      <c r="K976" s="29"/>
      <c r="P976" s="29"/>
      <c r="U976" s="29"/>
    </row>
    <row r="977">
      <c r="A977" s="28"/>
      <c r="F977" s="29"/>
      <c r="K977" s="29"/>
      <c r="P977" s="29"/>
      <c r="U977" s="29"/>
    </row>
    <row r="978">
      <c r="A978" s="28"/>
      <c r="F978" s="29"/>
      <c r="K978" s="29"/>
      <c r="P978" s="29"/>
      <c r="U978" s="29"/>
    </row>
    <row r="979">
      <c r="A979" s="28"/>
      <c r="F979" s="29"/>
      <c r="K979" s="29"/>
      <c r="P979" s="29"/>
      <c r="U979" s="29"/>
    </row>
    <row r="980">
      <c r="A980" s="28"/>
      <c r="F980" s="29"/>
      <c r="K980" s="29"/>
      <c r="P980" s="29"/>
      <c r="U980" s="29"/>
    </row>
    <row r="981">
      <c r="A981" s="28"/>
      <c r="F981" s="29"/>
      <c r="K981" s="29"/>
      <c r="P981" s="29"/>
      <c r="U981" s="29"/>
    </row>
    <row r="982">
      <c r="A982" s="28"/>
      <c r="F982" s="29"/>
      <c r="K982" s="29"/>
      <c r="P982" s="29"/>
      <c r="U982" s="29"/>
    </row>
    <row r="983">
      <c r="A983" s="28"/>
      <c r="F983" s="29"/>
      <c r="K983" s="29"/>
      <c r="P983" s="29"/>
      <c r="U983" s="29"/>
    </row>
    <row r="984">
      <c r="A984" s="28"/>
      <c r="F984" s="29"/>
      <c r="K984" s="29"/>
      <c r="P984" s="29"/>
      <c r="U984" s="29"/>
    </row>
    <row r="985">
      <c r="A985" s="28"/>
      <c r="F985" s="29"/>
      <c r="K985" s="29"/>
      <c r="P985" s="29"/>
      <c r="U985" s="29"/>
    </row>
    <row r="986">
      <c r="A986" s="28"/>
      <c r="F986" s="29"/>
      <c r="K986" s="29"/>
      <c r="P986" s="29"/>
      <c r="U986" s="29"/>
    </row>
    <row r="987">
      <c r="A987" s="28"/>
      <c r="F987" s="29"/>
      <c r="K987" s="29"/>
      <c r="P987" s="29"/>
      <c r="U987" s="29"/>
    </row>
    <row r="988">
      <c r="A988" s="28"/>
      <c r="F988" s="29"/>
      <c r="K988" s="29"/>
      <c r="P988" s="29"/>
      <c r="U988" s="29"/>
    </row>
    <row r="989">
      <c r="A989" s="28"/>
      <c r="F989" s="29"/>
      <c r="K989" s="29"/>
      <c r="P989" s="29"/>
      <c r="U989" s="29"/>
    </row>
    <row r="990">
      <c r="A990" s="28"/>
      <c r="F990" s="29"/>
      <c r="K990" s="29"/>
      <c r="P990" s="29"/>
      <c r="U990" s="29"/>
    </row>
    <row r="991">
      <c r="A991" s="28"/>
      <c r="F991" s="29"/>
      <c r="K991" s="29"/>
      <c r="P991" s="29"/>
      <c r="U991" s="29"/>
    </row>
    <row r="992">
      <c r="A992" s="28"/>
      <c r="F992" s="29"/>
      <c r="K992" s="29"/>
      <c r="P992" s="29"/>
      <c r="U992" s="29"/>
    </row>
    <row r="993">
      <c r="A993" s="28"/>
      <c r="F993" s="29"/>
      <c r="K993" s="29"/>
      <c r="P993" s="29"/>
      <c r="U993" s="29"/>
    </row>
    <row r="994">
      <c r="A994" s="28"/>
      <c r="F994" s="29"/>
      <c r="K994" s="29"/>
      <c r="P994" s="29"/>
      <c r="U994" s="29"/>
    </row>
    <row r="995">
      <c r="A995" s="28"/>
      <c r="F995" s="29"/>
      <c r="K995" s="29"/>
      <c r="P995" s="29"/>
      <c r="U995" s="29"/>
    </row>
    <row r="996">
      <c r="A996" s="28"/>
      <c r="F996" s="29"/>
      <c r="K996" s="29"/>
      <c r="P996" s="29"/>
      <c r="U996" s="29"/>
    </row>
    <row r="997">
      <c r="A997" s="28"/>
      <c r="F997" s="29"/>
      <c r="K997" s="29"/>
      <c r="P997" s="29"/>
      <c r="U997" s="29"/>
    </row>
    <row r="998">
      <c r="A998" s="28"/>
      <c r="F998" s="29"/>
      <c r="K998" s="29"/>
      <c r="P998" s="29"/>
      <c r="U998" s="29"/>
    </row>
    <row r="999">
      <c r="A999" s="28"/>
      <c r="F999" s="29"/>
      <c r="K999" s="29"/>
      <c r="P999" s="29"/>
      <c r="U999" s="29"/>
    </row>
    <row r="1000">
      <c r="A1000" s="28"/>
      <c r="F1000" s="29"/>
      <c r="K1000" s="29"/>
      <c r="P1000" s="29"/>
      <c r="U1000" s="29"/>
    </row>
  </sheetData>
  <mergeCells count="6">
    <mergeCell ref="Q3:S3"/>
    <mergeCell ref="V3:X3"/>
    <mergeCell ref="G3:I3"/>
    <mergeCell ref="L3:N3"/>
    <mergeCell ref="B3:D3"/>
    <mergeCell ref="B1:Y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/>
      <c r="B1" s="27" t="s">
        <v>197</v>
      </c>
    </row>
    <row r="2">
      <c r="A2" s="28"/>
      <c r="B2" s="4"/>
      <c r="F2" s="29"/>
      <c r="K2" s="29"/>
      <c r="P2" s="29"/>
      <c r="U2" s="29"/>
    </row>
    <row r="3">
      <c r="A3" s="26"/>
      <c r="B3" s="3" t="s">
        <v>4</v>
      </c>
      <c r="E3" s="1"/>
      <c r="F3" s="30"/>
      <c r="G3" s="3" t="s">
        <v>6</v>
      </c>
      <c r="J3" s="1"/>
      <c r="K3" s="30"/>
      <c r="L3" s="3" t="s">
        <v>7</v>
      </c>
      <c r="O3" s="1"/>
      <c r="P3" s="30"/>
      <c r="Q3" s="3" t="s">
        <v>8</v>
      </c>
      <c r="T3" s="1"/>
      <c r="U3" s="30"/>
      <c r="V3" s="3" t="s">
        <v>9</v>
      </c>
      <c r="Y3" s="1"/>
    </row>
    <row r="4">
      <c r="A4" s="26"/>
      <c r="B4" s="6" t="s">
        <v>10</v>
      </c>
      <c r="C4" s="1" t="s">
        <v>11</v>
      </c>
      <c r="D4" s="1" t="s">
        <v>12</v>
      </c>
      <c r="E4" s="1" t="s">
        <v>13</v>
      </c>
      <c r="F4" s="30"/>
      <c r="G4" s="6" t="s">
        <v>10</v>
      </c>
      <c r="H4" s="1" t="s">
        <v>11</v>
      </c>
      <c r="I4" s="1" t="s">
        <v>12</v>
      </c>
      <c r="J4" s="1" t="s">
        <v>13</v>
      </c>
      <c r="K4" s="30"/>
      <c r="L4" s="6" t="s">
        <v>10</v>
      </c>
      <c r="M4" s="1" t="s">
        <v>11</v>
      </c>
      <c r="N4" s="1" t="s">
        <v>12</v>
      </c>
      <c r="O4" s="1" t="s">
        <v>13</v>
      </c>
      <c r="P4" s="30"/>
      <c r="Q4" s="6" t="s">
        <v>10</v>
      </c>
      <c r="R4" s="1" t="s">
        <v>11</v>
      </c>
      <c r="S4" s="1" t="s">
        <v>12</v>
      </c>
      <c r="T4" s="1" t="s">
        <v>13</v>
      </c>
      <c r="U4" s="30"/>
      <c r="V4" s="6" t="s">
        <v>10</v>
      </c>
      <c r="W4" s="1" t="s">
        <v>11</v>
      </c>
      <c r="X4" s="1" t="s">
        <v>12</v>
      </c>
      <c r="Y4" s="1" t="s">
        <v>13</v>
      </c>
    </row>
    <row r="5">
      <c r="A5" s="26" t="s">
        <v>15</v>
      </c>
      <c r="B5" s="15" t="s">
        <v>198</v>
      </c>
      <c r="C5" s="5">
        <v>0.6146859</v>
      </c>
      <c r="D5" s="16">
        <f>0.002239007/0.0564376</f>
        <v>0.0396722575</v>
      </c>
      <c r="E5" s="5">
        <f>0.6146859/0.0396722575</f>
        <v>15.49409937</v>
      </c>
      <c r="F5" s="29"/>
      <c r="G5" s="15" t="s">
        <v>199</v>
      </c>
      <c r="H5" s="5">
        <v>0.927282</v>
      </c>
      <c r="I5" s="16">
        <f>0.001773029/0.040444</f>
        <v>0.04383911087</v>
      </c>
      <c r="J5" s="5">
        <f>0.927282/0.04383911087</f>
        <v>21.15193446</v>
      </c>
      <c r="K5" s="29"/>
      <c r="L5" s="15" t="s">
        <v>199</v>
      </c>
      <c r="M5" s="5">
        <v>1.000835</v>
      </c>
      <c r="N5" s="11">
        <f>0.001571487/0.0332926</f>
        <v>0.0472022912</v>
      </c>
      <c r="O5" s="5">
        <f>1.000835/0.0472022912</f>
        <v>21.20310211</v>
      </c>
      <c r="P5" s="29"/>
      <c r="Q5" s="15" t="s">
        <v>200</v>
      </c>
      <c r="R5" s="5">
        <v>1.0131617</v>
      </c>
      <c r="S5" s="16">
        <f>0.001395781/0.0289778</f>
        <v>0.04816725217</v>
      </c>
      <c r="T5" s="5">
        <f>1.0131617/0.04816725217</f>
        <v>21.03424327</v>
      </c>
      <c r="U5" s="29"/>
      <c r="V5" s="15" t="s">
        <v>200</v>
      </c>
      <c r="W5" s="5">
        <v>0.82894134</v>
      </c>
      <c r="X5" s="11">
        <f>0.001272248/0.0259981</f>
        <v>0.04893619149</v>
      </c>
      <c r="Y5" s="5">
        <f>0.82894134/0.04893619149</f>
        <v>16.93922871</v>
      </c>
    </row>
    <row r="6">
      <c r="A6" s="26" t="s">
        <v>30</v>
      </c>
      <c r="F6" s="29"/>
      <c r="K6" s="29"/>
      <c r="L6" s="5" t="s">
        <v>201</v>
      </c>
      <c r="M6" s="5">
        <v>0.315577</v>
      </c>
      <c r="O6" s="5">
        <f>0.315577/0.0472022912</f>
        <v>6.685628854</v>
      </c>
      <c r="P6" s="29"/>
      <c r="U6" s="29"/>
      <c r="V6" s="5" t="s">
        <v>202</v>
      </c>
      <c r="W6" s="5">
        <v>0.3129805</v>
      </c>
      <c r="Y6" s="5">
        <f>0.3129805/0.04893619149</f>
        <v>6.395685697</v>
      </c>
    </row>
    <row r="7">
      <c r="A7" s="28"/>
      <c r="F7" s="29"/>
      <c r="K7" s="29"/>
      <c r="P7" s="29"/>
      <c r="U7" s="29"/>
    </row>
    <row r="8">
      <c r="A8" s="25" t="s">
        <v>53</v>
      </c>
      <c r="B8" s="19" t="s">
        <v>203</v>
      </c>
      <c r="F8" s="29"/>
      <c r="G8" s="19" t="s">
        <v>204</v>
      </c>
      <c r="K8" s="29"/>
      <c r="L8" s="19" t="s">
        <v>205</v>
      </c>
      <c r="P8" s="29"/>
      <c r="Q8" s="19" t="s">
        <v>206</v>
      </c>
      <c r="U8" s="29"/>
      <c r="V8" s="19" t="s">
        <v>207</v>
      </c>
    </row>
    <row r="9">
      <c r="A9" s="28"/>
      <c r="F9" s="29"/>
      <c r="K9" s="29"/>
      <c r="P9" s="29"/>
      <c r="U9" s="29"/>
    </row>
    <row r="10">
      <c r="A10" s="28"/>
      <c r="F10" s="29"/>
      <c r="K10" s="29"/>
      <c r="P10" s="29"/>
      <c r="U10" s="29"/>
    </row>
    <row r="11">
      <c r="A11" s="28"/>
      <c r="F11" s="29"/>
      <c r="K11" s="29"/>
      <c r="P11" s="29"/>
      <c r="U11" s="29"/>
    </row>
    <row r="12">
      <c r="A12" s="28"/>
      <c r="F12" s="29"/>
      <c r="K12" s="29"/>
      <c r="P12" s="29"/>
      <c r="U12" s="29"/>
    </row>
    <row r="13">
      <c r="A13" s="28"/>
      <c r="F13" s="29"/>
      <c r="K13" s="29"/>
      <c r="P13" s="29"/>
      <c r="U13" s="29"/>
    </row>
    <row r="14">
      <c r="A14" s="28"/>
      <c r="F14" s="29"/>
      <c r="K14" s="29"/>
      <c r="P14" s="29"/>
      <c r="U14" s="29"/>
    </row>
    <row r="15">
      <c r="A15" s="28"/>
      <c r="F15" s="29"/>
      <c r="K15" s="29"/>
      <c r="P15" s="29"/>
      <c r="U15" s="29"/>
    </row>
    <row r="16">
      <c r="A16" s="28"/>
      <c r="F16" s="29"/>
      <c r="K16" s="29"/>
      <c r="P16" s="29"/>
      <c r="U16" s="29"/>
    </row>
    <row r="17">
      <c r="A17" s="28"/>
      <c r="F17" s="29"/>
      <c r="K17" s="29"/>
      <c r="P17" s="29"/>
      <c r="U17" s="29"/>
    </row>
    <row r="18">
      <c r="A18" s="28"/>
      <c r="F18" s="29"/>
      <c r="K18" s="29"/>
      <c r="P18" s="29"/>
      <c r="U18" s="29"/>
    </row>
    <row r="19">
      <c r="A19" s="28"/>
      <c r="F19" s="29"/>
      <c r="K19" s="29"/>
      <c r="P19" s="29"/>
      <c r="U19" s="29"/>
    </row>
    <row r="20">
      <c r="A20" s="28"/>
      <c r="F20" s="29"/>
      <c r="K20" s="29"/>
      <c r="P20" s="29"/>
      <c r="U20" s="29"/>
    </row>
    <row r="21">
      <c r="A21" s="28"/>
      <c r="F21" s="29"/>
      <c r="K21" s="29"/>
      <c r="P21" s="29"/>
      <c r="U21" s="29"/>
    </row>
    <row r="22">
      <c r="A22" s="28"/>
      <c r="F22" s="29"/>
      <c r="K22" s="29"/>
      <c r="P22" s="29"/>
      <c r="U22" s="29"/>
    </row>
    <row r="23">
      <c r="A23" s="28"/>
      <c r="F23" s="29"/>
      <c r="K23" s="29"/>
      <c r="P23" s="29"/>
      <c r="U23" s="29"/>
    </row>
    <row r="24">
      <c r="A24" s="28"/>
      <c r="F24" s="29"/>
      <c r="K24" s="29"/>
      <c r="P24" s="29"/>
      <c r="U24" s="29"/>
    </row>
    <row r="25">
      <c r="A25" s="28"/>
      <c r="F25" s="29"/>
      <c r="K25" s="29"/>
      <c r="P25" s="29"/>
      <c r="U25" s="29"/>
    </row>
    <row r="26">
      <c r="A26" s="28"/>
      <c r="F26" s="29"/>
      <c r="K26" s="29"/>
      <c r="P26" s="29"/>
      <c r="U26" s="29"/>
    </row>
    <row r="27">
      <c r="A27" s="28"/>
      <c r="F27" s="29"/>
      <c r="K27" s="29"/>
      <c r="P27" s="29"/>
      <c r="U27" s="29"/>
    </row>
    <row r="28">
      <c r="A28" s="28"/>
      <c r="F28" s="29"/>
      <c r="K28" s="29"/>
      <c r="P28" s="29"/>
      <c r="U28" s="29"/>
    </row>
    <row r="29">
      <c r="A29" s="28"/>
      <c r="F29" s="29"/>
      <c r="K29" s="29"/>
      <c r="P29" s="29"/>
      <c r="U29" s="29"/>
    </row>
    <row r="30">
      <c r="A30" s="28"/>
      <c r="F30" s="29"/>
      <c r="K30" s="29"/>
      <c r="P30" s="29"/>
      <c r="U30" s="29"/>
    </row>
    <row r="31">
      <c r="A31" s="28"/>
      <c r="F31" s="29"/>
      <c r="K31" s="29"/>
      <c r="P31" s="29"/>
      <c r="U31" s="29"/>
    </row>
    <row r="32">
      <c r="A32" s="28"/>
      <c r="F32" s="29"/>
      <c r="K32" s="29"/>
      <c r="P32" s="29"/>
      <c r="U32" s="29"/>
    </row>
    <row r="33">
      <c r="A33" s="28"/>
      <c r="F33" s="29"/>
      <c r="K33" s="29"/>
      <c r="P33" s="29"/>
      <c r="U33" s="29"/>
    </row>
    <row r="34">
      <c r="A34" s="28"/>
      <c r="F34" s="29"/>
      <c r="K34" s="29"/>
      <c r="P34" s="29"/>
      <c r="U34" s="29"/>
    </row>
    <row r="35">
      <c r="A35" s="28"/>
      <c r="F35" s="29"/>
      <c r="K35" s="29"/>
      <c r="P35" s="29"/>
      <c r="U35" s="29"/>
    </row>
    <row r="36">
      <c r="A36" s="28"/>
      <c r="F36" s="29"/>
      <c r="K36" s="29"/>
      <c r="P36" s="29"/>
      <c r="U36" s="29"/>
    </row>
    <row r="37">
      <c r="A37" s="28"/>
      <c r="B37" s="4"/>
      <c r="D37" s="5" t="s">
        <v>10</v>
      </c>
      <c r="F37" s="29"/>
      <c r="K37" s="29"/>
      <c r="P37" s="29"/>
      <c r="U37" s="29"/>
    </row>
    <row r="38">
      <c r="A38" s="28"/>
      <c r="F38" s="29"/>
      <c r="K38" s="29"/>
      <c r="P38" s="29"/>
      <c r="U38" s="29"/>
    </row>
    <row r="39">
      <c r="A39" s="28"/>
      <c r="B39" s="24" t="s">
        <v>61</v>
      </c>
      <c r="D39" s="5" t="s">
        <v>208</v>
      </c>
      <c r="F39" s="29"/>
      <c r="K39" s="29"/>
      <c r="P39" s="29"/>
      <c r="U39" s="29"/>
    </row>
    <row r="40">
      <c r="A40" s="28"/>
      <c r="B40" s="4"/>
      <c r="F40" s="29"/>
      <c r="K40" s="29"/>
      <c r="P40" s="29"/>
      <c r="U40" s="29"/>
    </row>
    <row r="41">
      <c r="A41" s="28"/>
      <c r="B41" s="24" t="s">
        <v>64</v>
      </c>
      <c r="D41" s="5" t="s">
        <v>207</v>
      </c>
      <c r="F41" s="29"/>
      <c r="K41" s="29"/>
      <c r="P41" s="29"/>
      <c r="U41" s="29"/>
    </row>
    <row r="42">
      <c r="A42" s="28"/>
      <c r="F42" s="29"/>
      <c r="K42" s="29"/>
      <c r="P42" s="29"/>
      <c r="U42" s="29"/>
    </row>
    <row r="43">
      <c r="A43" s="28"/>
      <c r="F43" s="29"/>
      <c r="K43" s="29"/>
      <c r="P43" s="29"/>
      <c r="U43" s="29"/>
    </row>
    <row r="44">
      <c r="A44" s="28"/>
      <c r="F44" s="29"/>
      <c r="K44" s="29"/>
      <c r="P44" s="29"/>
      <c r="U44" s="29"/>
    </row>
    <row r="45">
      <c r="A45" s="28"/>
      <c r="F45" s="29"/>
      <c r="K45" s="29"/>
      <c r="P45" s="29"/>
      <c r="U45" s="29"/>
    </row>
    <row r="46">
      <c r="A46" s="28"/>
      <c r="F46" s="29"/>
      <c r="K46" s="29"/>
      <c r="P46" s="29"/>
      <c r="U46" s="29"/>
    </row>
    <row r="47">
      <c r="A47" s="28"/>
      <c r="F47" s="29"/>
      <c r="K47" s="29"/>
      <c r="P47" s="29"/>
      <c r="U47" s="29"/>
    </row>
    <row r="48">
      <c r="A48" s="28"/>
      <c r="F48" s="29"/>
      <c r="K48" s="29"/>
      <c r="P48" s="29"/>
      <c r="U48" s="29"/>
    </row>
    <row r="49">
      <c r="A49" s="28"/>
      <c r="F49" s="29"/>
      <c r="K49" s="29"/>
      <c r="P49" s="29"/>
      <c r="U49" s="29"/>
    </row>
    <row r="50">
      <c r="A50" s="28"/>
      <c r="F50" s="29"/>
      <c r="K50" s="29"/>
      <c r="P50" s="29"/>
      <c r="U50" s="29"/>
    </row>
    <row r="51">
      <c r="A51" s="28"/>
      <c r="F51" s="29"/>
      <c r="K51" s="29"/>
      <c r="P51" s="29"/>
      <c r="U51" s="29"/>
    </row>
    <row r="52">
      <c r="A52" s="28"/>
      <c r="F52" s="29"/>
      <c r="K52" s="29"/>
      <c r="P52" s="29"/>
      <c r="U52" s="29"/>
    </row>
    <row r="53">
      <c r="A53" s="28"/>
      <c r="F53" s="29"/>
      <c r="K53" s="29"/>
      <c r="P53" s="29"/>
      <c r="U53" s="29"/>
    </row>
    <row r="54">
      <c r="A54" s="28"/>
      <c r="F54" s="29"/>
      <c r="K54" s="29"/>
      <c r="P54" s="29"/>
      <c r="U54" s="29"/>
    </row>
    <row r="55">
      <c r="A55" s="28"/>
      <c r="F55" s="29"/>
      <c r="K55" s="29"/>
      <c r="P55" s="29"/>
      <c r="U55" s="29"/>
    </row>
    <row r="56">
      <c r="A56" s="28"/>
      <c r="F56" s="29"/>
      <c r="K56" s="29"/>
      <c r="P56" s="29"/>
      <c r="U56" s="29"/>
    </row>
    <row r="57">
      <c r="A57" s="28"/>
      <c r="F57" s="29"/>
      <c r="K57" s="29"/>
      <c r="P57" s="29"/>
      <c r="U57" s="29"/>
    </row>
    <row r="58">
      <c r="A58" s="28"/>
      <c r="F58" s="29"/>
      <c r="K58" s="29"/>
      <c r="P58" s="29"/>
      <c r="U58" s="29"/>
    </row>
    <row r="59">
      <c r="A59" s="28"/>
      <c r="F59" s="29"/>
      <c r="K59" s="29"/>
      <c r="P59" s="29"/>
      <c r="U59" s="29"/>
    </row>
    <row r="60">
      <c r="A60" s="28"/>
      <c r="F60" s="29"/>
      <c r="K60" s="29"/>
      <c r="P60" s="29"/>
      <c r="U60" s="29"/>
    </row>
    <row r="61">
      <c r="A61" s="28"/>
      <c r="F61" s="29"/>
      <c r="K61" s="29"/>
      <c r="P61" s="29"/>
      <c r="U61" s="29"/>
    </row>
    <row r="62">
      <c r="A62" s="28"/>
      <c r="F62" s="29"/>
      <c r="K62" s="29"/>
      <c r="P62" s="29"/>
      <c r="U62" s="29"/>
    </row>
    <row r="63">
      <c r="A63" s="28"/>
      <c r="F63" s="29"/>
      <c r="K63" s="29"/>
      <c r="P63" s="29"/>
      <c r="U63" s="29"/>
    </row>
    <row r="64">
      <c r="A64" s="28"/>
      <c r="F64" s="29"/>
      <c r="K64" s="29"/>
      <c r="P64" s="29"/>
      <c r="U64" s="29"/>
    </row>
    <row r="65">
      <c r="A65" s="28"/>
      <c r="F65" s="29"/>
      <c r="K65" s="29"/>
      <c r="P65" s="29"/>
      <c r="U65" s="29"/>
    </row>
    <row r="66">
      <c r="A66" s="28"/>
      <c r="F66" s="29"/>
      <c r="K66" s="29"/>
      <c r="P66" s="29"/>
      <c r="U66" s="29"/>
    </row>
    <row r="67">
      <c r="A67" s="28"/>
      <c r="F67" s="29"/>
      <c r="K67" s="29"/>
      <c r="P67" s="29"/>
      <c r="U67" s="29"/>
    </row>
    <row r="68">
      <c r="A68" s="28"/>
      <c r="F68" s="29"/>
      <c r="K68" s="29"/>
      <c r="P68" s="29"/>
      <c r="U68" s="29"/>
    </row>
    <row r="69">
      <c r="A69" s="28"/>
      <c r="F69" s="29"/>
      <c r="K69" s="29"/>
      <c r="P69" s="29"/>
      <c r="U69" s="29"/>
    </row>
    <row r="70">
      <c r="A70" s="28"/>
      <c r="F70" s="29"/>
      <c r="K70" s="29"/>
      <c r="P70" s="29"/>
      <c r="U70" s="29"/>
    </row>
    <row r="71">
      <c r="A71" s="28"/>
      <c r="F71" s="29"/>
      <c r="K71" s="29"/>
      <c r="P71" s="29"/>
      <c r="U71" s="29"/>
    </row>
    <row r="72">
      <c r="A72" s="28"/>
      <c r="F72" s="29"/>
      <c r="K72" s="29"/>
      <c r="P72" s="29"/>
      <c r="U72" s="29"/>
    </row>
    <row r="73">
      <c r="A73" s="28"/>
      <c r="F73" s="29"/>
      <c r="K73" s="29"/>
      <c r="P73" s="29"/>
      <c r="U73" s="29"/>
    </row>
    <row r="74">
      <c r="A74" s="28"/>
      <c r="F74" s="29"/>
      <c r="K74" s="29"/>
      <c r="P74" s="29"/>
      <c r="U74" s="29"/>
    </row>
    <row r="75">
      <c r="A75" s="28"/>
      <c r="F75" s="29"/>
      <c r="K75" s="29"/>
      <c r="P75" s="29"/>
      <c r="U75" s="29"/>
    </row>
    <row r="76">
      <c r="A76" s="28"/>
      <c r="F76" s="29"/>
      <c r="K76" s="29"/>
      <c r="P76" s="29"/>
      <c r="U76" s="29"/>
    </row>
    <row r="77">
      <c r="A77" s="28"/>
      <c r="F77" s="29"/>
      <c r="K77" s="29"/>
      <c r="P77" s="29"/>
      <c r="U77" s="29"/>
    </row>
    <row r="78">
      <c r="A78" s="28"/>
      <c r="F78" s="29"/>
      <c r="K78" s="29"/>
      <c r="P78" s="29"/>
      <c r="U78" s="29"/>
    </row>
    <row r="79">
      <c r="A79" s="28"/>
      <c r="F79" s="29"/>
      <c r="K79" s="29"/>
      <c r="P79" s="29"/>
      <c r="U79" s="29"/>
    </row>
    <row r="80">
      <c r="A80" s="28"/>
      <c r="F80" s="29"/>
      <c r="K80" s="29"/>
      <c r="P80" s="29"/>
      <c r="U80" s="29"/>
    </row>
    <row r="81">
      <c r="A81" s="28"/>
      <c r="F81" s="29"/>
      <c r="K81" s="29"/>
      <c r="P81" s="29"/>
      <c r="U81" s="29"/>
    </row>
    <row r="82">
      <c r="A82" s="28"/>
      <c r="F82" s="29"/>
      <c r="K82" s="29"/>
      <c r="P82" s="29"/>
      <c r="U82" s="29"/>
    </row>
    <row r="83">
      <c r="A83" s="28"/>
      <c r="F83" s="29"/>
      <c r="K83" s="29"/>
      <c r="P83" s="29"/>
      <c r="U83" s="29"/>
    </row>
    <row r="84">
      <c r="A84" s="28"/>
      <c r="F84" s="29"/>
      <c r="K84" s="29"/>
      <c r="P84" s="29"/>
      <c r="U84" s="29"/>
    </row>
    <row r="85">
      <c r="A85" s="28"/>
      <c r="F85" s="29"/>
      <c r="K85" s="29"/>
      <c r="P85" s="29"/>
      <c r="U85" s="29"/>
    </row>
    <row r="86">
      <c r="A86" s="28"/>
      <c r="F86" s="29"/>
      <c r="K86" s="29"/>
      <c r="P86" s="29"/>
      <c r="U86" s="29"/>
    </row>
    <row r="87">
      <c r="A87" s="28"/>
      <c r="F87" s="29"/>
      <c r="K87" s="29"/>
      <c r="P87" s="29"/>
      <c r="U87" s="29"/>
    </row>
    <row r="88">
      <c r="A88" s="28"/>
      <c r="F88" s="29"/>
      <c r="K88" s="29"/>
      <c r="P88" s="29"/>
      <c r="U88" s="29"/>
    </row>
    <row r="89">
      <c r="A89" s="28"/>
      <c r="F89" s="29"/>
      <c r="K89" s="29"/>
      <c r="P89" s="29"/>
      <c r="U89" s="29"/>
    </row>
    <row r="90">
      <c r="A90" s="28"/>
      <c r="F90" s="29"/>
      <c r="K90" s="29"/>
      <c r="P90" s="29"/>
      <c r="U90" s="29"/>
    </row>
    <row r="91">
      <c r="A91" s="28"/>
      <c r="F91" s="29"/>
      <c r="K91" s="29"/>
      <c r="P91" s="29"/>
      <c r="U91" s="29"/>
    </row>
    <row r="92">
      <c r="A92" s="28"/>
      <c r="F92" s="29"/>
      <c r="K92" s="29"/>
      <c r="P92" s="29"/>
      <c r="U92" s="29"/>
    </row>
    <row r="93">
      <c r="A93" s="28"/>
      <c r="F93" s="29"/>
      <c r="K93" s="29"/>
      <c r="P93" s="29"/>
      <c r="U93" s="29"/>
    </row>
    <row r="94">
      <c r="A94" s="28"/>
      <c r="F94" s="29"/>
      <c r="K94" s="29"/>
      <c r="P94" s="29"/>
      <c r="U94" s="29"/>
    </row>
    <row r="95">
      <c r="A95" s="28"/>
      <c r="F95" s="29"/>
      <c r="K95" s="29"/>
      <c r="P95" s="29"/>
      <c r="U95" s="29"/>
    </row>
    <row r="96">
      <c r="A96" s="28"/>
      <c r="F96" s="29"/>
      <c r="K96" s="29"/>
      <c r="P96" s="29"/>
      <c r="U96" s="29"/>
    </row>
    <row r="97">
      <c r="A97" s="28"/>
      <c r="F97" s="29"/>
      <c r="K97" s="29"/>
      <c r="P97" s="29"/>
      <c r="U97" s="29"/>
    </row>
    <row r="98">
      <c r="A98" s="28"/>
      <c r="F98" s="29"/>
      <c r="K98" s="29"/>
      <c r="P98" s="29"/>
      <c r="U98" s="29"/>
    </row>
    <row r="99">
      <c r="A99" s="28"/>
      <c r="F99" s="29"/>
      <c r="K99" s="29"/>
      <c r="P99" s="29"/>
      <c r="U99" s="29"/>
    </row>
    <row r="100">
      <c r="A100" s="28"/>
      <c r="F100" s="29"/>
      <c r="K100" s="29"/>
      <c r="P100" s="29"/>
      <c r="U100" s="29"/>
    </row>
    <row r="101">
      <c r="A101" s="28"/>
      <c r="F101" s="29"/>
      <c r="K101" s="29"/>
      <c r="P101" s="29"/>
      <c r="U101" s="29"/>
    </row>
    <row r="102">
      <c r="A102" s="28"/>
      <c r="F102" s="29"/>
      <c r="K102" s="29"/>
      <c r="P102" s="29"/>
      <c r="U102" s="29"/>
    </row>
    <row r="103">
      <c r="A103" s="28"/>
      <c r="F103" s="29"/>
      <c r="K103" s="29"/>
      <c r="P103" s="29"/>
      <c r="U103" s="29"/>
    </row>
    <row r="104">
      <c r="A104" s="28"/>
      <c r="F104" s="29"/>
      <c r="K104" s="29"/>
      <c r="P104" s="29"/>
      <c r="U104" s="29"/>
    </row>
    <row r="105">
      <c r="A105" s="28"/>
      <c r="F105" s="29"/>
      <c r="K105" s="29"/>
      <c r="P105" s="29"/>
      <c r="U105" s="29"/>
    </row>
    <row r="106">
      <c r="A106" s="28"/>
      <c r="F106" s="29"/>
      <c r="K106" s="29"/>
      <c r="P106" s="29"/>
      <c r="U106" s="29"/>
    </row>
    <row r="107">
      <c r="A107" s="28"/>
      <c r="F107" s="29"/>
      <c r="K107" s="29"/>
      <c r="P107" s="29"/>
      <c r="U107" s="29"/>
    </row>
    <row r="108">
      <c r="A108" s="28"/>
      <c r="F108" s="29"/>
      <c r="K108" s="29"/>
      <c r="P108" s="29"/>
      <c r="U108" s="29"/>
    </row>
    <row r="109">
      <c r="A109" s="28"/>
      <c r="F109" s="29"/>
      <c r="K109" s="29"/>
      <c r="P109" s="29"/>
      <c r="U109" s="29"/>
    </row>
    <row r="110">
      <c r="A110" s="28"/>
      <c r="F110" s="29"/>
      <c r="K110" s="29"/>
      <c r="P110" s="29"/>
      <c r="U110" s="29"/>
    </row>
    <row r="111">
      <c r="A111" s="28"/>
      <c r="F111" s="29"/>
      <c r="K111" s="29"/>
      <c r="P111" s="29"/>
      <c r="U111" s="29"/>
    </row>
    <row r="112">
      <c r="A112" s="28"/>
      <c r="F112" s="29"/>
      <c r="K112" s="29"/>
      <c r="P112" s="29"/>
      <c r="U112" s="29"/>
    </row>
    <row r="113">
      <c r="A113" s="28"/>
      <c r="F113" s="29"/>
      <c r="K113" s="29"/>
      <c r="P113" s="29"/>
      <c r="U113" s="29"/>
    </row>
    <row r="114">
      <c r="A114" s="28"/>
      <c r="F114" s="29"/>
      <c r="K114" s="29"/>
      <c r="P114" s="29"/>
      <c r="U114" s="29"/>
    </row>
    <row r="115">
      <c r="A115" s="28"/>
      <c r="F115" s="29"/>
      <c r="K115" s="29"/>
      <c r="P115" s="29"/>
      <c r="U115" s="29"/>
    </row>
    <row r="116">
      <c r="A116" s="28"/>
      <c r="F116" s="29"/>
      <c r="K116" s="29"/>
      <c r="P116" s="29"/>
      <c r="U116" s="29"/>
    </row>
    <row r="117">
      <c r="A117" s="28"/>
      <c r="F117" s="29"/>
      <c r="K117" s="29"/>
      <c r="P117" s="29"/>
      <c r="U117" s="29"/>
    </row>
    <row r="118">
      <c r="A118" s="28"/>
      <c r="F118" s="29"/>
      <c r="K118" s="29"/>
      <c r="P118" s="29"/>
      <c r="U118" s="29"/>
    </row>
    <row r="119">
      <c r="A119" s="28"/>
      <c r="F119" s="29"/>
      <c r="K119" s="29"/>
      <c r="P119" s="29"/>
      <c r="U119" s="29"/>
    </row>
    <row r="120">
      <c r="A120" s="28"/>
      <c r="F120" s="29"/>
      <c r="K120" s="29"/>
      <c r="P120" s="29"/>
      <c r="U120" s="29"/>
    </row>
    <row r="121">
      <c r="A121" s="28"/>
      <c r="F121" s="29"/>
      <c r="K121" s="29"/>
      <c r="P121" s="29"/>
      <c r="U121" s="29"/>
    </row>
    <row r="122">
      <c r="A122" s="28"/>
      <c r="F122" s="29"/>
      <c r="K122" s="29"/>
      <c r="P122" s="29"/>
      <c r="U122" s="29"/>
    </row>
    <row r="123">
      <c r="A123" s="28"/>
      <c r="F123" s="29"/>
      <c r="K123" s="29"/>
      <c r="P123" s="29"/>
      <c r="U123" s="29"/>
    </row>
    <row r="124">
      <c r="A124" s="28"/>
      <c r="F124" s="29"/>
      <c r="K124" s="29"/>
      <c r="P124" s="29"/>
      <c r="U124" s="29"/>
    </row>
    <row r="125">
      <c r="A125" s="28"/>
      <c r="F125" s="29"/>
      <c r="K125" s="29"/>
      <c r="P125" s="29"/>
      <c r="U125" s="29"/>
    </row>
    <row r="126">
      <c r="A126" s="28"/>
      <c r="F126" s="29"/>
      <c r="K126" s="29"/>
      <c r="P126" s="29"/>
      <c r="U126" s="29"/>
    </row>
    <row r="127">
      <c r="A127" s="28"/>
      <c r="F127" s="29"/>
      <c r="K127" s="29"/>
      <c r="P127" s="29"/>
      <c r="U127" s="29"/>
    </row>
    <row r="128">
      <c r="A128" s="28"/>
      <c r="F128" s="29"/>
      <c r="K128" s="29"/>
      <c r="P128" s="29"/>
      <c r="U128" s="29"/>
    </row>
    <row r="129">
      <c r="A129" s="28"/>
      <c r="F129" s="29"/>
      <c r="K129" s="29"/>
      <c r="P129" s="29"/>
      <c r="U129" s="29"/>
    </row>
    <row r="130">
      <c r="A130" s="28"/>
      <c r="F130" s="29"/>
      <c r="K130" s="29"/>
      <c r="P130" s="29"/>
      <c r="U130" s="29"/>
    </row>
    <row r="131">
      <c r="A131" s="28"/>
      <c r="F131" s="29"/>
      <c r="K131" s="29"/>
      <c r="P131" s="29"/>
      <c r="U131" s="29"/>
    </row>
    <row r="132">
      <c r="A132" s="28"/>
      <c r="F132" s="29"/>
      <c r="K132" s="29"/>
      <c r="P132" s="29"/>
      <c r="U132" s="29"/>
    </row>
    <row r="133">
      <c r="A133" s="28"/>
      <c r="F133" s="29"/>
      <c r="K133" s="29"/>
      <c r="P133" s="29"/>
      <c r="U133" s="29"/>
    </row>
    <row r="134">
      <c r="A134" s="28"/>
      <c r="F134" s="29"/>
      <c r="K134" s="29"/>
      <c r="P134" s="29"/>
      <c r="U134" s="29"/>
    </row>
    <row r="135">
      <c r="A135" s="28"/>
      <c r="F135" s="29"/>
      <c r="K135" s="29"/>
      <c r="P135" s="29"/>
      <c r="U135" s="29"/>
    </row>
    <row r="136">
      <c r="A136" s="28"/>
      <c r="F136" s="29"/>
      <c r="K136" s="29"/>
      <c r="P136" s="29"/>
      <c r="U136" s="29"/>
    </row>
    <row r="137">
      <c r="A137" s="28"/>
      <c r="F137" s="29"/>
      <c r="K137" s="29"/>
      <c r="P137" s="29"/>
      <c r="U137" s="29"/>
    </row>
    <row r="138">
      <c r="A138" s="28"/>
      <c r="F138" s="29"/>
      <c r="K138" s="29"/>
      <c r="P138" s="29"/>
      <c r="U138" s="29"/>
    </row>
    <row r="139">
      <c r="A139" s="28"/>
      <c r="F139" s="29"/>
      <c r="K139" s="29"/>
      <c r="P139" s="29"/>
      <c r="U139" s="29"/>
    </row>
    <row r="140">
      <c r="A140" s="28"/>
      <c r="F140" s="29"/>
      <c r="K140" s="29"/>
      <c r="P140" s="29"/>
      <c r="U140" s="29"/>
    </row>
    <row r="141">
      <c r="A141" s="28"/>
      <c r="F141" s="29"/>
      <c r="K141" s="29"/>
      <c r="P141" s="29"/>
      <c r="U141" s="29"/>
    </row>
    <row r="142">
      <c r="A142" s="28"/>
      <c r="F142" s="29"/>
      <c r="K142" s="29"/>
      <c r="P142" s="29"/>
      <c r="U142" s="29"/>
    </row>
    <row r="143">
      <c r="A143" s="28"/>
      <c r="F143" s="29"/>
      <c r="K143" s="29"/>
      <c r="P143" s="29"/>
      <c r="U143" s="29"/>
    </row>
    <row r="144">
      <c r="A144" s="28"/>
      <c r="F144" s="29"/>
      <c r="K144" s="29"/>
      <c r="P144" s="29"/>
      <c r="U144" s="29"/>
    </row>
    <row r="145">
      <c r="A145" s="28"/>
      <c r="F145" s="29"/>
      <c r="K145" s="29"/>
      <c r="P145" s="29"/>
      <c r="U145" s="29"/>
    </row>
    <row r="146">
      <c r="A146" s="28"/>
      <c r="F146" s="29"/>
      <c r="K146" s="29"/>
      <c r="P146" s="29"/>
      <c r="U146" s="29"/>
    </row>
    <row r="147">
      <c r="A147" s="28"/>
      <c r="F147" s="29"/>
      <c r="K147" s="29"/>
      <c r="P147" s="29"/>
      <c r="U147" s="29"/>
    </row>
    <row r="148">
      <c r="A148" s="28"/>
      <c r="F148" s="29"/>
      <c r="K148" s="29"/>
      <c r="P148" s="29"/>
      <c r="U148" s="29"/>
    </row>
    <row r="149">
      <c r="A149" s="28"/>
      <c r="F149" s="29"/>
      <c r="K149" s="29"/>
      <c r="P149" s="29"/>
      <c r="U149" s="29"/>
    </row>
    <row r="150">
      <c r="A150" s="28"/>
      <c r="F150" s="29"/>
      <c r="K150" s="29"/>
      <c r="P150" s="29"/>
      <c r="U150" s="29"/>
    </row>
    <row r="151">
      <c r="A151" s="28"/>
      <c r="F151" s="29"/>
      <c r="K151" s="29"/>
      <c r="P151" s="29"/>
      <c r="U151" s="29"/>
    </row>
    <row r="152">
      <c r="A152" s="28"/>
      <c r="F152" s="29"/>
      <c r="K152" s="29"/>
      <c r="P152" s="29"/>
      <c r="U152" s="29"/>
    </row>
    <row r="153">
      <c r="A153" s="28"/>
      <c r="F153" s="29"/>
      <c r="K153" s="29"/>
      <c r="P153" s="29"/>
      <c r="U153" s="29"/>
    </row>
    <row r="154">
      <c r="A154" s="28"/>
      <c r="F154" s="29"/>
      <c r="K154" s="29"/>
      <c r="P154" s="29"/>
      <c r="U154" s="29"/>
    </row>
    <row r="155">
      <c r="A155" s="28"/>
      <c r="F155" s="29"/>
      <c r="K155" s="29"/>
      <c r="P155" s="29"/>
      <c r="U155" s="29"/>
    </row>
    <row r="156">
      <c r="A156" s="28"/>
      <c r="F156" s="29"/>
      <c r="K156" s="29"/>
      <c r="P156" s="29"/>
      <c r="U156" s="29"/>
    </row>
    <row r="157">
      <c r="A157" s="28"/>
      <c r="F157" s="29"/>
      <c r="K157" s="29"/>
      <c r="P157" s="29"/>
      <c r="U157" s="29"/>
    </row>
    <row r="158">
      <c r="A158" s="28"/>
      <c r="F158" s="29"/>
      <c r="K158" s="29"/>
      <c r="P158" s="29"/>
      <c r="U158" s="29"/>
    </row>
    <row r="159">
      <c r="A159" s="28"/>
      <c r="F159" s="29"/>
      <c r="K159" s="29"/>
      <c r="P159" s="29"/>
      <c r="U159" s="29"/>
    </row>
    <row r="160">
      <c r="A160" s="28"/>
      <c r="F160" s="29"/>
      <c r="K160" s="29"/>
      <c r="P160" s="29"/>
      <c r="U160" s="29"/>
    </row>
    <row r="161">
      <c r="A161" s="28"/>
      <c r="F161" s="29"/>
      <c r="K161" s="29"/>
      <c r="P161" s="29"/>
      <c r="U161" s="29"/>
    </row>
    <row r="162">
      <c r="A162" s="28"/>
      <c r="F162" s="29"/>
      <c r="K162" s="29"/>
      <c r="P162" s="29"/>
      <c r="U162" s="29"/>
    </row>
    <row r="163">
      <c r="A163" s="28"/>
      <c r="F163" s="29"/>
      <c r="K163" s="29"/>
      <c r="P163" s="29"/>
      <c r="U163" s="29"/>
    </row>
    <row r="164">
      <c r="A164" s="28"/>
      <c r="F164" s="29"/>
      <c r="K164" s="29"/>
      <c r="P164" s="29"/>
      <c r="U164" s="29"/>
    </row>
    <row r="165">
      <c r="A165" s="28"/>
      <c r="F165" s="29"/>
      <c r="K165" s="29"/>
      <c r="P165" s="29"/>
      <c r="U165" s="29"/>
    </row>
    <row r="166">
      <c r="A166" s="28"/>
      <c r="F166" s="29"/>
      <c r="K166" s="29"/>
      <c r="P166" s="29"/>
      <c r="U166" s="29"/>
    </row>
    <row r="167">
      <c r="A167" s="28"/>
      <c r="F167" s="29"/>
      <c r="K167" s="29"/>
      <c r="P167" s="29"/>
      <c r="U167" s="29"/>
    </row>
    <row r="168">
      <c r="A168" s="28"/>
      <c r="F168" s="29"/>
      <c r="K168" s="29"/>
      <c r="P168" s="29"/>
      <c r="U168" s="29"/>
    </row>
    <row r="169">
      <c r="A169" s="28"/>
      <c r="F169" s="29"/>
      <c r="K169" s="29"/>
      <c r="P169" s="29"/>
      <c r="U169" s="29"/>
    </row>
    <row r="170">
      <c r="A170" s="28"/>
      <c r="F170" s="29"/>
      <c r="K170" s="29"/>
      <c r="P170" s="29"/>
      <c r="U170" s="29"/>
    </row>
    <row r="171">
      <c r="A171" s="28"/>
      <c r="F171" s="29"/>
      <c r="K171" s="29"/>
      <c r="P171" s="29"/>
      <c r="U171" s="29"/>
    </row>
    <row r="172">
      <c r="A172" s="28"/>
      <c r="F172" s="29"/>
      <c r="K172" s="29"/>
      <c r="P172" s="29"/>
      <c r="U172" s="29"/>
    </row>
    <row r="173">
      <c r="A173" s="28"/>
      <c r="F173" s="29"/>
      <c r="K173" s="29"/>
      <c r="P173" s="29"/>
      <c r="U173" s="29"/>
    </row>
    <row r="174">
      <c r="A174" s="28"/>
      <c r="F174" s="29"/>
      <c r="K174" s="29"/>
      <c r="P174" s="29"/>
      <c r="U174" s="29"/>
    </row>
    <row r="175">
      <c r="A175" s="28"/>
      <c r="F175" s="29"/>
      <c r="K175" s="29"/>
      <c r="P175" s="29"/>
      <c r="U175" s="29"/>
    </row>
    <row r="176">
      <c r="A176" s="28"/>
      <c r="F176" s="29"/>
      <c r="K176" s="29"/>
      <c r="P176" s="29"/>
      <c r="U176" s="29"/>
    </row>
    <row r="177">
      <c r="A177" s="28"/>
      <c r="F177" s="29"/>
      <c r="K177" s="29"/>
      <c r="P177" s="29"/>
      <c r="U177" s="29"/>
    </row>
    <row r="178">
      <c r="A178" s="28"/>
      <c r="F178" s="29"/>
      <c r="K178" s="29"/>
      <c r="P178" s="29"/>
      <c r="U178" s="29"/>
    </row>
    <row r="179">
      <c r="A179" s="28"/>
      <c r="F179" s="29"/>
      <c r="K179" s="29"/>
      <c r="P179" s="29"/>
      <c r="U179" s="29"/>
    </row>
    <row r="180">
      <c r="A180" s="28"/>
      <c r="F180" s="29"/>
      <c r="K180" s="29"/>
      <c r="P180" s="29"/>
      <c r="U180" s="29"/>
    </row>
    <row r="181">
      <c r="A181" s="28"/>
      <c r="F181" s="29"/>
      <c r="K181" s="29"/>
      <c r="P181" s="29"/>
      <c r="U181" s="29"/>
    </row>
    <row r="182">
      <c r="A182" s="28"/>
      <c r="F182" s="29"/>
      <c r="K182" s="29"/>
      <c r="P182" s="29"/>
      <c r="U182" s="29"/>
    </row>
    <row r="183">
      <c r="A183" s="28"/>
      <c r="F183" s="29"/>
      <c r="K183" s="29"/>
      <c r="P183" s="29"/>
      <c r="U183" s="29"/>
    </row>
    <row r="184">
      <c r="A184" s="28"/>
      <c r="F184" s="29"/>
      <c r="K184" s="29"/>
      <c r="P184" s="29"/>
      <c r="U184" s="29"/>
    </row>
    <row r="185">
      <c r="A185" s="28"/>
      <c r="F185" s="29"/>
      <c r="K185" s="29"/>
      <c r="P185" s="29"/>
      <c r="U185" s="29"/>
    </row>
    <row r="186">
      <c r="A186" s="28"/>
      <c r="F186" s="29"/>
      <c r="K186" s="29"/>
      <c r="P186" s="29"/>
      <c r="U186" s="29"/>
    </row>
    <row r="187">
      <c r="A187" s="28"/>
      <c r="F187" s="29"/>
      <c r="K187" s="29"/>
      <c r="P187" s="29"/>
      <c r="U187" s="29"/>
    </row>
    <row r="188">
      <c r="A188" s="28"/>
      <c r="F188" s="29"/>
      <c r="K188" s="29"/>
      <c r="P188" s="29"/>
      <c r="U188" s="29"/>
    </row>
    <row r="189">
      <c r="A189" s="28"/>
      <c r="F189" s="29"/>
      <c r="K189" s="29"/>
      <c r="P189" s="29"/>
      <c r="U189" s="29"/>
    </row>
    <row r="190">
      <c r="A190" s="28"/>
      <c r="F190" s="29"/>
      <c r="K190" s="29"/>
      <c r="P190" s="29"/>
      <c r="U190" s="29"/>
    </row>
    <row r="191">
      <c r="A191" s="28"/>
      <c r="F191" s="29"/>
      <c r="K191" s="29"/>
      <c r="P191" s="29"/>
      <c r="U191" s="29"/>
    </row>
    <row r="192">
      <c r="A192" s="28"/>
      <c r="F192" s="29"/>
      <c r="K192" s="29"/>
      <c r="P192" s="29"/>
      <c r="U192" s="29"/>
    </row>
    <row r="193">
      <c r="A193" s="28"/>
      <c r="F193" s="29"/>
      <c r="K193" s="29"/>
      <c r="P193" s="29"/>
      <c r="U193" s="29"/>
    </row>
    <row r="194">
      <c r="A194" s="28"/>
      <c r="F194" s="29"/>
      <c r="K194" s="29"/>
      <c r="P194" s="29"/>
      <c r="U194" s="29"/>
    </row>
    <row r="195">
      <c r="A195" s="28"/>
      <c r="F195" s="29"/>
      <c r="K195" s="29"/>
      <c r="P195" s="29"/>
      <c r="U195" s="29"/>
    </row>
    <row r="196">
      <c r="A196" s="28"/>
      <c r="F196" s="29"/>
      <c r="K196" s="29"/>
      <c r="P196" s="29"/>
      <c r="U196" s="29"/>
    </row>
    <row r="197">
      <c r="A197" s="28"/>
      <c r="F197" s="29"/>
      <c r="K197" s="29"/>
      <c r="P197" s="29"/>
      <c r="U197" s="29"/>
    </row>
    <row r="198">
      <c r="A198" s="28"/>
      <c r="F198" s="29"/>
      <c r="K198" s="29"/>
      <c r="P198" s="29"/>
      <c r="U198" s="29"/>
    </row>
    <row r="199">
      <c r="A199" s="28"/>
      <c r="F199" s="29"/>
      <c r="K199" s="29"/>
      <c r="P199" s="29"/>
      <c r="U199" s="29"/>
    </row>
    <row r="200">
      <c r="A200" s="28"/>
      <c r="F200" s="29"/>
      <c r="K200" s="29"/>
      <c r="P200" s="29"/>
      <c r="U200" s="29"/>
    </row>
    <row r="201">
      <c r="A201" s="28"/>
      <c r="F201" s="29"/>
      <c r="K201" s="29"/>
      <c r="P201" s="29"/>
      <c r="U201" s="29"/>
    </row>
    <row r="202">
      <c r="A202" s="28"/>
      <c r="F202" s="29"/>
      <c r="K202" s="29"/>
      <c r="P202" s="29"/>
      <c r="U202" s="29"/>
    </row>
    <row r="203">
      <c r="A203" s="28"/>
      <c r="F203" s="29"/>
      <c r="K203" s="29"/>
      <c r="P203" s="29"/>
      <c r="U203" s="29"/>
    </row>
    <row r="204">
      <c r="A204" s="28"/>
      <c r="F204" s="29"/>
      <c r="K204" s="29"/>
      <c r="P204" s="29"/>
      <c r="U204" s="29"/>
    </row>
    <row r="205">
      <c r="A205" s="28"/>
      <c r="F205" s="29"/>
      <c r="K205" s="29"/>
      <c r="P205" s="29"/>
      <c r="U205" s="29"/>
    </row>
    <row r="206">
      <c r="A206" s="28"/>
      <c r="F206" s="29"/>
      <c r="K206" s="29"/>
      <c r="P206" s="29"/>
      <c r="U206" s="29"/>
    </row>
    <row r="207">
      <c r="A207" s="28"/>
      <c r="F207" s="29"/>
      <c r="K207" s="29"/>
      <c r="P207" s="29"/>
      <c r="U207" s="29"/>
    </row>
    <row r="208">
      <c r="A208" s="28"/>
      <c r="F208" s="29"/>
      <c r="K208" s="29"/>
      <c r="P208" s="29"/>
      <c r="U208" s="29"/>
    </row>
    <row r="209">
      <c r="A209" s="28"/>
      <c r="F209" s="29"/>
      <c r="K209" s="29"/>
      <c r="P209" s="29"/>
      <c r="U209" s="29"/>
    </row>
    <row r="210">
      <c r="A210" s="28"/>
      <c r="F210" s="29"/>
      <c r="K210" s="29"/>
      <c r="P210" s="29"/>
      <c r="U210" s="29"/>
    </row>
    <row r="211">
      <c r="A211" s="28"/>
      <c r="F211" s="29"/>
      <c r="K211" s="29"/>
      <c r="P211" s="29"/>
      <c r="U211" s="29"/>
    </row>
    <row r="212">
      <c r="A212" s="28"/>
      <c r="F212" s="29"/>
      <c r="K212" s="29"/>
      <c r="P212" s="29"/>
      <c r="U212" s="29"/>
    </row>
    <row r="213">
      <c r="A213" s="28"/>
      <c r="F213" s="29"/>
      <c r="K213" s="29"/>
      <c r="P213" s="29"/>
      <c r="U213" s="29"/>
    </row>
    <row r="214">
      <c r="A214" s="28"/>
      <c r="F214" s="29"/>
      <c r="K214" s="29"/>
      <c r="P214" s="29"/>
      <c r="U214" s="29"/>
    </row>
    <row r="215">
      <c r="A215" s="28"/>
      <c r="F215" s="29"/>
      <c r="K215" s="29"/>
      <c r="P215" s="29"/>
      <c r="U215" s="29"/>
    </row>
    <row r="216">
      <c r="A216" s="28"/>
      <c r="F216" s="29"/>
      <c r="K216" s="29"/>
      <c r="P216" s="29"/>
      <c r="U216" s="29"/>
    </row>
    <row r="217">
      <c r="A217" s="28"/>
      <c r="F217" s="29"/>
      <c r="K217" s="29"/>
      <c r="P217" s="29"/>
      <c r="U217" s="29"/>
    </row>
    <row r="218">
      <c r="A218" s="28"/>
      <c r="F218" s="29"/>
      <c r="K218" s="29"/>
      <c r="P218" s="29"/>
      <c r="U218" s="29"/>
    </row>
    <row r="219">
      <c r="A219" s="28"/>
      <c r="F219" s="29"/>
      <c r="K219" s="29"/>
      <c r="P219" s="29"/>
      <c r="U219" s="29"/>
    </row>
    <row r="220">
      <c r="A220" s="28"/>
      <c r="F220" s="29"/>
      <c r="K220" s="29"/>
      <c r="P220" s="29"/>
      <c r="U220" s="29"/>
    </row>
    <row r="221">
      <c r="A221" s="28"/>
      <c r="F221" s="29"/>
      <c r="K221" s="29"/>
      <c r="P221" s="29"/>
      <c r="U221" s="29"/>
    </row>
    <row r="222">
      <c r="A222" s="28"/>
      <c r="F222" s="29"/>
      <c r="K222" s="29"/>
      <c r="P222" s="29"/>
      <c r="U222" s="29"/>
    </row>
    <row r="223">
      <c r="A223" s="28"/>
      <c r="F223" s="29"/>
      <c r="K223" s="29"/>
      <c r="P223" s="29"/>
      <c r="U223" s="29"/>
    </row>
    <row r="224">
      <c r="A224" s="28"/>
      <c r="F224" s="29"/>
      <c r="K224" s="29"/>
      <c r="P224" s="29"/>
      <c r="U224" s="29"/>
    </row>
    <row r="225">
      <c r="A225" s="28"/>
      <c r="F225" s="29"/>
      <c r="K225" s="29"/>
      <c r="P225" s="29"/>
      <c r="U225" s="29"/>
    </row>
    <row r="226">
      <c r="A226" s="28"/>
      <c r="F226" s="29"/>
      <c r="K226" s="29"/>
      <c r="P226" s="29"/>
      <c r="U226" s="29"/>
    </row>
    <row r="227">
      <c r="A227" s="28"/>
      <c r="F227" s="29"/>
      <c r="K227" s="29"/>
      <c r="P227" s="29"/>
      <c r="U227" s="29"/>
    </row>
    <row r="228">
      <c r="A228" s="28"/>
      <c r="F228" s="29"/>
      <c r="K228" s="29"/>
      <c r="P228" s="29"/>
      <c r="U228" s="29"/>
    </row>
    <row r="229">
      <c r="A229" s="28"/>
      <c r="F229" s="29"/>
      <c r="K229" s="29"/>
      <c r="P229" s="29"/>
      <c r="U229" s="29"/>
    </row>
    <row r="230">
      <c r="A230" s="28"/>
      <c r="F230" s="29"/>
      <c r="K230" s="29"/>
      <c r="P230" s="29"/>
      <c r="U230" s="29"/>
    </row>
    <row r="231">
      <c r="A231" s="28"/>
      <c r="F231" s="29"/>
      <c r="K231" s="29"/>
      <c r="P231" s="29"/>
      <c r="U231" s="29"/>
    </row>
    <row r="232">
      <c r="A232" s="28"/>
      <c r="F232" s="29"/>
      <c r="K232" s="29"/>
      <c r="P232" s="29"/>
      <c r="U232" s="29"/>
    </row>
    <row r="233">
      <c r="A233" s="28"/>
      <c r="F233" s="29"/>
      <c r="K233" s="29"/>
      <c r="P233" s="29"/>
      <c r="U233" s="29"/>
    </row>
    <row r="234">
      <c r="A234" s="28"/>
      <c r="F234" s="29"/>
      <c r="K234" s="29"/>
      <c r="P234" s="29"/>
      <c r="U234" s="29"/>
    </row>
    <row r="235">
      <c r="A235" s="28"/>
      <c r="F235" s="29"/>
      <c r="K235" s="29"/>
      <c r="P235" s="29"/>
      <c r="U235" s="29"/>
    </row>
    <row r="236">
      <c r="A236" s="28"/>
      <c r="F236" s="29"/>
      <c r="K236" s="29"/>
      <c r="P236" s="29"/>
      <c r="U236" s="29"/>
    </row>
    <row r="237">
      <c r="A237" s="28"/>
      <c r="F237" s="29"/>
      <c r="K237" s="29"/>
      <c r="P237" s="29"/>
      <c r="U237" s="29"/>
    </row>
    <row r="238">
      <c r="A238" s="28"/>
      <c r="F238" s="29"/>
      <c r="K238" s="29"/>
      <c r="P238" s="29"/>
      <c r="U238" s="29"/>
    </row>
    <row r="239">
      <c r="A239" s="28"/>
      <c r="F239" s="29"/>
      <c r="K239" s="29"/>
      <c r="P239" s="29"/>
      <c r="U239" s="29"/>
    </row>
    <row r="240">
      <c r="A240" s="28"/>
      <c r="F240" s="29"/>
      <c r="K240" s="29"/>
      <c r="P240" s="29"/>
      <c r="U240" s="29"/>
    </row>
    <row r="241">
      <c r="A241" s="28"/>
      <c r="F241" s="29"/>
      <c r="K241" s="29"/>
      <c r="P241" s="29"/>
      <c r="U241" s="29"/>
    </row>
    <row r="242">
      <c r="A242" s="28"/>
      <c r="F242" s="29"/>
      <c r="K242" s="29"/>
      <c r="P242" s="29"/>
      <c r="U242" s="29"/>
    </row>
    <row r="243">
      <c r="A243" s="28"/>
      <c r="F243" s="29"/>
      <c r="K243" s="29"/>
      <c r="P243" s="29"/>
      <c r="U243" s="29"/>
    </row>
    <row r="244">
      <c r="A244" s="28"/>
      <c r="F244" s="29"/>
      <c r="K244" s="29"/>
      <c r="P244" s="29"/>
      <c r="U244" s="29"/>
    </row>
    <row r="245">
      <c r="A245" s="28"/>
      <c r="F245" s="29"/>
      <c r="K245" s="29"/>
      <c r="P245" s="29"/>
      <c r="U245" s="29"/>
    </row>
    <row r="246">
      <c r="A246" s="28"/>
      <c r="F246" s="29"/>
      <c r="K246" s="29"/>
      <c r="P246" s="29"/>
      <c r="U246" s="29"/>
    </row>
    <row r="247">
      <c r="A247" s="28"/>
      <c r="F247" s="29"/>
      <c r="K247" s="29"/>
      <c r="P247" s="29"/>
      <c r="U247" s="29"/>
    </row>
    <row r="248">
      <c r="A248" s="28"/>
      <c r="F248" s="29"/>
      <c r="K248" s="29"/>
      <c r="P248" s="29"/>
      <c r="U248" s="29"/>
    </row>
    <row r="249">
      <c r="A249" s="28"/>
      <c r="F249" s="29"/>
      <c r="K249" s="29"/>
      <c r="P249" s="29"/>
      <c r="U249" s="29"/>
    </row>
    <row r="250">
      <c r="A250" s="28"/>
      <c r="F250" s="29"/>
      <c r="K250" s="29"/>
      <c r="P250" s="29"/>
      <c r="U250" s="29"/>
    </row>
    <row r="251">
      <c r="A251" s="28"/>
      <c r="F251" s="29"/>
      <c r="K251" s="29"/>
      <c r="P251" s="29"/>
      <c r="U251" s="29"/>
    </row>
    <row r="252">
      <c r="A252" s="28"/>
      <c r="F252" s="29"/>
      <c r="K252" s="29"/>
      <c r="P252" s="29"/>
      <c r="U252" s="29"/>
    </row>
    <row r="253">
      <c r="A253" s="28"/>
      <c r="F253" s="29"/>
      <c r="K253" s="29"/>
      <c r="P253" s="29"/>
      <c r="U253" s="29"/>
    </row>
    <row r="254">
      <c r="A254" s="28"/>
      <c r="F254" s="29"/>
      <c r="K254" s="29"/>
      <c r="P254" s="29"/>
      <c r="U254" s="29"/>
    </row>
    <row r="255">
      <c r="A255" s="28"/>
      <c r="F255" s="29"/>
      <c r="K255" s="29"/>
      <c r="P255" s="29"/>
      <c r="U255" s="29"/>
    </row>
    <row r="256">
      <c r="A256" s="28"/>
      <c r="F256" s="29"/>
      <c r="K256" s="29"/>
      <c r="P256" s="29"/>
      <c r="U256" s="29"/>
    </row>
    <row r="257">
      <c r="A257" s="28"/>
      <c r="F257" s="29"/>
      <c r="K257" s="29"/>
      <c r="P257" s="29"/>
      <c r="U257" s="29"/>
    </row>
    <row r="258">
      <c r="A258" s="28"/>
      <c r="F258" s="29"/>
      <c r="K258" s="29"/>
      <c r="P258" s="29"/>
      <c r="U258" s="29"/>
    </row>
    <row r="259">
      <c r="A259" s="28"/>
      <c r="F259" s="29"/>
      <c r="K259" s="29"/>
      <c r="P259" s="29"/>
      <c r="U259" s="29"/>
    </row>
    <row r="260">
      <c r="A260" s="28"/>
      <c r="F260" s="29"/>
      <c r="K260" s="29"/>
      <c r="P260" s="29"/>
      <c r="U260" s="29"/>
    </row>
    <row r="261">
      <c r="A261" s="28"/>
      <c r="F261" s="29"/>
      <c r="K261" s="29"/>
      <c r="P261" s="29"/>
      <c r="U261" s="29"/>
    </row>
    <row r="262">
      <c r="A262" s="28"/>
      <c r="F262" s="29"/>
      <c r="K262" s="29"/>
      <c r="P262" s="29"/>
      <c r="U262" s="29"/>
    </row>
    <row r="263">
      <c r="A263" s="28"/>
      <c r="F263" s="29"/>
      <c r="K263" s="29"/>
      <c r="P263" s="29"/>
      <c r="U263" s="29"/>
    </row>
    <row r="264">
      <c r="A264" s="28"/>
      <c r="F264" s="29"/>
      <c r="K264" s="29"/>
      <c r="P264" s="29"/>
      <c r="U264" s="29"/>
    </row>
    <row r="265">
      <c r="A265" s="28"/>
      <c r="F265" s="29"/>
      <c r="K265" s="29"/>
      <c r="P265" s="29"/>
      <c r="U265" s="29"/>
    </row>
    <row r="266">
      <c r="A266" s="28"/>
      <c r="F266" s="29"/>
      <c r="K266" s="29"/>
      <c r="P266" s="29"/>
      <c r="U266" s="29"/>
    </row>
    <row r="267">
      <c r="A267" s="28"/>
      <c r="F267" s="29"/>
      <c r="K267" s="29"/>
      <c r="P267" s="29"/>
      <c r="U267" s="29"/>
    </row>
    <row r="268">
      <c r="A268" s="28"/>
      <c r="F268" s="29"/>
      <c r="K268" s="29"/>
      <c r="P268" s="29"/>
      <c r="U268" s="29"/>
    </row>
    <row r="269">
      <c r="A269" s="28"/>
      <c r="F269" s="29"/>
      <c r="K269" s="29"/>
      <c r="P269" s="29"/>
      <c r="U269" s="29"/>
    </row>
    <row r="270">
      <c r="A270" s="28"/>
      <c r="F270" s="29"/>
      <c r="K270" s="29"/>
      <c r="P270" s="29"/>
      <c r="U270" s="29"/>
    </row>
    <row r="271">
      <c r="A271" s="28"/>
      <c r="F271" s="29"/>
      <c r="K271" s="29"/>
      <c r="P271" s="29"/>
      <c r="U271" s="29"/>
    </row>
    <row r="272">
      <c r="A272" s="28"/>
      <c r="F272" s="29"/>
      <c r="K272" s="29"/>
      <c r="P272" s="29"/>
      <c r="U272" s="29"/>
    </row>
    <row r="273">
      <c r="A273" s="28"/>
      <c r="F273" s="29"/>
      <c r="K273" s="29"/>
      <c r="P273" s="29"/>
      <c r="U273" s="29"/>
    </row>
    <row r="274">
      <c r="A274" s="28"/>
      <c r="F274" s="29"/>
      <c r="K274" s="29"/>
      <c r="P274" s="29"/>
      <c r="U274" s="29"/>
    </row>
    <row r="275">
      <c r="A275" s="28"/>
      <c r="F275" s="29"/>
      <c r="K275" s="29"/>
      <c r="P275" s="29"/>
      <c r="U275" s="29"/>
    </row>
    <row r="276">
      <c r="A276" s="28"/>
      <c r="F276" s="29"/>
      <c r="K276" s="29"/>
      <c r="P276" s="29"/>
      <c r="U276" s="29"/>
    </row>
    <row r="277">
      <c r="A277" s="28"/>
      <c r="F277" s="29"/>
      <c r="K277" s="29"/>
      <c r="P277" s="29"/>
      <c r="U277" s="29"/>
    </row>
    <row r="278">
      <c r="A278" s="28"/>
      <c r="F278" s="29"/>
      <c r="K278" s="29"/>
      <c r="P278" s="29"/>
      <c r="U278" s="29"/>
    </row>
    <row r="279">
      <c r="A279" s="28"/>
      <c r="F279" s="29"/>
      <c r="K279" s="29"/>
      <c r="P279" s="29"/>
      <c r="U279" s="29"/>
    </row>
    <row r="280">
      <c r="A280" s="28"/>
      <c r="F280" s="29"/>
      <c r="K280" s="29"/>
      <c r="P280" s="29"/>
      <c r="U280" s="29"/>
    </row>
    <row r="281">
      <c r="A281" s="28"/>
      <c r="F281" s="29"/>
      <c r="K281" s="29"/>
      <c r="P281" s="29"/>
      <c r="U281" s="29"/>
    </row>
    <row r="282">
      <c r="A282" s="28"/>
      <c r="F282" s="29"/>
      <c r="K282" s="29"/>
      <c r="P282" s="29"/>
      <c r="U282" s="29"/>
    </row>
    <row r="283">
      <c r="A283" s="28"/>
      <c r="F283" s="29"/>
      <c r="K283" s="29"/>
      <c r="P283" s="29"/>
      <c r="U283" s="29"/>
    </row>
    <row r="284">
      <c r="A284" s="28"/>
      <c r="F284" s="29"/>
      <c r="K284" s="29"/>
      <c r="P284" s="29"/>
      <c r="U284" s="29"/>
    </row>
    <row r="285">
      <c r="A285" s="28"/>
      <c r="F285" s="29"/>
      <c r="K285" s="29"/>
      <c r="P285" s="29"/>
      <c r="U285" s="29"/>
    </row>
    <row r="286">
      <c r="A286" s="28"/>
      <c r="F286" s="29"/>
      <c r="K286" s="29"/>
      <c r="P286" s="29"/>
      <c r="U286" s="29"/>
    </row>
    <row r="287">
      <c r="A287" s="28"/>
      <c r="F287" s="29"/>
      <c r="K287" s="29"/>
      <c r="P287" s="29"/>
      <c r="U287" s="29"/>
    </row>
    <row r="288">
      <c r="A288" s="28"/>
      <c r="F288" s="29"/>
      <c r="K288" s="29"/>
      <c r="P288" s="29"/>
      <c r="U288" s="29"/>
    </row>
    <row r="289">
      <c r="A289" s="28"/>
      <c r="F289" s="29"/>
      <c r="K289" s="29"/>
      <c r="P289" s="29"/>
      <c r="U289" s="29"/>
    </row>
    <row r="290">
      <c r="A290" s="28"/>
      <c r="F290" s="29"/>
      <c r="K290" s="29"/>
      <c r="P290" s="29"/>
      <c r="U290" s="29"/>
    </row>
    <row r="291">
      <c r="A291" s="28"/>
      <c r="F291" s="29"/>
      <c r="K291" s="29"/>
      <c r="P291" s="29"/>
      <c r="U291" s="29"/>
    </row>
    <row r="292">
      <c r="A292" s="28"/>
      <c r="F292" s="29"/>
      <c r="K292" s="29"/>
      <c r="P292" s="29"/>
      <c r="U292" s="29"/>
    </row>
    <row r="293">
      <c r="A293" s="28"/>
      <c r="F293" s="29"/>
      <c r="K293" s="29"/>
      <c r="P293" s="29"/>
      <c r="U293" s="29"/>
    </row>
    <row r="294">
      <c r="A294" s="28"/>
      <c r="F294" s="29"/>
      <c r="K294" s="29"/>
      <c r="P294" s="29"/>
      <c r="U294" s="29"/>
    </row>
    <row r="295">
      <c r="A295" s="28"/>
      <c r="F295" s="29"/>
      <c r="K295" s="29"/>
      <c r="P295" s="29"/>
      <c r="U295" s="29"/>
    </row>
    <row r="296">
      <c r="A296" s="28"/>
      <c r="F296" s="29"/>
      <c r="K296" s="29"/>
      <c r="P296" s="29"/>
      <c r="U296" s="29"/>
    </row>
    <row r="297">
      <c r="A297" s="28"/>
      <c r="F297" s="29"/>
      <c r="K297" s="29"/>
      <c r="P297" s="29"/>
      <c r="U297" s="29"/>
    </row>
    <row r="298">
      <c r="A298" s="28"/>
      <c r="F298" s="29"/>
      <c r="K298" s="29"/>
      <c r="P298" s="29"/>
      <c r="U298" s="29"/>
    </row>
    <row r="299">
      <c r="A299" s="28"/>
      <c r="F299" s="29"/>
      <c r="K299" s="29"/>
      <c r="P299" s="29"/>
      <c r="U299" s="29"/>
    </row>
    <row r="300">
      <c r="A300" s="28"/>
      <c r="F300" s="29"/>
      <c r="K300" s="29"/>
      <c r="P300" s="29"/>
      <c r="U300" s="29"/>
    </row>
    <row r="301">
      <c r="A301" s="28"/>
      <c r="F301" s="29"/>
      <c r="K301" s="29"/>
      <c r="P301" s="29"/>
      <c r="U301" s="29"/>
    </row>
    <row r="302">
      <c r="A302" s="28"/>
      <c r="F302" s="29"/>
      <c r="K302" s="29"/>
      <c r="P302" s="29"/>
      <c r="U302" s="29"/>
    </row>
    <row r="303">
      <c r="A303" s="28"/>
      <c r="F303" s="29"/>
      <c r="K303" s="29"/>
      <c r="P303" s="29"/>
      <c r="U303" s="29"/>
    </row>
    <row r="304">
      <c r="A304" s="28"/>
      <c r="F304" s="29"/>
      <c r="K304" s="29"/>
      <c r="P304" s="29"/>
      <c r="U304" s="29"/>
    </row>
    <row r="305">
      <c r="A305" s="28"/>
      <c r="F305" s="29"/>
      <c r="K305" s="29"/>
      <c r="P305" s="29"/>
      <c r="U305" s="29"/>
    </row>
    <row r="306">
      <c r="A306" s="28"/>
      <c r="F306" s="29"/>
      <c r="K306" s="29"/>
      <c r="P306" s="29"/>
      <c r="U306" s="29"/>
    </row>
    <row r="307">
      <c r="A307" s="28"/>
      <c r="F307" s="29"/>
      <c r="K307" s="29"/>
      <c r="P307" s="29"/>
      <c r="U307" s="29"/>
    </row>
    <row r="308">
      <c r="A308" s="28"/>
      <c r="F308" s="29"/>
      <c r="K308" s="29"/>
      <c r="P308" s="29"/>
      <c r="U308" s="29"/>
    </row>
    <row r="309">
      <c r="A309" s="28"/>
      <c r="F309" s="29"/>
      <c r="K309" s="29"/>
      <c r="P309" s="29"/>
      <c r="U309" s="29"/>
    </row>
    <row r="310">
      <c r="A310" s="28"/>
      <c r="F310" s="29"/>
      <c r="K310" s="29"/>
      <c r="P310" s="29"/>
      <c r="U310" s="29"/>
    </row>
    <row r="311">
      <c r="A311" s="28"/>
      <c r="F311" s="29"/>
      <c r="K311" s="29"/>
      <c r="P311" s="29"/>
      <c r="U311" s="29"/>
    </row>
    <row r="312">
      <c r="A312" s="28"/>
      <c r="F312" s="29"/>
      <c r="K312" s="29"/>
      <c r="P312" s="29"/>
      <c r="U312" s="29"/>
    </row>
    <row r="313">
      <c r="A313" s="28"/>
      <c r="F313" s="29"/>
      <c r="K313" s="29"/>
      <c r="P313" s="29"/>
      <c r="U313" s="29"/>
    </row>
    <row r="314">
      <c r="A314" s="28"/>
      <c r="F314" s="29"/>
      <c r="K314" s="29"/>
      <c r="P314" s="29"/>
      <c r="U314" s="29"/>
    </row>
    <row r="315">
      <c r="A315" s="28"/>
      <c r="F315" s="29"/>
      <c r="K315" s="29"/>
      <c r="P315" s="29"/>
      <c r="U315" s="29"/>
    </row>
    <row r="316">
      <c r="A316" s="28"/>
      <c r="F316" s="29"/>
      <c r="K316" s="29"/>
      <c r="P316" s="29"/>
      <c r="U316" s="29"/>
    </row>
    <row r="317">
      <c r="A317" s="28"/>
      <c r="F317" s="29"/>
      <c r="K317" s="29"/>
      <c r="P317" s="29"/>
      <c r="U317" s="29"/>
    </row>
    <row r="318">
      <c r="A318" s="28"/>
      <c r="F318" s="29"/>
      <c r="K318" s="29"/>
      <c r="P318" s="29"/>
      <c r="U318" s="29"/>
    </row>
    <row r="319">
      <c r="A319" s="28"/>
      <c r="F319" s="29"/>
      <c r="K319" s="29"/>
      <c r="P319" s="29"/>
      <c r="U319" s="29"/>
    </row>
    <row r="320">
      <c r="A320" s="28"/>
      <c r="F320" s="29"/>
      <c r="K320" s="29"/>
      <c r="P320" s="29"/>
      <c r="U320" s="29"/>
    </row>
    <row r="321">
      <c r="A321" s="28"/>
      <c r="F321" s="29"/>
      <c r="K321" s="29"/>
      <c r="P321" s="29"/>
      <c r="U321" s="29"/>
    </row>
    <row r="322">
      <c r="A322" s="28"/>
      <c r="F322" s="29"/>
      <c r="K322" s="29"/>
      <c r="P322" s="29"/>
      <c r="U322" s="29"/>
    </row>
    <row r="323">
      <c r="A323" s="28"/>
      <c r="F323" s="29"/>
      <c r="K323" s="29"/>
      <c r="P323" s="29"/>
      <c r="U323" s="29"/>
    </row>
    <row r="324">
      <c r="A324" s="28"/>
      <c r="F324" s="29"/>
      <c r="K324" s="29"/>
      <c r="P324" s="29"/>
      <c r="U324" s="29"/>
    </row>
    <row r="325">
      <c r="A325" s="28"/>
      <c r="F325" s="29"/>
      <c r="K325" s="29"/>
      <c r="P325" s="29"/>
      <c r="U325" s="29"/>
    </row>
    <row r="326">
      <c r="A326" s="28"/>
      <c r="F326" s="29"/>
      <c r="K326" s="29"/>
      <c r="P326" s="29"/>
      <c r="U326" s="29"/>
    </row>
    <row r="327">
      <c r="A327" s="28"/>
      <c r="F327" s="29"/>
      <c r="K327" s="29"/>
      <c r="P327" s="29"/>
      <c r="U327" s="29"/>
    </row>
    <row r="328">
      <c r="A328" s="28"/>
      <c r="F328" s="29"/>
      <c r="K328" s="29"/>
      <c r="P328" s="29"/>
      <c r="U328" s="29"/>
    </row>
    <row r="329">
      <c r="A329" s="28"/>
      <c r="F329" s="29"/>
      <c r="K329" s="29"/>
      <c r="P329" s="29"/>
      <c r="U329" s="29"/>
    </row>
    <row r="330">
      <c r="A330" s="28"/>
      <c r="F330" s="29"/>
      <c r="K330" s="29"/>
      <c r="P330" s="29"/>
      <c r="U330" s="29"/>
    </row>
    <row r="331">
      <c r="A331" s="28"/>
      <c r="F331" s="29"/>
      <c r="K331" s="29"/>
      <c r="P331" s="29"/>
      <c r="U331" s="29"/>
    </row>
    <row r="332">
      <c r="A332" s="28"/>
      <c r="F332" s="29"/>
      <c r="K332" s="29"/>
      <c r="P332" s="29"/>
      <c r="U332" s="29"/>
    </row>
    <row r="333">
      <c r="A333" s="28"/>
      <c r="F333" s="29"/>
      <c r="K333" s="29"/>
      <c r="P333" s="29"/>
      <c r="U333" s="29"/>
    </row>
    <row r="334">
      <c r="A334" s="28"/>
      <c r="F334" s="29"/>
      <c r="K334" s="29"/>
      <c r="P334" s="29"/>
      <c r="U334" s="29"/>
    </row>
    <row r="335">
      <c r="A335" s="28"/>
      <c r="F335" s="29"/>
      <c r="K335" s="29"/>
      <c r="P335" s="29"/>
      <c r="U335" s="29"/>
    </row>
    <row r="336">
      <c r="A336" s="28"/>
      <c r="F336" s="29"/>
      <c r="K336" s="29"/>
      <c r="P336" s="29"/>
      <c r="U336" s="29"/>
    </row>
    <row r="337">
      <c r="A337" s="28"/>
      <c r="F337" s="29"/>
      <c r="K337" s="29"/>
      <c r="P337" s="29"/>
      <c r="U337" s="29"/>
    </row>
    <row r="338">
      <c r="A338" s="28"/>
      <c r="F338" s="29"/>
      <c r="K338" s="29"/>
      <c r="P338" s="29"/>
      <c r="U338" s="29"/>
    </row>
    <row r="339">
      <c r="A339" s="28"/>
      <c r="F339" s="29"/>
      <c r="K339" s="29"/>
      <c r="P339" s="29"/>
      <c r="U339" s="29"/>
    </row>
    <row r="340">
      <c r="A340" s="28"/>
      <c r="F340" s="29"/>
      <c r="K340" s="29"/>
      <c r="P340" s="29"/>
      <c r="U340" s="29"/>
    </row>
    <row r="341">
      <c r="A341" s="28"/>
      <c r="F341" s="29"/>
      <c r="K341" s="29"/>
      <c r="P341" s="29"/>
      <c r="U341" s="29"/>
    </row>
    <row r="342">
      <c r="A342" s="28"/>
      <c r="F342" s="29"/>
      <c r="K342" s="29"/>
      <c r="P342" s="29"/>
      <c r="U342" s="29"/>
    </row>
    <row r="343">
      <c r="A343" s="28"/>
      <c r="F343" s="29"/>
      <c r="K343" s="29"/>
      <c r="P343" s="29"/>
      <c r="U343" s="29"/>
    </row>
    <row r="344">
      <c r="A344" s="28"/>
      <c r="F344" s="29"/>
      <c r="K344" s="29"/>
      <c r="P344" s="29"/>
      <c r="U344" s="29"/>
    </row>
    <row r="345">
      <c r="A345" s="28"/>
      <c r="F345" s="29"/>
      <c r="K345" s="29"/>
      <c r="P345" s="29"/>
      <c r="U345" s="29"/>
    </row>
    <row r="346">
      <c r="A346" s="28"/>
      <c r="F346" s="29"/>
      <c r="K346" s="29"/>
      <c r="P346" s="29"/>
      <c r="U346" s="29"/>
    </row>
    <row r="347">
      <c r="A347" s="28"/>
      <c r="F347" s="29"/>
      <c r="K347" s="29"/>
      <c r="P347" s="29"/>
      <c r="U347" s="29"/>
    </row>
    <row r="348">
      <c r="A348" s="28"/>
      <c r="F348" s="29"/>
      <c r="K348" s="29"/>
      <c r="P348" s="29"/>
      <c r="U348" s="29"/>
    </row>
    <row r="349">
      <c r="A349" s="28"/>
      <c r="F349" s="29"/>
      <c r="K349" s="29"/>
      <c r="P349" s="29"/>
      <c r="U349" s="29"/>
    </row>
    <row r="350">
      <c r="A350" s="28"/>
      <c r="F350" s="29"/>
      <c r="K350" s="29"/>
      <c r="P350" s="29"/>
      <c r="U350" s="29"/>
    </row>
    <row r="351">
      <c r="A351" s="28"/>
      <c r="F351" s="29"/>
      <c r="K351" s="29"/>
      <c r="P351" s="29"/>
      <c r="U351" s="29"/>
    </row>
    <row r="352">
      <c r="A352" s="28"/>
      <c r="F352" s="29"/>
      <c r="K352" s="29"/>
      <c r="P352" s="29"/>
      <c r="U352" s="29"/>
    </row>
    <row r="353">
      <c r="A353" s="28"/>
      <c r="F353" s="29"/>
      <c r="K353" s="29"/>
      <c r="P353" s="29"/>
      <c r="U353" s="29"/>
    </row>
    <row r="354">
      <c r="A354" s="28"/>
      <c r="F354" s="29"/>
      <c r="K354" s="29"/>
      <c r="P354" s="29"/>
      <c r="U354" s="29"/>
    </row>
    <row r="355">
      <c r="A355" s="28"/>
      <c r="F355" s="29"/>
      <c r="K355" s="29"/>
      <c r="P355" s="29"/>
      <c r="U355" s="29"/>
    </row>
    <row r="356">
      <c r="A356" s="28"/>
      <c r="F356" s="29"/>
      <c r="K356" s="29"/>
      <c r="P356" s="29"/>
      <c r="U356" s="29"/>
    </row>
    <row r="357">
      <c r="A357" s="28"/>
      <c r="F357" s="29"/>
      <c r="K357" s="29"/>
      <c r="P357" s="29"/>
      <c r="U357" s="29"/>
    </row>
    <row r="358">
      <c r="A358" s="28"/>
      <c r="F358" s="29"/>
      <c r="K358" s="29"/>
      <c r="P358" s="29"/>
      <c r="U358" s="29"/>
    </row>
    <row r="359">
      <c r="A359" s="28"/>
      <c r="F359" s="29"/>
      <c r="K359" s="29"/>
      <c r="P359" s="29"/>
      <c r="U359" s="29"/>
    </row>
    <row r="360">
      <c r="A360" s="28"/>
      <c r="F360" s="29"/>
      <c r="K360" s="29"/>
      <c r="P360" s="29"/>
      <c r="U360" s="29"/>
    </row>
    <row r="361">
      <c r="A361" s="28"/>
      <c r="F361" s="29"/>
      <c r="K361" s="29"/>
      <c r="P361" s="29"/>
      <c r="U361" s="29"/>
    </row>
    <row r="362">
      <c r="A362" s="28"/>
      <c r="F362" s="29"/>
      <c r="K362" s="29"/>
      <c r="P362" s="29"/>
      <c r="U362" s="29"/>
    </row>
    <row r="363">
      <c r="A363" s="28"/>
      <c r="F363" s="29"/>
      <c r="K363" s="29"/>
      <c r="P363" s="29"/>
      <c r="U363" s="29"/>
    </row>
    <row r="364">
      <c r="A364" s="28"/>
      <c r="F364" s="29"/>
      <c r="K364" s="29"/>
      <c r="P364" s="29"/>
      <c r="U364" s="29"/>
    </row>
    <row r="365">
      <c r="A365" s="28"/>
      <c r="F365" s="29"/>
      <c r="K365" s="29"/>
      <c r="P365" s="29"/>
      <c r="U365" s="29"/>
    </row>
    <row r="366">
      <c r="A366" s="28"/>
      <c r="F366" s="29"/>
      <c r="K366" s="29"/>
      <c r="P366" s="29"/>
      <c r="U366" s="29"/>
    </row>
    <row r="367">
      <c r="A367" s="28"/>
      <c r="F367" s="29"/>
      <c r="K367" s="29"/>
      <c r="P367" s="29"/>
      <c r="U367" s="29"/>
    </row>
    <row r="368">
      <c r="A368" s="28"/>
      <c r="F368" s="29"/>
      <c r="K368" s="29"/>
      <c r="P368" s="29"/>
      <c r="U368" s="29"/>
    </row>
    <row r="369">
      <c r="A369" s="28"/>
      <c r="F369" s="29"/>
      <c r="K369" s="29"/>
      <c r="P369" s="29"/>
      <c r="U369" s="29"/>
    </row>
    <row r="370">
      <c r="A370" s="28"/>
      <c r="F370" s="29"/>
      <c r="K370" s="29"/>
      <c r="P370" s="29"/>
      <c r="U370" s="29"/>
    </row>
    <row r="371">
      <c r="A371" s="28"/>
      <c r="F371" s="29"/>
      <c r="K371" s="29"/>
      <c r="P371" s="29"/>
      <c r="U371" s="29"/>
    </row>
    <row r="372">
      <c r="A372" s="28"/>
      <c r="F372" s="29"/>
      <c r="K372" s="29"/>
      <c r="P372" s="29"/>
      <c r="U372" s="29"/>
    </row>
    <row r="373">
      <c r="A373" s="28"/>
      <c r="F373" s="29"/>
      <c r="K373" s="29"/>
      <c r="P373" s="29"/>
      <c r="U373" s="29"/>
    </row>
    <row r="374">
      <c r="A374" s="28"/>
      <c r="F374" s="29"/>
      <c r="K374" s="29"/>
      <c r="P374" s="29"/>
      <c r="U374" s="29"/>
    </row>
    <row r="375">
      <c r="A375" s="28"/>
      <c r="F375" s="29"/>
      <c r="K375" s="29"/>
      <c r="P375" s="29"/>
      <c r="U375" s="29"/>
    </row>
    <row r="376">
      <c r="A376" s="28"/>
      <c r="F376" s="29"/>
      <c r="K376" s="29"/>
      <c r="P376" s="29"/>
      <c r="U376" s="29"/>
    </row>
    <row r="377">
      <c r="A377" s="28"/>
      <c r="F377" s="29"/>
      <c r="K377" s="29"/>
      <c r="P377" s="29"/>
      <c r="U377" s="29"/>
    </row>
    <row r="378">
      <c r="A378" s="28"/>
      <c r="F378" s="29"/>
      <c r="K378" s="29"/>
      <c r="P378" s="29"/>
      <c r="U378" s="29"/>
    </row>
    <row r="379">
      <c r="A379" s="28"/>
      <c r="F379" s="29"/>
      <c r="K379" s="29"/>
      <c r="P379" s="29"/>
      <c r="U379" s="29"/>
    </row>
    <row r="380">
      <c r="A380" s="28"/>
      <c r="F380" s="29"/>
      <c r="K380" s="29"/>
      <c r="P380" s="29"/>
      <c r="U380" s="29"/>
    </row>
    <row r="381">
      <c r="A381" s="28"/>
      <c r="F381" s="29"/>
      <c r="K381" s="29"/>
      <c r="P381" s="29"/>
      <c r="U381" s="29"/>
    </row>
    <row r="382">
      <c r="A382" s="28"/>
      <c r="F382" s="29"/>
      <c r="K382" s="29"/>
      <c r="P382" s="29"/>
      <c r="U382" s="29"/>
    </row>
    <row r="383">
      <c r="A383" s="28"/>
      <c r="F383" s="29"/>
      <c r="K383" s="29"/>
      <c r="P383" s="29"/>
      <c r="U383" s="29"/>
    </row>
    <row r="384">
      <c r="A384" s="28"/>
      <c r="F384" s="29"/>
      <c r="K384" s="29"/>
      <c r="P384" s="29"/>
      <c r="U384" s="29"/>
    </row>
    <row r="385">
      <c r="A385" s="28"/>
      <c r="F385" s="29"/>
      <c r="K385" s="29"/>
      <c r="P385" s="29"/>
      <c r="U385" s="29"/>
    </row>
    <row r="386">
      <c r="A386" s="28"/>
      <c r="F386" s="29"/>
      <c r="K386" s="29"/>
      <c r="P386" s="29"/>
      <c r="U386" s="29"/>
    </row>
    <row r="387">
      <c r="A387" s="28"/>
      <c r="F387" s="29"/>
      <c r="K387" s="29"/>
      <c r="P387" s="29"/>
      <c r="U387" s="29"/>
    </row>
    <row r="388">
      <c r="A388" s="28"/>
      <c r="F388" s="29"/>
      <c r="K388" s="29"/>
      <c r="P388" s="29"/>
      <c r="U388" s="29"/>
    </row>
    <row r="389">
      <c r="A389" s="28"/>
      <c r="F389" s="29"/>
      <c r="K389" s="29"/>
      <c r="P389" s="29"/>
      <c r="U389" s="29"/>
    </row>
    <row r="390">
      <c r="A390" s="28"/>
      <c r="F390" s="29"/>
      <c r="K390" s="29"/>
      <c r="P390" s="29"/>
      <c r="U390" s="29"/>
    </row>
    <row r="391">
      <c r="A391" s="28"/>
      <c r="F391" s="29"/>
      <c r="K391" s="29"/>
      <c r="P391" s="29"/>
      <c r="U391" s="29"/>
    </row>
    <row r="392">
      <c r="A392" s="28"/>
      <c r="F392" s="29"/>
      <c r="K392" s="29"/>
      <c r="P392" s="29"/>
      <c r="U392" s="29"/>
    </row>
    <row r="393">
      <c r="A393" s="28"/>
      <c r="F393" s="29"/>
      <c r="K393" s="29"/>
      <c r="P393" s="29"/>
      <c r="U393" s="29"/>
    </row>
    <row r="394">
      <c r="A394" s="28"/>
      <c r="F394" s="29"/>
      <c r="K394" s="29"/>
      <c r="P394" s="29"/>
      <c r="U394" s="29"/>
    </row>
    <row r="395">
      <c r="A395" s="28"/>
      <c r="F395" s="29"/>
      <c r="K395" s="29"/>
      <c r="P395" s="29"/>
      <c r="U395" s="29"/>
    </row>
    <row r="396">
      <c r="A396" s="28"/>
      <c r="F396" s="29"/>
      <c r="K396" s="29"/>
      <c r="P396" s="29"/>
      <c r="U396" s="29"/>
    </row>
    <row r="397">
      <c r="A397" s="28"/>
      <c r="F397" s="29"/>
      <c r="K397" s="29"/>
      <c r="P397" s="29"/>
      <c r="U397" s="29"/>
    </row>
    <row r="398">
      <c r="A398" s="28"/>
      <c r="F398" s="29"/>
      <c r="K398" s="29"/>
      <c r="P398" s="29"/>
      <c r="U398" s="29"/>
    </row>
    <row r="399">
      <c r="A399" s="28"/>
      <c r="F399" s="29"/>
      <c r="K399" s="29"/>
      <c r="P399" s="29"/>
      <c r="U399" s="29"/>
    </row>
    <row r="400">
      <c r="A400" s="28"/>
      <c r="F400" s="29"/>
      <c r="K400" s="29"/>
      <c r="P400" s="29"/>
      <c r="U400" s="29"/>
    </row>
    <row r="401">
      <c r="A401" s="28"/>
      <c r="F401" s="29"/>
      <c r="K401" s="29"/>
      <c r="P401" s="29"/>
      <c r="U401" s="29"/>
    </row>
    <row r="402">
      <c r="A402" s="28"/>
      <c r="F402" s="29"/>
      <c r="K402" s="29"/>
      <c r="P402" s="29"/>
      <c r="U402" s="29"/>
    </row>
    <row r="403">
      <c r="A403" s="28"/>
      <c r="F403" s="29"/>
      <c r="K403" s="29"/>
      <c r="P403" s="29"/>
      <c r="U403" s="29"/>
    </row>
    <row r="404">
      <c r="A404" s="28"/>
      <c r="F404" s="29"/>
      <c r="K404" s="29"/>
      <c r="P404" s="29"/>
      <c r="U404" s="29"/>
    </row>
    <row r="405">
      <c r="A405" s="28"/>
      <c r="F405" s="29"/>
      <c r="K405" s="29"/>
      <c r="P405" s="29"/>
      <c r="U405" s="29"/>
    </row>
    <row r="406">
      <c r="A406" s="28"/>
      <c r="F406" s="29"/>
      <c r="K406" s="29"/>
      <c r="P406" s="29"/>
      <c r="U406" s="29"/>
    </row>
    <row r="407">
      <c r="A407" s="28"/>
      <c r="F407" s="29"/>
      <c r="K407" s="29"/>
      <c r="P407" s="29"/>
      <c r="U407" s="29"/>
    </row>
    <row r="408">
      <c r="A408" s="28"/>
      <c r="F408" s="29"/>
      <c r="K408" s="29"/>
      <c r="P408" s="29"/>
      <c r="U408" s="29"/>
    </row>
    <row r="409">
      <c r="A409" s="28"/>
      <c r="F409" s="29"/>
      <c r="K409" s="29"/>
      <c r="P409" s="29"/>
      <c r="U409" s="29"/>
    </row>
    <row r="410">
      <c r="A410" s="28"/>
      <c r="F410" s="29"/>
      <c r="K410" s="29"/>
      <c r="P410" s="29"/>
      <c r="U410" s="29"/>
    </row>
    <row r="411">
      <c r="A411" s="28"/>
      <c r="F411" s="29"/>
      <c r="K411" s="29"/>
      <c r="P411" s="29"/>
      <c r="U411" s="29"/>
    </row>
    <row r="412">
      <c r="A412" s="28"/>
      <c r="F412" s="29"/>
      <c r="K412" s="29"/>
      <c r="P412" s="29"/>
      <c r="U412" s="29"/>
    </row>
    <row r="413">
      <c r="A413" s="28"/>
      <c r="F413" s="29"/>
      <c r="K413" s="29"/>
      <c r="P413" s="29"/>
      <c r="U413" s="29"/>
    </row>
    <row r="414">
      <c r="A414" s="28"/>
      <c r="F414" s="29"/>
      <c r="K414" s="29"/>
      <c r="P414" s="29"/>
      <c r="U414" s="29"/>
    </row>
    <row r="415">
      <c r="A415" s="28"/>
      <c r="F415" s="29"/>
      <c r="K415" s="29"/>
      <c r="P415" s="29"/>
      <c r="U415" s="29"/>
    </row>
    <row r="416">
      <c r="A416" s="28"/>
      <c r="F416" s="29"/>
      <c r="K416" s="29"/>
      <c r="P416" s="29"/>
      <c r="U416" s="29"/>
    </row>
    <row r="417">
      <c r="A417" s="28"/>
      <c r="F417" s="29"/>
      <c r="K417" s="29"/>
      <c r="P417" s="29"/>
      <c r="U417" s="29"/>
    </row>
    <row r="418">
      <c r="A418" s="28"/>
      <c r="F418" s="29"/>
      <c r="K418" s="29"/>
      <c r="P418" s="29"/>
      <c r="U418" s="29"/>
    </row>
    <row r="419">
      <c r="A419" s="28"/>
      <c r="F419" s="29"/>
      <c r="K419" s="29"/>
      <c r="P419" s="29"/>
      <c r="U419" s="29"/>
    </row>
    <row r="420">
      <c r="A420" s="28"/>
      <c r="F420" s="29"/>
      <c r="K420" s="29"/>
      <c r="P420" s="29"/>
      <c r="U420" s="29"/>
    </row>
    <row r="421">
      <c r="A421" s="28"/>
      <c r="F421" s="29"/>
      <c r="K421" s="29"/>
      <c r="P421" s="29"/>
      <c r="U421" s="29"/>
    </row>
    <row r="422">
      <c r="A422" s="28"/>
      <c r="F422" s="29"/>
      <c r="K422" s="29"/>
      <c r="P422" s="29"/>
      <c r="U422" s="29"/>
    </row>
    <row r="423">
      <c r="A423" s="28"/>
      <c r="F423" s="29"/>
      <c r="K423" s="29"/>
      <c r="P423" s="29"/>
      <c r="U423" s="29"/>
    </row>
    <row r="424">
      <c r="A424" s="28"/>
      <c r="F424" s="29"/>
      <c r="K424" s="29"/>
      <c r="P424" s="29"/>
      <c r="U424" s="29"/>
    </row>
    <row r="425">
      <c r="A425" s="28"/>
      <c r="F425" s="29"/>
      <c r="K425" s="29"/>
      <c r="P425" s="29"/>
      <c r="U425" s="29"/>
    </row>
    <row r="426">
      <c r="A426" s="28"/>
      <c r="F426" s="29"/>
      <c r="K426" s="29"/>
      <c r="P426" s="29"/>
      <c r="U426" s="29"/>
    </row>
    <row r="427">
      <c r="A427" s="28"/>
      <c r="F427" s="29"/>
      <c r="K427" s="29"/>
      <c r="P427" s="29"/>
      <c r="U427" s="29"/>
    </row>
    <row r="428">
      <c r="A428" s="28"/>
      <c r="F428" s="29"/>
      <c r="K428" s="29"/>
      <c r="P428" s="29"/>
      <c r="U428" s="29"/>
    </row>
    <row r="429">
      <c r="A429" s="28"/>
      <c r="F429" s="29"/>
      <c r="K429" s="29"/>
      <c r="P429" s="29"/>
      <c r="U429" s="29"/>
    </row>
    <row r="430">
      <c r="A430" s="28"/>
      <c r="F430" s="29"/>
      <c r="K430" s="29"/>
      <c r="P430" s="29"/>
      <c r="U430" s="29"/>
    </row>
    <row r="431">
      <c r="A431" s="28"/>
      <c r="F431" s="29"/>
      <c r="K431" s="29"/>
      <c r="P431" s="29"/>
      <c r="U431" s="29"/>
    </row>
    <row r="432">
      <c r="A432" s="28"/>
      <c r="F432" s="29"/>
      <c r="K432" s="29"/>
      <c r="P432" s="29"/>
      <c r="U432" s="29"/>
    </row>
    <row r="433">
      <c r="A433" s="28"/>
      <c r="F433" s="29"/>
      <c r="K433" s="29"/>
      <c r="P433" s="29"/>
      <c r="U433" s="29"/>
    </row>
    <row r="434">
      <c r="A434" s="28"/>
      <c r="F434" s="29"/>
      <c r="K434" s="29"/>
      <c r="P434" s="29"/>
      <c r="U434" s="29"/>
    </row>
    <row r="435">
      <c r="A435" s="28"/>
      <c r="F435" s="29"/>
      <c r="K435" s="29"/>
      <c r="P435" s="29"/>
      <c r="U435" s="29"/>
    </row>
    <row r="436">
      <c r="A436" s="28"/>
      <c r="F436" s="29"/>
      <c r="K436" s="29"/>
      <c r="P436" s="29"/>
      <c r="U436" s="29"/>
    </row>
    <row r="437">
      <c r="A437" s="28"/>
      <c r="F437" s="29"/>
      <c r="K437" s="29"/>
      <c r="P437" s="29"/>
      <c r="U437" s="29"/>
    </row>
    <row r="438">
      <c r="A438" s="28"/>
      <c r="F438" s="29"/>
      <c r="K438" s="29"/>
      <c r="P438" s="29"/>
      <c r="U438" s="29"/>
    </row>
    <row r="439">
      <c r="A439" s="28"/>
      <c r="F439" s="29"/>
      <c r="K439" s="29"/>
      <c r="P439" s="29"/>
      <c r="U439" s="29"/>
    </row>
    <row r="440">
      <c r="A440" s="28"/>
      <c r="F440" s="29"/>
      <c r="K440" s="29"/>
      <c r="P440" s="29"/>
      <c r="U440" s="29"/>
    </row>
    <row r="441">
      <c r="A441" s="28"/>
      <c r="F441" s="29"/>
      <c r="K441" s="29"/>
      <c r="P441" s="29"/>
      <c r="U441" s="29"/>
    </row>
    <row r="442">
      <c r="A442" s="28"/>
      <c r="F442" s="29"/>
      <c r="K442" s="29"/>
      <c r="P442" s="29"/>
      <c r="U442" s="29"/>
    </row>
    <row r="443">
      <c r="A443" s="28"/>
      <c r="F443" s="29"/>
      <c r="K443" s="29"/>
      <c r="P443" s="29"/>
      <c r="U443" s="29"/>
    </row>
    <row r="444">
      <c r="A444" s="28"/>
      <c r="F444" s="29"/>
      <c r="K444" s="29"/>
      <c r="P444" s="29"/>
      <c r="U444" s="29"/>
    </row>
    <row r="445">
      <c r="A445" s="28"/>
      <c r="F445" s="29"/>
      <c r="K445" s="29"/>
      <c r="P445" s="29"/>
      <c r="U445" s="29"/>
    </row>
    <row r="446">
      <c r="A446" s="28"/>
      <c r="F446" s="29"/>
      <c r="K446" s="29"/>
      <c r="P446" s="29"/>
      <c r="U446" s="29"/>
    </row>
    <row r="447">
      <c r="A447" s="28"/>
      <c r="F447" s="29"/>
      <c r="K447" s="29"/>
      <c r="P447" s="29"/>
      <c r="U447" s="29"/>
    </row>
    <row r="448">
      <c r="A448" s="28"/>
      <c r="F448" s="29"/>
      <c r="K448" s="29"/>
      <c r="P448" s="29"/>
      <c r="U448" s="29"/>
    </row>
    <row r="449">
      <c r="A449" s="28"/>
      <c r="F449" s="29"/>
      <c r="K449" s="29"/>
      <c r="P449" s="29"/>
      <c r="U449" s="29"/>
    </row>
    <row r="450">
      <c r="A450" s="28"/>
      <c r="F450" s="29"/>
      <c r="K450" s="29"/>
      <c r="P450" s="29"/>
      <c r="U450" s="29"/>
    </row>
    <row r="451">
      <c r="A451" s="28"/>
      <c r="F451" s="29"/>
      <c r="K451" s="29"/>
      <c r="P451" s="29"/>
      <c r="U451" s="29"/>
    </row>
    <row r="452">
      <c r="A452" s="28"/>
      <c r="F452" s="29"/>
      <c r="K452" s="29"/>
      <c r="P452" s="29"/>
      <c r="U452" s="29"/>
    </row>
    <row r="453">
      <c r="A453" s="28"/>
      <c r="F453" s="29"/>
      <c r="K453" s="29"/>
      <c r="P453" s="29"/>
      <c r="U453" s="29"/>
    </row>
    <row r="454">
      <c r="A454" s="28"/>
      <c r="F454" s="29"/>
      <c r="K454" s="29"/>
      <c r="P454" s="29"/>
      <c r="U454" s="29"/>
    </row>
    <row r="455">
      <c r="A455" s="28"/>
      <c r="F455" s="29"/>
      <c r="K455" s="29"/>
      <c r="P455" s="29"/>
      <c r="U455" s="29"/>
    </row>
    <row r="456">
      <c r="A456" s="28"/>
      <c r="F456" s="29"/>
      <c r="K456" s="29"/>
      <c r="P456" s="29"/>
      <c r="U456" s="29"/>
    </row>
    <row r="457">
      <c r="A457" s="28"/>
      <c r="F457" s="29"/>
      <c r="K457" s="29"/>
      <c r="P457" s="29"/>
      <c r="U457" s="29"/>
    </row>
    <row r="458">
      <c r="A458" s="28"/>
      <c r="F458" s="29"/>
      <c r="K458" s="29"/>
      <c r="P458" s="29"/>
      <c r="U458" s="29"/>
    </row>
    <row r="459">
      <c r="A459" s="28"/>
      <c r="F459" s="29"/>
      <c r="K459" s="29"/>
      <c r="P459" s="29"/>
      <c r="U459" s="29"/>
    </row>
    <row r="460">
      <c r="A460" s="28"/>
      <c r="F460" s="29"/>
      <c r="K460" s="29"/>
      <c r="P460" s="29"/>
      <c r="U460" s="29"/>
    </row>
    <row r="461">
      <c r="A461" s="28"/>
      <c r="F461" s="29"/>
      <c r="K461" s="29"/>
      <c r="P461" s="29"/>
      <c r="U461" s="29"/>
    </row>
    <row r="462">
      <c r="A462" s="28"/>
      <c r="F462" s="29"/>
      <c r="K462" s="29"/>
      <c r="P462" s="29"/>
      <c r="U462" s="29"/>
    </row>
    <row r="463">
      <c r="A463" s="28"/>
      <c r="F463" s="29"/>
      <c r="K463" s="29"/>
      <c r="P463" s="29"/>
      <c r="U463" s="29"/>
    </row>
    <row r="464">
      <c r="A464" s="28"/>
      <c r="F464" s="29"/>
      <c r="K464" s="29"/>
      <c r="P464" s="29"/>
      <c r="U464" s="29"/>
    </row>
    <row r="465">
      <c r="A465" s="28"/>
      <c r="F465" s="29"/>
      <c r="K465" s="29"/>
      <c r="P465" s="29"/>
      <c r="U465" s="29"/>
    </row>
    <row r="466">
      <c r="A466" s="28"/>
      <c r="F466" s="29"/>
      <c r="K466" s="29"/>
      <c r="P466" s="29"/>
      <c r="U466" s="29"/>
    </row>
    <row r="467">
      <c r="A467" s="28"/>
      <c r="F467" s="29"/>
      <c r="K467" s="29"/>
      <c r="P467" s="29"/>
      <c r="U467" s="29"/>
    </row>
    <row r="468">
      <c r="A468" s="28"/>
      <c r="F468" s="29"/>
      <c r="K468" s="29"/>
      <c r="P468" s="29"/>
      <c r="U468" s="29"/>
    </row>
    <row r="469">
      <c r="A469" s="28"/>
      <c r="F469" s="29"/>
      <c r="K469" s="29"/>
      <c r="P469" s="29"/>
      <c r="U469" s="29"/>
    </row>
    <row r="470">
      <c r="A470" s="28"/>
      <c r="F470" s="29"/>
      <c r="K470" s="29"/>
      <c r="P470" s="29"/>
      <c r="U470" s="29"/>
    </row>
    <row r="471">
      <c r="A471" s="28"/>
      <c r="F471" s="29"/>
      <c r="K471" s="29"/>
      <c r="P471" s="29"/>
      <c r="U471" s="29"/>
    </row>
    <row r="472">
      <c r="A472" s="28"/>
      <c r="F472" s="29"/>
      <c r="K472" s="29"/>
      <c r="P472" s="29"/>
      <c r="U472" s="29"/>
    </row>
    <row r="473">
      <c r="A473" s="28"/>
      <c r="F473" s="29"/>
      <c r="K473" s="29"/>
      <c r="P473" s="29"/>
      <c r="U473" s="29"/>
    </row>
    <row r="474">
      <c r="A474" s="28"/>
      <c r="F474" s="29"/>
      <c r="K474" s="29"/>
      <c r="P474" s="29"/>
      <c r="U474" s="29"/>
    </row>
    <row r="475">
      <c r="A475" s="28"/>
      <c r="F475" s="29"/>
      <c r="K475" s="29"/>
      <c r="P475" s="29"/>
      <c r="U475" s="29"/>
    </row>
    <row r="476">
      <c r="A476" s="28"/>
      <c r="F476" s="29"/>
      <c r="K476" s="29"/>
      <c r="P476" s="29"/>
      <c r="U476" s="29"/>
    </row>
    <row r="477">
      <c r="A477" s="28"/>
      <c r="F477" s="29"/>
      <c r="K477" s="29"/>
      <c r="P477" s="29"/>
      <c r="U477" s="29"/>
    </row>
    <row r="478">
      <c r="A478" s="28"/>
      <c r="F478" s="29"/>
      <c r="K478" s="29"/>
      <c r="P478" s="29"/>
      <c r="U478" s="29"/>
    </row>
    <row r="479">
      <c r="A479" s="28"/>
      <c r="F479" s="29"/>
      <c r="K479" s="29"/>
      <c r="P479" s="29"/>
      <c r="U479" s="29"/>
    </row>
    <row r="480">
      <c r="A480" s="28"/>
      <c r="F480" s="29"/>
      <c r="K480" s="29"/>
      <c r="P480" s="29"/>
      <c r="U480" s="29"/>
    </row>
    <row r="481">
      <c r="A481" s="28"/>
      <c r="F481" s="29"/>
      <c r="K481" s="29"/>
      <c r="P481" s="29"/>
      <c r="U481" s="29"/>
    </row>
    <row r="482">
      <c r="A482" s="28"/>
      <c r="F482" s="29"/>
      <c r="K482" s="29"/>
      <c r="P482" s="29"/>
      <c r="U482" s="29"/>
    </row>
    <row r="483">
      <c r="A483" s="28"/>
      <c r="F483" s="29"/>
      <c r="K483" s="29"/>
      <c r="P483" s="29"/>
      <c r="U483" s="29"/>
    </row>
    <row r="484">
      <c r="A484" s="28"/>
      <c r="F484" s="29"/>
      <c r="K484" s="29"/>
      <c r="P484" s="29"/>
      <c r="U484" s="29"/>
    </row>
    <row r="485">
      <c r="A485" s="28"/>
      <c r="F485" s="29"/>
      <c r="K485" s="29"/>
      <c r="P485" s="29"/>
      <c r="U485" s="29"/>
    </row>
    <row r="486">
      <c r="A486" s="28"/>
      <c r="F486" s="29"/>
      <c r="K486" s="29"/>
      <c r="P486" s="29"/>
      <c r="U486" s="29"/>
    </row>
    <row r="487">
      <c r="A487" s="28"/>
      <c r="F487" s="29"/>
      <c r="K487" s="29"/>
      <c r="P487" s="29"/>
      <c r="U487" s="29"/>
    </row>
    <row r="488">
      <c r="A488" s="28"/>
      <c r="F488" s="29"/>
      <c r="K488" s="29"/>
      <c r="P488" s="29"/>
      <c r="U488" s="29"/>
    </row>
    <row r="489">
      <c r="A489" s="28"/>
      <c r="F489" s="29"/>
      <c r="K489" s="29"/>
      <c r="P489" s="29"/>
      <c r="U489" s="29"/>
    </row>
    <row r="490">
      <c r="A490" s="28"/>
      <c r="F490" s="29"/>
      <c r="K490" s="29"/>
      <c r="P490" s="29"/>
      <c r="U490" s="29"/>
    </row>
    <row r="491">
      <c r="A491" s="28"/>
      <c r="F491" s="29"/>
      <c r="K491" s="29"/>
      <c r="P491" s="29"/>
      <c r="U491" s="29"/>
    </row>
    <row r="492">
      <c r="A492" s="28"/>
      <c r="F492" s="29"/>
      <c r="K492" s="29"/>
      <c r="P492" s="29"/>
      <c r="U492" s="29"/>
    </row>
    <row r="493">
      <c r="A493" s="28"/>
      <c r="F493" s="29"/>
      <c r="K493" s="29"/>
      <c r="P493" s="29"/>
      <c r="U493" s="29"/>
    </row>
    <row r="494">
      <c r="A494" s="28"/>
      <c r="F494" s="29"/>
      <c r="K494" s="29"/>
      <c r="P494" s="29"/>
      <c r="U494" s="29"/>
    </row>
    <row r="495">
      <c r="A495" s="28"/>
      <c r="F495" s="29"/>
      <c r="K495" s="29"/>
      <c r="P495" s="29"/>
      <c r="U495" s="29"/>
    </row>
    <row r="496">
      <c r="A496" s="28"/>
      <c r="F496" s="29"/>
      <c r="K496" s="29"/>
      <c r="P496" s="29"/>
      <c r="U496" s="29"/>
    </row>
    <row r="497">
      <c r="A497" s="28"/>
      <c r="F497" s="29"/>
      <c r="K497" s="29"/>
      <c r="P497" s="29"/>
      <c r="U497" s="29"/>
    </row>
    <row r="498">
      <c r="A498" s="28"/>
      <c r="F498" s="29"/>
      <c r="K498" s="29"/>
      <c r="P498" s="29"/>
      <c r="U498" s="29"/>
    </row>
    <row r="499">
      <c r="A499" s="28"/>
      <c r="F499" s="29"/>
      <c r="K499" s="29"/>
      <c r="P499" s="29"/>
      <c r="U499" s="29"/>
    </row>
    <row r="500">
      <c r="A500" s="28"/>
      <c r="F500" s="29"/>
      <c r="K500" s="29"/>
      <c r="P500" s="29"/>
      <c r="U500" s="29"/>
    </row>
    <row r="501">
      <c r="A501" s="28"/>
      <c r="F501" s="29"/>
      <c r="K501" s="29"/>
      <c r="P501" s="29"/>
      <c r="U501" s="29"/>
    </row>
    <row r="502">
      <c r="A502" s="28"/>
      <c r="F502" s="29"/>
      <c r="K502" s="29"/>
      <c r="P502" s="29"/>
      <c r="U502" s="29"/>
    </row>
    <row r="503">
      <c r="A503" s="28"/>
      <c r="F503" s="29"/>
      <c r="K503" s="29"/>
      <c r="P503" s="29"/>
      <c r="U503" s="29"/>
    </row>
    <row r="504">
      <c r="A504" s="28"/>
      <c r="F504" s="29"/>
      <c r="K504" s="29"/>
      <c r="P504" s="29"/>
      <c r="U504" s="29"/>
    </row>
    <row r="505">
      <c r="A505" s="28"/>
      <c r="F505" s="29"/>
      <c r="K505" s="29"/>
      <c r="P505" s="29"/>
      <c r="U505" s="29"/>
    </row>
    <row r="506">
      <c r="A506" s="28"/>
      <c r="F506" s="29"/>
      <c r="K506" s="29"/>
      <c r="P506" s="29"/>
      <c r="U506" s="29"/>
    </row>
    <row r="507">
      <c r="A507" s="28"/>
      <c r="F507" s="29"/>
      <c r="K507" s="29"/>
      <c r="P507" s="29"/>
      <c r="U507" s="29"/>
    </row>
    <row r="508">
      <c r="A508" s="28"/>
      <c r="F508" s="29"/>
      <c r="K508" s="29"/>
      <c r="P508" s="29"/>
      <c r="U508" s="29"/>
    </row>
    <row r="509">
      <c r="A509" s="28"/>
      <c r="F509" s="29"/>
      <c r="K509" s="29"/>
      <c r="P509" s="29"/>
      <c r="U509" s="29"/>
    </row>
    <row r="510">
      <c r="A510" s="28"/>
      <c r="F510" s="29"/>
      <c r="K510" s="29"/>
      <c r="P510" s="29"/>
      <c r="U510" s="29"/>
    </row>
    <row r="511">
      <c r="A511" s="28"/>
      <c r="F511" s="29"/>
      <c r="K511" s="29"/>
      <c r="P511" s="29"/>
      <c r="U511" s="29"/>
    </row>
    <row r="512">
      <c r="A512" s="28"/>
      <c r="F512" s="29"/>
      <c r="K512" s="29"/>
      <c r="P512" s="29"/>
      <c r="U512" s="29"/>
    </row>
    <row r="513">
      <c r="A513" s="28"/>
      <c r="F513" s="29"/>
      <c r="K513" s="29"/>
      <c r="P513" s="29"/>
      <c r="U513" s="29"/>
    </row>
    <row r="514">
      <c r="A514" s="28"/>
      <c r="F514" s="29"/>
      <c r="K514" s="29"/>
      <c r="P514" s="29"/>
      <c r="U514" s="29"/>
    </row>
    <row r="515">
      <c r="A515" s="28"/>
      <c r="F515" s="29"/>
      <c r="K515" s="29"/>
      <c r="P515" s="29"/>
      <c r="U515" s="29"/>
    </row>
    <row r="516">
      <c r="A516" s="28"/>
      <c r="F516" s="29"/>
      <c r="K516" s="29"/>
      <c r="P516" s="29"/>
      <c r="U516" s="29"/>
    </row>
    <row r="517">
      <c r="A517" s="28"/>
      <c r="F517" s="29"/>
      <c r="K517" s="29"/>
      <c r="P517" s="29"/>
      <c r="U517" s="29"/>
    </row>
    <row r="518">
      <c r="A518" s="28"/>
      <c r="F518" s="29"/>
      <c r="K518" s="29"/>
      <c r="P518" s="29"/>
      <c r="U518" s="29"/>
    </row>
    <row r="519">
      <c r="A519" s="28"/>
      <c r="F519" s="29"/>
      <c r="K519" s="29"/>
      <c r="P519" s="29"/>
      <c r="U519" s="29"/>
    </row>
    <row r="520">
      <c r="A520" s="28"/>
      <c r="F520" s="29"/>
      <c r="K520" s="29"/>
      <c r="P520" s="29"/>
      <c r="U520" s="29"/>
    </row>
    <row r="521">
      <c r="A521" s="28"/>
      <c r="F521" s="29"/>
      <c r="K521" s="29"/>
      <c r="P521" s="29"/>
      <c r="U521" s="29"/>
    </row>
    <row r="522">
      <c r="A522" s="28"/>
      <c r="F522" s="29"/>
      <c r="K522" s="29"/>
      <c r="P522" s="29"/>
      <c r="U522" s="29"/>
    </row>
    <row r="523">
      <c r="A523" s="28"/>
      <c r="F523" s="29"/>
      <c r="K523" s="29"/>
      <c r="P523" s="29"/>
      <c r="U523" s="29"/>
    </row>
    <row r="524">
      <c r="A524" s="28"/>
      <c r="F524" s="29"/>
      <c r="K524" s="29"/>
      <c r="P524" s="29"/>
      <c r="U524" s="29"/>
    </row>
    <row r="525">
      <c r="A525" s="28"/>
      <c r="F525" s="29"/>
      <c r="K525" s="29"/>
      <c r="P525" s="29"/>
      <c r="U525" s="29"/>
    </row>
    <row r="526">
      <c r="A526" s="28"/>
      <c r="F526" s="29"/>
      <c r="K526" s="29"/>
      <c r="P526" s="29"/>
      <c r="U526" s="29"/>
    </row>
    <row r="527">
      <c r="A527" s="28"/>
      <c r="F527" s="29"/>
      <c r="K527" s="29"/>
      <c r="P527" s="29"/>
      <c r="U527" s="29"/>
    </row>
    <row r="528">
      <c r="A528" s="28"/>
      <c r="F528" s="29"/>
      <c r="K528" s="29"/>
      <c r="P528" s="29"/>
      <c r="U528" s="29"/>
    </row>
    <row r="529">
      <c r="A529" s="28"/>
      <c r="F529" s="29"/>
      <c r="K529" s="29"/>
      <c r="P529" s="29"/>
      <c r="U529" s="29"/>
    </row>
    <row r="530">
      <c r="A530" s="28"/>
      <c r="F530" s="29"/>
      <c r="K530" s="29"/>
      <c r="P530" s="29"/>
      <c r="U530" s="29"/>
    </row>
    <row r="531">
      <c r="A531" s="28"/>
      <c r="F531" s="29"/>
      <c r="K531" s="29"/>
      <c r="P531" s="29"/>
      <c r="U531" s="29"/>
    </row>
    <row r="532">
      <c r="A532" s="28"/>
      <c r="F532" s="29"/>
      <c r="K532" s="29"/>
      <c r="P532" s="29"/>
      <c r="U532" s="29"/>
    </row>
    <row r="533">
      <c r="A533" s="28"/>
      <c r="F533" s="29"/>
      <c r="K533" s="29"/>
      <c r="P533" s="29"/>
      <c r="U533" s="29"/>
    </row>
    <row r="534">
      <c r="A534" s="28"/>
      <c r="F534" s="29"/>
      <c r="K534" s="29"/>
      <c r="P534" s="29"/>
      <c r="U534" s="29"/>
    </row>
    <row r="535">
      <c r="A535" s="28"/>
      <c r="F535" s="29"/>
      <c r="K535" s="29"/>
      <c r="P535" s="29"/>
      <c r="U535" s="29"/>
    </row>
    <row r="536">
      <c r="A536" s="28"/>
      <c r="F536" s="29"/>
      <c r="K536" s="29"/>
      <c r="P536" s="29"/>
      <c r="U536" s="29"/>
    </row>
    <row r="537">
      <c r="A537" s="28"/>
      <c r="F537" s="29"/>
      <c r="K537" s="29"/>
      <c r="P537" s="29"/>
      <c r="U537" s="29"/>
    </row>
    <row r="538">
      <c r="A538" s="28"/>
      <c r="F538" s="29"/>
      <c r="K538" s="29"/>
      <c r="P538" s="29"/>
      <c r="U538" s="29"/>
    </row>
    <row r="539">
      <c r="A539" s="28"/>
      <c r="F539" s="29"/>
      <c r="K539" s="29"/>
      <c r="P539" s="29"/>
      <c r="U539" s="29"/>
    </row>
    <row r="540">
      <c r="A540" s="28"/>
      <c r="F540" s="29"/>
      <c r="K540" s="29"/>
      <c r="P540" s="29"/>
      <c r="U540" s="29"/>
    </row>
    <row r="541">
      <c r="A541" s="28"/>
      <c r="F541" s="29"/>
      <c r="K541" s="29"/>
      <c r="P541" s="29"/>
      <c r="U541" s="29"/>
    </row>
    <row r="542">
      <c r="A542" s="28"/>
      <c r="F542" s="29"/>
      <c r="K542" s="29"/>
      <c r="P542" s="29"/>
      <c r="U542" s="29"/>
    </row>
    <row r="543">
      <c r="A543" s="28"/>
      <c r="F543" s="29"/>
      <c r="K543" s="29"/>
      <c r="P543" s="29"/>
      <c r="U543" s="29"/>
    </row>
    <row r="544">
      <c r="A544" s="28"/>
      <c r="F544" s="29"/>
      <c r="K544" s="29"/>
      <c r="P544" s="29"/>
      <c r="U544" s="29"/>
    </row>
    <row r="545">
      <c r="A545" s="28"/>
      <c r="F545" s="29"/>
      <c r="K545" s="29"/>
      <c r="P545" s="29"/>
      <c r="U545" s="29"/>
    </row>
    <row r="546">
      <c r="A546" s="28"/>
      <c r="F546" s="29"/>
      <c r="K546" s="29"/>
      <c r="P546" s="29"/>
      <c r="U546" s="29"/>
    </row>
    <row r="547">
      <c r="A547" s="28"/>
      <c r="F547" s="29"/>
      <c r="K547" s="29"/>
      <c r="P547" s="29"/>
      <c r="U547" s="29"/>
    </row>
    <row r="548">
      <c r="A548" s="28"/>
      <c r="F548" s="29"/>
      <c r="K548" s="29"/>
      <c r="P548" s="29"/>
      <c r="U548" s="29"/>
    </row>
    <row r="549">
      <c r="A549" s="28"/>
      <c r="F549" s="29"/>
      <c r="K549" s="29"/>
      <c r="P549" s="29"/>
      <c r="U549" s="29"/>
    </row>
    <row r="550">
      <c r="A550" s="28"/>
      <c r="F550" s="29"/>
      <c r="K550" s="29"/>
      <c r="P550" s="29"/>
      <c r="U550" s="29"/>
    </row>
    <row r="551">
      <c r="A551" s="28"/>
      <c r="F551" s="29"/>
      <c r="K551" s="29"/>
      <c r="P551" s="29"/>
      <c r="U551" s="29"/>
    </row>
    <row r="552">
      <c r="A552" s="28"/>
      <c r="F552" s="29"/>
      <c r="K552" s="29"/>
      <c r="P552" s="29"/>
      <c r="U552" s="29"/>
    </row>
    <row r="553">
      <c r="A553" s="28"/>
      <c r="F553" s="29"/>
      <c r="K553" s="29"/>
      <c r="P553" s="29"/>
      <c r="U553" s="29"/>
    </row>
    <row r="554">
      <c r="A554" s="28"/>
      <c r="F554" s="29"/>
      <c r="K554" s="29"/>
      <c r="P554" s="29"/>
      <c r="U554" s="29"/>
    </row>
    <row r="555">
      <c r="A555" s="28"/>
      <c r="F555" s="29"/>
      <c r="K555" s="29"/>
      <c r="P555" s="29"/>
      <c r="U555" s="29"/>
    </row>
    <row r="556">
      <c r="A556" s="28"/>
      <c r="F556" s="29"/>
      <c r="K556" s="29"/>
      <c r="P556" s="29"/>
      <c r="U556" s="29"/>
    </row>
    <row r="557">
      <c r="A557" s="28"/>
      <c r="F557" s="29"/>
      <c r="K557" s="29"/>
      <c r="P557" s="29"/>
      <c r="U557" s="29"/>
    </row>
    <row r="558">
      <c r="A558" s="28"/>
      <c r="F558" s="29"/>
      <c r="K558" s="29"/>
      <c r="P558" s="29"/>
      <c r="U558" s="29"/>
    </row>
    <row r="559">
      <c r="A559" s="28"/>
      <c r="F559" s="29"/>
      <c r="K559" s="29"/>
      <c r="P559" s="29"/>
      <c r="U559" s="29"/>
    </row>
    <row r="560">
      <c r="A560" s="28"/>
      <c r="F560" s="29"/>
      <c r="K560" s="29"/>
      <c r="P560" s="29"/>
      <c r="U560" s="29"/>
    </row>
    <row r="561">
      <c r="A561" s="28"/>
      <c r="F561" s="29"/>
      <c r="K561" s="29"/>
      <c r="P561" s="29"/>
      <c r="U561" s="29"/>
    </row>
    <row r="562">
      <c r="A562" s="28"/>
      <c r="F562" s="29"/>
      <c r="K562" s="29"/>
      <c r="P562" s="29"/>
      <c r="U562" s="29"/>
    </row>
    <row r="563">
      <c r="A563" s="28"/>
      <c r="F563" s="29"/>
      <c r="K563" s="29"/>
      <c r="P563" s="29"/>
      <c r="U563" s="29"/>
    </row>
    <row r="564">
      <c r="A564" s="28"/>
      <c r="F564" s="29"/>
      <c r="K564" s="29"/>
      <c r="P564" s="29"/>
      <c r="U564" s="29"/>
    </row>
    <row r="565">
      <c r="A565" s="28"/>
      <c r="F565" s="29"/>
      <c r="K565" s="29"/>
      <c r="P565" s="29"/>
      <c r="U565" s="29"/>
    </row>
    <row r="566">
      <c r="A566" s="28"/>
      <c r="F566" s="29"/>
      <c r="K566" s="29"/>
      <c r="P566" s="29"/>
      <c r="U566" s="29"/>
    </row>
    <row r="567">
      <c r="A567" s="28"/>
      <c r="F567" s="29"/>
      <c r="K567" s="29"/>
      <c r="P567" s="29"/>
      <c r="U567" s="29"/>
    </row>
    <row r="568">
      <c r="A568" s="28"/>
      <c r="F568" s="29"/>
      <c r="K568" s="29"/>
      <c r="P568" s="29"/>
      <c r="U568" s="29"/>
    </row>
    <row r="569">
      <c r="A569" s="28"/>
      <c r="F569" s="29"/>
      <c r="K569" s="29"/>
      <c r="P569" s="29"/>
      <c r="U569" s="29"/>
    </row>
    <row r="570">
      <c r="A570" s="28"/>
      <c r="F570" s="29"/>
      <c r="K570" s="29"/>
      <c r="P570" s="29"/>
      <c r="U570" s="29"/>
    </row>
    <row r="571">
      <c r="A571" s="28"/>
      <c r="F571" s="29"/>
      <c r="K571" s="29"/>
      <c r="P571" s="29"/>
      <c r="U571" s="29"/>
    </row>
    <row r="572">
      <c r="A572" s="28"/>
      <c r="F572" s="29"/>
      <c r="K572" s="29"/>
      <c r="P572" s="29"/>
      <c r="U572" s="29"/>
    </row>
    <row r="573">
      <c r="A573" s="28"/>
      <c r="F573" s="29"/>
      <c r="K573" s="29"/>
      <c r="P573" s="29"/>
      <c r="U573" s="29"/>
    </row>
    <row r="574">
      <c r="A574" s="28"/>
      <c r="F574" s="29"/>
      <c r="K574" s="29"/>
      <c r="P574" s="29"/>
      <c r="U574" s="29"/>
    </row>
    <row r="575">
      <c r="A575" s="28"/>
      <c r="F575" s="29"/>
      <c r="K575" s="29"/>
      <c r="P575" s="29"/>
      <c r="U575" s="29"/>
    </row>
    <row r="576">
      <c r="A576" s="28"/>
      <c r="F576" s="29"/>
      <c r="K576" s="29"/>
      <c r="P576" s="29"/>
      <c r="U576" s="29"/>
    </row>
    <row r="577">
      <c r="A577" s="28"/>
      <c r="F577" s="29"/>
      <c r="K577" s="29"/>
      <c r="P577" s="29"/>
      <c r="U577" s="29"/>
    </row>
    <row r="578">
      <c r="A578" s="28"/>
      <c r="F578" s="29"/>
      <c r="K578" s="29"/>
      <c r="P578" s="29"/>
      <c r="U578" s="29"/>
    </row>
    <row r="579">
      <c r="A579" s="28"/>
      <c r="F579" s="29"/>
      <c r="K579" s="29"/>
      <c r="P579" s="29"/>
      <c r="U579" s="29"/>
    </row>
    <row r="580">
      <c r="A580" s="28"/>
      <c r="F580" s="29"/>
      <c r="K580" s="29"/>
      <c r="P580" s="29"/>
      <c r="U580" s="29"/>
    </row>
    <row r="581">
      <c r="A581" s="28"/>
      <c r="F581" s="29"/>
      <c r="K581" s="29"/>
      <c r="P581" s="29"/>
      <c r="U581" s="29"/>
    </row>
    <row r="582">
      <c r="A582" s="28"/>
      <c r="F582" s="29"/>
      <c r="K582" s="29"/>
      <c r="P582" s="29"/>
      <c r="U582" s="29"/>
    </row>
    <row r="583">
      <c r="A583" s="28"/>
      <c r="F583" s="29"/>
      <c r="K583" s="29"/>
      <c r="P583" s="29"/>
      <c r="U583" s="29"/>
    </row>
    <row r="584">
      <c r="A584" s="28"/>
      <c r="F584" s="29"/>
      <c r="K584" s="29"/>
      <c r="P584" s="29"/>
      <c r="U584" s="29"/>
    </row>
    <row r="585">
      <c r="A585" s="28"/>
      <c r="F585" s="29"/>
      <c r="K585" s="29"/>
      <c r="P585" s="29"/>
      <c r="U585" s="29"/>
    </row>
    <row r="586">
      <c r="A586" s="28"/>
      <c r="F586" s="29"/>
      <c r="K586" s="29"/>
      <c r="P586" s="29"/>
      <c r="U586" s="29"/>
    </row>
    <row r="587">
      <c r="A587" s="28"/>
      <c r="F587" s="29"/>
      <c r="K587" s="29"/>
      <c r="P587" s="29"/>
      <c r="U587" s="29"/>
    </row>
    <row r="588">
      <c r="A588" s="28"/>
      <c r="F588" s="29"/>
      <c r="K588" s="29"/>
      <c r="P588" s="29"/>
      <c r="U588" s="29"/>
    </row>
    <row r="589">
      <c r="A589" s="28"/>
      <c r="F589" s="29"/>
      <c r="K589" s="29"/>
      <c r="P589" s="29"/>
      <c r="U589" s="29"/>
    </row>
    <row r="590">
      <c r="A590" s="28"/>
      <c r="F590" s="29"/>
      <c r="K590" s="29"/>
      <c r="P590" s="29"/>
      <c r="U590" s="29"/>
    </row>
    <row r="591">
      <c r="A591" s="28"/>
      <c r="F591" s="29"/>
      <c r="K591" s="29"/>
      <c r="P591" s="29"/>
      <c r="U591" s="29"/>
    </row>
    <row r="592">
      <c r="A592" s="28"/>
      <c r="F592" s="29"/>
      <c r="K592" s="29"/>
      <c r="P592" s="29"/>
      <c r="U592" s="29"/>
    </row>
    <row r="593">
      <c r="A593" s="28"/>
      <c r="F593" s="29"/>
      <c r="K593" s="29"/>
      <c r="P593" s="29"/>
      <c r="U593" s="29"/>
    </row>
    <row r="594">
      <c r="A594" s="28"/>
      <c r="F594" s="29"/>
      <c r="K594" s="29"/>
      <c r="P594" s="29"/>
      <c r="U594" s="29"/>
    </row>
    <row r="595">
      <c r="A595" s="28"/>
      <c r="F595" s="29"/>
      <c r="K595" s="29"/>
      <c r="P595" s="29"/>
      <c r="U595" s="29"/>
    </row>
    <row r="596">
      <c r="A596" s="28"/>
      <c r="F596" s="29"/>
      <c r="K596" s="29"/>
      <c r="P596" s="29"/>
      <c r="U596" s="29"/>
    </row>
    <row r="597">
      <c r="A597" s="28"/>
      <c r="F597" s="29"/>
      <c r="K597" s="29"/>
      <c r="P597" s="29"/>
      <c r="U597" s="29"/>
    </row>
    <row r="598">
      <c r="A598" s="28"/>
      <c r="F598" s="29"/>
      <c r="K598" s="29"/>
      <c r="P598" s="29"/>
      <c r="U598" s="29"/>
    </row>
    <row r="599">
      <c r="A599" s="28"/>
      <c r="F599" s="29"/>
      <c r="K599" s="29"/>
      <c r="P599" s="29"/>
      <c r="U599" s="29"/>
    </row>
    <row r="600">
      <c r="A600" s="28"/>
      <c r="F600" s="29"/>
      <c r="K600" s="29"/>
      <c r="P600" s="29"/>
      <c r="U600" s="29"/>
    </row>
    <row r="601">
      <c r="A601" s="28"/>
      <c r="F601" s="29"/>
      <c r="K601" s="29"/>
      <c r="P601" s="29"/>
      <c r="U601" s="29"/>
    </row>
    <row r="602">
      <c r="A602" s="28"/>
      <c r="F602" s="29"/>
      <c r="K602" s="29"/>
      <c r="P602" s="29"/>
      <c r="U602" s="29"/>
    </row>
    <row r="603">
      <c r="A603" s="28"/>
      <c r="F603" s="29"/>
      <c r="K603" s="29"/>
      <c r="P603" s="29"/>
      <c r="U603" s="29"/>
    </row>
    <row r="604">
      <c r="A604" s="28"/>
      <c r="F604" s="29"/>
      <c r="K604" s="29"/>
      <c r="P604" s="29"/>
      <c r="U604" s="29"/>
    </row>
    <row r="605">
      <c r="A605" s="28"/>
      <c r="F605" s="29"/>
      <c r="K605" s="29"/>
      <c r="P605" s="29"/>
      <c r="U605" s="29"/>
    </row>
    <row r="606">
      <c r="A606" s="28"/>
      <c r="F606" s="29"/>
      <c r="K606" s="29"/>
      <c r="P606" s="29"/>
      <c r="U606" s="29"/>
    </row>
    <row r="607">
      <c r="A607" s="28"/>
      <c r="F607" s="29"/>
      <c r="K607" s="29"/>
      <c r="P607" s="29"/>
      <c r="U607" s="29"/>
    </row>
    <row r="608">
      <c r="A608" s="28"/>
      <c r="F608" s="29"/>
      <c r="K608" s="29"/>
      <c r="P608" s="29"/>
      <c r="U608" s="29"/>
    </row>
    <row r="609">
      <c r="A609" s="28"/>
      <c r="F609" s="29"/>
      <c r="K609" s="29"/>
      <c r="P609" s="29"/>
      <c r="U609" s="29"/>
    </row>
    <row r="610">
      <c r="A610" s="28"/>
      <c r="F610" s="29"/>
      <c r="K610" s="29"/>
      <c r="P610" s="29"/>
      <c r="U610" s="29"/>
    </row>
    <row r="611">
      <c r="A611" s="28"/>
      <c r="F611" s="29"/>
      <c r="K611" s="29"/>
      <c r="P611" s="29"/>
      <c r="U611" s="29"/>
    </row>
    <row r="612">
      <c r="A612" s="28"/>
      <c r="F612" s="29"/>
      <c r="K612" s="29"/>
      <c r="P612" s="29"/>
      <c r="U612" s="29"/>
    </row>
    <row r="613">
      <c r="A613" s="28"/>
      <c r="F613" s="29"/>
      <c r="K613" s="29"/>
      <c r="P613" s="29"/>
      <c r="U613" s="29"/>
    </row>
    <row r="614">
      <c r="A614" s="28"/>
      <c r="F614" s="29"/>
      <c r="K614" s="29"/>
      <c r="P614" s="29"/>
      <c r="U614" s="29"/>
    </row>
    <row r="615">
      <c r="A615" s="28"/>
      <c r="F615" s="29"/>
      <c r="K615" s="29"/>
      <c r="P615" s="29"/>
      <c r="U615" s="29"/>
    </row>
    <row r="616">
      <c r="A616" s="28"/>
      <c r="F616" s="29"/>
      <c r="K616" s="29"/>
      <c r="P616" s="29"/>
      <c r="U616" s="29"/>
    </row>
    <row r="617">
      <c r="A617" s="28"/>
      <c r="F617" s="29"/>
      <c r="K617" s="29"/>
      <c r="P617" s="29"/>
      <c r="U617" s="29"/>
    </row>
    <row r="618">
      <c r="A618" s="28"/>
      <c r="F618" s="29"/>
      <c r="K618" s="29"/>
      <c r="P618" s="29"/>
      <c r="U618" s="29"/>
    </row>
    <row r="619">
      <c r="A619" s="28"/>
      <c r="F619" s="29"/>
      <c r="K619" s="29"/>
      <c r="P619" s="29"/>
      <c r="U619" s="29"/>
    </row>
    <row r="620">
      <c r="A620" s="28"/>
      <c r="F620" s="29"/>
      <c r="K620" s="29"/>
      <c r="P620" s="29"/>
      <c r="U620" s="29"/>
    </row>
    <row r="621">
      <c r="A621" s="28"/>
      <c r="F621" s="29"/>
      <c r="K621" s="29"/>
      <c r="P621" s="29"/>
      <c r="U621" s="29"/>
    </row>
    <row r="622">
      <c r="A622" s="28"/>
      <c r="F622" s="29"/>
      <c r="K622" s="29"/>
      <c r="P622" s="29"/>
      <c r="U622" s="29"/>
    </row>
    <row r="623">
      <c r="A623" s="28"/>
      <c r="F623" s="29"/>
      <c r="K623" s="29"/>
      <c r="P623" s="29"/>
      <c r="U623" s="29"/>
    </row>
    <row r="624">
      <c r="A624" s="28"/>
      <c r="F624" s="29"/>
      <c r="K624" s="29"/>
      <c r="P624" s="29"/>
      <c r="U624" s="29"/>
    </row>
    <row r="625">
      <c r="A625" s="28"/>
      <c r="F625" s="29"/>
      <c r="K625" s="29"/>
      <c r="P625" s="29"/>
      <c r="U625" s="29"/>
    </row>
    <row r="626">
      <c r="A626" s="28"/>
      <c r="F626" s="29"/>
      <c r="K626" s="29"/>
      <c r="P626" s="29"/>
      <c r="U626" s="29"/>
    </row>
    <row r="627">
      <c r="A627" s="28"/>
      <c r="F627" s="29"/>
      <c r="K627" s="29"/>
      <c r="P627" s="29"/>
      <c r="U627" s="29"/>
    </row>
    <row r="628">
      <c r="A628" s="28"/>
      <c r="F628" s="29"/>
      <c r="K628" s="29"/>
      <c r="P628" s="29"/>
      <c r="U628" s="29"/>
    </row>
    <row r="629">
      <c r="A629" s="28"/>
      <c r="F629" s="29"/>
      <c r="K629" s="29"/>
      <c r="P629" s="29"/>
      <c r="U629" s="29"/>
    </row>
    <row r="630">
      <c r="A630" s="28"/>
      <c r="F630" s="29"/>
      <c r="K630" s="29"/>
      <c r="P630" s="29"/>
      <c r="U630" s="29"/>
    </row>
    <row r="631">
      <c r="A631" s="28"/>
      <c r="F631" s="29"/>
      <c r="K631" s="29"/>
      <c r="P631" s="29"/>
      <c r="U631" s="29"/>
    </row>
    <row r="632">
      <c r="A632" s="28"/>
      <c r="F632" s="29"/>
      <c r="K632" s="29"/>
      <c r="P632" s="29"/>
      <c r="U632" s="29"/>
    </row>
    <row r="633">
      <c r="A633" s="28"/>
      <c r="F633" s="29"/>
      <c r="K633" s="29"/>
      <c r="P633" s="29"/>
      <c r="U633" s="29"/>
    </row>
    <row r="634">
      <c r="A634" s="28"/>
      <c r="F634" s="29"/>
      <c r="K634" s="29"/>
      <c r="P634" s="29"/>
      <c r="U634" s="29"/>
    </row>
    <row r="635">
      <c r="A635" s="28"/>
      <c r="F635" s="29"/>
      <c r="K635" s="29"/>
      <c r="P635" s="29"/>
      <c r="U635" s="29"/>
    </row>
    <row r="636">
      <c r="A636" s="28"/>
      <c r="F636" s="29"/>
      <c r="K636" s="29"/>
      <c r="P636" s="29"/>
      <c r="U636" s="29"/>
    </row>
    <row r="637">
      <c r="A637" s="28"/>
      <c r="F637" s="29"/>
      <c r="K637" s="29"/>
      <c r="P637" s="29"/>
      <c r="U637" s="29"/>
    </row>
    <row r="638">
      <c r="A638" s="28"/>
      <c r="F638" s="29"/>
      <c r="K638" s="29"/>
      <c r="P638" s="29"/>
      <c r="U638" s="29"/>
    </row>
    <row r="639">
      <c r="A639" s="28"/>
      <c r="F639" s="29"/>
      <c r="K639" s="29"/>
      <c r="P639" s="29"/>
      <c r="U639" s="29"/>
    </row>
    <row r="640">
      <c r="A640" s="28"/>
      <c r="F640" s="29"/>
      <c r="K640" s="29"/>
      <c r="P640" s="29"/>
      <c r="U640" s="29"/>
    </row>
    <row r="641">
      <c r="A641" s="28"/>
      <c r="F641" s="29"/>
      <c r="K641" s="29"/>
      <c r="P641" s="29"/>
      <c r="U641" s="29"/>
    </row>
    <row r="642">
      <c r="A642" s="28"/>
      <c r="F642" s="29"/>
      <c r="K642" s="29"/>
      <c r="P642" s="29"/>
      <c r="U642" s="29"/>
    </row>
    <row r="643">
      <c r="A643" s="28"/>
      <c r="F643" s="29"/>
      <c r="K643" s="29"/>
      <c r="P643" s="29"/>
      <c r="U643" s="29"/>
    </row>
    <row r="644">
      <c r="A644" s="28"/>
      <c r="F644" s="29"/>
      <c r="K644" s="29"/>
      <c r="P644" s="29"/>
      <c r="U644" s="29"/>
    </row>
    <row r="645">
      <c r="A645" s="28"/>
      <c r="F645" s="29"/>
      <c r="K645" s="29"/>
      <c r="P645" s="29"/>
      <c r="U645" s="29"/>
    </row>
    <row r="646">
      <c r="A646" s="28"/>
      <c r="F646" s="29"/>
      <c r="K646" s="29"/>
      <c r="P646" s="29"/>
      <c r="U646" s="29"/>
    </row>
    <row r="647">
      <c r="A647" s="28"/>
      <c r="F647" s="29"/>
      <c r="K647" s="29"/>
      <c r="P647" s="29"/>
      <c r="U647" s="29"/>
    </row>
    <row r="648">
      <c r="A648" s="28"/>
      <c r="F648" s="29"/>
      <c r="K648" s="29"/>
      <c r="P648" s="29"/>
      <c r="U648" s="29"/>
    </row>
    <row r="649">
      <c r="A649" s="28"/>
      <c r="F649" s="29"/>
      <c r="K649" s="29"/>
      <c r="P649" s="29"/>
      <c r="U649" s="29"/>
    </row>
    <row r="650">
      <c r="A650" s="28"/>
      <c r="F650" s="29"/>
      <c r="K650" s="29"/>
      <c r="P650" s="29"/>
      <c r="U650" s="29"/>
    </row>
    <row r="651">
      <c r="A651" s="28"/>
      <c r="F651" s="29"/>
      <c r="K651" s="29"/>
      <c r="P651" s="29"/>
      <c r="U651" s="29"/>
    </row>
    <row r="652">
      <c r="A652" s="28"/>
      <c r="F652" s="29"/>
      <c r="K652" s="29"/>
      <c r="P652" s="29"/>
      <c r="U652" s="29"/>
    </row>
    <row r="653">
      <c r="A653" s="28"/>
      <c r="F653" s="29"/>
      <c r="K653" s="29"/>
      <c r="P653" s="29"/>
      <c r="U653" s="29"/>
    </row>
    <row r="654">
      <c r="A654" s="28"/>
      <c r="F654" s="29"/>
      <c r="K654" s="29"/>
      <c r="P654" s="29"/>
      <c r="U654" s="29"/>
    </row>
    <row r="655">
      <c r="A655" s="28"/>
      <c r="F655" s="29"/>
      <c r="K655" s="29"/>
      <c r="P655" s="29"/>
      <c r="U655" s="29"/>
    </row>
    <row r="656">
      <c r="A656" s="28"/>
      <c r="F656" s="29"/>
      <c r="K656" s="29"/>
      <c r="P656" s="29"/>
      <c r="U656" s="29"/>
    </row>
    <row r="657">
      <c r="A657" s="28"/>
      <c r="F657" s="29"/>
      <c r="K657" s="29"/>
      <c r="P657" s="29"/>
      <c r="U657" s="29"/>
    </row>
    <row r="658">
      <c r="A658" s="28"/>
      <c r="F658" s="29"/>
      <c r="K658" s="29"/>
      <c r="P658" s="29"/>
      <c r="U658" s="29"/>
    </row>
    <row r="659">
      <c r="A659" s="28"/>
      <c r="F659" s="29"/>
      <c r="K659" s="29"/>
      <c r="P659" s="29"/>
      <c r="U659" s="29"/>
    </row>
    <row r="660">
      <c r="A660" s="28"/>
      <c r="F660" s="29"/>
      <c r="K660" s="29"/>
      <c r="P660" s="29"/>
      <c r="U660" s="29"/>
    </row>
    <row r="661">
      <c r="A661" s="28"/>
      <c r="F661" s="29"/>
      <c r="K661" s="29"/>
      <c r="P661" s="29"/>
      <c r="U661" s="29"/>
    </row>
    <row r="662">
      <c r="A662" s="28"/>
      <c r="F662" s="29"/>
      <c r="K662" s="29"/>
      <c r="P662" s="29"/>
      <c r="U662" s="29"/>
    </row>
    <row r="663">
      <c r="A663" s="28"/>
      <c r="F663" s="29"/>
      <c r="K663" s="29"/>
      <c r="P663" s="29"/>
      <c r="U663" s="29"/>
    </row>
    <row r="664">
      <c r="A664" s="28"/>
      <c r="F664" s="29"/>
      <c r="K664" s="29"/>
      <c r="P664" s="29"/>
      <c r="U664" s="29"/>
    </row>
    <row r="665">
      <c r="A665" s="28"/>
      <c r="F665" s="29"/>
      <c r="K665" s="29"/>
      <c r="P665" s="29"/>
      <c r="U665" s="29"/>
    </row>
    <row r="666">
      <c r="A666" s="28"/>
      <c r="F666" s="29"/>
      <c r="K666" s="29"/>
      <c r="P666" s="29"/>
      <c r="U666" s="29"/>
    </row>
    <row r="667">
      <c r="A667" s="28"/>
      <c r="F667" s="29"/>
      <c r="K667" s="29"/>
      <c r="P667" s="29"/>
      <c r="U667" s="29"/>
    </row>
    <row r="668">
      <c r="A668" s="28"/>
      <c r="F668" s="29"/>
      <c r="K668" s="29"/>
      <c r="P668" s="29"/>
      <c r="U668" s="29"/>
    </row>
    <row r="669">
      <c r="A669" s="28"/>
      <c r="F669" s="29"/>
      <c r="K669" s="29"/>
      <c r="P669" s="29"/>
      <c r="U669" s="29"/>
    </row>
    <row r="670">
      <c r="A670" s="28"/>
      <c r="F670" s="29"/>
      <c r="K670" s="29"/>
      <c r="P670" s="29"/>
      <c r="U670" s="29"/>
    </row>
    <row r="671">
      <c r="A671" s="28"/>
      <c r="F671" s="29"/>
      <c r="K671" s="29"/>
      <c r="P671" s="29"/>
      <c r="U671" s="29"/>
    </row>
    <row r="672">
      <c r="A672" s="28"/>
      <c r="F672" s="29"/>
      <c r="K672" s="29"/>
      <c r="P672" s="29"/>
      <c r="U672" s="29"/>
    </row>
    <row r="673">
      <c r="A673" s="28"/>
      <c r="F673" s="29"/>
      <c r="K673" s="29"/>
      <c r="P673" s="29"/>
      <c r="U673" s="29"/>
    </row>
    <row r="674">
      <c r="A674" s="28"/>
      <c r="F674" s="29"/>
      <c r="K674" s="29"/>
      <c r="P674" s="29"/>
      <c r="U674" s="29"/>
    </row>
    <row r="675">
      <c r="A675" s="28"/>
      <c r="F675" s="29"/>
      <c r="K675" s="29"/>
      <c r="P675" s="29"/>
      <c r="U675" s="29"/>
    </row>
    <row r="676">
      <c r="A676" s="28"/>
      <c r="F676" s="29"/>
      <c r="K676" s="29"/>
      <c r="P676" s="29"/>
      <c r="U676" s="29"/>
    </row>
    <row r="677">
      <c r="A677" s="28"/>
      <c r="F677" s="29"/>
      <c r="K677" s="29"/>
      <c r="P677" s="29"/>
      <c r="U677" s="29"/>
    </row>
    <row r="678">
      <c r="A678" s="28"/>
      <c r="F678" s="29"/>
      <c r="K678" s="29"/>
      <c r="P678" s="29"/>
      <c r="U678" s="29"/>
    </row>
    <row r="679">
      <c r="A679" s="28"/>
      <c r="F679" s="29"/>
      <c r="K679" s="29"/>
      <c r="P679" s="29"/>
      <c r="U679" s="29"/>
    </row>
    <row r="680">
      <c r="A680" s="28"/>
      <c r="F680" s="29"/>
      <c r="K680" s="29"/>
      <c r="P680" s="29"/>
      <c r="U680" s="29"/>
    </row>
    <row r="681">
      <c r="A681" s="28"/>
      <c r="F681" s="29"/>
      <c r="K681" s="29"/>
      <c r="P681" s="29"/>
      <c r="U681" s="29"/>
    </row>
    <row r="682">
      <c r="A682" s="28"/>
      <c r="F682" s="29"/>
      <c r="K682" s="29"/>
      <c r="P682" s="29"/>
      <c r="U682" s="29"/>
    </row>
    <row r="683">
      <c r="A683" s="28"/>
      <c r="F683" s="29"/>
      <c r="K683" s="29"/>
      <c r="P683" s="29"/>
      <c r="U683" s="29"/>
    </row>
    <row r="684">
      <c r="A684" s="28"/>
      <c r="F684" s="29"/>
      <c r="K684" s="29"/>
      <c r="P684" s="29"/>
      <c r="U684" s="29"/>
    </row>
    <row r="685">
      <c r="A685" s="28"/>
      <c r="F685" s="29"/>
      <c r="K685" s="29"/>
      <c r="P685" s="29"/>
      <c r="U685" s="29"/>
    </row>
    <row r="686">
      <c r="A686" s="28"/>
      <c r="F686" s="29"/>
      <c r="K686" s="29"/>
      <c r="P686" s="29"/>
      <c r="U686" s="29"/>
    </row>
    <row r="687">
      <c r="A687" s="28"/>
      <c r="F687" s="29"/>
      <c r="K687" s="29"/>
      <c r="P687" s="29"/>
      <c r="U687" s="29"/>
    </row>
    <row r="688">
      <c r="A688" s="28"/>
      <c r="F688" s="29"/>
      <c r="K688" s="29"/>
      <c r="P688" s="29"/>
      <c r="U688" s="29"/>
    </row>
    <row r="689">
      <c r="A689" s="28"/>
      <c r="F689" s="29"/>
      <c r="K689" s="29"/>
      <c r="P689" s="29"/>
      <c r="U689" s="29"/>
    </row>
    <row r="690">
      <c r="A690" s="28"/>
      <c r="F690" s="29"/>
      <c r="K690" s="29"/>
      <c r="P690" s="29"/>
      <c r="U690" s="29"/>
    </row>
    <row r="691">
      <c r="A691" s="28"/>
      <c r="F691" s="29"/>
      <c r="K691" s="29"/>
      <c r="P691" s="29"/>
      <c r="U691" s="29"/>
    </row>
    <row r="692">
      <c r="A692" s="28"/>
      <c r="F692" s="29"/>
      <c r="K692" s="29"/>
      <c r="P692" s="29"/>
      <c r="U692" s="29"/>
    </row>
    <row r="693">
      <c r="A693" s="28"/>
      <c r="F693" s="29"/>
      <c r="K693" s="29"/>
      <c r="P693" s="29"/>
      <c r="U693" s="29"/>
    </row>
    <row r="694">
      <c r="A694" s="28"/>
      <c r="F694" s="29"/>
      <c r="K694" s="29"/>
      <c r="P694" s="29"/>
      <c r="U694" s="29"/>
    </row>
    <row r="695">
      <c r="A695" s="28"/>
      <c r="F695" s="29"/>
      <c r="K695" s="29"/>
      <c r="P695" s="29"/>
      <c r="U695" s="29"/>
    </row>
    <row r="696">
      <c r="A696" s="28"/>
      <c r="F696" s="29"/>
      <c r="K696" s="29"/>
      <c r="P696" s="29"/>
      <c r="U696" s="29"/>
    </row>
    <row r="697">
      <c r="A697" s="28"/>
      <c r="F697" s="29"/>
      <c r="K697" s="29"/>
      <c r="P697" s="29"/>
      <c r="U697" s="29"/>
    </row>
    <row r="698">
      <c r="A698" s="28"/>
      <c r="F698" s="29"/>
      <c r="K698" s="29"/>
      <c r="P698" s="29"/>
      <c r="U698" s="29"/>
    </row>
    <row r="699">
      <c r="A699" s="28"/>
      <c r="F699" s="29"/>
      <c r="K699" s="29"/>
      <c r="P699" s="29"/>
      <c r="U699" s="29"/>
    </row>
    <row r="700">
      <c r="A700" s="28"/>
      <c r="F700" s="29"/>
      <c r="K700" s="29"/>
      <c r="P700" s="29"/>
      <c r="U700" s="29"/>
    </row>
    <row r="701">
      <c r="A701" s="28"/>
      <c r="F701" s="29"/>
      <c r="K701" s="29"/>
      <c r="P701" s="29"/>
      <c r="U701" s="29"/>
    </row>
    <row r="702">
      <c r="A702" s="28"/>
      <c r="F702" s="29"/>
      <c r="K702" s="29"/>
      <c r="P702" s="29"/>
      <c r="U702" s="29"/>
    </row>
    <row r="703">
      <c r="A703" s="28"/>
      <c r="F703" s="29"/>
      <c r="K703" s="29"/>
      <c r="P703" s="29"/>
      <c r="U703" s="29"/>
    </row>
    <row r="704">
      <c r="A704" s="28"/>
      <c r="F704" s="29"/>
      <c r="K704" s="29"/>
      <c r="P704" s="29"/>
      <c r="U704" s="29"/>
    </row>
    <row r="705">
      <c r="A705" s="28"/>
      <c r="F705" s="29"/>
      <c r="K705" s="29"/>
      <c r="P705" s="29"/>
      <c r="U705" s="29"/>
    </row>
    <row r="706">
      <c r="A706" s="28"/>
      <c r="F706" s="29"/>
      <c r="K706" s="29"/>
      <c r="P706" s="29"/>
      <c r="U706" s="29"/>
    </row>
    <row r="707">
      <c r="A707" s="28"/>
      <c r="F707" s="29"/>
      <c r="K707" s="29"/>
      <c r="P707" s="29"/>
      <c r="U707" s="29"/>
    </row>
    <row r="708">
      <c r="A708" s="28"/>
      <c r="F708" s="29"/>
      <c r="K708" s="29"/>
      <c r="P708" s="29"/>
      <c r="U708" s="29"/>
    </row>
    <row r="709">
      <c r="A709" s="28"/>
      <c r="F709" s="29"/>
      <c r="K709" s="29"/>
      <c r="P709" s="29"/>
      <c r="U709" s="29"/>
    </row>
    <row r="710">
      <c r="A710" s="28"/>
      <c r="F710" s="29"/>
      <c r="K710" s="29"/>
      <c r="P710" s="29"/>
      <c r="U710" s="29"/>
    </row>
    <row r="711">
      <c r="A711" s="28"/>
      <c r="F711" s="29"/>
      <c r="K711" s="29"/>
      <c r="P711" s="29"/>
      <c r="U711" s="29"/>
    </row>
    <row r="712">
      <c r="A712" s="28"/>
      <c r="F712" s="29"/>
      <c r="K712" s="29"/>
      <c r="P712" s="29"/>
      <c r="U712" s="29"/>
    </row>
    <row r="713">
      <c r="A713" s="28"/>
      <c r="F713" s="29"/>
      <c r="K713" s="29"/>
      <c r="P713" s="29"/>
      <c r="U713" s="29"/>
    </row>
    <row r="714">
      <c r="A714" s="28"/>
      <c r="F714" s="29"/>
      <c r="K714" s="29"/>
      <c r="P714" s="29"/>
      <c r="U714" s="29"/>
    </row>
    <row r="715">
      <c r="A715" s="28"/>
      <c r="F715" s="29"/>
      <c r="K715" s="29"/>
      <c r="P715" s="29"/>
      <c r="U715" s="29"/>
    </row>
    <row r="716">
      <c r="A716" s="28"/>
      <c r="F716" s="29"/>
      <c r="K716" s="29"/>
      <c r="P716" s="29"/>
      <c r="U716" s="29"/>
    </row>
    <row r="717">
      <c r="A717" s="28"/>
      <c r="F717" s="29"/>
      <c r="K717" s="29"/>
      <c r="P717" s="29"/>
      <c r="U717" s="29"/>
    </row>
    <row r="718">
      <c r="A718" s="28"/>
      <c r="F718" s="29"/>
      <c r="K718" s="29"/>
      <c r="P718" s="29"/>
      <c r="U718" s="29"/>
    </row>
    <row r="719">
      <c r="A719" s="28"/>
      <c r="F719" s="29"/>
      <c r="K719" s="29"/>
      <c r="P719" s="29"/>
      <c r="U719" s="29"/>
    </row>
    <row r="720">
      <c r="A720" s="28"/>
      <c r="F720" s="29"/>
      <c r="K720" s="29"/>
      <c r="P720" s="29"/>
      <c r="U720" s="29"/>
    </row>
    <row r="721">
      <c r="A721" s="28"/>
      <c r="F721" s="29"/>
      <c r="K721" s="29"/>
      <c r="P721" s="29"/>
      <c r="U721" s="29"/>
    </row>
    <row r="722">
      <c r="A722" s="28"/>
      <c r="F722" s="29"/>
      <c r="K722" s="29"/>
      <c r="P722" s="29"/>
      <c r="U722" s="29"/>
    </row>
    <row r="723">
      <c r="A723" s="28"/>
      <c r="F723" s="29"/>
      <c r="K723" s="29"/>
      <c r="P723" s="29"/>
      <c r="U723" s="29"/>
    </row>
    <row r="724">
      <c r="A724" s="28"/>
      <c r="F724" s="29"/>
      <c r="K724" s="29"/>
      <c r="P724" s="29"/>
      <c r="U724" s="29"/>
    </row>
    <row r="725">
      <c r="A725" s="28"/>
      <c r="F725" s="29"/>
      <c r="K725" s="29"/>
      <c r="P725" s="29"/>
      <c r="U725" s="29"/>
    </row>
    <row r="726">
      <c r="A726" s="28"/>
      <c r="F726" s="29"/>
      <c r="K726" s="29"/>
      <c r="P726" s="29"/>
      <c r="U726" s="29"/>
    </row>
    <row r="727">
      <c r="A727" s="28"/>
      <c r="F727" s="29"/>
      <c r="K727" s="29"/>
      <c r="P727" s="29"/>
      <c r="U727" s="29"/>
    </row>
    <row r="728">
      <c r="A728" s="28"/>
      <c r="F728" s="29"/>
      <c r="K728" s="29"/>
      <c r="P728" s="29"/>
      <c r="U728" s="29"/>
    </row>
    <row r="729">
      <c r="A729" s="28"/>
      <c r="F729" s="29"/>
      <c r="K729" s="29"/>
      <c r="P729" s="29"/>
      <c r="U729" s="29"/>
    </row>
    <row r="730">
      <c r="A730" s="28"/>
      <c r="F730" s="29"/>
      <c r="K730" s="29"/>
      <c r="P730" s="29"/>
      <c r="U730" s="29"/>
    </row>
    <row r="731">
      <c r="A731" s="28"/>
      <c r="F731" s="29"/>
      <c r="K731" s="29"/>
      <c r="P731" s="29"/>
      <c r="U731" s="29"/>
    </row>
    <row r="732">
      <c r="A732" s="28"/>
      <c r="F732" s="29"/>
      <c r="K732" s="29"/>
      <c r="P732" s="29"/>
      <c r="U732" s="29"/>
    </row>
    <row r="733">
      <c r="A733" s="28"/>
      <c r="F733" s="29"/>
      <c r="K733" s="29"/>
      <c r="P733" s="29"/>
      <c r="U733" s="29"/>
    </row>
    <row r="734">
      <c r="A734" s="28"/>
      <c r="F734" s="29"/>
      <c r="K734" s="29"/>
      <c r="P734" s="29"/>
      <c r="U734" s="29"/>
    </row>
    <row r="735">
      <c r="A735" s="28"/>
      <c r="F735" s="29"/>
      <c r="K735" s="29"/>
      <c r="P735" s="29"/>
      <c r="U735" s="29"/>
    </row>
    <row r="736">
      <c r="A736" s="28"/>
      <c r="F736" s="29"/>
      <c r="K736" s="29"/>
      <c r="P736" s="29"/>
      <c r="U736" s="29"/>
    </row>
    <row r="737">
      <c r="A737" s="28"/>
      <c r="F737" s="29"/>
      <c r="K737" s="29"/>
      <c r="P737" s="29"/>
      <c r="U737" s="29"/>
    </row>
    <row r="738">
      <c r="A738" s="28"/>
      <c r="F738" s="29"/>
      <c r="K738" s="29"/>
      <c r="P738" s="29"/>
      <c r="U738" s="29"/>
    </row>
    <row r="739">
      <c r="A739" s="28"/>
      <c r="F739" s="29"/>
      <c r="K739" s="29"/>
      <c r="P739" s="29"/>
      <c r="U739" s="29"/>
    </row>
    <row r="740">
      <c r="A740" s="28"/>
      <c r="F740" s="29"/>
      <c r="K740" s="29"/>
      <c r="P740" s="29"/>
      <c r="U740" s="29"/>
    </row>
    <row r="741">
      <c r="A741" s="28"/>
      <c r="F741" s="29"/>
      <c r="K741" s="29"/>
      <c r="P741" s="29"/>
      <c r="U741" s="29"/>
    </row>
    <row r="742">
      <c r="A742" s="28"/>
      <c r="F742" s="29"/>
      <c r="K742" s="29"/>
      <c r="P742" s="29"/>
      <c r="U742" s="29"/>
    </row>
    <row r="743">
      <c r="A743" s="28"/>
      <c r="F743" s="29"/>
      <c r="K743" s="29"/>
      <c r="P743" s="29"/>
      <c r="U743" s="29"/>
    </row>
    <row r="744">
      <c r="A744" s="28"/>
      <c r="F744" s="29"/>
      <c r="K744" s="29"/>
      <c r="P744" s="29"/>
      <c r="U744" s="29"/>
    </row>
    <row r="745">
      <c r="A745" s="28"/>
      <c r="F745" s="29"/>
      <c r="K745" s="29"/>
      <c r="P745" s="29"/>
      <c r="U745" s="29"/>
    </row>
    <row r="746">
      <c r="A746" s="28"/>
      <c r="F746" s="29"/>
      <c r="K746" s="29"/>
      <c r="P746" s="29"/>
      <c r="U746" s="29"/>
    </row>
    <row r="747">
      <c r="A747" s="28"/>
      <c r="F747" s="29"/>
      <c r="K747" s="29"/>
      <c r="P747" s="29"/>
      <c r="U747" s="29"/>
    </row>
    <row r="748">
      <c r="A748" s="28"/>
      <c r="F748" s="29"/>
      <c r="K748" s="29"/>
      <c r="P748" s="29"/>
      <c r="U748" s="29"/>
    </row>
    <row r="749">
      <c r="A749" s="28"/>
      <c r="F749" s="29"/>
      <c r="K749" s="29"/>
      <c r="P749" s="29"/>
      <c r="U749" s="29"/>
    </row>
    <row r="750">
      <c r="A750" s="28"/>
      <c r="F750" s="29"/>
      <c r="K750" s="29"/>
      <c r="P750" s="29"/>
      <c r="U750" s="29"/>
    </row>
    <row r="751">
      <c r="A751" s="28"/>
      <c r="F751" s="29"/>
      <c r="K751" s="29"/>
      <c r="P751" s="29"/>
      <c r="U751" s="29"/>
    </row>
    <row r="752">
      <c r="A752" s="28"/>
      <c r="F752" s="29"/>
      <c r="K752" s="29"/>
      <c r="P752" s="29"/>
      <c r="U752" s="29"/>
    </row>
    <row r="753">
      <c r="A753" s="28"/>
      <c r="F753" s="29"/>
      <c r="K753" s="29"/>
      <c r="P753" s="29"/>
      <c r="U753" s="29"/>
    </row>
    <row r="754">
      <c r="A754" s="28"/>
      <c r="F754" s="29"/>
      <c r="K754" s="29"/>
      <c r="P754" s="29"/>
      <c r="U754" s="29"/>
    </row>
    <row r="755">
      <c r="A755" s="28"/>
      <c r="F755" s="29"/>
      <c r="K755" s="29"/>
      <c r="P755" s="29"/>
      <c r="U755" s="29"/>
    </row>
    <row r="756">
      <c r="A756" s="28"/>
      <c r="F756" s="29"/>
      <c r="K756" s="29"/>
      <c r="P756" s="29"/>
      <c r="U756" s="29"/>
    </row>
    <row r="757">
      <c r="A757" s="28"/>
      <c r="F757" s="29"/>
      <c r="K757" s="29"/>
      <c r="P757" s="29"/>
      <c r="U757" s="29"/>
    </row>
    <row r="758">
      <c r="A758" s="28"/>
      <c r="F758" s="29"/>
      <c r="K758" s="29"/>
      <c r="P758" s="29"/>
      <c r="U758" s="29"/>
    </row>
    <row r="759">
      <c r="A759" s="28"/>
      <c r="F759" s="29"/>
      <c r="K759" s="29"/>
      <c r="P759" s="29"/>
      <c r="U759" s="29"/>
    </row>
    <row r="760">
      <c r="A760" s="28"/>
      <c r="F760" s="29"/>
      <c r="K760" s="29"/>
      <c r="P760" s="29"/>
      <c r="U760" s="29"/>
    </row>
    <row r="761">
      <c r="A761" s="28"/>
      <c r="F761" s="29"/>
      <c r="K761" s="29"/>
      <c r="P761" s="29"/>
      <c r="U761" s="29"/>
    </row>
    <row r="762">
      <c r="A762" s="28"/>
      <c r="F762" s="29"/>
      <c r="K762" s="29"/>
      <c r="P762" s="29"/>
      <c r="U762" s="29"/>
    </row>
    <row r="763">
      <c r="A763" s="28"/>
      <c r="F763" s="29"/>
      <c r="K763" s="29"/>
      <c r="P763" s="29"/>
      <c r="U763" s="29"/>
    </row>
    <row r="764">
      <c r="A764" s="28"/>
      <c r="F764" s="29"/>
      <c r="K764" s="29"/>
      <c r="P764" s="29"/>
      <c r="U764" s="29"/>
    </row>
    <row r="765">
      <c r="A765" s="28"/>
      <c r="F765" s="29"/>
      <c r="K765" s="29"/>
      <c r="P765" s="29"/>
      <c r="U765" s="29"/>
    </row>
    <row r="766">
      <c r="A766" s="28"/>
      <c r="F766" s="29"/>
      <c r="K766" s="29"/>
      <c r="P766" s="29"/>
      <c r="U766" s="29"/>
    </row>
    <row r="767">
      <c r="A767" s="28"/>
      <c r="F767" s="29"/>
      <c r="K767" s="29"/>
      <c r="P767" s="29"/>
      <c r="U767" s="29"/>
    </row>
    <row r="768">
      <c r="A768" s="28"/>
      <c r="F768" s="29"/>
      <c r="K768" s="29"/>
      <c r="P768" s="29"/>
      <c r="U768" s="29"/>
    </row>
    <row r="769">
      <c r="A769" s="28"/>
      <c r="F769" s="29"/>
      <c r="K769" s="29"/>
      <c r="P769" s="29"/>
      <c r="U769" s="29"/>
    </row>
    <row r="770">
      <c r="A770" s="28"/>
      <c r="F770" s="29"/>
      <c r="K770" s="29"/>
      <c r="P770" s="29"/>
      <c r="U770" s="29"/>
    </row>
    <row r="771">
      <c r="A771" s="28"/>
      <c r="F771" s="29"/>
      <c r="K771" s="29"/>
      <c r="P771" s="29"/>
      <c r="U771" s="29"/>
    </row>
    <row r="772">
      <c r="A772" s="28"/>
      <c r="F772" s="29"/>
      <c r="K772" s="29"/>
      <c r="P772" s="29"/>
      <c r="U772" s="29"/>
    </row>
    <row r="773">
      <c r="A773" s="28"/>
      <c r="F773" s="29"/>
      <c r="K773" s="29"/>
      <c r="P773" s="29"/>
      <c r="U773" s="29"/>
    </row>
    <row r="774">
      <c r="A774" s="28"/>
      <c r="F774" s="29"/>
      <c r="K774" s="29"/>
      <c r="P774" s="29"/>
      <c r="U774" s="29"/>
    </row>
    <row r="775">
      <c r="A775" s="28"/>
      <c r="F775" s="29"/>
      <c r="K775" s="29"/>
      <c r="P775" s="29"/>
      <c r="U775" s="29"/>
    </row>
    <row r="776">
      <c r="A776" s="28"/>
      <c r="F776" s="29"/>
      <c r="K776" s="29"/>
      <c r="P776" s="29"/>
      <c r="U776" s="29"/>
    </row>
    <row r="777">
      <c r="A777" s="28"/>
      <c r="F777" s="29"/>
      <c r="K777" s="29"/>
      <c r="P777" s="29"/>
      <c r="U777" s="29"/>
    </row>
    <row r="778">
      <c r="A778" s="28"/>
      <c r="F778" s="29"/>
      <c r="K778" s="29"/>
      <c r="P778" s="29"/>
      <c r="U778" s="29"/>
    </row>
    <row r="779">
      <c r="A779" s="28"/>
      <c r="F779" s="29"/>
      <c r="K779" s="29"/>
      <c r="P779" s="29"/>
      <c r="U779" s="29"/>
    </row>
    <row r="780">
      <c r="A780" s="28"/>
      <c r="F780" s="29"/>
      <c r="K780" s="29"/>
      <c r="P780" s="29"/>
      <c r="U780" s="29"/>
    </row>
    <row r="781">
      <c r="A781" s="28"/>
      <c r="F781" s="29"/>
      <c r="K781" s="29"/>
      <c r="P781" s="29"/>
      <c r="U781" s="29"/>
    </row>
    <row r="782">
      <c r="A782" s="28"/>
      <c r="F782" s="29"/>
      <c r="K782" s="29"/>
      <c r="P782" s="29"/>
      <c r="U782" s="29"/>
    </row>
    <row r="783">
      <c r="A783" s="28"/>
      <c r="F783" s="29"/>
      <c r="K783" s="29"/>
      <c r="P783" s="29"/>
      <c r="U783" s="29"/>
    </row>
    <row r="784">
      <c r="A784" s="28"/>
      <c r="F784" s="29"/>
      <c r="K784" s="29"/>
      <c r="P784" s="29"/>
      <c r="U784" s="29"/>
    </row>
    <row r="785">
      <c r="A785" s="28"/>
      <c r="F785" s="29"/>
      <c r="K785" s="29"/>
      <c r="P785" s="29"/>
      <c r="U785" s="29"/>
    </row>
    <row r="786">
      <c r="A786" s="28"/>
      <c r="F786" s="29"/>
      <c r="K786" s="29"/>
      <c r="P786" s="29"/>
      <c r="U786" s="29"/>
    </row>
    <row r="787">
      <c r="A787" s="28"/>
      <c r="F787" s="29"/>
      <c r="K787" s="29"/>
      <c r="P787" s="29"/>
      <c r="U787" s="29"/>
    </row>
    <row r="788">
      <c r="A788" s="28"/>
      <c r="F788" s="29"/>
      <c r="K788" s="29"/>
      <c r="P788" s="29"/>
      <c r="U788" s="29"/>
    </row>
    <row r="789">
      <c r="A789" s="28"/>
      <c r="F789" s="29"/>
      <c r="K789" s="29"/>
      <c r="P789" s="29"/>
      <c r="U789" s="29"/>
    </row>
    <row r="790">
      <c r="A790" s="28"/>
      <c r="F790" s="29"/>
      <c r="K790" s="29"/>
      <c r="P790" s="29"/>
      <c r="U790" s="29"/>
    </row>
    <row r="791">
      <c r="A791" s="28"/>
      <c r="F791" s="29"/>
      <c r="K791" s="29"/>
      <c r="P791" s="29"/>
      <c r="U791" s="29"/>
    </row>
    <row r="792">
      <c r="A792" s="28"/>
      <c r="F792" s="29"/>
      <c r="K792" s="29"/>
      <c r="P792" s="29"/>
      <c r="U792" s="29"/>
    </row>
    <row r="793">
      <c r="A793" s="28"/>
      <c r="F793" s="29"/>
      <c r="K793" s="29"/>
      <c r="P793" s="29"/>
      <c r="U793" s="29"/>
    </row>
    <row r="794">
      <c r="A794" s="28"/>
      <c r="F794" s="29"/>
      <c r="K794" s="29"/>
      <c r="P794" s="29"/>
      <c r="U794" s="29"/>
    </row>
    <row r="795">
      <c r="A795" s="28"/>
      <c r="F795" s="29"/>
      <c r="K795" s="29"/>
      <c r="P795" s="29"/>
      <c r="U795" s="29"/>
    </row>
    <row r="796">
      <c r="A796" s="28"/>
      <c r="F796" s="29"/>
      <c r="K796" s="29"/>
      <c r="P796" s="29"/>
      <c r="U796" s="29"/>
    </row>
    <row r="797">
      <c r="A797" s="28"/>
      <c r="F797" s="29"/>
      <c r="K797" s="29"/>
      <c r="P797" s="29"/>
      <c r="U797" s="29"/>
    </row>
    <row r="798">
      <c r="A798" s="28"/>
      <c r="F798" s="29"/>
      <c r="K798" s="29"/>
      <c r="P798" s="29"/>
      <c r="U798" s="29"/>
    </row>
    <row r="799">
      <c r="A799" s="28"/>
      <c r="F799" s="29"/>
      <c r="K799" s="29"/>
      <c r="P799" s="29"/>
      <c r="U799" s="29"/>
    </row>
    <row r="800">
      <c r="A800" s="28"/>
      <c r="F800" s="29"/>
      <c r="K800" s="29"/>
      <c r="P800" s="29"/>
      <c r="U800" s="29"/>
    </row>
    <row r="801">
      <c r="A801" s="28"/>
      <c r="F801" s="29"/>
      <c r="K801" s="29"/>
      <c r="P801" s="29"/>
      <c r="U801" s="29"/>
    </row>
    <row r="802">
      <c r="A802" s="28"/>
      <c r="F802" s="29"/>
      <c r="K802" s="29"/>
      <c r="P802" s="29"/>
      <c r="U802" s="29"/>
    </row>
    <row r="803">
      <c r="A803" s="28"/>
      <c r="F803" s="29"/>
      <c r="K803" s="29"/>
      <c r="P803" s="29"/>
      <c r="U803" s="29"/>
    </row>
    <row r="804">
      <c r="A804" s="28"/>
      <c r="F804" s="29"/>
      <c r="K804" s="29"/>
      <c r="P804" s="29"/>
      <c r="U804" s="29"/>
    </row>
    <row r="805">
      <c r="A805" s="28"/>
      <c r="F805" s="29"/>
      <c r="K805" s="29"/>
      <c r="P805" s="29"/>
      <c r="U805" s="29"/>
    </row>
    <row r="806">
      <c r="A806" s="28"/>
      <c r="F806" s="29"/>
      <c r="K806" s="29"/>
      <c r="P806" s="29"/>
      <c r="U806" s="29"/>
    </row>
    <row r="807">
      <c r="A807" s="28"/>
      <c r="F807" s="29"/>
      <c r="K807" s="29"/>
      <c r="P807" s="29"/>
      <c r="U807" s="29"/>
    </row>
    <row r="808">
      <c r="A808" s="28"/>
      <c r="F808" s="29"/>
      <c r="K808" s="29"/>
      <c r="P808" s="29"/>
      <c r="U808" s="29"/>
    </row>
    <row r="809">
      <c r="A809" s="28"/>
      <c r="F809" s="29"/>
      <c r="K809" s="29"/>
      <c r="P809" s="29"/>
      <c r="U809" s="29"/>
    </row>
    <row r="810">
      <c r="A810" s="28"/>
      <c r="F810" s="29"/>
      <c r="K810" s="29"/>
      <c r="P810" s="29"/>
      <c r="U810" s="29"/>
    </row>
    <row r="811">
      <c r="A811" s="28"/>
      <c r="F811" s="29"/>
      <c r="K811" s="29"/>
      <c r="P811" s="29"/>
      <c r="U811" s="29"/>
    </row>
    <row r="812">
      <c r="A812" s="28"/>
      <c r="F812" s="29"/>
      <c r="K812" s="29"/>
      <c r="P812" s="29"/>
      <c r="U812" s="29"/>
    </row>
    <row r="813">
      <c r="A813" s="28"/>
      <c r="F813" s="29"/>
      <c r="K813" s="29"/>
      <c r="P813" s="29"/>
      <c r="U813" s="29"/>
    </row>
    <row r="814">
      <c r="A814" s="28"/>
      <c r="F814" s="29"/>
      <c r="K814" s="29"/>
      <c r="P814" s="29"/>
      <c r="U814" s="29"/>
    </row>
    <row r="815">
      <c r="A815" s="28"/>
      <c r="F815" s="29"/>
      <c r="K815" s="29"/>
      <c r="P815" s="29"/>
      <c r="U815" s="29"/>
    </row>
    <row r="816">
      <c r="A816" s="28"/>
      <c r="F816" s="29"/>
      <c r="K816" s="29"/>
      <c r="P816" s="29"/>
      <c r="U816" s="29"/>
    </row>
    <row r="817">
      <c r="A817" s="28"/>
      <c r="F817" s="29"/>
      <c r="K817" s="29"/>
      <c r="P817" s="29"/>
      <c r="U817" s="29"/>
    </row>
    <row r="818">
      <c r="A818" s="28"/>
      <c r="F818" s="29"/>
      <c r="K818" s="29"/>
      <c r="P818" s="29"/>
      <c r="U818" s="29"/>
    </row>
    <row r="819">
      <c r="A819" s="28"/>
      <c r="F819" s="29"/>
      <c r="K819" s="29"/>
      <c r="P819" s="29"/>
      <c r="U819" s="29"/>
    </row>
    <row r="820">
      <c r="A820" s="28"/>
      <c r="F820" s="29"/>
      <c r="K820" s="29"/>
      <c r="P820" s="29"/>
      <c r="U820" s="29"/>
    </row>
    <row r="821">
      <c r="A821" s="28"/>
      <c r="F821" s="29"/>
      <c r="K821" s="29"/>
      <c r="P821" s="29"/>
      <c r="U821" s="29"/>
    </row>
    <row r="822">
      <c r="A822" s="28"/>
      <c r="F822" s="29"/>
      <c r="K822" s="29"/>
      <c r="P822" s="29"/>
      <c r="U822" s="29"/>
    </row>
    <row r="823">
      <c r="A823" s="28"/>
      <c r="F823" s="29"/>
      <c r="K823" s="29"/>
      <c r="P823" s="29"/>
      <c r="U823" s="29"/>
    </row>
    <row r="824">
      <c r="A824" s="28"/>
      <c r="F824" s="29"/>
      <c r="K824" s="29"/>
      <c r="P824" s="29"/>
      <c r="U824" s="29"/>
    </row>
    <row r="825">
      <c r="A825" s="28"/>
      <c r="F825" s="29"/>
      <c r="K825" s="29"/>
      <c r="P825" s="29"/>
      <c r="U825" s="29"/>
    </row>
    <row r="826">
      <c r="A826" s="28"/>
      <c r="F826" s="29"/>
      <c r="K826" s="29"/>
      <c r="P826" s="29"/>
      <c r="U826" s="29"/>
    </row>
    <row r="827">
      <c r="A827" s="28"/>
      <c r="F827" s="29"/>
      <c r="K827" s="29"/>
      <c r="P827" s="29"/>
      <c r="U827" s="29"/>
    </row>
    <row r="828">
      <c r="A828" s="28"/>
      <c r="F828" s="29"/>
      <c r="K828" s="29"/>
      <c r="P828" s="29"/>
      <c r="U828" s="29"/>
    </row>
    <row r="829">
      <c r="A829" s="28"/>
      <c r="F829" s="29"/>
      <c r="K829" s="29"/>
      <c r="P829" s="29"/>
      <c r="U829" s="29"/>
    </row>
    <row r="830">
      <c r="A830" s="28"/>
      <c r="F830" s="29"/>
      <c r="K830" s="29"/>
      <c r="P830" s="29"/>
      <c r="U830" s="29"/>
    </row>
    <row r="831">
      <c r="A831" s="28"/>
      <c r="F831" s="29"/>
      <c r="K831" s="29"/>
      <c r="P831" s="29"/>
      <c r="U831" s="29"/>
    </row>
    <row r="832">
      <c r="A832" s="28"/>
      <c r="F832" s="29"/>
      <c r="K832" s="29"/>
      <c r="P832" s="29"/>
      <c r="U832" s="29"/>
    </row>
    <row r="833">
      <c r="A833" s="28"/>
      <c r="F833" s="29"/>
      <c r="K833" s="29"/>
      <c r="P833" s="29"/>
      <c r="U833" s="29"/>
    </row>
    <row r="834">
      <c r="A834" s="28"/>
      <c r="F834" s="29"/>
      <c r="K834" s="29"/>
      <c r="P834" s="29"/>
      <c r="U834" s="29"/>
    </row>
    <row r="835">
      <c r="A835" s="28"/>
      <c r="F835" s="29"/>
      <c r="K835" s="29"/>
      <c r="P835" s="29"/>
      <c r="U835" s="29"/>
    </row>
    <row r="836">
      <c r="A836" s="28"/>
      <c r="F836" s="29"/>
      <c r="K836" s="29"/>
      <c r="P836" s="29"/>
      <c r="U836" s="29"/>
    </row>
    <row r="837">
      <c r="A837" s="28"/>
      <c r="F837" s="29"/>
      <c r="K837" s="29"/>
      <c r="P837" s="29"/>
      <c r="U837" s="29"/>
    </row>
    <row r="838">
      <c r="A838" s="28"/>
      <c r="F838" s="29"/>
      <c r="K838" s="29"/>
      <c r="P838" s="29"/>
      <c r="U838" s="29"/>
    </row>
    <row r="839">
      <c r="A839" s="28"/>
      <c r="F839" s="29"/>
      <c r="K839" s="29"/>
      <c r="P839" s="29"/>
      <c r="U839" s="29"/>
    </row>
    <row r="840">
      <c r="A840" s="28"/>
      <c r="F840" s="29"/>
      <c r="K840" s="29"/>
      <c r="P840" s="29"/>
      <c r="U840" s="29"/>
    </row>
    <row r="841">
      <c r="A841" s="28"/>
      <c r="F841" s="29"/>
      <c r="K841" s="29"/>
      <c r="P841" s="29"/>
      <c r="U841" s="29"/>
    </row>
    <row r="842">
      <c r="A842" s="28"/>
      <c r="F842" s="29"/>
      <c r="K842" s="29"/>
      <c r="P842" s="29"/>
      <c r="U842" s="29"/>
    </row>
    <row r="843">
      <c r="A843" s="28"/>
      <c r="F843" s="29"/>
      <c r="K843" s="29"/>
      <c r="P843" s="29"/>
      <c r="U843" s="29"/>
    </row>
    <row r="844">
      <c r="A844" s="28"/>
      <c r="F844" s="29"/>
      <c r="K844" s="29"/>
      <c r="P844" s="29"/>
      <c r="U844" s="29"/>
    </row>
    <row r="845">
      <c r="A845" s="28"/>
      <c r="F845" s="29"/>
      <c r="K845" s="29"/>
      <c r="P845" s="29"/>
      <c r="U845" s="29"/>
    </row>
    <row r="846">
      <c r="A846" s="28"/>
      <c r="F846" s="29"/>
      <c r="K846" s="29"/>
      <c r="P846" s="29"/>
      <c r="U846" s="29"/>
    </row>
    <row r="847">
      <c r="A847" s="28"/>
      <c r="F847" s="29"/>
      <c r="K847" s="29"/>
      <c r="P847" s="29"/>
      <c r="U847" s="29"/>
    </row>
    <row r="848">
      <c r="A848" s="28"/>
      <c r="F848" s="29"/>
      <c r="K848" s="29"/>
      <c r="P848" s="29"/>
      <c r="U848" s="29"/>
    </row>
    <row r="849">
      <c r="A849" s="28"/>
      <c r="F849" s="29"/>
      <c r="K849" s="29"/>
      <c r="P849" s="29"/>
      <c r="U849" s="29"/>
    </row>
    <row r="850">
      <c r="A850" s="28"/>
      <c r="F850" s="29"/>
      <c r="K850" s="29"/>
      <c r="P850" s="29"/>
      <c r="U850" s="29"/>
    </row>
    <row r="851">
      <c r="A851" s="28"/>
      <c r="F851" s="29"/>
      <c r="K851" s="29"/>
      <c r="P851" s="29"/>
      <c r="U851" s="29"/>
    </row>
    <row r="852">
      <c r="A852" s="28"/>
      <c r="F852" s="29"/>
      <c r="K852" s="29"/>
      <c r="P852" s="29"/>
      <c r="U852" s="29"/>
    </row>
    <row r="853">
      <c r="A853" s="28"/>
      <c r="F853" s="29"/>
      <c r="K853" s="29"/>
      <c r="P853" s="29"/>
      <c r="U853" s="29"/>
    </row>
    <row r="854">
      <c r="A854" s="28"/>
      <c r="F854" s="29"/>
      <c r="K854" s="29"/>
      <c r="P854" s="29"/>
      <c r="U854" s="29"/>
    </row>
    <row r="855">
      <c r="A855" s="28"/>
      <c r="F855" s="29"/>
      <c r="K855" s="29"/>
      <c r="P855" s="29"/>
      <c r="U855" s="29"/>
    </row>
    <row r="856">
      <c r="A856" s="28"/>
      <c r="F856" s="29"/>
      <c r="K856" s="29"/>
      <c r="P856" s="29"/>
      <c r="U856" s="29"/>
    </row>
    <row r="857">
      <c r="A857" s="28"/>
      <c r="F857" s="29"/>
      <c r="K857" s="29"/>
      <c r="P857" s="29"/>
      <c r="U857" s="29"/>
    </row>
    <row r="858">
      <c r="A858" s="28"/>
      <c r="F858" s="29"/>
      <c r="K858" s="29"/>
      <c r="P858" s="29"/>
      <c r="U858" s="29"/>
    </row>
    <row r="859">
      <c r="A859" s="28"/>
      <c r="F859" s="29"/>
      <c r="K859" s="29"/>
      <c r="P859" s="29"/>
      <c r="U859" s="29"/>
    </row>
    <row r="860">
      <c r="A860" s="28"/>
      <c r="F860" s="29"/>
      <c r="K860" s="29"/>
      <c r="P860" s="29"/>
      <c r="U860" s="29"/>
    </row>
    <row r="861">
      <c r="A861" s="28"/>
      <c r="F861" s="29"/>
      <c r="K861" s="29"/>
      <c r="P861" s="29"/>
      <c r="U861" s="29"/>
    </row>
    <row r="862">
      <c r="A862" s="28"/>
      <c r="F862" s="29"/>
      <c r="K862" s="29"/>
      <c r="P862" s="29"/>
      <c r="U862" s="29"/>
    </row>
    <row r="863">
      <c r="A863" s="28"/>
      <c r="F863" s="29"/>
      <c r="K863" s="29"/>
      <c r="P863" s="29"/>
      <c r="U863" s="29"/>
    </row>
    <row r="864">
      <c r="A864" s="28"/>
      <c r="F864" s="29"/>
      <c r="K864" s="29"/>
      <c r="P864" s="29"/>
      <c r="U864" s="29"/>
    </row>
    <row r="865">
      <c r="A865" s="28"/>
      <c r="F865" s="29"/>
      <c r="K865" s="29"/>
      <c r="P865" s="29"/>
      <c r="U865" s="29"/>
    </row>
    <row r="866">
      <c r="A866" s="28"/>
      <c r="F866" s="29"/>
      <c r="K866" s="29"/>
      <c r="P866" s="29"/>
      <c r="U866" s="29"/>
    </row>
    <row r="867">
      <c r="A867" s="28"/>
      <c r="F867" s="29"/>
      <c r="K867" s="29"/>
      <c r="P867" s="29"/>
      <c r="U867" s="29"/>
    </row>
    <row r="868">
      <c r="A868" s="28"/>
      <c r="F868" s="29"/>
      <c r="K868" s="29"/>
      <c r="P868" s="29"/>
      <c r="U868" s="29"/>
    </row>
    <row r="869">
      <c r="A869" s="28"/>
      <c r="F869" s="29"/>
      <c r="K869" s="29"/>
      <c r="P869" s="29"/>
      <c r="U869" s="29"/>
    </row>
    <row r="870">
      <c r="A870" s="28"/>
      <c r="F870" s="29"/>
      <c r="K870" s="29"/>
      <c r="P870" s="29"/>
      <c r="U870" s="29"/>
    </row>
    <row r="871">
      <c r="A871" s="28"/>
      <c r="F871" s="29"/>
      <c r="K871" s="29"/>
      <c r="P871" s="29"/>
      <c r="U871" s="29"/>
    </row>
    <row r="872">
      <c r="A872" s="28"/>
      <c r="F872" s="29"/>
      <c r="K872" s="29"/>
      <c r="P872" s="29"/>
      <c r="U872" s="29"/>
    </row>
    <row r="873">
      <c r="A873" s="28"/>
      <c r="F873" s="29"/>
      <c r="K873" s="29"/>
      <c r="P873" s="29"/>
      <c r="U873" s="29"/>
    </row>
    <row r="874">
      <c r="A874" s="28"/>
      <c r="F874" s="29"/>
      <c r="K874" s="29"/>
      <c r="P874" s="29"/>
      <c r="U874" s="29"/>
    </row>
    <row r="875">
      <c r="A875" s="28"/>
      <c r="F875" s="29"/>
      <c r="K875" s="29"/>
      <c r="P875" s="29"/>
      <c r="U875" s="29"/>
    </row>
    <row r="876">
      <c r="A876" s="28"/>
      <c r="F876" s="29"/>
      <c r="K876" s="29"/>
      <c r="P876" s="29"/>
      <c r="U876" s="29"/>
    </row>
    <row r="877">
      <c r="A877" s="28"/>
      <c r="F877" s="29"/>
      <c r="K877" s="29"/>
      <c r="P877" s="29"/>
      <c r="U877" s="29"/>
    </row>
    <row r="878">
      <c r="A878" s="28"/>
      <c r="F878" s="29"/>
      <c r="K878" s="29"/>
      <c r="P878" s="29"/>
      <c r="U878" s="29"/>
    </row>
    <row r="879">
      <c r="A879" s="28"/>
      <c r="F879" s="29"/>
      <c r="K879" s="29"/>
      <c r="P879" s="29"/>
      <c r="U879" s="29"/>
    </row>
    <row r="880">
      <c r="A880" s="28"/>
      <c r="F880" s="29"/>
      <c r="K880" s="29"/>
      <c r="P880" s="29"/>
      <c r="U880" s="29"/>
    </row>
    <row r="881">
      <c r="A881" s="28"/>
      <c r="F881" s="29"/>
      <c r="K881" s="29"/>
      <c r="P881" s="29"/>
      <c r="U881" s="29"/>
    </row>
    <row r="882">
      <c r="A882" s="28"/>
      <c r="F882" s="29"/>
      <c r="K882" s="29"/>
      <c r="P882" s="29"/>
      <c r="U882" s="29"/>
    </row>
    <row r="883">
      <c r="A883" s="28"/>
      <c r="F883" s="29"/>
      <c r="K883" s="29"/>
      <c r="P883" s="29"/>
      <c r="U883" s="29"/>
    </row>
    <row r="884">
      <c r="A884" s="28"/>
      <c r="F884" s="29"/>
      <c r="K884" s="29"/>
      <c r="P884" s="29"/>
      <c r="U884" s="29"/>
    </row>
    <row r="885">
      <c r="A885" s="28"/>
      <c r="F885" s="29"/>
      <c r="K885" s="29"/>
      <c r="P885" s="29"/>
      <c r="U885" s="29"/>
    </row>
    <row r="886">
      <c r="A886" s="28"/>
      <c r="F886" s="29"/>
      <c r="K886" s="29"/>
      <c r="P886" s="29"/>
      <c r="U886" s="29"/>
    </row>
    <row r="887">
      <c r="A887" s="28"/>
      <c r="F887" s="29"/>
      <c r="K887" s="29"/>
      <c r="P887" s="29"/>
      <c r="U887" s="29"/>
    </row>
    <row r="888">
      <c r="A888" s="28"/>
      <c r="F888" s="29"/>
      <c r="K888" s="29"/>
      <c r="P888" s="29"/>
      <c r="U888" s="29"/>
    </row>
    <row r="889">
      <c r="A889" s="28"/>
      <c r="F889" s="29"/>
      <c r="K889" s="29"/>
      <c r="P889" s="29"/>
      <c r="U889" s="29"/>
    </row>
    <row r="890">
      <c r="A890" s="28"/>
      <c r="F890" s="29"/>
      <c r="K890" s="29"/>
      <c r="P890" s="29"/>
      <c r="U890" s="29"/>
    </row>
    <row r="891">
      <c r="A891" s="28"/>
      <c r="F891" s="29"/>
      <c r="K891" s="29"/>
      <c r="P891" s="29"/>
      <c r="U891" s="29"/>
    </row>
    <row r="892">
      <c r="A892" s="28"/>
      <c r="F892" s="29"/>
      <c r="K892" s="29"/>
      <c r="P892" s="29"/>
      <c r="U892" s="29"/>
    </row>
    <row r="893">
      <c r="A893" s="28"/>
      <c r="F893" s="29"/>
      <c r="K893" s="29"/>
      <c r="P893" s="29"/>
      <c r="U893" s="29"/>
    </row>
    <row r="894">
      <c r="A894" s="28"/>
      <c r="F894" s="29"/>
      <c r="K894" s="29"/>
      <c r="P894" s="29"/>
      <c r="U894" s="29"/>
    </row>
    <row r="895">
      <c r="A895" s="28"/>
      <c r="F895" s="29"/>
      <c r="K895" s="29"/>
      <c r="P895" s="29"/>
      <c r="U895" s="29"/>
    </row>
    <row r="896">
      <c r="A896" s="28"/>
      <c r="F896" s="29"/>
      <c r="K896" s="29"/>
      <c r="P896" s="29"/>
      <c r="U896" s="29"/>
    </row>
    <row r="897">
      <c r="A897" s="28"/>
      <c r="F897" s="29"/>
      <c r="K897" s="29"/>
      <c r="P897" s="29"/>
      <c r="U897" s="29"/>
    </row>
    <row r="898">
      <c r="A898" s="28"/>
      <c r="F898" s="29"/>
      <c r="K898" s="29"/>
      <c r="P898" s="29"/>
      <c r="U898" s="29"/>
    </row>
    <row r="899">
      <c r="A899" s="28"/>
      <c r="F899" s="29"/>
      <c r="K899" s="29"/>
      <c r="P899" s="29"/>
      <c r="U899" s="29"/>
    </row>
    <row r="900">
      <c r="A900" s="28"/>
      <c r="F900" s="29"/>
      <c r="K900" s="29"/>
      <c r="P900" s="29"/>
      <c r="U900" s="29"/>
    </row>
    <row r="901">
      <c r="A901" s="28"/>
      <c r="F901" s="29"/>
      <c r="K901" s="29"/>
      <c r="P901" s="29"/>
      <c r="U901" s="29"/>
    </row>
    <row r="902">
      <c r="A902" s="28"/>
      <c r="F902" s="29"/>
      <c r="K902" s="29"/>
      <c r="P902" s="29"/>
      <c r="U902" s="29"/>
    </row>
    <row r="903">
      <c r="A903" s="28"/>
      <c r="F903" s="29"/>
      <c r="K903" s="29"/>
      <c r="P903" s="29"/>
      <c r="U903" s="29"/>
    </row>
    <row r="904">
      <c r="A904" s="28"/>
      <c r="F904" s="29"/>
      <c r="K904" s="29"/>
      <c r="P904" s="29"/>
      <c r="U904" s="29"/>
    </row>
    <row r="905">
      <c r="A905" s="28"/>
      <c r="F905" s="29"/>
      <c r="K905" s="29"/>
      <c r="P905" s="29"/>
      <c r="U905" s="29"/>
    </row>
    <row r="906">
      <c r="A906" s="28"/>
      <c r="F906" s="29"/>
      <c r="K906" s="29"/>
      <c r="P906" s="29"/>
      <c r="U906" s="29"/>
    </row>
    <row r="907">
      <c r="A907" s="28"/>
      <c r="F907" s="29"/>
      <c r="K907" s="29"/>
      <c r="P907" s="29"/>
      <c r="U907" s="29"/>
    </row>
    <row r="908">
      <c r="A908" s="28"/>
      <c r="F908" s="29"/>
      <c r="K908" s="29"/>
      <c r="P908" s="29"/>
      <c r="U908" s="29"/>
    </row>
    <row r="909">
      <c r="A909" s="28"/>
      <c r="F909" s="29"/>
      <c r="K909" s="29"/>
      <c r="P909" s="29"/>
      <c r="U909" s="29"/>
    </row>
    <row r="910">
      <c r="A910" s="28"/>
      <c r="F910" s="29"/>
      <c r="K910" s="29"/>
      <c r="P910" s="29"/>
      <c r="U910" s="29"/>
    </row>
    <row r="911">
      <c r="A911" s="28"/>
      <c r="F911" s="29"/>
      <c r="K911" s="29"/>
      <c r="P911" s="29"/>
      <c r="U911" s="29"/>
    </row>
    <row r="912">
      <c r="A912" s="28"/>
      <c r="F912" s="29"/>
      <c r="K912" s="29"/>
      <c r="P912" s="29"/>
      <c r="U912" s="29"/>
    </row>
    <row r="913">
      <c r="A913" s="28"/>
      <c r="F913" s="29"/>
      <c r="K913" s="29"/>
      <c r="P913" s="29"/>
      <c r="U913" s="29"/>
    </row>
    <row r="914">
      <c r="A914" s="28"/>
      <c r="F914" s="29"/>
      <c r="K914" s="29"/>
      <c r="P914" s="29"/>
      <c r="U914" s="29"/>
    </row>
    <row r="915">
      <c r="A915" s="28"/>
      <c r="F915" s="29"/>
      <c r="K915" s="29"/>
      <c r="P915" s="29"/>
      <c r="U915" s="29"/>
    </row>
    <row r="916">
      <c r="A916" s="28"/>
      <c r="F916" s="29"/>
      <c r="K916" s="29"/>
      <c r="P916" s="29"/>
      <c r="U916" s="29"/>
    </row>
    <row r="917">
      <c r="A917" s="28"/>
      <c r="F917" s="29"/>
      <c r="K917" s="29"/>
      <c r="P917" s="29"/>
      <c r="U917" s="29"/>
    </row>
    <row r="918">
      <c r="A918" s="28"/>
      <c r="F918" s="29"/>
      <c r="K918" s="29"/>
      <c r="P918" s="29"/>
      <c r="U918" s="29"/>
    </row>
    <row r="919">
      <c r="A919" s="28"/>
      <c r="F919" s="29"/>
      <c r="K919" s="29"/>
      <c r="P919" s="29"/>
      <c r="U919" s="29"/>
    </row>
    <row r="920">
      <c r="A920" s="28"/>
      <c r="F920" s="29"/>
      <c r="K920" s="29"/>
      <c r="P920" s="29"/>
      <c r="U920" s="29"/>
    </row>
    <row r="921">
      <c r="A921" s="28"/>
      <c r="F921" s="29"/>
      <c r="K921" s="29"/>
      <c r="P921" s="29"/>
      <c r="U921" s="29"/>
    </row>
    <row r="922">
      <c r="A922" s="28"/>
      <c r="F922" s="29"/>
      <c r="K922" s="29"/>
      <c r="P922" s="29"/>
      <c r="U922" s="29"/>
    </row>
    <row r="923">
      <c r="A923" s="28"/>
      <c r="F923" s="29"/>
      <c r="K923" s="29"/>
      <c r="P923" s="29"/>
      <c r="U923" s="29"/>
    </row>
    <row r="924">
      <c r="A924" s="28"/>
      <c r="F924" s="29"/>
      <c r="K924" s="29"/>
      <c r="P924" s="29"/>
      <c r="U924" s="29"/>
    </row>
    <row r="925">
      <c r="A925" s="28"/>
      <c r="F925" s="29"/>
      <c r="K925" s="29"/>
      <c r="P925" s="29"/>
      <c r="U925" s="29"/>
    </row>
    <row r="926">
      <c r="A926" s="28"/>
      <c r="F926" s="29"/>
      <c r="K926" s="29"/>
      <c r="P926" s="29"/>
      <c r="U926" s="29"/>
    </row>
    <row r="927">
      <c r="A927" s="28"/>
      <c r="F927" s="29"/>
      <c r="K927" s="29"/>
      <c r="P927" s="29"/>
      <c r="U927" s="29"/>
    </row>
    <row r="928">
      <c r="A928" s="28"/>
      <c r="F928" s="29"/>
      <c r="K928" s="29"/>
      <c r="P928" s="29"/>
      <c r="U928" s="29"/>
    </row>
    <row r="929">
      <c r="A929" s="28"/>
      <c r="F929" s="29"/>
      <c r="K929" s="29"/>
      <c r="P929" s="29"/>
      <c r="U929" s="29"/>
    </row>
    <row r="930">
      <c r="A930" s="28"/>
      <c r="F930" s="29"/>
      <c r="K930" s="29"/>
      <c r="P930" s="29"/>
      <c r="U930" s="29"/>
    </row>
    <row r="931">
      <c r="A931" s="28"/>
      <c r="F931" s="29"/>
      <c r="K931" s="29"/>
      <c r="P931" s="29"/>
      <c r="U931" s="29"/>
    </row>
    <row r="932">
      <c r="A932" s="28"/>
      <c r="F932" s="29"/>
      <c r="K932" s="29"/>
      <c r="P932" s="29"/>
      <c r="U932" s="29"/>
    </row>
    <row r="933">
      <c r="A933" s="28"/>
      <c r="F933" s="29"/>
      <c r="K933" s="29"/>
      <c r="P933" s="29"/>
      <c r="U933" s="29"/>
    </row>
    <row r="934">
      <c r="A934" s="28"/>
      <c r="F934" s="29"/>
      <c r="K934" s="29"/>
      <c r="P934" s="29"/>
      <c r="U934" s="29"/>
    </row>
    <row r="935">
      <c r="A935" s="28"/>
      <c r="F935" s="29"/>
      <c r="K935" s="29"/>
      <c r="P935" s="29"/>
      <c r="U935" s="29"/>
    </row>
    <row r="936">
      <c r="A936" s="28"/>
      <c r="F936" s="29"/>
      <c r="K936" s="29"/>
      <c r="P936" s="29"/>
      <c r="U936" s="29"/>
    </row>
    <row r="937">
      <c r="A937" s="28"/>
      <c r="F937" s="29"/>
      <c r="K937" s="29"/>
      <c r="P937" s="29"/>
      <c r="U937" s="29"/>
    </row>
    <row r="938">
      <c r="A938" s="28"/>
      <c r="F938" s="29"/>
      <c r="K938" s="29"/>
      <c r="P938" s="29"/>
      <c r="U938" s="29"/>
    </row>
    <row r="939">
      <c r="A939" s="28"/>
      <c r="F939" s="29"/>
      <c r="K939" s="29"/>
      <c r="P939" s="29"/>
      <c r="U939" s="29"/>
    </row>
    <row r="940">
      <c r="A940" s="28"/>
      <c r="F940" s="29"/>
      <c r="K940" s="29"/>
      <c r="P940" s="29"/>
      <c r="U940" s="29"/>
    </row>
    <row r="941">
      <c r="A941" s="28"/>
      <c r="F941" s="29"/>
      <c r="K941" s="29"/>
      <c r="P941" s="29"/>
      <c r="U941" s="29"/>
    </row>
    <row r="942">
      <c r="A942" s="28"/>
      <c r="F942" s="29"/>
      <c r="K942" s="29"/>
      <c r="P942" s="29"/>
      <c r="U942" s="29"/>
    </row>
    <row r="943">
      <c r="A943" s="28"/>
      <c r="F943" s="29"/>
      <c r="K943" s="29"/>
      <c r="P943" s="29"/>
      <c r="U943" s="29"/>
    </row>
    <row r="944">
      <c r="A944" s="28"/>
      <c r="F944" s="29"/>
      <c r="K944" s="29"/>
      <c r="P944" s="29"/>
      <c r="U944" s="29"/>
    </row>
    <row r="945">
      <c r="A945" s="28"/>
      <c r="F945" s="29"/>
      <c r="K945" s="29"/>
      <c r="P945" s="29"/>
      <c r="U945" s="29"/>
    </row>
    <row r="946">
      <c r="A946" s="28"/>
      <c r="F946" s="29"/>
      <c r="K946" s="29"/>
      <c r="P946" s="29"/>
      <c r="U946" s="29"/>
    </row>
    <row r="947">
      <c r="A947" s="28"/>
      <c r="F947" s="29"/>
      <c r="K947" s="29"/>
      <c r="P947" s="29"/>
      <c r="U947" s="29"/>
    </row>
    <row r="948">
      <c r="A948" s="28"/>
      <c r="F948" s="29"/>
      <c r="K948" s="29"/>
      <c r="P948" s="29"/>
      <c r="U948" s="29"/>
    </row>
    <row r="949">
      <c r="A949" s="28"/>
      <c r="F949" s="29"/>
      <c r="K949" s="29"/>
      <c r="P949" s="29"/>
      <c r="U949" s="29"/>
    </row>
    <row r="950">
      <c r="A950" s="28"/>
      <c r="F950" s="29"/>
      <c r="K950" s="29"/>
      <c r="P950" s="29"/>
      <c r="U950" s="29"/>
    </row>
    <row r="951">
      <c r="A951" s="28"/>
      <c r="F951" s="29"/>
      <c r="K951" s="29"/>
      <c r="P951" s="29"/>
      <c r="U951" s="29"/>
    </row>
    <row r="952">
      <c r="A952" s="28"/>
      <c r="F952" s="29"/>
      <c r="K952" s="29"/>
      <c r="P952" s="29"/>
      <c r="U952" s="29"/>
    </row>
    <row r="953">
      <c r="A953" s="28"/>
      <c r="F953" s="29"/>
      <c r="K953" s="29"/>
      <c r="P953" s="29"/>
      <c r="U953" s="29"/>
    </row>
    <row r="954">
      <c r="A954" s="28"/>
      <c r="F954" s="29"/>
      <c r="K954" s="29"/>
      <c r="P954" s="29"/>
      <c r="U954" s="29"/>
    </row>
    <row r="955">
      <c r="A955" s="28"/>
      <c r="F955" s="29"/>
      <c r="K955" s="29"/>
      <c r="P955" s="29"/>
      <c r="U955" s="29"/>
    </row>
    <row r="956">
      <c r="A956" s="28"/>
      <c r="F956" s="29"/>
      <c r="K956" s="29"/>
      <c r="P956" s="29"/>
      <c r="U956" s="29"/>
    </row>
    <row r="957">
      <c r="A957" s="28"/>
      <c r="F957" s="29"/>
      <c r="K957" s="29"/>
      <c r="P957" s="29"/>
      <c r="U957" s="29"/>
    </row>
    <row r="958">
      <c r="A958" s="28"/>
      <c r="F958" s="29"/>
      <c r="K958" s="29"/>
      <c r="P958" s="29"/>
      <c r="U958" s="29"/>
    </row>
    <row r="959">
      <c r="A959" s="28"/>
      <c r="F959" s="29"/>
      <c r="K959" s="29"/>
      <c r="P959" s="29"/>
      <c r="U959" s="29"/>
    </row>
    <row r="960">
      <c r="A960" s="28"/>
      <c r="F960" s="29"/>
      <c r="K960" s="29"/>
      <c r="P960" s="29"/>
      <c r="U960" s="29"/>
    </row>
    <row r="961">
      <c r="A961" s="28"/>
      <c r="F961" s="29"/>
      <c r="K961" s="29"/>
      <c r="P961" s="29"/>
      <c r="U961" s="29"/>
    </row>
    <row r="962">
      <c r="A962" s="28"/>
      <c r="F962" s="29"/>
      <c r="K962" s="29"/>
      <c r="P962" s="29"/>
      <c r="U962" s="29"/>
    </row>
    <row r="963">
      <c r="A963" s="28"/>
      <c r="F963" s="29"/>
      <c r="K963" s="29"/>
      <c r="P963" s="29"/>
      <c r="U963" s="29"/>
    </row>
    <row r="964">
      <c r="A964" s="28"/>
      <c r="F964" s="29"/>
      <c r="K964" s="29"/>
      <c r="P964" s="29"/>
      <c r="U964" s="29"/>
    </row>
    <row r="965">
      <c r="A965" s="28"/>
      <c r="F965" s="29"/>
      <c r="K965" s="29"/>
      <c r="P965" s="29"/>
      <c r="U965" s="29"/>
    </row>
    <row r="966">
      <c r="A966" s="28"/>
      <c r="F966" s="29"/>
      <c r="K966" s="29"/>
      <c r="P966" s="29"/>
      <c r="U966" s="29"/>
    </row>
    <row r="967">
      <c r="A967" s="28"/>
      <c r="F967" s="29"/>
      <c r="K967" s="29"/>
      <c r="P967" s="29"/>
      <c r="U967" s="29"/>
    </row>
    <row r="968">
      <c r="A968" s="28"/>
      <c r="F968" s="29"/>
      <c r="K968" s="29"/>
      <c r="P968" s="29"/>
      <c r="U968" s="29"/>
    </row>
    <row r="969">
      <c r="A969" s="28"/>
      <c r="F969" s="29"/>
      <c r="K969" s="29"/>
      <c r="P969" s="29"/>
      <c r="U969" s="29"/>
    </row>
    <row r="970">
      <c r="A970" s="28"/>
      <c r="F970" s="29"/>
      <c r="K970" s="29"/>
      <c r="P970" s="29"/>
      <c r="U970" s="29"/>
    </row>
    <row r="971">
      <c r="A971" s="28"/>
      <c r="F971" s="29"/>
      <c r="K971" s="29"/>
      <c r="P971" s="29"/>
      <c r="U971" s="29"/>
    </row>
    <row r="972">
      <c r="A972" s="28"/>
      <c r="F972" s="29"/>
      <c r="K972" s="29"/>
      <c r="P972" s="29"/>
      <c r="U972" s="29"/>
    </row>
    <row r="973">
      <c r="A973" s="28"/>
      <c r="F973" s="29"/>
      <c r="K973" s="29"/>
      <c r="P973" s="29"/>
      <c r="U973" s="29"/>
    </row>
    <row r="974">
      <c r="A974" s="28"/>
      <c r="F974" s="29"/>
      <c r="K974" s="29"/>
      <c r="P974" s="29"/>
      <c r="U974" s="29"/>
    </row>
    <row r="975">
      <c r="A975" s="28"/>
      <c r="F975" s="29"/>
      <c r="K975" s="29"/>
      <c r="P975" s="29"/>
      <c r="U975" s="29"/>
    </row>
    <row r="976">
      <c r="A976" s="28"/>
      <c r="F976" s="29"/>
      <c r="K976" s="29"/>
      <c r="P976" s="29"/>
      <c r="U976" s="29"/>
    </row>
    <row r="977">
      <c r="A977" s="28"/>
      <c r="F977" s="29"/>
      <c r="K977" s="29"/>
      <c r="P977" s="29"/>
      <c r="U977" s="29"/>
    </row>
    <row r="978">
      <c r="A978" s="28"/>
      <c r="F978" s="29"/>
      <c r="K978" s="29"/>
      <c r="P978" s="29"/>
      <c r="U978" s="29"/>
    </row>
    <row r="979">
      <c r="A979" s="28"/>
      <c r="F979" s="29"/>
      <c r="K979" s="29"/>
      <c r="P979" s="29"/>
      <c r="U979" s="29"/>
    </row>
    <row r="980">
      <c r="A980" s="28"/>
      <c r="F980" s="29"/>
      <c r="K980" s="29"/>
      <c r="P980" s="29"/>
      <c r="U980" s="29"/>
    </row>
    <row r="981">
      <c r="A981" s="28"/>
      <c r="F981" s="29"/>
      <c r="K981" s="29"/>
      <c r="P981" s="29"/>
      <c r="U981" s="29"/>
    </row>
    <row r="982">
      <c r="A982" s="28"/>
      <c r="F982" s="29"/>
      <c r="K982" s="29"/>
      <c r="P982" s="29"/>
      <c r="U982" s="29"/>
    </row>
    <row r="983">
      <c r="A983" s="28"/>
      <c r="F983" s="29"/>
      <c r="K983" s="29"/>
      <c r="P983" s="29"/>
      <c r="U983" s="29"/>
    </row>
    <row r="984">
      <c r="A984" s="28"/>
      <c r="F984" s="29"/>
      <c r="K984" s="29"/>
      <c r="P984" s="29"/>
      <c r="U984" s="29"/>
    </row>
    <row r="985">
      <c r="A985" s="28"/>
      <c r="F985" s="29"/>
      <c r="K985" s="29"/>
      <c r="P985" s="29"/>
      <c r="U985" s="29"/>
    </row>
    <row r="986">
      <c r="A986" s="28"/>
      <c r="F986" s="29"/>
      <c r="K986" s="29"/>
      <c r="P986" s="29"/>
      <c r="U986" s="29"/>
    </row>
    <row r="987">
      <c r="A987" s="28"/>
      <c r="F987" s="29"/>
      <c r="K987" s="29"/>
      <c r="P987" s="29"/>
      <c r="U987" s="29"/>
    </row>
    <row r="988">
      <c r="A988" s="28"/>
      <c r="F988" s="29"/>
      <c r="K988" s="29"/>
      <c r="P988" s="29"/>
      <c r="U988" s="29"/>
    </row>
    <row r="989">
      <c r="A989" s="28"/>
      <c r="F989" s="29"/>
      <c r="K989" s="29"/>
      <c r="P989" s="29"/>
      <c r="U989" s="29"/>
    </row>
    <row r="990">
      <c r="A990" s="28"/>
      <c r="F990" s="29"/>
      <c r="K990" s="29"/>
      <c r="P990" s="29"/>
      <c r="U990" s="29"/>
    </row>
    <row r="991">
      <c r="A991" s="28"/>
      <c r="F991" s="29"/>
      <c r="K991" s="29"/>
      <c r="P991" s="29"/>
      <c r="U991" s="29"/>
    </row>
    <row r="992">
      <c r="A992" s="28"/>
      <c r="F992" s="29"/>
      <c r="K992" s="29"/>
      <c r="P992" s="29"/>
      <c r="U992" s="29"/>
    </row>
    <row r="993">
      <c r="A993" s="28"/>
      <c r="F993" s="29"/>
      <c r="K993" s="29"/>
      <c r="P993" s="29"/>
      <c r="U993" s="29"/>
    </row>
    <row r="994">
      <c r="A994" s="28"/>
      <c r="F994" s="29"/>
      <c r="K994" s="29"/>
      <c r="P994" s="29"/>
      <c r="U994" s="29"/>
    </row>
    <row r="995">
      <c r="A995" s="28"/>
      <c r="F995" s="29"/>
      <c r="K995" s="29"/>
      <c r="P995" s="29"/>
      <c r="U995" s="29"/>
    </row>
    <row r="996">
      <c r="A996" s="28"/>
      <c r="F996" s="29"/>
      <c r="K996" s="29"/>
      <c r="P996" s="29"/>
      <c r="U996" s="29"/>
    </row>
    <row r="997">
      <c r="A997" s="28"/>
      <c r="F997" s="29"/>
      <c r="K997" s="29"/>
      <c r="P997" s="29"/>
      <c r="U997" s="29"/>
    </row>
  </sheetData>
  <mergeCells count="8">
    <mergeCell ref="Q3:S3"/>
    <mergeCell ref="V3:X3"/>
    <mergeCell ref="G3:I3"/>
    <mergeCell ref="L3:N3"/>
    <mergeCell ref="B3:D3"/>
    <mergeCell ref="N5:N6"/>
    <mergeCell ref="X5:X6"/>
    <mergeCell ref="B1:Y1"/>
  </mergeCells>
  <drawing r:id="rId1"/>
</worksheet>
</file>