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brio Cholera" sheetId="1" r:id="rId3"/>
    <sheet state="visible" name="Tetani" sheetId="2" r:id="rId4"/>
    <sheet state="visible" name="Staphylococcus" sheetId="3" r:id="rId5"/>
    <sheet state="visible" name="Chlamydia Pneumonia" sheetId="4" r:id="rId6"/>
    <sheet state="visible" name="Salmonella Enterica" sheetId="5" r:id="rId7"/>
    <sheet state="visible" name="Bacillus Subtilis" sheetId="6" r:id="rId8"/>
    <sheet state="visible" name="Streptococcus" sheetId="7" r:id="rId9"/>
    <sheet state="visible" name="Mycobacterium Tuberculosis" sheetId="8" r:id="rId10"/>
    <sheet state="visible" name="Clostridium Botulinum" sheetId="9" r:id="rId11"/>
    <sheet state="visible" name="tpse" sheetId="10" r:id="rId12"/>
    <sheet state="visible" name="Chlamydia Trachomatis" sheetId="11" r:id="rId13"/>
    <sheet state="visible" name="Helicobacter Pylori" sheetId="12" r:id="rId14"/>
  </sheets>
  <definedNames/>
  <calcPr/>
</workbook>
</file>

<file path=xl/sharedStrings.xml><?xml version="1.0" encoding="utf-8"?>
<sst xmlns="http://schemas.openxmlformats.org/spreadsheetml/2006/main" count="432" uniqueCount="157">
  <si>
    <t>Window Number&gt;=((Genomic Length-Window Size)/(Shift Size))+1</t>
  </si>
  <si>
    <t>Bacteria name:Vibrio Cholarae</t>
  </si>
  <si>
    <t>Window Number should be an integer</t>
  </si>
  <si>
    <t>WS1=1000,500</t>
  </si>
  <si>
    <t>WS2=3000,500</t>
  </si>
  <si>
    <t>WS3=5000,500</t>
  </si>
  <si>
    <t>ORI</t>
  </si>
  <si>
    <t>PEAK/AVG-1</t>
  </si>
  <si>
    <t>S.D./avg</t>
  </si>
  <si>
    <t>ratio</t>
  </si>
  <si>
    <t>peak1</t>
  </si>
  <si>
    <t>10,45,500/2091</t>
  </si>
  <si>
    <t>Bacteria name:Straphylococcus</t>
  </si>
  <si>
    <t>Bacteria name:Clostridium Tetani</t>
  </si>
  <si>
    <t>4,67,500/935</t>
  </si>
  <si>
    <t>12,75,000/2550</t>
  </si>
  <si>
    <t>17,13,500/3427</t>
  </si>
  <si>
    <t>4,63,500/927</t>
  </si>
  <si>
    <t>peak2</t>
  </si>
  <si>
    <t>13,34,500/2669</t>
  </si>
  <si>
    <t>4,65,500/931</t>
  </si>
  <si>
    <t>17,11,500</t>
  </si>
  <si>
    <t>12,74,500/2549</t>
  </si>
  <si>
    <t>peak3</t>
  </si>
  <si>
    <t>7,74,000/1548</t>
  </si>
  <si>
    <t>15,31,000/3062</t>
  </si>
  <si>
    <t>7,81,500/1563</t>
  </si>
  <si>
    <t>15,29,500/3059</t>
  </si>
  <si>
    <t>peak4</t>
  </si>
  <si>
    <t>15,27,000</t>
  </si>
  <si>
    <t>6,00,500/1201</t>
  </si>
  <si>
    <t>22,72,500/4545</t>
  </si>
  <si>
    <t>17,15,500/3431</t>
  </si>
  <si>
    <t>peak5</t>
  </si>
  <si>
    <t>16,87,500/3375</t>
  </si>
  <si>
    <t>10,44,000/2088</t>
  </si>
  <si>
    <t>11,44,500/2289</t>
  </si>
  <si>
    <t>10,43,500</t>
  </si>
  <si>
    <t>11,44,000/2288</t>
  </si>
  <si>
    <t>25,61,000/5122</t>
  </si>
  <si>
    <t>peak6</t>
  </si>
  <si>
    <t>22,73,000/4546</t>
  </si>
  <si>
    <t>29,25,500/5851</t>
  </si>
  <si>
    <t>gcskew</t>
  </si>
  <si>
    <t>15,37,000-15,42,500</t>
  </si>
  <si>
    <t>8,90,500/1781</t>
  </si>
  <si>
    <t>23,20,500/4641</t>
  </si>
  <si>
    <t>23,18,500/4637</t>
  </si>
  <si>
    <t>28,77,500/5755</t>
  </si>
  <si>
    <t>15,11,500/3023</t>
  </si>
  <si>
    <t>23,22,000/4644</t>
  </si>
  <si>
    <t>15,12,500/3025</t>
  </si>
  <si>
    <t>19,24,500/3849</t>
  </si>
  <si>
    <t>19,26,000/3852</t>
  </si>
  <si>
    <t>16,04,500/3209</t>
  </si>
  <si>
    <t>Bacteria name:Chlamydia Pneumonia</t>
  </si>
  <si>
    <t>5,33,000/1066</t>
  </si>
  <si>
    <t>5,31,500/1063</t>
  </si>
  <si>
    <t>4,74,000/948</t>
  </si>
  <si>
    <t>Bacteria name:Salmonella Enterica</t>
  </si>
  <si>
    <t>10,00,000/2000</t>
  </si>
  <si>
    <t>36,30,000/7620</t>
  </si>
  <si>
    <t>36,30,000/7260</t>
  </si>
  <si>
    <t>38,82,500/7765</t>
  </si>
  <si>
    <t>28,32,500/5665</t>
  </si>
  <si>
    <t>11,37,000/2274</t>
  </si>
  <si>
    <t>28,34,500/5669</t>
  </si>
  <si>
    <t>26,28,500/5257</t>
  </si>
  <si>
    <t>27,36,500/5473</t>
  </si>
  <si>
    <t>3,87,000/774</t>
  </si>
  <si>
    <t>26,30,500/5261</t>
  </si>
  <si>
    <t>4,80,500/961</t>
  </si>
  <si>
    <t>38,81,500/7763</t>
  </si>
  <si>
    <t>79,500/159</t>
  </si>
  <si>
    <t>8,15,000/1630</t>
  </si>
  <si>
    <t>4,82,500/965</t>
  </si>
  <si>
    <t>9,96,000/1992</t>
  </si>
  <si>
    <t>8,76,000/1752</t>
  </si>
  <si>
    <t>9,62,500/1925</t>
  </si>
  <si>
    <t>56,000/112</t>
  </si>
  <si>
    <t>5,30,000/1060</t>
  </si>
  <si>
    <t>54,500/109</t>
  </si>
  <si>
    <t>Bacteria name:Bacillus Subtilis</t>
  </si>
  <si>
    <t>38,72,500/7745</t>
  </si>
  <si>
    <t>39,56,000/7912</t>
  </si>
  <si>
    <t>32,00,000/6400</t>
  </si>
  <si>
    <t>7,26,500/1453</t>
  </si>
  <si>
    <t>31,36,000/6272</t>
  </si>
  <si>
    <t>25,12,500/5025</t>
  </si>
  <si>
    <t>21,62,000/4324</t>
  </si>
  <si>
    <t>1,59,000/318</t>
  </si>
  <si>
    <t>25,10,500/5021</t>
  </si>
  <si>
    <t>25,09,000/5018</t>
  </si>
  <si>
    <t>Bacteria name:Streptococcus</t>
  </si>
  <si>
    <t>12,94,500/2589</t>
  </si>
  <si>
    <t>12,93,500/2587</t>
  </si>
  <si>
    <t>12,93,000/2586</t>
  </si>
  <si>
    <t>11,74,000/2348</t>
  </si>
  <si>
    <t>9,14,500/1829</t>
  </si>
  <si>
    <t>Bacteria name:Mycobacterium Tuberculosis</t>
  </si>
  <si>
    <t>9,09,000/1818</t>
  </si>
  <si>
    <t>15,80,500/3161</t>
  </si>
  <si>
    <t>37,36,500/7473</t>
  </si>
  <si>
    <t>39,43,000/7886</t>
  </si>
  <si>
    <t>39,41,500/7883</t>
  </si>
  <si>
    <t>39,50,000/7900</t>
  </si>
  <si>
    <t>37,35,500/7471</t>
  </si>
  <si>
    <t>16,32,500/3265</t>
  </si>
  <si>
    <t>27,92,000/5584</t>
  </si>
  <si>
    <t>11,87,000/2374</t>
  </si>
  <si>
    <t>6,71,000/1342</t>
  </si>
  <si>
    <t>3,32,500/665</t>
  </si>
  <si>
    <t>6,71,500/1343</t>
  </si>
  <si>
    <t>16,34,000/3268</t>
  </si>
  <si>
    <t>Bacteria name:Clostridium Botulinum</t>
  </si>
  <si>
    <t>13,92,500/2785</t>
  </si>
  <si>
    <t>5,88,500/1177</t>
  </si>
  <si>
    <t>5,90,000/1180</t>
  </si>
  <si>
    <t>13,91,500/2783</t>
  </si>
  <si>
    <t>25,99,500/5199</t>
  </si>
  <si>
    <t>25,98,000/5196</t>
  </si>
  <si>
    <t>18,02,500/3605</t>
  </si>
  <si>
    <t>4,68,000/936</t>
  </si>
  <si>
    <t>Bacteria name:TPSE</t>
  </si>
  <si>
    <t>4,41,000/882</t>
  </si>
  <si>
    <t>2,62,500/525</t>
  </si>
  <si>
    <t>2,60,500/521</t>
  </si>
  <si>
    <t>2,64,500/529</t>
  </si>
  <si>
    <t>4,40,000/880</t>
  </si>
  <si>
    <t>2,06,500/413</t>
  </si>
  <si>
    <t>10,55,000/2110</t>
  </si>
  <si>
    <t>10,54,000/2108</t>
  </si>
  <si>
    <t>1,88,000/376</t>
  </si>
  <si>
    <t>4,97,000/994</t>
  </si>
  <si>
    <t>5,75,500/1151</t>
  </si>
  <si>
    <t>10,51,000/2102</t>
  </si>
  <si>
    <t>Bacteria name:Chlamydia Trachomatis</t>
  </si>
  <si>
    <t>7,05,500/1411</t>
  </si>
  <si>
    <t>3,78,500/757</t>
  </si>
  <si>
    <t>3,76,500/753</t>
  </si>
  <si>
    <t>8,50,500/1701</t>
  </si>
  <si>
    <t>4,01,500/803</t>
  </si>
  <si>
    <t>8,50,000/1700</t>
  </si>
  <si>
    <t>2,41,000/482</t>
  </si>
  <si>
    <t>7,92,500/1585</t>
  </si>
  <si>
    <t>1,34,000/268</t>
  </si>
  <si>
    <t>Bacteria name:Helicobacter Pylori</t>
  </si>
  <si>
    <t>8,79,500/1759</t>
  </si>
  <si>
    <t>11,09,500/2219</t>
  </si>
  <si>
    <t>7,51,000/1502</t>
  </si>
  <si>
    <t>3,25,500/650</t>
  </si>
  <si>
    <t>2,89,000/578</t>
  </si>
  <si>
    <t>3,95,500/791</t>
  </si>
  <si>
    <t>7,53,000/1506</t>
  </si>
  <si>
    <t>15,13,000/3026</t>
  </si>
  <si>
    <t>8,33,000/1666</t>
  </si>
  <si>
    <t>56,500/113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</si>
</sst>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color rgb="FFFFFFFF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readingOrder="0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shrinkToFit="0" vertical="center" wrapText="0"/>
    </xf>
    <xf borderId="0" fillId="8" fontId="2" numFmtId="0" xfId="0" applyAlignment="1" applyFill="1" applyFont="1">
      <alignment readingOrder="0"/>
    </xf>
    <xf borderId="0" fillId="3" fontId="2" numFmtId="0" xfId="0" applyFont="1"/>
    <xf borderId="0" fillId="9" fontId="2" numFmtId="0" xfId="0" applyAlignment="1" applyFill="1" applyFont="1">
      <alignment readingOrder="0"/>
    </xf>
    <xf borderId="0" fillId="8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10" fontId="4" numFmtId="0" xfId="0" applyAlignment="1" applyFill="1" applyFont="1">
      <alignment readingOrder="0"/>
    </xf>
    <xf borderId="0" fillId="0" fontId="1" numFmtId="0" xfId="0" applyAlignment="1" applyFont="1">
      <alignment horizontal="right" vertical="center"/>
    </xf>
    <xf borderId="0" fillId="9" fontId="1" numFmtId="0" xfId="0" applyAlignment="1" applyFont="1">
      <alignment vertical="bottom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7" fontId="1" numFmtId="0" xfId="0" applyAlignment="1" applyFont="1">
      <alignment vertical="bottom"/>
    </xf>
    <xf borderId="0" fillId="6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1" t="s">
        <v>11</v>
      </c>
      <c r="C5" s="12">
        <v>0.704579</v>
      </c>
      <c r="D5" s="14">
        <f>0.002056/0.0557381</f>
        <v>0.03688679736</v>
      </c>
      <c r="E5" s="12">
        <f>0.704579/0.03688679736
</f>
        <v>19.10111613</v>
      </c>
      <c r="F5" s="16"/>
      <c r="G5" s="15" t="s">
        <v>16</v>
      </c>
      <c r="H5" s="12">
        <v>0.836778</v>
      </c>
      <c r="I5" s="14">
        <f>0.001263/0.0326354</f>
        <v>0.03870030703</v>
      </c>
      <c r="J5" s="12">
        <f>0.836778/0.03870030703</f>
        <v>21.621999</v>
      </c>
      <c r="K5" s="16"/>
      <c r="L5" s="18" t="s">
        <v>21</v>
      </c>
      <c r="M5" s="19">
        <v>0.90472007</v>
      </c>
      <c r="N5" s="21">
        <v>0.037013754</v>
      </c>
      <c r="O5" s="19">
        <f>M5/N5</f>
        <v>24.44280767</v>
      </c>
    </row>
    <row r="6">
      <c r="A6" s="10" t="s">
        <v>18</v>
      </c>
      <c r="B6" s="17" t="s">
        <v>25</v>
      </c>
      <c r="C6" s="12">
        <v>0.579996</v>
      </c>
      <c r="E6" s="12">
        <f>0.579996/0.03688679736
</f>
        <v>15.72367463</v>
      </c>
      <c r="F6" s="16"/>
      <c r="G6" s="17" t="s">
        <v>27</v>
      </c>
      <c r="H6" s="12">
        <v>0.674132</v>
      </c>
      <c r="J6" s="12">
        <f>0.674132/0.03870030703</f>
        <v>17.41929333</v>
      </c>
      <c r="K6" s="16"/>
      <c r="L6" s="22" t="s">
        <v>29</v>
      </c>
      <c r="M6" s="19">
        <v>0.578451863</v>
      </c>
      <c r="O6" s="19">
        <f>M6/N5</f>
        <v>15.62802473</v>
      </c>
    </row>
    <row r="7">
      <c r="A7" s="10" t="s">
        <v>23</v>
      </c>
      <c r="B7" s="15" t="s">
        <v>32</v>
      </c>
      <c r="C7" s="12">
        <v>0.498293</v>
      </c>
      <c r="E7" s="12">
        <f>0.498293/0.03688679736
</f>
        <v>13.50870869</v>
      </c>
      <c r="F7" s="16"/>
      <c r="G7" s="11" t="s">
        <v>35</v>
      </c>
      <c r="H7" s="12">
        <v>0.595568</v>
      </c>
      <c r="J7" s="12">
        <f>0.595568/0.03870030703</f>
        <v>15.38923191</v>
      </c>
      <c r="K7" s="16"/>
      <c r="L7" s="25" t="s">
        <v>37</v>
      </c>
      <c r="M7" s="19">
        <v>0.293582051</v>
      </c>
      <c r="O7" s="19">
        <f>M7/N5</f>
        <v>7.931701578</v>
      </c>
    </row>
    <row r="8">
      <c r="A8" s="10" t="s">
        <v>28</v>
      </c>
      <c r="B8" s="12" t="s">
        <v>39</v>
      </c>
      <c r="C8" s="12">
        <v>0.366157</v>
      </c>
      <c r="E8" s="12">
        <f>0.366157/0.03688679736
</f>
        <v>9.926505585</v>
      </c>
      <c r="F8" s="16"/>
      <c r="K8" s="16"/>
    </row>
    <row r="9">
      <c r="A9" s="10" t="s">
        <v>33</v>
      </c>
      <c r="B9" s="12" t="s">
        <v>42</v>
      </c>
      <c r="C9" s="12">
        <v>0.364183</v>
      </c>
      <c r="E9" s="12">
        <f>0.364183/0.03688679736
</f>
        <v>9.872990502</v>
      </c>
      <c r="F9" s="16"/>
      <c r="K9" s="16"/>
    </row>
    <row r="10">
      <c r="A10" s="3"/>
      <c r="F10" s="16"/>
      <c r="K10" s="16"/>
    </row>
    <row r="11">
      <c r="A11" s="3" t="s">
        <v>43</v>
      </c>
      <c r="F11" s="16"/>
      <c r="K11" s="16"/>
      <c r="L11" s="17" t="s">
        <v>44</v>
      </c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</sheetData>
  <mergeCells count="7">
    <mergeCell ref="B3:D3"/>
    <mergeCell ref="G3:I3"/>
    <mergeCell ref="L3:N3"/>
    <mergeCell ref="B1:O1"/>
    <mergeCell ref="D5:D9"/>
    <mergeCell ref="I5:I7"/>
    <mergeCell ref="N5:N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123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5" t="s">
        <v>124</v>
      </c>
      <c r="C5" s="12">
        <v>0.695401</v>
      </c>
      <c r="D5" s="14">
        <f>0.003144726/0.056993</f>
        <v>0.05517740775</v>
      </c>
      <c r="E5" s="12">
        <f>0.695401/0.05517740775</f>
        <v>12.60300236</v>
      </c>
      <c r="F5" s="16"/>
      <c r="G5" s="17" t="s">
        <v>125</v>
      </c>
      <c r="H5" s="12">
        <v>0.683537</v>
      </c>
      <c r="I5" s="14">
        <f>0.002275131/0.0340034</f>
        <v>0.06690892675</v>
      </c>
      <c r="J5" s="12">
        <f>0.683537/0.06690892675</f>
        <v>10.21593131</v>
      </c>
      <c r="K5" s="16"/>
      <c r="L5" s="17" t="s">
        <v>126</v>
      </c>
      <c r="M5" s="12">
        <v>0.570931</v>
      </c>
      <c r="N5" s="14">
        <f>0.002115897/0.0268204</f>
        <v>0.07889132899</v>
      </c>
      <c r="O5" s="12">
        <f>0.570931/0.07889132899</f>
        <v>7.236929677</v>
      </c>
    </row>
    <row r="6">
      <c r="A6" s="10" t="s">
        <v>18</v>
      </c>
      <c r="B6" s="17" t="s">
        <v>127</v>
      </c>
      <c r="C6" s="12">
        <v>0.613092</v>
      </c>
      <c r="E6" s="12">
        <f>0.613092/0.05517740775</f>
        <v>11.11128676</v>
      </c>
      <c r="F6" s="16"/>
      <c r="G6" s="15" t="s">
        <v>128</v>
      </c>
      <c r="H6" s="12">
        <v>0.475881</v>
      </c>
      <c r="J6" s="12">
        <f>0.475881/0.06690892675</f>
        <v>7.112369352</v>
      </c>
      <c r="K6" s="16"/>
      <c r="L6" s="12" t="s">
        <v>129</v>
      </c>
      <c r="M6" s="12">
        <v>0.404639</v>
      </c>
      <c r="O6" s="12">
        <f>0.404639/0.07889132899</f>
        <v>5.129068114</v>
      </c>
    </row>
    <row r="7">
      <c r="A7" s="10" t="s">
        <v>23</v>
      </c>
      <c r="B7" s="11" t="s">
        <v>130</v>
      </c>
      <c r="C7" s="12">
        <v>0.437597</v>
      </c>
      <c r="E7" s="12">
        <f>0.437597/0.05517740775</f>
        <v>7.930727771</v>
      </c>
      <c r="F7" s="16"/>
      <c r="G7" s="11" t="s">
        <v>131</v>
      </c>
      <c r="H7" s="12">
        <v>0.342718</v>
      </c>
      <c r="J7" s="12">
        <f>0.342718/0.06690892675</f>
        <v>5.122156589</v>
      </c>
      <c r="K7" s="16"/>
      <c r="L7" s="12" t="s">
        <v>132</v>
      </c>
      <c r="M7" s="12">
        <v>0.36508</v>
      </c>
      <c r="O7" s="12">
        <f>0.36508/0.07889132899</f>
        <v>4.627631511</v>
      </c>
    </row>
    <row r="8">
      <c r="A8" s="10" t="s">
        <v>28</v>
      </c>
      <c r="B8" s="12" t="s">
        <v>133</v>
      </c>
      <c r="C8" s="12">
        <v>0.381959</v>
      </c>
      <c r="E8" s="12">
        <f>0.381959/0.05517740775</f>
        <v>6.922380293</v>
      </c>
      <c r="F8" s="16"/>
      <c r="K8" s="16"/>
      <c r="L8" s="12" t="s">
        <v>134</v>
      </c>
      <c r="M8" s="12">
        <v>0.358965</v>
      </c>
      <c r="O8" s="12">
        <f>0.358965/0.07889132899</f>
        <v>4.550119824</v>
      </c>
    </row>
    <row r="9">
      <c r="A9" s="26" t="s">
        <v>33</v>
      </c>
      <c r="F9" s="16"/>
      <c r="K9" s="16"/>
      <c r="L9" s="11" t="s">
        <v>135</v>
      </c>
      <c r="M9" s="12">
        <v>0.336519</v>
      </c>
      <c r="O9" s="12">
        <f>0.336519/0.07889132899</f>
        <v>4.265601864</v>
      </c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7">
    <mergeCell ref="B3:D3"/>
    <mergeCell ref="G3:I3"/>
    <mergeCell ref="L3:N3"/>
    <mergeCell ref="B1:O1"/>
    <mergeCell ref="D5:D8"/>
    <mergeCell ref="I5:I7"/>
    <mergeCell ref="N5:N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136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137</v>
      </c>
      <c r="C5" s="12">
        <v>0.281211</v>
      </c>
      <c r="D5" s="14">
        <f>0.001905288/0.0564091</f>
        <v>0.03377625241</v>
      </c>
      <c r="E5" s="12">
        <f>0.281211/0.03377625241</f>
        <v>8.325701638</v>
      </c>
      <c r="F5" s="16"/>
      <c r="G5" s="15" t="s">
        <v>138</v>
      </c>
      <c r="H5" s="12">
        <v>0.370769</v>
      </c>
      <c r="I5" s="14">
        <f>0.001182932/0.033212</f>
        <v>0.03561760809</v>
      </c>
      <c r="J5" s="12">
        <f>0.370769/0.03561760809</f>
        <v>10.40971081</v>
      </c>
      <c r="K5" s="16"/>
      <c r="L5" s="15" t="s">
        <v>139</v>
      </c>
      <c r="M5" s="12">
        <v>0.231838</v>
      </c>
      <c r="N5" s="14">
        <f>0.000897044/0.025975</f>
        <v>0.03453489894</v>
      </c>
      <c r="O5" s="12">
        <f>0.231838/0.03453489894</f>
        <v>6.71315125</v>
      </c>
    </row>
    <row r="6">
      <c r="A6" s="10" t="s">
        <v>18</v>
      </c>
      <c r="B6" s="15" t="s">
        <v>138</v>
      </c>
      <c r="C6" s="12">
        <v>0.230386</v>
      </c>
      <c r="E6" s="12">
        <f>0.230386/0.03377625241</f>
        <v>6.820946184</v>
      </c>
      <c r="F6" s="16"/>
      <c r="G6" s="17" t="s">
        <v>140</v>
      </c>
      <c r="H6" s="12">
        <v>0.341262</v>
      </c>
      <c r="J6" s="12">
        <f>0.341262/0.03561760809</f>
        <v>9.58127225</v>
      </c>
      <c r="K6" s="16"/>
      <c r="L6" s="12" t="s">
        <v>141</v>
      </c>
      <c r="M6" s="12">
        <v>0.212512</v>
      </c>
      <c r="O6" s="12">
        <f>0.212512/0.03453489894</f>
        <v>6.153543416</v>
      </c>
    </row>
    <row r="7">
      <c r="A7" s="10" t="s">
        <v>23</v>
      </c>
      <c r="B7" s="17" t="s">
        <v>142</v>
      </c>
      <c r="C7" s="12">
        <v>0.214272</v>
      </c>
      <c r="E7" s="12">
        <f>0.214272/0.03377625241</f>
        <v>6.343865429</v>
      </c>
      <c r="F7" s="16"/>
      <c r="G7" s="12" t="s">
        <v>143</v>
      </c>
      <c r="H7" s="12">
        <v>0.296278</v>
      </c>
      <c r="J7" s="12">
        <f>0.296278/0.03561760809</f>
        <v>8.318301421</v>
      </c>
      <c r="K7" s="16"/>
      <c r="L7" s="12" t="s">
        <v>144</v>
      </c>
      <c r="M7" s="12">
        <v>0.212281</v>
      </c>
      <c r="O7" s="12">
        <f>0.212281/0.03453489894</f>
        <v>6.14685453</v>
      </c>
    </row>
    <row r="8">
      <c r="A8" s="10" t="s">
        <v>28</v>
      </c>
      <c r="F8" s="16"/>
      <c r="G8" s="11" t="s">
        <v>145</v>
      </c>
      <c r="H8" s="12">
        <v>0.238468</v>
      </c>
      <c r="J8" s="12">
        <f>0.238468/0.03561760809</f>
        <v>6.695227804</v>
      </c>
      <c r="K8" s="16"/>
      <c r="L8" s="11" t="s">
        <v>145</v>
      </c>
      <c r="M8" s="12">
        <v>0.18691</v>
      </c>
      <c r="O8" s="12">
        <f>0.18691/0.03453489894</f>
        <v>5.412206369</v>
      </c>
    </row>
    <row r="9">
      <c r="A9" s="26" t="s">
        <v>33</v>
      </c>
      <c r="F9" s="16"/>
      <c r="K9" s="16"/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7">
    <mergeCell ref="B3:D3"/>
    <mergeCell ref="G3:I3"/>
    <mergeCell ref="L3:N3"/>
    <mergeCell ref="B1:O1"/>
    <mergeCell ref="D5:D7"/>
    <mergeCell ref="I5:I8"/>
    <mergeCell ref="N5:N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146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147</v>
      </c>
      <c r="C5" s="12">
        <v>1.09803</v>
      </c>
      <c r="D5" s="14">
        <f>0.003536098/0.0575859</f>
        <v>0.06140562186</v>
      </c>
      <c r="E5" s="12">
        <f>1.09803/0.06140562186</f>
        <v>17.8815875</v>
      </c>
      <c r="F5" s="16"/>
      <c r="G5" s="12" t="s">
        <v>148</v>
      </c>
      <c r="H5" s="12">
        <v>0.718437</v>
      </c>
      <c r="I5" s="14">
        <f>0.001984447/0.0340507</f>
        <v>0.05827918369</v>
      </c>
      <c r="J5" s="12">
        <f>0.718437/0.05827918369</f>
        <v>12.32750623</v>
      </c>
      <c r="K5" s="16"/>
      <c r="L5" s="15" t="s">
        <v>149</v>
      </c>
      <c r="M5" s="12">
        <v>0.534172</v>
      </c>
      <c r="N5" s="14">
        <f>0.00153714/0.0266515</f>
        <v>0.05767555297</v>
      </c>
      <c r="O5" s="12">
        <f>0.534172/0.05767555297</f>
        <v>9.261671063</v>
      </c>
    </row>
    <row r="6">
      <c r="A6" s="10" t="s">
        <v>18</v>
      </c>
      <c r="B6" s="12" t="s">
        <v>150</v>
      </c>
      <c r="C6" s="12">
        <v>0.821991</v>
      </c>
      <c r="E6" s="12">
        <f>0.821991/0.06140562186</f>
        <v>13.38624991</v>
      </c>
      <c r="F6" s="16"/>
      <c r="G6" s="12" t="s">
        <v>14</v>
      </c>
      <c r="H6" s="12">
        <v>0.520732</v>
      </c>
      <c r="J6" s="12">
        <f>0.520732/0.05827918369</f>
        <v>8.935128583</v>
      </c>
      <c r="K6" s="16"/>
      <c r="L6" s="12" t="s">
        <v>151</v>
      </c>
      <c r="M6" s="12">
        <v>0.472224</v>
      </c>
      <c r="O6" s="12">
        <f>0.472224/0.05767555297</f>
        <v>8.187593802</v>
      </c>
    </row>
    <row r="7">
      <c r="A7" s="10" t="s">
        <v>23</v>
      </c>
      <c r="B7" s="12" t="s">
        <v>152</v>
      </c>
      <c r="C7" s="12">
        <v>0.794988</v>
      </c>
      <c r="E7" s="12">
        <f>0.794988/0.06140562186</f>
        <v>12.9465019</v>
      </c>
      <c r="F7" s="16"/>
      <c r="G7" s="15" t="s">
        <v>153</v>
      </c>
      <c r="H7" s="12">
        <v>0.505842</v>
      </c>
      <c r="J7" s="12">
        <f>0.505842/0.05827918369</f>
        <v>8.67963427</v>
      </c>
      <c r="K7" s="16"/>
      <c r="L7" s="12" t="s">
        <v>154</v>
      </c>
      <c r="M7" s="12">
        <v>0.457516</v>
      </c>
      <c r="O7" s="12">
        <f>0.457516/0.05767555297</f>
        <v>7.932581075</v>
      </c>
    </row>
    <row r="8">
      <c r="A8" s="10" t="s">
        <v>28</v>
      </c>
      <c r="B8" s="12" t="s">
        <v>155</v>
      </c>
      <c r="C8" s="12">
        <v>0.636841</v>
      </c>
      <c r="E8" s="12">
        <f>0.636841/0.06140562186</f>
        <v>10.37105367</v>
      </c>
      <c r="F8" s="16"/>
      <c r="G8" s="12" t="s">
        <v>156</v>
      </c>
      <c r="H8" s="12">
        <v>0.487429</v>
      </c>
      <c r="J8" s="12">
        <f>0.487429/0.05827918369</f>
        <v>8.363689557</v>
      </c>
      <c r="K8" s="16"/>
    </row>
    <row r="9">
      <c r="A9" s="26" t="s">
        <v>33</v>
      </c>
      <c r="F9" s="16"/>
      <c r="K9" s="16"/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7">
    <mergeCell ref="B3:D3"/>
    <mergeCell ref="G3:I3"/>
    <mergeCell ref="L3:N3"/>
    <mergeCell ref="B1:O1"/>
    <mergeCell ref="D5:D8"/>
    <mergeCell ref="I5:I8"/>
    <mergeCell ref="N5:N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13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6"/>
      <c r="G3" s="7" t="s">
        <v>4</v>
      </c>
      <c r="J3" s="6"/>
      <c r="K3" s="6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5" t="s">
        <v>14</v>
      </c>
      <c r="C5" s="12">
        <v>1.421013</v>
      </c>
      <c r="D5" s="14">
        <f>0.005361/0.059972</f>
        <v>0.08939171613</v>
      </c>
      <c r="E5" s="12">
        <f>1.421013/0.08939171613</f>
        <v>15.89647298</v>
      </c>
      <c r="F5" s="16"/>
      <c r="G5" s="11" t="s">
        <v>15</v>
      </c>
      <c r="H5" s="12">
        <v>0.953342</v>
      </c>
      <c r="I5" s="14">
        <f>0.005157/0.037974</f>
        <v>0.1358034445</v>
      </c>
      <c r="J5" s="12">
        <f>0.953342/0.1358034445</f>
        <v>7.020013399</v>
      </c>
      <c r="K5" s="16"/>
      <c r="L5" s="15" t="s">
        <v>17</v>
      </c>
      <c r="M5" s="12">
        <v>1.035866</v>
      </c>
      <c r="N5" s="14">
        <f>0.005221/0.031171</f>
        <v>0.1674954284</v>
      </c>
      <c r="O5" s="12">
        <f>1.035866/0.1674954284</f>
        <v>6.18444342</v>
      </c>
    </row>
    <row r="6">
      <c r="A6" s="10" t="s">
        <v>18</v>
      </c>
      <c r="B6" s="17" t="s">
        <v>19</v>
      </c>
      <c r="C6" s="12">
        <v>0.889214</v>
      </c>
      <c r="E6" s="12">
        <f>0.889214/0.08939171613</f>
        <v>9.947387057</v>
      </c>
      <c r="F6" s="16"/>
      <c r="G6" s="15" t="s">
        <v>20</v>
      </c>
      <c r="H6" s="12">
        <v>0.828418</v>
      </c>
      <c r="J6" s="12">
        <f>0.828418/0.1358034445</f>
        <v>6.100125097</v>
      </c>
      <c r="K6" s="16"/>
      <c r="L6" s="11" t="s">
        <v>22</v>
      </c>
      <c r="M6" s="12">
        <v>1.017163</v>
      </c>
      <c r="O6" s="12">
        <f>1.017163/0.1674954284</f>
        <v>6.072780671</v>
      </c>
    </row>
    <row r="7">
      <c r="A7" s="10" t="s">
        <v>23</v>
      </c>
      <c r="B7" s="20" t="s">
        <v>24</v>
      </c>
      <c r="C7" s="12">
        <v>0.784816</v>
      </c>
      <c r="E7" s="12">
        <f>0.784816/0.08939171613</f>
        <v>8.779515977</v>
      </c>
      <c r="F7" s="16"/>
      <c r="G7" s="17" t="s">
        <v>19</v>
      </c>
      <c r="H7" s="12">
        <v>0.808773</v>
      </c>
      <c r="J7" s="12">
        <f>0.808773/0.1358034445</f>
        <v>5.955467499</v>
      </c>
      <c r="K7" s="16"/>
      <c r="L7" s="20" t="s">
        <v>26</v>
      </c>
      <c r="M7" s="12">
        <v>0.856084</v>
      </c>
      <c r="O7" s="12">
        <f>0.856084/0.1674954284</f>
        <v>5.111088751</v>
      </c>
    </row>
    <row r="8">
      <c r="A8" s="10" t="s">
        <v>28</v>
      </c>
      <c r="B8" s="11" t="s">
        <v>15</v>
      </c>
      <c r="C8" s="12">
        <v>0.629643</v>
      </c>
      <c r="E8" s="12">
        <f>0.629643/0.08939171613</f>
        <v>7.043639246</v>
      </c>
      <c r="F8" s="16"/>
      <c r="G8" s="12" t="s">
        <v>30</v>
      </c>
      <c r="H8" s="12">
        <v>0.732697</v>
      </c>
      <c r="J8" s="12">
        <f>0.732697/0.1358034445</f>
        <v>5.395275523</v>
      </c>
      <c r="K8" s="16"/>
      <c r="L8" s="23" t="s">
        <v>31</v>
      </c>
      <c r="M8" s="12">
        <v>0.837445</v>
      </c>
      <c r="O8" s="12">
        <f>0.837445/0.1674954284</f>
        <v>4.999808102</v>
      </c>
    </row>
    <row r="9">
      <c r="A9" s="10" t="s">
        <v>33</v>
      </c>
      <c r="B9" s="12" t="s">
        <v>34</v>
      </c>
      <c r="C9" s="12">
        <v>0.611568</v>
      </c>
      <c r="E9" s="12">
        <f>0.611568/0.08939171613</f>
        <v>6.841439302</v>
      </c>
      <c r="F9" s="16"/>
      <c r="G9" s="24" t="s">
        <v>36</v>
      </c>
      <c r="H9" s="12">
        <v>0.653776</v>
      </c>
      <c r="J9" s="12">
        <f>0.653776/0.1358034445</f>
        <v>4.814134151</v>
      </c>
      <c r="K9" s="16"/>
      <c r="L9" s="24" t="s">
        <v>38</v>
      </c>
      <c r="M9" s="12">
        <v>0.717044</v>
      </c>
      <c r="O9" s="12">
        <f>0.717044/0.1674954284</f>
        <v>4.280976543</v>
      </c>
    </row>
    <row r="10">
      <c r="A10" s="26" t="s">
        <v>40</v>
      </c>
      <c r="F10" s="16"/>
      <c r="G10" s="23" t="s">
        <v>41</v>
      </c>
      <c r="H10" s="12">
        <v>0.650063</v>
      </c>
      <c r="J10" s="12">
        <f>0.650063/0.1358034445</f>
        <v>4.786793166</v>
      </c>
      <c r="K10" s="16"/>
      <c r="L10" s="17" t="s">
        <v>19</v>
      </c>
      <c r="M10" s="12">
        <v>0.684482</v>
      </c>
      <c r="O10" s="12">
        <f>0.684482/0.1674954284</f>
        <v>4.086571237</v>
      </c>
    </row>
    <row r="11">
      <c r="F11" s="16"/>
      <c r="K11" s="16"/>
    </row>
    <row r="12">
      <c r="A12" s="12" t="s">
        <v>43</v>
      </c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</sheetData>
  <mergeCells count="7">
    <mergeCell ref="B3:D3"/>
    <mergeCell ref="G3:I3"/>
    <mergeCell ref="L3:N3"/>
    <mergeCell ref="B1:O1"/>
    <mergeCell ref="D5:D9"/>
    <mergeCell ref="I5:I10"/>
    <mergeCell ref="N5:N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12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45</v>
      </c>
      <c r="C5" s="12">
        <v>1.807127</v>
      </c>
      <c r="D5" s="14">
        <f>0.003796/0.0567712</f>
        <v>0.06686488924</v>
      </c>
      <c r="E5" s="12">
        <f>1.807127/0.06686488924</f>
        <v>27.02654593</v>
      </c>
      <c r="F5" s="16"/>
      <c r="G5" s="17" t="s">
        <v>46</v>
      </c>
      <c r="H5" s="12">
        <v>1.299682</v>
      </c>
      <c r="I5" s="14">
        <f>0.003092/0.0338412</f>
        <v>0.0913679184</v>
      </c>
      <c r="J5" s="12">
        <f>1.299682/0.0913679184</f>
        <v>14.22470844</v>
      </c>
      <c r="K5" s="16"/>
      <c r="L5" s="17" t="s">
        <v>47</v>
      </c>
      <c r="M5" s="12">
        <v>1.57565</v>
      </c>
      <c r="N5" s="14">
        <f>0.00296/0.0266589</f>
        <v>0.1110323382</v>
      </c>
      <c r="O5" s="12">
        <f>1.57565/0.1110323382</f>
        <v>14.19091073</v>
      </c>
    </row>
    <row r="6">
      <c r="A6" s="10" t="s">
        <v>18</v>
      </c>
      <c r="B6" s="15" t="s">
        <v>48</v>
      </c>
      <c r="C6" s="12">
        <v>0.990727</v>
      </c>
      <c r="E6" s="12">
        <f>0.990727/0.06686488924</f>
        <v>14.81684949</v>
      </c>
      <c r="F6" s="16"/>
      <c r="G6" s="15" t="s">
        <v>48</v>
      </c>
      <c r="H6" s="12">
        <v>0.977973</v>
      </c>
      <c r="J6" s="12">
        <f>0.977973/0.0913679184</f>
        <v>10.70368043</v>
      </c>
      <c r="K6" s="16"/>
      <c r="L6" s="11" t="s">
        <v>49</v>
      </c>
      <c r="M6" s="12">
        <v>1.082794</v>
      </c>
      <c r="O6" s="12">
        <f>1.082794/0.1110323382</f>
        <v>9.752059783</v>
      </c>
    </row>
    <row r="7">
      <c r="A7" s="10" t="s">
        <v>23</v>
      </c>
      <c r="B7" s="17" t="s">
        <v>50</v>
      </c>
      <c r="C7" s="12">
        <v>0.82323</v>
      </c>
      <c r="E7" s="12">
        <f>0.82323/0.06686488924</f>
        <v>12.31184272</v>
      </c>
      <c r="F7" s="16"/>
      <c r="G7" s="11" t="s">
        <v>51</v>
      </c>
      <c r="H7" s="12">
        <v>0.780699</v>
      </c>
      <c r="J7" s="12">
        <f>0.780699/0.0913679184</f>
        <v>8.544563712</v>
      </c>
      <c r="K7" s="16"/>
      <c r="L7" s="23" t="s">
        <v>52</v>
      </c>
      <c r="M7" s="12">
        <v>0.767027</v>
      </c>
      <c r="O7" s="12">
        <f>0.767027/0.1110323382</f>
        <v>6.908140569</v>
      </c>
    </row>
    <row r="8">
      <c r="A8" s="10" t="s">
        <v>28</v>
      </c>
      <c r="F8" s="16"/>
      <c r="G8" s="23" t="s">
        <v>53</v>
      </c>
      <c r="H8" s="12">
        <v>0.767786</v>
      </c>
      <c r="J8" s="12">
        <f>0.767786/0.0913679184</f>
        <v>8.403234017</v>
      </c>
      <c r="K8" s="16"/>
      <c r="L8" s="12" t="s">
        <v>54</v>
      </c>
      <c r="M8" s="12">
        <v>0.598378</v>
      </c>
      <c r="O8" s="12">
        <f>0.598378/0.1110323382
</f>
        <v>5.389222723</v>
      </c>
    </row>
    <row r="9">
      <c r="F9" s="16"/>
      <c r="K9" s="16"/>
    </row>
    <row r="10">
      <c r="A10" s="12" t="s">
        <v>43</v>
      </c>
      <c r="F10" s="16"/>
      <c r="K10" s="16"/>
    </row>
    <row r="11"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</sheetData>
  <mergeCells count="7">
    <mergeCell ref="B3:D3"/>
    <mergeCell ref="G3:I3"/>
    <mergeCell ref="L3:N3"/>
    <mergeCell ref="B1:O1"/>
    <mergeCell ref="D5:D7"/>
    <mergeCell ref="I5:I8"/>
    <mergeCell ref="N5:N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55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5" t="s">
        <v>56</v>
      </c>
      <c r="C5" s="12">
        <v>0.275274</v>
      </c>
      <c r="D5" s="14">
        <f>0.001891/0.0563863</f>
        <v>0.03353651508</v>
      </c>
      <c r="E5" s="12">
        <f>0.275274/0.03353651508</f>
        <v>8.208187385</v>
      </c>
      <c r="F5" s="16"/>
      <c r="G5" s="15" t="s">
        <v>57</v>
      </c>
      <c r="H5" s="12">
        <v>0.326269</v>
      </c>
      <c r="I5" s="14">
        <f>0.001139/0.0332112</f>
        <v>0.0342956593</v>
      </c>
      <c r="J5" s="12">
        <f>0.326269/0.0342956593</f>
        <v>9.513419676</v>
      </c>
      <c r="K5" s="16"/>
      <c r="L5" s="17" t="s">
        <v>58</v>
      </c>
      <c r="M5" s="12">
        <v>0.205895</v>
      </c>
      <c r="N5" s="14">
        <f>0.000866/0.0259981</f>
        <v>0.03331012651</v>
      </c>
      <c r="O5" s="12">
        <f>0.205895/0.03331012651</f>
        <v>6.181153348</v>
      </c>
    </row>
    <row r="6">
      <c r="A6" s="10" t="s">
        <v>18</v>
      </c>
      <c r="B6" s="12" t="s">
        <v>69</v>
      </c>
      <c r="C6" s="12">
        <v>0.241489</v>
      </c>
      <c r="E6" s="12">
        <f>0.241489/0.03353651508</f>
        <v>7.200778</v>
      </c>
      <c r="F6" s="16"/>
      <c r="G6" s="17" t="s">
        <v>71</v>
      </c>
      <c r="H6" s="12">
        <v>0.254305</v>
      </c>
      <c r="J6" s="12">
        <f>0.254305/0.0342956593</f>
        <v>7.415078327</v>
      </c>
      <c r="K6" s="16"/>
      <c r="L6" s="12" t="s">
        <v>73</v>
      </c>
      <c r="M6" s="12">
        <v>0.190817</v>
      </c>
      <c r="O6" s="12">
        <f>0.190817/0.03331012651</f>
        <v>5.728498207</v>
      </c>
    </row>
    <row r="7">
      <c r="A7" s="10" t="s">
        <v>23</v>
      </c>
      <c r="B7" s="17" t="s">
        <v>75</v>
      </c>
      <c r="C7" s="12">
        <v>0.229961</v>
      </c>
      <c r="E7" s="12">
        <f>0.229961/0.03353651508</f>
        <v>6.85703328</v>
      </c>
      <c r="F7" s="16"/>
      <c r="G7" s="23" t="s">
        <v>76</v>
      </c>
      <c r="H7" s="12">
        <v>0.228832</v>
      </c>
      <c r="J7" s="12">
        <f>0.228832/0.0342956593</f>
        <v>6.672331271</v>
      </c>
      <c r="K7" s="16"/>
      <c r="L7" s="12" t="s">
        <v>77</v>
      </c>
      <c r="M7" s="12">
        <v>0.176124</v>
      </c>
      <c r="O7" s="12">
        <f>0.176124/0.03331012651</f>
        <v>5.287401114</v>
      </c>
    </row>
    <row r="8">
      <c r="A8" s="10" t="s">
        <v>28</v>
      </c>
      <c r="B8" s="23" t="s">
        <v>78</v>
      </c>
      <c r="C8" s="12">
        <v>0.208786</v>
      </c>
      <c r="E8" s="12">
        <f>0.208786/0.03353651508</f>
        <v>6.225631957</v>
      </c>
      <c r="F8" s="16"/>
      <c r="G8" s="11" t="s">
        <v>79</v>
      </c>
      <c r="H8" s="12">
        <v>0.209742</v>
      </c>
      <c r="J8" s="12">
        <f>0.209742/0.0342956593</f>
        <v>6.115701062</v>
      </c>
      <c r="K8" s="16"/>
      <c r="L8" s="15" t="s">
        <v>80</v>
      </c>
      <c r="M8" s="12">
        <v>0.161084</v>
      </c>
      <c r="O8" s="12">
        <f>0.161084/0.03331012651</f>
        <v>4.835886767</v>
      </c>
    </row>
    <row r="9">
      <c r="A9" s="10" t="s">
        <v>33</v>
      </c>
      <c r="F9" s="16"/>
      <c r="K9" s="16"/>
      <c r="L9" s="11" t="s">
        <v>81</v>
      </c>
      <c r="M9" s="12">
        <v>0.143583</v>
      </c>
      <c r="O9" s="12">
        <f>0.143583/0.03331012651</f>
        <v>4.310490984</v>
      </c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</sheetData>
  <mergeCells count="7">
    <mergeCell ref="B3:D3"/>
    <mergeCell ref="G3:I3"/>
    <mergeCell ref="L3:N3"/>
    <mergeCell ref="B1:O1"/>
    <mergeCell ref="D5:D8"/>
    <mergeCell ref="I5:I8"/>
    <mergeCell ref="N5:N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59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60</v>
      </c>
      <c r="C5" s="12">
        <v>1.102489</v>
      </c>
      <c r="D5" s="14">
        <f>0.002611/0.0559356</f>
        <v>0.04667868048</v>
      </c>
      <c r="E5" s="12">
        <f>1.102489/0.04667868048</f>
        <v>23.61868392</v>
      </c>
      <c r="F5" s="16"/>
      <c r="G5" s="15" t="s">
        <v>61</v>
      </c>
      <c r="H5" s="12">
        <v>1.577568</v>
      </c>
      <c r="I5" s="14">
        <f>0.001837/0.0328096</f>
        <v>0.05598971033</v>
      </c>
      <c r="J5" s="12">
        <f>1.577568/0.05598971033</f>
        <v>28.17603432</v>
      </c>
      <c r="K5" s="16"/>
      <c r="L5" s="15" t="s">
        <v>62</v>
      </c>
      <c r="M5" s="12">
        <v>1.545971</v>
      </c>
      <c r="N5" s="27">
        <f>0.001513/0.0255647</f>
        <v>0.05918317054</v>
      </c>
      <c r="O5" s="12">
        <f>1.545971/0.05918317054</f>
        <v>26.12180094</v>
      </c>
    </row>
    <row r="6">
      <c r="A6" s="10" t="s">
        <v>18</v>
      </c>
      <c r="B6" s="15" t="s">
        <v>62</v>
      </c>
      <c r="C6" s="12">
        <v>1.014405</v>
      </c>
      <c r="E6" s="12">
        <f>1.014405/0.04667868048</f>
        <v>21.73165543</v>
      </c>
      <c r="F6" s="16"/>
      <c r="G6" s="17" t="s">
        <v>63</v>
      </c>
      <c r="H6" s="12">
        <v>0.878291</v>
      </c>
      <c r="J6" s="12">
        <f>0.878291/0.05598971033</f>
        <v>15.68665019</v>
      </c>
      <c r="K6" s="16"/>
      <c r="L6" s="11" t="s">
        <v>64</v>
      </c>
      <c r="M6" s="12">
        <v>1.058267</v>
      </c>
      <c r="O6" s="12">
        <f>1.058267/0.05918317054</f>
        <v>17.88121505</v>
      </c>
    </row>
    <row r="7">
      <c r="A7" s="10" t="s">
        <v>23</v>
      </c>
      <c r="B7" s="12" t="s">
        <v>65</v>
      </c>
      <c r="C7" s="12">
        <v>0.758486</v>
      </c>
      <c r="E7" s="12">
        <f>0.758486/0.04667868048</f>
        <v>16.24908828</v>
      </c>
      <c r="F7" s="16"/>
      <c r="G7" s="11" t="s">
        <v>66</v>
      </c>
      <c r="H7" s="12">
        <v>0.777985</v>
      </c>
      <c r="J7" s="12">
        <f>0.777985/0.05598971033</f>
        <v>13.89514244</v>
      </c>
      <c r="K7" s="16"/>
      <c r="L7" s="23" t="s">
        <v>67</v>
      </c>
      <c r="M7" s="12">
        <v>0.960398</v>
      </c>
      <c r="O7" s="12">
        <f>0.960398/0.05918317054</f>
        <v>16.22755238</v>
      </c>
    </row>
    <row r="8">
      <c r="A8" s="10" t="s">
        <v>28</v>
      </c>
      <c r="B8" s="12" t="s">
        <v>68</v>
      </c>
      <c r="C8" s="12">
        <v>0.747169</v>
      </c>
      <c r="E8" s="12">
        <f>0.747169/0.04667868048</f>
        <v>16.00664355</v>
      </c>
      <c r="F8" s="16"/>
      <c r="G8" s="23" t="s">
        <v>70</v>
      </c>
      <c r="H8" s="12">
        <v>0.734827</v>
      </c>
      <c r="J8" s="12">
        <f>0.734827/0.05598971033</f>
        <v>13.12432223</v>
      </c>
      <c r="K8" s="16"/>
      <c r="L8" s="17" t="s">
        <v>72</v>
      </c>
      <c r="M8" s="12">
        <v>0.66413</v>
      </c>
      <c r="O8" s="12">
        <f>0.66413/0.05918317054</f>
        <v>11.22160226</v>
      </c>
    </row>
    <row r="9">
      <c r="A9" s="10" t="s">
        <v>33</v>
      </c>
      <c r="B9" s="12" t="s">
        <v>74</v>
      </c>
      <c r="C9" s="12">
        <v>0.614892</v>
      </c>
      <c r="E9" s="12">
        <f>0.614892/0.04667868048</f>
        <v>13.17286594</v>
      </c>
      <c r="F9" s="16"/>
      <c r="K9" s="16"/>
    </row>
    <row r="10">
      <c r="A10" s="26" t="s">
        <v>40</v>
      </c>
      <c r="B10" s="17" t="s">
        <v>63</v>
      </c>
      <c r="C10" s="12">
        <v>0.536552</v>
      </c>
      <c r="E10" s="12">
        <f>0.536552/0.04667868048</f>
        <v>11.4945837</v>
      </c>
      <c r="F10" s="16"/>
      <c r="K10" s="16"/>
    </row>
    <row r="11">
      <c r="F11" s="16"/>
      <c r="K11" s="16"/>
    </row>
    <row r="12">
      <c r="A12" s="12" t="s">
        <v>43</v>
      </c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6">
    <mergeCell ref="B3:D3"/>
    <mergeCell ref="G3:I3"/>
    <mergeCell ref="L3:N3"/>
    <mergeCell ref="B1:O1"/>
    <mergeCell ref="D5:D10"/>
    <mergeCell ref="I5:I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82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83</v>
      </c>
      <c r="C5" s="12">
        <v>0.543751</v>
      </c>
      <c r="D5" s="14">
        <f>0.002061/0.0563303</f>
        <v>0.03658776893</v>
      </c>
      <c r="E5" s="12">
        <f>0.543751/0.03658776893</f>
        <v>14.86155117</v>
      </c>
      <c r="F5" s="16"/>
      <c r="G5" s="15" t="s">
        <v>84</v>
      </c>
      <c r="H5" s="12">
        <v>0.336876</v>
      </c>
      <c r="I5" s="14">
        <f>0.00113/0.033211</f>
        <v>0.03402487128</v>
      </c>
      <c r="J5" s="12">
        <f>0.336876/0.03402487128</f>
        <v>9.900875075</v>
      </c>
      <c r="K5" s="16"/>
      <c r="L5" s="15" t="s">
        <v>84</v>
      </c>
      <c r="M5" s="12">
        <v>0.32647</v>
      </c>
      <c r="N5" s="14">
        <f>0.000931/0.0259659</f>
        <v>0.03585471715</v>
      </c>
      <c r="O5" s="12">
        <f>0.32647/0.03585471715</f>
        <v>9.105357006</v>
      </c>
    </row>
    <row r="6">
      <c r="A6" s="10" t="s">
        <v>18</v>
      </c>
      <c r="B6" s="12" t="s">
        <v>85</v>
      </c>
      <c r="C6" s="12">
        <v>0.376399</v>
      </c>
      <c r="E6" s="12">
        <f>0.376399/0.03658776893</f>
        <v>10.2875636</v>
      </c>
      <c r="F6" s="16"/>
      <c r="G6" s="12" t="s">
        <v>86</v>
      </c>
      <c r="H6" s="12">
        <v>0.290325</v>
      </c>
      <c r="J6" s="12">
        <f>0.290325/0.03402487128</f>
        <v>8.532728827</v>
      </c>
      <c r="K6" s="16"/>
      <c r="L6" s="17" t="s">
        <v>87</v>
      </c>
      <c r="M6" s="12">
        <v>0.3189221</v>
      </c>
      <c r="O6" s="12">
        <f>0.3189221/0.03585471715</f>
        <v>8.894843562</v>
      </c>
    </row>
    <row r="7">
      <c r="A7" s="10" t="s">
        <v>23</v>
      </c>
      <c r="B7" s="11" t="s">
        <v>88</v>
      </c>
      <c r="C7" s="12">
        <v>0.335462</v>
      </c>
      <c r="E7" s="12">
        <f>0.335462/0.03658776893</f>
        <v>9.168692429</v>
      </c>
      <c r="F7" s="16"/>
      <c r="G7" s="17" t="s">
        <v>87</v>
      </c>
      <c r="H7" s="12">
        <v>0.261569</v>
      </c>
      <c r="J7" s="12">
        <f>0.261569/0.03402487128</f>
        <v>7.687582353</v>
      </c>
      <c r="K7" s="16"/>
      <c r="L7" s="12" t="s">
        <v>89</v>
      </c>
      <c r="M7" s="12">
        <v>0.2962</v>
      </c>
      <c r="O7" s="12">
        <f>0.2962/0.03585471715</f>
        <v>8.261116627</v>
      </c>
    </row>
    <row r="8">
      <c r="A8" s="10" t="s">
        <v>28</v>
      </c>
      <c r="B8" s="12" t="s">
        <v>90</v>
      </c>
      <c r="C8" s="12">
        <v>0.289465</v>
      </c>
      <c r="E8" s="12">
        <f>0.289465/0.03658776893</f>
        <v>7.911523672</v>
      </c>
      <c r="F8" s="16"/>
      <c r="G8" s="11" t="s">
        <v>91</v>
      </c>
      <c r="H8" s="12">
        <v>0.253861</v>
      </c>
      <c r="J8" s="12">
        <f>0.253861/0.03402487128</f>
        <v>7.461042186</v>
      </c>
      <c r="K8" s="16"/>
      <c r="L8" s="11" t="s">
        <v>92</v>
      </c>
      <c r="M8" s="12">
        <v>0.254645</v>
      </c>
      <c r="O8" s="12">
        <f>0.254645/0.03585471715</f>
        <v>7.10213384</v>
      </c>
    </row>
    <row r="9">
      <c r="A9" s="10" t="s">
        <v>33</v>
      </c>
      <c r="F9" s="16"/>
      <c r="K9" s="16"/>
    </row>
    <row r="10">
      <c r="A10" s="26" t="s">
        <v>40</v>
      </c>
      <c r="F10" s="16"/>
      <c r="K10" s="16"/>
    </row>
    <row r="11">
      <c r="F11" s="16"/>
      <c r="K11" s="16"/>
    </row>
    <row r="12">
      <c r="A12" s="12" t="s">
        <v>43</v>
      </c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7">
    <mergeCell ref="B3:D3"/>
    <mergeCell ref="G3:I3"/>
    <mergeCell ref="L3:N3"/>
    <mergeCell ref="B1:O1"/>
    <mergeCell ref="D5:D8"/>
    <mergeCell ref="I5:I8"/>
    <mergeCell ref="N5:N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93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5" t="s">
        <v>94</v>
      </c>
      <c r="C5" s="12">
        <v>0.614817</v>
      </c>
      <c r="D5" s="14">
        <f>0.002243769/0.056433</f>
        <v>0.03975987454</v>
      </c>
      <c r="E5" s="12">
        <f>0.614817/0.03975987454</f>
        <v>15.46325302</v>
      </c>
      <c r="F5" s="16"/>
      <c r="G5" s="15" t="s">
        <v>95</v>
      </c>
      <c r="H5" s="12">
        <v>1.024329</v>
      </c>
      <c r="I5" s="14">
        <f>0.001561583/0.033293</f>
        <v>0.04690424414</v>
      </c>
      <c r="J5" s="12">
        <f>1.024329/0.04690424414</f>
        <v>21.83872736</v>
      </c>
      <c r="K5" s="16"/>
      <c r="L5" s="28" t="s">
        <v>96</v>
      </c>
      <c r="M5" s="29">
        <v>1.078054</v>
      </c>
      <c r="N5" s="27">
        <f>0.001272314/0.0260075</f>
        <v>0.04892104201</v>
      </c>
      <c r="O5" s="29">
        <f>1.078054/0.04892104201</f>
        <v>22.03661156</v>
      </c>
    </row>
    <row r="6">
      <c r="A6" s="10" t="s">
        <v>18</v>
      </c>
      <c r="B6" s="12" t="s">
        <v>97</v>
      </c>
      <c r="C6" s="12">
        <v>0.333454</v>
      </c>
      <c r="E6" s="12">
        <f>0.333454/0.03975987454</f>
        <v>8.386696484</v>
      </c>
      <c r="F6" s="16"/>
      <c r="G6" s="17" t="s">
        <v>98</v>
      </c>
      <c r="H6" s="12">
        <v>0.315561</v>
      </c>
      <c r="J6" s="12">
        <f>0.315561/0.04690424414</f>
        <v>6.727770712</v>
      </c>
      <c r="K6" s="16"/>
      <c r="L6" s="3"/>
      <c r="M6" s="19"/>
      <c r="N6" s="27"/>
      <c r="O6" s="19"/>
    </row>
    <row r="7">
      <c r="A7" s="10" t="s">
        <v>23</v>
      </c>
      <c r="B7" s="17" t="s">
        <v>100</v>
      </c>
      <c r="C7" s="12">
        <v>0.264402</v>
      </c>
      <c r="E7" s="12">
        <f>0.264402/0.03975987454</f>
        <v>6.649970682</v>
      </c>
      <c r="F7" s="16"/>
      <c r="K7" s="16"/>
    </row>
    <row r="8">
      <c r="A8" s="10" t="s">
        <v>28</v>
      </c>
      <c r="B8" s="12" t="s">
        <v>101</v>
      </c>
      <c r="C8" s="12">
        <v>0.232151</v>
      </c>
      <c r="E8" s="12">
        <f>0.232151/0.03975987454</f>
        <v>5.838826271</v>
      </c>
      <c r="F8" s="16"/>
      <c r="K8" s="16"/>
    </row>
    <row r="9">
      <c r="F9" s="16"/>
      <c r="K9" s="16"/>
      <c r="L9" s="27"/>
    </row>
    <row r="10">
      <c r="A10" s="12" t="s">
        <v>43</v>
      </c>
      <c r="F10" s="16"/>
      <c r="K10" s="16"/>
    </row>
    <row r="11"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</sheetData>
  <mergeCells count="6">
    <mergeCell ref="B3:D3"/>
    <mergeCell ref="G3:I3"/>
    <mergeCell ref="L3:N3"/>
    <mergeCell ref="B1:O1"/>
    <mergeCell ref="D5:D8"/>
    <mergeCell ref="I5:I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99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5" t="s">
        <v>102</v>
      </c>
      <c r="C5" s="12">
        <v>3.30654</v>
      </c>
      <c r="D5" s="14">
        <f>0.014023519/0.058635</f>
        <v>0.2391663512</v>
      </c>
      <c r="E5" s="12">
        <f>3.30654/0.2391663512</f>
        <v>13.82527259</v>
      </c>
      <c r="F5" s="16"/>
      <c r="G5" s="17" t="s">
        <v>103</v>
      </c>
      <c r="H5" s="12">
        <v>5.338639</v>
      </c>
      <c r="I5" s="14">
        <f>0.010703187/0.0348548</f>
        <v>0.3070792832</v>
      </c>
      <c r="J5" s="12">
        <f>5.338639/0.3070792832</f>
        <v>17.38521383</v>
      </c>
      <c r="K5" s="16"/>
      <c r="L5" s="17" t="s">
        <v>104</v>
      </c>
      <c r="M5" s="12">
        <v>6.250888</v>
      </c>
      <c r="N5" s="27">
        <f>0.008081933/0.0272448</f>
        <v>0.296641304</v>
      </c>
      <c r="O5" s="12">
        <f>6.250888/0.296641304</f>
        <v>21.0722105</v>
      </c>
    </row>
    <row r="6">
      <c r="A6" s="10" t="s">
        <v>18</v>
      </c>
      <c r="B6" s="17" t="s">
        <v>105</v>
      </c>
      <c r="C6" s="12">
        <v>3.239822</v>
      </c>
      <c r="E6" s="12">
        <f>3.239822/0.2391663512</f>
        <v>13.54631194</v>
      </c>
      <c r="F6" s="16"/>
      <c r="G6" s="15" t="s">
        <v>106</v>
      </c>
      <c r="H6" s="12">
        <v>4.991341</v>
      </c>
      <c r="J6" s="12">
        <f>4.991341/0.3070792832</f>
        <v>16.25424206</v>
      </c>
      <c r="K6" s="16"/>
      <c r="L6" s="15" t="s">
        <v>106</v>
      </c>
      <c r="M6" s="12">
        <v>5.917576</v>
      </c>
      <c r="O6" s="12">
        <f>5.917576/0.296641304</f>
        <v>19.94859084</v>
      </c>
    </row>
    <row r="7">
      <c r="A7" s="10" t="s">
        <v>23</v>
      </c>
      <c r="B7" s="11" t="s">
        <v>107</v>
      </c>
      <c r="C7" s="12">
        <v>2.690474</v>
      </c>
      <c r="E7" s="12">
        <f>2.690474/0.2391663512</f>
        <v>11.24938348</v>
      </c>
      <c r="F7" s="16"/>
      <c r="G7" s="11" t="s">
        <v>107</v>
      </c>
      <c r="H7" s="12">
        <v>3.687446</v>
      </c>
      <c r="J7" s="12">
        <f>3.687446/0.3070792832</f>
        <v>12.00812364</v>
      </c>
      <c r="K7" s="16"/>
      <c r="L7" s="24" t="s">
        <v>108</v>
      </c>
      <c r="M7" s="12">
        <v>2.82884</v>
      </c>
      <c r="O7" s="12">
        <f>2.82884/0.296641304</f>
        <v>9.536231003</v>
      </c>
    </row>
    <row r="8">
      <c r="A8" s="10" t="s">
        <v>28</v>
      </c>
      <c r="B8" s="12" t="s">
        <v>109</v>
      </c>
      <c r="C8" s="12">
        <v>2.605559</v>
      </c>
      <c r="E8" s="12">
        <f>2.605559/0.2391663512</f>
        <v>10.89433771</v>
      </c>
      <c r="F8" s="16"/>
      <c r="G8" s="23" t="s">
        <v>110</v>
      </c>
      <c r="H8" s="12">
        <v>3.306982</v>
      </c>
      <c r="J8" s="12">
        <f>3.306982/0.3070792832</f>
        <v>10.76914719</v>
      </c>
      <c r="K8" s="16"/>
      <c r="L8" s="12" t="s">
        <v>111</v>
      </c>
      <c r="M8" s="12">
        <v>2.51322</v>
      </c>
      <c r="O8" s="12">
        <f>2.51322/0.296641304</f>
        <v>8.472252401</v>
      </c>
    </row>
    <row r="9">
      <c r="A9" s="26" t="s">
        <v>33</v>
      </c>
      <c r="B9" s="23" t="s">
        <v>112</v>
      </c>
      <c r="C9" s="12">
        <v>2.212893</v>
      </c>
      <c r="E9" s="12">
        <f>2.212893/0.2391663512</f>
        <v>9.25252649</v>
      </c>
      <c r="F9" s="16"/>
      <c r="G9" s="24" t="s">
        <v>108</v>
      </c>
      <c r="H9" s="12">
        <v>3.036832</v>
      </c>
      <c r="J9" s="12">
        <f>3.036832/0.3070792832</f>
        <v>9.889406958</v>
      </c>
      <c r="K9" s="16"/>
      <c r="L9" s="11" t="s">
        <v>113</v>
      </c>
      <c r="M9" s="12">
        <v>2.3366</v>
      </c>
      <c r="O9" s="12">
        <f>2.3366/0.296641304</f>
        <v>7.876853184</v>
      </c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6">
    <mergeCell ref="B3:D3"/>
    <mergeCell ref="G3:I3"/>
    <mergeCell ref="L3:N3"/>
    <mergeCell ref="B1:O1"/>
    <mergeCell ref="D5:D9"/>
    <mergeCell ref="I5:I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114</v>
      </c>
    </row>
    <row r="2">
      <c r="A2" s="3" t="s">
        <v>2</v>
      </c>
      <c r="B2" s="4"/>
      <c r="C2" s="3"/>
      <c r="D2" s="3"/>
      <c r="E2" s="3"/>
      <c r="F2" s="5"/>
      <c r="G2" s="3"/>
      <c r="H2" s="3"/>
      <c r="I2" s="3"/>
      <c r="J2" s="3"/>
      <c r="K2" s="5"/>
      <c r="L2" s="3"/>
      <c r="M2" s="3"/>
      <c r="N2" s="3"/>
      <c r="O2" s="3"/>
    </row>
    <row r="3">
      <c r="A3" s="6"/>
      <c r="B3" s="7" t="s">
        <v>3</v>
      </c>
      <c r="E3" s="6"/>
      <c r="F3" s="5"/>
      <c r="G3" s="7" t="s">
        <v>4</v>
      </c>
      <c r="J3" s="6"/>
      <c r="K3" s="5"/>
      <c r="L3" s="7" t="s">
        <v>5</v>
      </c>
      <c r="O3" s="6"/>
    </row>
    <row r="4">
      <c r="A4" s="8"/>
      <c r="B4" s="9" t="s">
        <v>6</v>
      </c>
      <c r="C4" s="9" t="s">
        <v>7</v>
      </c>
      <c r="D4" s="9" t="s">
        <v>8</v>
      </c>
      <c r="E4" s="9" t="s">
        <v>9</v>
      </c>
      <c r="F4" s="5"/>
      <c r="G4" s="9" t="s">
        <v>6</v>
      </c>
      <c r="H4" s="9" t="s">
        <v>7</v>
      </c>
      <c r="I4" s="9" t="s">
        <v>8</v>
      </c>
      <c r="J4" s="9" t="s">
        <v>9</v>
      </c>
      <c r="K4" s="5"/>
      <c r="L4" s="9" t="s">
        <v>6</v>
      </c>
      <c r="M4" s="9" t="s">
        <v>7</v>
      </c>
      <c r="N4" s="9" t="s">
        <v>8</v>
      </c>
      <c r="O4" s="9" t="s">
        <v>9</v>
      </c>
    </row>
    <row r="5">
      <c r="A5" s="10" t="s">
        <v>10</v>
      </c>
      <c r="B5" s="12" t="s">
        <v>115</v>
      </c>
      <c r="C5" s="12">
        <v>1.384935</v>
      </c>
      <c r="D5" s="14">
        <f>0.004792188/0.0588431</f>
        <v>0.08144010088</v>
      </c>
      <c r="E5" s="12">
        <f>1.384935/0.08144010088</f>
        <v>17.00556587</v>
      </c>
      <c r="F5" s="16"/>
      <c r="G5" s="12" t="s">
        <v>116</v>
      </c>
      <c r="H5" s="12">
        <v>1.434243</v>
      </c>
      <c r="I5" s="14">
        <f>0.00443515/0.0364984</f>
        <v>0.1215162856</v>
      </c>
      <c r="J5" s="12">
        <f>1.434243/0.1215162856</f>
        <v>11.8028871</v>
      </c>
      <c r="K5" s="16"/>
    </row>
    <row r="6">
      <c r="A6" s="10" t="s">
        <v>18</v>
      </c>
      <c r="B6" s="12" t="s">
        <v>117</v>
      </c>
      <c r="C6" s="12">
        <v>1.348771</v>
      </c>
      <c r="E6" s="12">
        <f>1.348771/0.08144010088</f>
        <v>16.56150945</v>
      </c>
      <c r="F6" s="16"/>
      <c r="G6" s="12" t="s">
        <v>118</v>
      </c>
      <c r="H6" s="12">
        <v>1.08557</v>
      </c>
      <c r="J6" s="12">
        <f>1.08557/0.1215162856</f>
        <v>8.933535078</v>
      </c>
      <c r="K6" s="16"/>
    </row>
    <row r="7">
      <c r="A7" s="10" t="s">
        <v>23</v>
      </c>
      <c r="B7" s="12" t="s">
        <v>119</v>
      </c>
      <c r="C7" s="12">
        <v>0.738334</v>
      </c>
      <c r="E7" s="12">
        <f>0.738334/0.08144010088</f>
        <v>9.065976</v>
      </c>
      <c r="F7" s="16"/>
      <c r="G7" s="12" t="s">
        <v>120</v>
      </c>
      <c r="H7" s="12">
        <v>1.059953</v>
      </c>
      <c r="J7" s="12">
        <f>1.059953/0.1215162856</f>
        <v>8.722723829</v>
      </c>
      <c r="K7" s="16"/>
    </row>
    <row r="8">
      <c r="A8" s="10" t="s">
        <v>28</v>
      </c>
      <c r="B8" s="12" t="s">
        <v>121</v>
      </c>
      <c r="C8" s="12">
        <v>0.681216</v>
      </c>
      <c r="E8" s="12">
        <f>0.681216/0.08144010088</f>
        <v>8.364626181</v>
      </c>
      <c r="F8" s="16"/>
      <c r="G8" s="12" t="s">
        <v>122</v>
      </c>
      <c r="H8" s="12">
        <v>0.887178</v>
      </c>
      <c r="J8" s="12">
        <f>0.887178/0.1215162856</f>
        <v>7.300897946</v>
      </c>
      <c r="K8" s="16"/>
    </row>
    <row r="9">
      <c r="A9" s="26" t="s">
        <v>33</v>
      </c>
      <c r="F9" s="16"/>
      <c r="K9" s="16"/>
    </row>
    <row r="10">
      <c r="F10" s="16"/>
      <c r="K10" s="16"/>
    </row>
    <row r="11">
      <c r="A11" s="12" t="s">
        <v>43</v>
      </c>
      <c r="F11" s="16"/>
      <c r="K11" s="16"/>
    </row>
    <row r="12">
      <c r="F12" s="16"/>
      <c r="K12" s="16"/>
    </row>
    <row r="13">
      <c r="F13" s="16"/>
      <c r="K13" s="16"/>
    </row>
    <row r="14">
      <c r="F14" s="16"/>
      <c r="K14" s="16"/>
    </row>
    <row r="15">
      <c r="F15" s="16"/>
      <c r="K15" s="16"/>
    </row>
    <row r="16">
      <c r="F16" s="16"/>
      <c r="K16" s="16"/>
    </row>
    <row r="17">
      <c r="F17" s="16"/>
      <c r="K17" s="16"/>
    </row>
    <row r="18">
      <c r="F18" s="16"/>
      <c r="K18" s="16"/>
    </row>
    <row r="19">
      <c r="F19" s="16"/>
      <c r="K19" s="16"/>
    </row>
    <row r="20">
      <c r="F20" s="16"/>
      <c r="K20" s="16"/>
    </row>
    <row r="21">
      <c r="F21" s="16"/>
      <c r="K21" s="16"/>
    </row>
    <row r="22">
      <c r="F22" s="16"/>
      <c r="K22" s="16"/>
    </row>
    <row r="23">
      <c r="F23" s="16"/>
      <c r="K23" s="16"/>
    </row>
    <row r="24">
      <c r="F24" s="16"/>
      <c r="K24" s="16"/>
    </row>
    <row r="25">
      <c r="F25" s="16"/>
      <c r="K25" s="16"/>
    </row>
    <row r="26">
      <c r="F26" s="16"/>
      <c r="K26" s="16"/>
    </row>
    <row r="27">
      <c r="F27" s="16"/>
      <c r="K27" s="16"/>
    </row>
    <row r="28">
      <c r="F28" s="16"/>
      <c r="K28" s="16"/>
    </row>
    <row r="29">
      <c r="F29" s="16"/>
      <c r="K29" s="16"/>
    </row>
    <row r="30">
      <c r="F30" s="16"/>
      <c r="K30" s="16"/>
    </row>
    <row r="31">
      <c r="F31" s="16"/>
      <c r="K31" s="16"/>
    </row>
    <row r="32">
      <c r="F32" s="16"/>
      <c r="K32" s="16"/>
    </row>
    <row r="33">
      <c r="F33" s="16"/>
      <c r="K33" s="16"/>
    </row>
    <row r="34">
      <c r="F34" s="16"/>
      <c r="K34" s="16"/>
    </row>
    <row r="35">
      <c r="F35" s="16"/>
      <c r="K35" s="16"/>
    </row>
    <row r="36">
      <c r="F36" s="16"/>
      <c r="K36" s="16"/>
    </row>
    <row r="37">
      <c r="F37" s="16"/>
      <c r="K37" s="16"/>
    </row>
    <row r="38">
      <c r="F38" s="16"/>
      <c r="K38" s="16"/>
    </row>
    <row r="39">
      <c r="F39" s="16"/>
      <c r="K39" s="16"/>
    </row>
    <row r="40">
      <c r="F40" s="16"/>
      <c r="K40" s="16"/>
    </row>
    <row r="41">
      <c r="F41" s="16"/>
      <c r="K41" s="16"/>
    </row>
    <row r="42">
      <c r="F42" s="16"/>
      <c r="K42" s="16"/>
    </row>
    <row r="43">
      <c r="F43" s="16"/>
      <c r="K43" s="16"/>
    </row>
    <row r="44">
      <c r="F44" s="16"/>
      <c r="K44" s="16"/>
    </row>
    <row r="45">
      <c r="F45" s="16"/>
      <c r="K45" s="16"/>
    </row>
    <row r="46">
      <c r="F46" s="16"/>
      <c r="K46" s="16"/>
    </row>
    <row r="47">
      <c r="F47" s="16"/>
      <c r="K47" s="16"/>
    </row>
    <row r="48">
      <c r="F48" s="16"/>
      <c r="K48" s="16"/>
    </row>
    <row r="49">
      <c r="F49" s="16"/>
      <c r="K49" s="16"/>
    </row>
    <row r="50">
      <c r="F50" s="16"/>
      <c r="K50" s="16"/>
    </row>
    <row r="51">
      <c r="F51" s="16"/>
      <c r="K51" s="16"/>
    </row>
    <row r="52">
      <c r="F52" s="16"/>
      <c r="K52" s="16"/>
    </row>
    <row r="53">
      <c r="F53" s="16"/>
      <c r="K53" s="16"/>
    </row>
    <row r="54">
      <c r="F54" s="16"/>
      <c r="K54" s="16"/>
    </row>
    <row r="55">
      <c r="F55" s="16"/>
      <c r="K55" s="16"/>
    </row>
    <row r="56">
      <c r="F56" s="16"/>
      <c r="K56" s="16"/>
    </row>
    <row r="57">
      <c r="F57" s="16"/>
      <c r="K57" s="16"/>
    </row>
    <row r="58">
      <c r="F58" s="16"/>
      <c r="K58" s="16"/>
    </row>
    <row r="59">
      <c r="F59" s="16"/>
      <c r="K59" s="16"/>
    </row>
    <row r="60">
      <c r="F60" s="16"/>
      <c r="K60" s="16"/>
    </row>
    <row r="61">
      <c r="F61" s="16"/>
      <c r="K61" s="16"/>
    </row>
    <row r="62">
      <c r="F62" s="16"/>
      <c r="K62" s="16"/>
    </row>
    <row r="63">
      <c r="F63" s="16"/>
      <c r="K63" s="16"/>
    </row>
    <row r="64">
      <c r="F64" s="16"/>
      <c r="K64" s="16"/>
    </row>
    <row r="65">
      <c r="F65" s="16"/>
      <c r="K65" s="16"/>
    </row>
    <row r="66">
      <c r="F66" s="16"/>
      <c r="K66" s="16"/>
    </row>
    <row r="67">
      <c r="F67" s="16"/>
      <c r="K67" s="16"/>
    </row>
    <row r="68">
      <c r="F68" s="16"/>
      <c r="K68" s="16"/>
    </row>
    <row r="69">
      <c r="F69" s="16"/>
      <c r="K69" s="16"/>
    </row>
    <row r="70">
      <c r="F70" s="16"/>
      <c r="K70" s="16"/>
    </row>
    <row r="71">
      <c r="F71" s="16"/>
      <c r="K71" s="16"/>
    </row>
    <row r="72">
      <c r="F72" s="16"/>
      <c r="K72" s="16"/>
    </row>
    <row r="73">
      <c r="F73" s="16"/>
      <c r="K73" s="16"/>
    </row>
    <row r="74">
      <c r="F74" s="16"/>
      <c r="K74" s="16"/>
    </row>
    <row r="75">
      <c r="F75" s="16"/>
      <c r="K75" s="16"/>
    </row>
    <row r="76">
      <c r="F76" s="16"/>
      <c r="K76" s="16"/>
    </row>
    <row r="77">
      <c r="F77" s="16"/>
      <c r="K77" s="16"/>
    </row>
    <row r="78">
      <c r="F78" s="16"/>
      <c r="K78" s="16"/>
    </row>
    <row r="79">
      <c r="F79" s="16"/>
      <c r="K79" s="16"/>
    </row>
    <row r="80">
      <c r="F80" s="16"/>
      <c r="K80" s="16"/>
    </row>
    <row r="81">
      <c r="F81" s="16"/>
      <c r="K81" s="16"/>
    </row>
    <row r="82">
      <c r="F82" s="16"/>
      <c r="K82" s="16"/>
    </row>
    <row r="83">
      <c r="F83" s="16"/>
      <c r="K83" s="16"/>
    </row>
    <row r="84">
      <c r="F84" s="16"/>
      <c r="K84" s="16"/>
    </row>
    <row r="85">
      <c r="F85" s="16"/>
      <c r="K85" s="16"/>
    </row>
    <row r="86">
      <c r="F86" s="16"/>
      <c r="K86" s="16"/>
    </row>
    <row r="87">
      <c r="F87" s="16"/>
      <c r="K87" s="16"/>
    </row>
    <row r="88">
      <c r="F88" s="16"/>
      <c r="K88" s="16"/>
    </row>
    <row r="89">
      <c r="F89" s="16"/>
      <c r="K89" s="16"/>
    </row>
    <row r="90">
      <c r="F90" s="16"/>
      <c r="K90" s="16"/>
    </row>
    <row r="91">
      <c r="F91" s="16"/>
      <c r="K91" s="16"/>
    </row>
    <row r="92">
      <c r="F92" s="16"/>
      <c r="K92" s="16"/>
    </row>
    <row r="93">
      <c r="F93" s="16"/>
      <c r="K93" s="16"/>
    </row>
    <row r="94">
      <c r="F94" s="16"/>
      <c r="K94" s="16"/>
    </row>
    <row r="95">
      <c r="F95" s="16"/>
      <c r="K95" s="16"/>
    </row>
    <row r="96">
      <c r="F96" s="16"/>
      <c r="K96" s="16"/>
    </row>
    <row r="97">
      <c r="F97" s="16"/>
      <c r="K97" s="16"/>
    </row>
    <row r="98">
      <c r="F98" s="16"/>
      <c r="K98" s="16"/>
    </row>
    <row r="99">
      <c r="F99" s="16"/>
      <c r="K99" s="16"/>
    </row>
    <row r="100">
      <c r="F100" s="16"/>
      <c r="K100" s="16"/>
    </row>
    <row r="101">
      <c r="F101" s="16"/>
      <c r="K101" s="16"/>
    </row>
    <row r="102">
      <c r="F102" s="16"/>
      <c r="K102" s="16"/>
    </row>
    <row r="103">
      <c r="F103" s="16"/>
      <c r="K103" s="16"/>
    </row>
    <row r="104">
      <c r="F104" s="16"/>
      <c r="K104" s="16"/>
    </row>
    <row r="105">
      <c r="F105" s="16"/>
      <c r="K105" s="16"/>
    </row>
    <row r="106">
      <c r="F106" s="16"/>
      <c r="K106" s="16"/>
    </row>
    <row r="107">
      <c r="F107" s="16"/>
      <c r="K107" s="16"/>
    </row>
    <row r="108">
      <c r="F108" s="16"/>
      <c r="K108" s="16"/>
    </row>
    <row r="109">
      <c r="F109" s="16"/>
      <c r="K109" s="16"/>
    </row>
    <row r="110">
      <c r="F110" s="16"/>
      <c r="K110" s="16"/>
    </row>
    <row r="111">
      <c r="F111" s="16"/>
      <c r="K111" s="16"/>
    </row>
    <row r="112">
      <c r="F112" s="16"/>
      <c r="K112" s="16"/>
    </row>
    <row r="113">
      <c r="F113" s="16"/>
      <c r="K113" s="16"/>
    </row>
    <row r="114">
      <c r="F114" s="16"/>
      <c r="K114" s="16"/>
    </row>
    <row r="115">
      <c r="F115" s="16"/>
      <c r="K115" s="16"/>
    </row>
    <row r="116">
      <c r="F116" s="16"/>
      <c r="K116" s="16"/>
    </row>
    <row r="117">
      <c r="F117" s="16"/>
      <c r="K117" s="16"/>
    </row>
    <row r="118">
      <c r="F118" s="16"/>
      <c r="K118" s="16"/>
    </row>
    <row r="119">
      <c r="F119" s="16"/>
      <c r="K119" s="16"/>
    </row>
    <row r="120">
      <c r="F120" s="16"/>
      <c r="K120" s="16"/>
    </row>
    <row r="121">
      <c r="F121" s="16"/>
      <c r="K121" s="16"/>
    </row>
    <row r="122">
      <c r="F122" s="16"/>
      <c r="K122" s="16"/>
    </row>
    <row r="123">
      <c r="F123" s="16"/>
      <c r="K123" s="16"/>
    </row>
    <row r="124">
      <c r="F124" s="16"/>
      <c r="K124" s="16"/>
    </row>
    <row r="125">
      <c r="F125" s="16"/>
      <c r="K125" s="16"/>
    </row>
    <row r="126">
      <c r="F126" s="16"/>
      <c r="K126" s="16"/>
    </row>
    <row r="127">
      <c r="F127" s="16"/>
      <c r="K127" s="16"/>
    </row>
    <row r="128">
      <c r="F128" s="16"/>
      <c r="K128" s="16"/>
    </row>
    <row r="129">
      <c r="F129" s="16"/>
      <c r="K129" s="16"/>
    </row>
    <row r="130">
      <c r="F130" s="16"/>
      <c r="K130" s="16"/>
    </row>
    <row r="131">
      <c r="F131" s="16"/>
      <c r="K131" s="16"/>
    </row>
    <row r="132">
      <c r="F132" s="16"/>
      <c r="K132" s="16"/>
    </row>
    <row r="133">
      <c r="F133" s="16"/>
      <c r="K133" s="16"/>
    </row>
    <row r="134">
      <c r="F134" s="16"/>
      <c r="K134" s="16"/>
    </row>
    <row r="135">
      <c r="F135" s="16"/>
      <c r="K135" s="16"/>
    </row>
    <row r="136">
      <c r="F136" s="16"/>
      <c r="K136" s="16"/>
    </row>
    <row r="137">
      <c r="F137" s="16"/>
      <c r="K137" s="16"/>
    </row>
    <row r="138">
      <c r="F138" s="16"/>
      <c r="K138" s="16"/>
    </row>
    <row r="139">
      <c r="F139" s="16"/>
      <c r="K139" s="16"/>
    </row>
    <row r="140">
      <c r="F140" s="16"/>
      <c r="K140" s="16"/>
    </row>
    <row r="141">
      <c r="F141" s="16"/>
      <c r="K141" s="16"/>
    </row>
    <row r="142">
      <c r="F142" s="16"/>
      <c r="K142" s="16"/>
    </row>
    <row r="143">
      <c r="F143" s="16"/>
      <c r="K143" s="16"/>
    </row>
    <row r="144">
      <c r="F144" s="16"/>
      <c r="K144" s="16"/>
    </row>
    <row r="145">
      <c r="F145" s="16"/>
      <c r="K145" s="16"/>
    </row>
    <row r="146">
      <c r="F146" s="16"/>
      <c r="K146" s="16"/>
    </row>
    <row r="147">
      <c r="F147" s="16"/>
      <c r="K147" s="16"/>
    </row>
    <row r="148">
      <c r="F148" s="16"/>
      <c r="K148" s="16"/>
    </row>
    <row r="149">
      <c r="F149" s="16"/>
      <c r="K149" s="16"/>
    </row>
    <row r="150">
      <c r="F150" s="16"/>
      <c r="K150" s="16"/>
    </row>
    <row r="151">
      <c r="F151" s="16"/>
      <c r="K151" s="16"/>
    </row>
    <row r="152">
      <c r="F152" s="16"/>
      <c r="K152" s="16"/>
    </row>
    <row r="153">
      <c r="F153" s="16"/>
      <c r="K153" s="16"/>
    </row>
    <row r="154">
      <c r="F154" s="16"/>
      <c r="K154" s="16"/>
    </row>
    <row r="155">
      <c r="F155" s="16"/>
      <c r="K155" s="16"/>
    </row>
    <row r="156">
      <c r="F156" s="16"/>
      <c r="K156" s="16"/>
    </row>
    <row r="157">
      <c r="F157" s="16"/>
      <c r="K157" s="16"/>
    </row>
    <row r="158">
      <c r="F158" s="16"/>
      <c r="K158" s="16"/>
    </row>
    <row r="159">
      <c r="F159" s="16"/>
      <c r="K159" s="16"/>
    </row>
    <row r="160">
      <c r="F160" s="16"/>
      <c r="K160" s="16"/>
    </row>
    <row r="161">
      <c r="F161" s="16"/>
      <c r="K161" s="16"/>
    </row>
    <row r="162">
      <c r="F162" s="16"/>
      <c r="K162" s="16"/>
    </row>
    <row r="163">
      <c r="F163" s="16"/>
      <c r="K163" s="16"/>
    </row>
    <row r="164">
      <c r="F164" s="16"/>
      <c r="K164" s="16"/>
    </row>
    <row r="165">
      <c r="F165" s="16"/>
      <c r="K165" s="16"/>
    </row>
    <row r="166">
      <c r="F166" s="16"/>
      <c r="K166" s="16"/>
    </row>
    <row r="167">
      <c r="F167" s="16"/>
      <c r="K167" s="16"/>
    </row>
    <row r="168">
      <c r="F168" s="16"/>
      <c r="K168" s="16"/>
    </row>
    <row r="169">
      <c r="F169" s="16"/>
      <c r="K169" s="16"/>
    </row>
    <row r="170">
      <c r="F170" s="16"/>
      <c r="K170" s="16"/>
    </row>
    <row r="171">
      <c r="F171" s="16"/>
      <c r="K171" s="16"/>
    </row>
    <row r="172">
      <c r="F172" s="16"/>
      <c r="K172" s="16"/>
    </row>
    <row r="173">
      <c r="F173" s="16"/>
      <c r="K173" s="16"/>
    </row>
    <row r="174">
      <c r="F174" s="16"/>
      <c r="K174" s="16"/>
    </row>
    <row r="175">
      <c r="F175" s="16"/>
      <c r="K175" s="16"/>
    </row>
    <row r="176">
      <c r="F176" s="16"/>
      <c r="K176" s="16"/>
    </row>
    <row r="177">
      <c r="F177" s="16"/>
      <c r="K177" s="16"/>
    </row>
    <row r="178">
      <c r="F178" s="16"/>
      <c r="K178" s="16"/>
    </row>
    <row r="179">
      <c r="F179" s="16"/>
      <c r="K179" s="16"/>
    </row>
    <row r="180">
      <c r="F180" s="16"/>
      <c r="K180" s="16"/>
    </row>
    <row r="181">
      <c r="F181" s="16"/>
      <c r="K181" s="16"/>
    </row>
    <row r="182">
      <c r="F182" s="16"/>
      <c r="K182" s="16"/>
    </row>
    <row r="183">
      <c r="F183" s="16"/>
      <c r="K183" s="16"/>
    </row>
    <row r="184">
      <c r="F184" s="16"/>
      <c r="K184" s="16"/>
    </row>
    <row r="185">
      <c r="F185" s="16"/>
      <c r="K185" s="16"/>
    </row>
    <row r="186">
      <c r="F186" s="16"/>
      <c r="K186" s="16"/>
    </row>
    <row r="187">
      <c r="F187" s="16"/>
      <c r="K187" s="16"/>
    </row>
    <row r="188">
      <c r="F188" s="16"/>
      <c r="K188" s="16"/>
    </row>
    <row r="189">
      <c r="F189" s="16"/>
      <c r="K189" s="16"/>
    </row>
    <row r="190">
      <c r="F190" s="16"/>
      <c r="K190" s="16"/>
    </row>
    <row r="191">
      <c r="F191" s="16"/>
      <c r="K191" s="16"/>
    </row>
    <row r="192">
      <c r="F192" s="16"/>
      <c r="K192" s="16"/>
    </row>
    <row r="193">
      <c r="F193" s="16"/>
      <c r="K193" s="16"/>
    </row>
    <row r="194">
      <c r="F194" s="16"/>
      <c r="K194" s="16"/>
    </row>
    <row r="195">
      <c r="F195" s="16"/>
      <c r="K195" s="16"/>
    </row>
    <row r="196">
      <c r="F196" s="16"/>
      <c r="K196" s="16"/>
    </row>
    <row r="197">
      <c r="F197" s="16"/>
      <c r="K197" s="16"/>
    </row>
    <row r="198">
      <c r="F198" s="16"/>
      <c r="K198" s="16"/>
    </row>
    <row r="199">
      <c r="F199" s="16"/>
      <c r="K199" s="16"/>
    </row>
    <row r="200">
      <c r="F200" s="16"/>
      <c r="K200" s="16"/>
    </row>
    <row r="201">
      <c r="F201" s="16"/>
      <c r="K201" s="16"/>
    </row>
    <row r="202">
      <c r="F202" s="16"/>
      <c r="K202" s="16"/>
    </row>
    <row r="203">
      <c r="F203" s="16"/>
      <c r="K203" s="16"/>
    </row>
    <row r="204">
      <c r="F204" s="16"/>
      <c r="K204" s="16"/>
    </row>
    <row r="205">
      <c r="F205" s="16"/>
      <c r="K205" s="16"/>
    </row>
    <row r="206">
      <c r="F206" s="16"/>
      <c r="K206" s="16"/>
    </row>
    <row r="207">
      <c r="F207" s="16"/>
      <c r="K207" s="16"/>
    </row>
    <row r="208">
      <c r="F208" s="16"/>
      <c r="K208" s="16"/>
    </row>
    <row r="209">
      <c r="F209" s="16"/>
      <c r="K209" s="16"/>
    </row>
    <row r="210">
      <c r="F210" s="16"/>
      <c r="K210" s="16"/>
    </row>
    <row r="211">
      <c r="F211" s="16"/>
      <c r="K211" s="16"/>
    </row>
    <row r="212">
      <c r="F212" s="16"/>
      <c r="K212" s="16"/>
    </row>
    <row r="213">
      <c r="F213" s="16"/>
      <c r="K213" s="16"/>
    </row>
    <row r="214">
      <c r="F214" s="16"/>
      <c r="K214" s="16"/>
    </row>
    <row r="215">
      <c r="F215" s="16"/>
      <c r="K215" s="16"/>
    </row>
    <row r="216">
      <c r="F216" s="16"/>
      <c r="K216" s="16"/>
    </row>
    <row r="217">
      <c r="F217" s="16"/>
      <c r="K217" s="16"/>
    </row>
    <row r="218">
      <c r="F218" s="16"/>
      <c r="K218" s="16"/>
    </row>
    <row r="219">
      <c r="F219" s="16"/>
      <c r="K219" s="16"/>
    </row>
    <row r="220">
      <c r="F220" s="16"/>
      <c r="K220" s="16"/>
    </row>
    <row r="221">
      <c r="F221" s="16"/>
      <c r="K221" s="16"/>
    </row>
    <row r="222">
      <c r="F222" s="16"/>
      <c r="K222" s="16"/>
    </row>
    <row r="223">
      <c r="F223" s="16"/>
      <c r="K223" s="16"/>
    </row>
    <row r="224">
      <c r="F224" s="16"/>
      <c r="K224" s="16"/>
    </row>
    <row r="225">
      <c r="F225" s="16"/>
      <c r="K225" s="16"/>
    </row>
    <row r="226">
      <c r="F226" s="16"/>
      <c r="K226" s="16"/>
    </row>
    <row r="227">
      <c r="F227" s="16"/>
      <c r="K227" s="16"/>
    </row>
    <row r="228">
      <c r="F228" s="16"/>
      <c r="K228" s="16"/>
    </row>
    <row r="229">
      <c r="F229" s="16"/>
      <c r="K229" s="16"/>
    </row>
    <row r="230">
      <c r="F230" s="16"/>
      <c r="K230" s="16"/>
    </row>
    <row r="231">
      <c r="F231" s="16"/>
      <c r="K231" s="16"/>
    </row>
    <row r="232">
      <c r="F232" s="16"/>
      <c r="K232" s="16"/>
    </row>
    <row r="233">
      <c r="F233" s="16"/>
      <c r="K233" s="16"/>
    </row>
    <row r="234">
      <c r="F234" s="16"/>
      <c r="K234" s="16"/>
    </row>
    <row r="235">
      <c r="F235" s="16"/>
      <c r="K235" s="16"/>
    </row>
    <row r="236">
      <c r="F236" s="16"/>
      <c r="K236" s="16"/>
    </row>
    <row r="237">
      <c r="F237" s="16"/>
      <c r="K237" s="16"/>
    </row>
    <row r="238">
      <c r="F238" s="16"/>
      <c r="K238" s="16"/>
    </row>
    <row r="239">
      <c r="F239" s="16"/>
      <c r="K239" s="16"/>
    </row>
    <row r="240">
      <c r="F240" s="16"/>
      <c r="K240" s="16"/>
    </row>
    <row r="241">
      <c r="F241" s="16"/>
      <c r="K241" s="16"/>
    </row>
    <row r="242">
      <c r="F242" s="16"/>
      <c r="K242" s="16"/>
    </row>
    <row r="243">
      <c r="F243" s="16"/>
      <c r="K243" s="16"/>
    </row>
    <row r="244">
      <c r="F244" s="16"/>
      <c r="K244" s="16"/>
    </row>
    <row r="245">
      <c r="F245" s="16"/>
      <c r="K245" s="16"/>
    </row>
    <row r="246">
      <c r="F246" s="16"/>
      <c r="K246" s="16"/>
    </row>
    <row r="247">
      <c r="F247" s="16"/>
      <c r="K247" s="16"/>
    </row>
    <row r="248">
      <c r="F248" s="16"/>
      <c r="K248" s="16"/>
    </row>
    <row r="249">
      <c r="F249" s="16"/>
      <c r="K249" s="16"/>
    </row>
    <row r="250">
      <c r="F250" s="16"/>
      <c r="K250" s="16"/>
    </row>
    <row r="251">
      <c r="F251" s="16"/>
      <c r="K251" s="16"/>
    </row>
    <row r="252">
      <c r="F252" s="16"/>
      <c r="K252" s="16"/>
    </row>
    <row r="253">
      <c r="F253" s="16"/>
      <c r="K253" s="16"/>
    </row>
    <row r="254">
      <c r="F254" s="16"/>
      <c r="K254" s="16"/>
    </row>
    <row r="255">
      <c r="F255" s="16"/>
      <c r="K255" s="16"/>
    </row>
    <row r="256">
      <c r="F256" s="16"/>
      <c r="K256" s="16"/>
    </row>
    <row r="257">
      <c r="F257" s="16"/>
      <c r="K257" s="16"/>
    </row>
    <row r="258">
      <c r="F258" s="16"/>
      <c r="K258" s="16"/>
    </row>
    <row r="259">
      <c r="F259" s="16"/>
      <c r="K259" s="16"/>
    </row>
    <row r="260">
      <c r="F260" s="16"/>
      <c r="K260" s="16"/>
    </row>
    <row r="261">
      <c r="F261" s="16"/>
      <c r="K261" s="16"/>
    </row>
    <row r="262">
      <c r="F262" s="16"/>
      <c r="K262" s="16"/>
    </row>
    <row r="263">
      <c r="F263" s="16"/>
      <c r="K263" s="16"/>
    </row>
    <row r="264">
      <c r="F264" s="16"/>
      <c r="K264" s="16"/>
    </row>
    <row r="265">
      <c r="F265" s="16"/>
      <c r="K265" s="16"/>
    </row>
    <row r="266">
      <c r="F266" s="16"/>
      <c r="K266" s="16"/>
    </row>
    <row r="267">
      <c r="F267" s="16"/>
      <c r="K267" s="16"/>
    </row>
    <row r="268">
      <c r="F268" s="16"/>
      <c r="K268" s="16"/>
    </row>
    <row r="269">
      <c r="F269" s="16"/>
      <c r="K269" s="16"/>
    </row>
    <row r="270">
      <c r="F270" s="16"/>
      <c r="K270" s="16"/>
    </row>
    <row r="271">
      <c r="F271" s="16"/>
      <c r="K271" s="16"/>
    </row>
    <row r="272">
      <c r="F272" s="16"/>
      <c r="K272" s="16"/>
    </row>
    <row r="273">
      <c r="F273" s="16"/>
      <c r="K273" s="16"/>
    </row>
    <row r="274">
      <c r="F274" s="16"/>
      <c r="K274" s="16"/>
    </row>
    <row r="275">
      <c r="F275" s="16"/>
      <c r="K275" s="16"/>
    </row>
    <row r="276">
      <c r="F276" s="16"/>
      <c r="K276" s="16"/>
    </row>
    <row r="277">
      <c r="F277" s="16"/>
      <c r="K277" s="16"/>
    </row>
    <row r="278">
      <c r="F278" s="16"/>
      <c r="K278" s="16"/>
    </row>
    <row r="279">
      <c r="F279" s="16"/>
      <c r="K279" s="16"/>
    </row>
    <row r="280">
      <c r="F280" s="16"/>
      <c r="K280" s="16"/>
    </row>
    <row r="281">
      <c r="F281" s="16"/>
      <c r="K281" s="16"/>
    </row>
    <row r="282">
      <c r="F282" s="16"/>
      <c r="K282" s="16"/>
    </row>
    <row r="283">
      <c r="F283" s="16"/>
      <c r="K283" s="16"/>
    </row>
    <row r="284">
      <c r="F284" s="16"/>
      <c r="K284" s="16"/>
    </row>
    <row r="285">
      <c r="F285" s="16"/>
      <c r="K285" s="16"/>
    </row>
    <row r="286">
      <c r="F286" s="16"/>
      <c r="K286" s="16"/>
    </row>
    <row r="287">
      <c r="F287" s="16"/>
      <c r="K287" s="16"/>
    </row>
    <row r="288">
      <c r="F288" s="16"/>
      <c r="K288" s="16"/>
    </row>
    <row r="289">
      <c r="F289" s="16"/>
      <c r="K289" s="16"/>
    </row>
    <row r="290">
      <c r="F290" s="16"/>
      <c r="K290" s="16"/>
    </row>
    <row r="291">
      <c r="F291" s="16"/>
      <c r="K291" s="16"/>
    </row>
    <row r="292">
      <c r="F292" s="16"/>
      <c r="K292" s="16"/>
    </row>
    <row r="293">
      <c r="F293" s="16"/>
      <c r="K293" s="16"/>
    </row>
    <row r="294">
      <c r="F294" s="16"/>
      <c r="K294" s="16"/>
    </row>
    <row r="295">
      <c r="F295" s="16"/>
      <c r="K295" s="16"/>
    </row>
    <row r="296">
      <c r="F296" s="16"/>
      <c r="K296" s="16"/>
    </row>
    <row r="297">
      <c r="F297" s="16"/>
      <c r="K297" s="16"/>
    </row>
    <row r="298">
      <c r="F298" s="16"/>
      <c r="K298" s="16"/>
    </row>
    <row r="299">
      <c r="F299" s="16"/>
      <c r="K299" s="16"/>
    </row>
    <row r="300">
      <c r="F300" s="16"/>
      <c r="K300" s="16"/>
    </row>
    <row r="301">
      <c r="F301" s="16"/>
      <c r="K301" s="16"/>
    </row>
    <row r="302">
      <c r="F302" s="16"/>
      <c r="K302" s="16"/>
    </row>
    <row r="303">
      <c r="F303" s="16"/>
      <c r="K303" s="16"/>
    </row>
    <row r="304">
      <c r="F304" s="16"/>
      <c r="K304" s="16"/>
    </row>
    <row r="305">
      <c r="F305" s="16"/>
      <c r="K305" s="16"/>
    </row>
    <row r="306">
      <c r="F306" s="16"/>
      <c r="K306" s="16"/>
    </row>
    <row r="307">
      <c r="F307" s="16"/>
      <c r="K307" s="16"/>
    </row>
    <row r="308">
      <c r="F308" s="16"/>
      <c r="K308" s="16"/>
    </row>
    <row r="309">
      <c r="F309" s="16"/>
      <c r="K309" s="16"/>
    </row>
    <row r="310">
      <c r="F310" s="16"/>
      <c r="K310" s="16"/>
    </row>
    <row r="311">
      <c r="F311" s="16"/>
      <c r="K311" s="16"/>
    </row>
    <row r="312">
      <c r="F312" s="16"/>
      <c r="K312" s="16"/>
    </row>
    <row r="313">
      <c r="F313" s="16"/>
      <c r="K313" s="16"/>
    </row>
    <row r="314">
      <c r="F314" s="16"/>
      <c r="K314" s="16"/>
    </row>
    <row r="315">
      <c r="F315" s="16"/>
      <c r="K315" s="16"/>
    </row>
    <row r="316">
      <c r="F316" s="16"/>
      <c r="K316" s="16"/>
    </row>
    <row r="317">
      <c r="F317" s="16"/>
      <c r="K317" s="16"/>
    </row>
    <row r="318">
      <c r="F318" s="16"/>
      <c r="K318" s="16"/>
    </row>
    <row r="319">
      <c r="F319" s="16"/>
      <c r="K319" s="16"/>
    </row>
    <row r="320">
      <c r="F320" s="16"/>
      <c r="K320" s="16"/>
    </row>
    <row r="321">
      <c r="F321" s="16"/>
      <c r="K321" s="16"/>
    </row>
    <row r="322">
      <c r="F322" s="16"/>
      <c r="K322" s="16"/>
    </row>
    <row r="323">
      <c r="F323" s="16"/>
      <c r="K323" s="16"/>
    </row>
    <row r="324">
      <c r="F324" s="16"/>
      <c r="K324" s="16"/>
    </row>
    <row r="325">
      <c r="F325" s="16"/>
      <c r="K325" s="16"/>
    </row>
    <row r="326">
      <c r="F326" s="16"/>
      <c r="K326" s="16"/>
    </row>
    <row r="327">
      <c r="F327" s="16"/>
      <c r="K327" s="16"/>
    </row>
    <row r="328">
      <c r="F328" s="16"/>
      <c r="K328" s="16"/>
    </row>
    <row r="329">
      <c r="F329" s="16"/>
      <c r="K329" s="16"/>
    </row>
    <row r="330">
      <c r="F330" s="16"/>
      <c r="K330" s="16"/>
    </row>
    <row r="331">
      <c r="F331" s="16"/>
      <c r="K331" s="16"/>
    </row>
    <row r="332">
      <c r="F332" s="16"/>
      <c r="K332" s="16"/>
    </row>
    <row r="333">
      <c r="F333" s="16"/>
      <c r="K333" s="16"/>
    </row>
    <row r="334">
      <c r="F334" s="16"/>
      <c r="K334" s="16"/>
    </row>
    <row r="335">
      <c r="F335" s="16"/>
      <c r="K335" s="16"/>
    </row>
    <row r="336">
      <c r="F336" s="16"/>
      <c r="K336" s="16"/>
    </row>
    <row r="337">
      <c r="F337" s="16"/>
      <c r="K337" s="16"/>
    </row>
    <row r="338">
      <c r="F338" s="16"/>
      <c r="K338" s="16"/>
    </row>
    <row r="339">
      <c r="F339" s="16"/>
      <c r="K339" s="16"/>
    </row>
    <row r="340">
      <c r="F340" s="16"/>
      <c r="K340" s="16"/>
    </row>
    <row r="341">
      <c r="F341" s="16"/>
      <c r="K341" s="16"/>
    </row>
    <row r="342">
      <c r="F342" s="16"/>
      <c r="K342" s="16"/>
    </row>
    <row r="343">
      <c r="F343" s="16"/>
      <c r="K343" s="16"/>
    </row>
    <row r="344">
      <c r="F344" s="16"/>
      <c r="K344" s="16"/>
    </row>
    <row r="345">
      <c r="F345" s="16"/>
      <c r="K345" s="16"/>
    </row>
    <row r="346">
      <c r="F346" s="16"/>
      <c r="K346" s="16"/>
    </row>
    <row r="347">
      <c r="F347" s="16"/>
      <c r="K347" s="16"/>
    </row>
    <row r="348">
      <c r="F348" s="16"/>
      <c r="K348" s="16"/>
    </row>
    <row r="349">
      <c r="F349" s="16"/>
      <c r="K349" s="16"/>
    </row>
    <row r="350">
      <c r="F350" s="16"/>
      <c r="K350" s="16"/>
    </row>
    <row r="351">
      <c r="F351" s="16"/>
      <c r="K351" s="16"/>
    </row>
    <row r="352">
      <c r="F352" s="16"/>
      <c r="K352" s="16"/>
    </row>
    <row r="353">
      <c r="F353" s="16"/>
      <c r="K353" s="16"/>
    </row>
    <row r="354">
      <c r="F354" s="16"/>
      <c r="K354" s="16"/>
    </row>
    <row r="355">
      <c r="F355" s="16"/>
      <c r="K355" s="16"/>
    </row>
    <row r="356">
      <c r="F356" s="16"/>
      <c r="K356" s="16"/>
    </row>
    <row r="357">
      <c r="F357" s="16"/>
      <c r="K357" s="16"/>
    </row>
    <row r="358">
      <c r="F358" s="16"/>
      <c r="K358" s="16"/>
    </row>
    <row r="359">
      <c r="F359" s="16"/>
      <c r="K359" s="16"/>
    </row>
    <row r="360">
      <c r="F360" s="16"/>
      <c r="K360" s="16"/>
    </row>
    <row r="361">
      <c r="F361" s="16"/>
      <c r="K361" s="16"/>
    </row>
    <row r="362">
      <c r="F362" s="16"/>
      <c r="K362" s="16"/>
    </row>
    <row r="363">
      <c r="F363" s="16"/>
      <c r="K363" s="16"/>
    </row>
    <row r="364">
      <c r="F364" s="16"/>
      <c r="K364" s="16"/>
    </row>
    <row r="365">
      <c r="F365" s="16"/>
      <c r="K365" s="16"/>
    </row>
    <row r="366">
      <c r="F366" s="16"/>
      <c r="K366" s="16"/>
    </row>
    <row r="367">
      <c r="F367" s="16"/>
      <c r="K367" s="16"/>
    </row>
    <row r="368">
      <c r="F368" s="16"/>
      <c r="K368" s="16"/>
    </row>
    <row r="369">
      <c r="F369" s="16"/>
      <c r="K369" s="16"/>
    </row>
    <row r="370">
      <c r="F370" s="16"/>
      <c r="K370" s="16"/>
    </row>
    <row r="371">
      <c r="F371" s="16"/>
      <c r="K371" s="16"/>
    </row>
    <row r="372">
      <c r="F372" s="16"/>
      <c r="K372" s="16"/>
    </row>
    <row r="373">
      <c r="F373" s="16"/>
      <c r="K373" s="16"/>
    </row>
    <row r="374">
      <c r="F374" s="16"/>
      <c r="K374" s="16"/>
    </row>
    <row r="375">
      <c r="F375" s="16"/>
      <c r="K375" s="16"/>
    </row>
    <row r="376">
      <c r="F376" s="16"/>
      <c r="K376" s="16"/>
    </row>
    <row r="377">
      <c r="F377" s="16"/>
      <c r="K377" s="16"/>
    </row>
    <row r="378">
      <c r="F378" s="16"/>
      <c r="K378" s="16"/>
    </row>
    <row r="379">
      <c r="F379" s="16"/>
      <c r="K379" s="16"/>
    </row>
    <row r="380">
      <c r="F380" s="16"/>
      <c r="K380" s="16"/>
    </row>
    <row r="381">
      <c r="F381" s="16"/>
      <c r="K381" s="16"/>
    </row>
    <row r="382">
      <c r="F382" s="16"/>
      <c r="K382" s="16"/>
    </row>
    <row r="383">
      <c r="F383" s="16"/>
      <c r="K383" s="16"/>
    </row>
    <row r="384">
      <c r="F384" s="16"/>
      <c r="K384" s="16"/>
    </row>
    <row r="385">
      <c r="F385" s="16"/>
      <c r="K385" s="16"/>
    </row>
    <row r="386">
      <c r="F386" s="16"/>
      <c r="K386" s="16"/>
    </row>
    <row r="387">
      <c r="F387" s="16"/>
      <c r="K387" s="16"/>
    </row>
    <row r="388">
      <c r="F388" s="16"/>
      <c r="K388" s="16"/>
    </row>
    <row r="389">
      <c r="F389" s="16"/>
      <c r="K389" s="16"/>
    </row>
    <row r="390">
      <c r="F390" s="16"/>
      <c r="K390" s="16"/>
    </row>
    <row r="391">
      <c r="F391" s="16"/>
      <c r="K391" s="16"/>
    </row>
    <row r="392">
      <c r="F392" s="16"/>
      <c r="K392" s="16"/>
    </row>
    <row r="393">
      <c r="F393" s="16"/>
      <c r="K393" s="16"/>
    </row>
    <row r="394">
      <c r="F394" s="16"/>
      <c r="K394" s="16"/>
    </row>
    <row r="395">
      <c r="F395" s="16"/>
      <c r="K395" s="16"/>
    </row>
    <row r="396">
      <c r="F396" s="16"/>
      <c r="K396" s="16"/>
    </row>
    <row r="397">
      <c r="F397" s="16"/>
      <c r="K397" s="16"/>
    </row>
    <row r="398">
      <c r="F398" s="16"/>
      <c r="K398" s="16"/>
    </row>
    <row r="399">
      <c r="F399" s="16"/>
      <c r="K399" s="16"/>
    </row>
    <row r="400">
      <c r="F400" s="16"/>
      <c r="K400" s="16"/>
    </row>
    <row r="401">
      <c r="F401" s="16"/>
      <c r="K401" s="16"/>
    </row>
    <row r="402">
      <c r="F402" s="16"/>
      <c r="K402" s="16"/>
    </row>
    <row r="403">
      <c r="F403" s="16"/>
      <c r="K403" s="16"/>
    </row>
    <row r="404">
      <c r="F404" s="16"/>
      <c r="K404" s="16"/>
    </row>
    <row r="405">
      <c r="F405" s="16"/>
      <c r="K405" s="16"/>
    </row>
    <row r="406">
      <c r="F406" s="16"/>
      <c r="K406" s="16"/>
    </row>
    <row r="407">
      <c r="F407" s="16"/>
      <c r="K407" s="16"/>
    </row>
    <row r="408">
      <c r="F408" s="16"/>
      <c r="K408" s="16"/>
    </row>
    <row r="409">
      <c r="F409" s="16"/>
      <c r="K409" s="16"/>
    </row>
    <row r="410">
      <c r="F410" s="16"/>
      <c r="K410" s="16"/>
    </row>
    <row r="411">
      <c r="F411" s="16"/>
      <c r="K411" s="16"/>
    </row>
    <row r="412">
      <c r="F412" s="16"/>
      <c r="K412" s="16"/>
    </row>
    <row r="413">
      <c r="F413" s="16"/>
      <c r="K413" s="16"/>
    </row>
    <row r="414">
      <c r="F414" s="16"/>
      <c r="K414" s="16"/>
    </row>
    <row r="415">
      <c r="F415" s="16"/>
      <c r="K415" s="16"/>
    </row>
    <row r="416">
      <c r="F416" s="16"/>
      <c r="K416" s="16"/>
    </row>
    <row r="417">
      <c r="F417" s="16"/>
      <c r="K417" s="16"/>
    </row>
    <row r="418">
      <c r="F418" s="16"/>
      <c r="K418" s="16"/>
    </row>
    <row r="419">
      <c r="F419" s="16"/>
      <c r="K419" s="16"/>
    </row>
    <row r="420">
      <c r="F420" s="16"/>
      <c r="K420" s="16"/>
    </row>
    <row r="421">
      <c r="F421" s="16"/>
      <c r="K421" s="16"/>
    </row>
    <row r="422">
      <c r="F422" s="16"/>
      <c r="K422" s="16"/>
    </row>
    <row r="423">
      <c r="F423" s="16"/>
      <c r="K423" s="16"/>
    </row>
    <row r="424">
      <c r="F424" s="16"/>
      <c r="K424" s="16"/>
    </row>
    <row r="425">
      <c r="F425" s="16"/>
      <c r="K425" s="16"/>
    </row>
    <row r="426">
      <c r="F426" s="16"/>
      <c r="K426" s="16"/>
    </row>
    <row r="427">
      <c r="F427" s="16"/>
      <c r="K427" s="16"/>
    </row>
    <row r="428">
      <c r="F428" s="16"/>
      <c r="K428" s="16"/>
    </row>
    <row r="429">
      <c r="F429" s="16"/>
      <c r="K429" s="16"/>
    </row>
    <row r="430">
      <c r="F430" s="16"/>
      <c r="K430" s="16"/>
    </row>
    <row r="431">
      <c r="F431" s="16"/>
      <c r="K431" s="16"/>
    </row>
    <row r="432">
      <c r="F432" s="16"/>
      <c r="K432" s="16"/>
    </row>
    <row r="433">
      <c r="F433" s="16"/>
      <c r="K433" s="16"/>
    </row>
    <row r="434">
      <c r="F434" s="16"/>
      <c r="K434" s="16"/>
    </row>
    <row r="435">
      <c r="F435" s="16"/>
      <c r="K435" s="16"/>
    </row>
    <row r="436">
      <c r="F436" s="16"/>
      <c r="K436" s="16"/>
    </row>
    <row r="437">
      <c r="F437" s="16"/>
      <c r="K437" s="16"/>
    </row>
    <row r="438">
      <c r="F438" s="16"/>
      <c r="K438" s="16"/>
    </row>
    <row r="439">
      <c r="F439" s="16"/>
      <c r="K439" s="16"/>
    </row>
    <row r="440">
      <c r="F440" s="16"/>
      <c r="K440" s="16"/>
    </row>
    <row r="441">
      <c r="F441" s="16"/>
      <c r="K441" s="16"/>
    </row>
    <row r="442">
      <c r="F442" s="16"/>
      <c r="K442" s="16"/>
    </row>
    <row r="443">
      <c r="F443" s="16"/>
      <c r="K443" s="16"/>
    </row>
    <row r="444">
      <c r="F444" s="16"/>
      <c r="K444" s="16"/>
    </row>
    <row r="445">
      <c r="F445" s="16"/>
      <c r="K445" s="16"/>
    </row>
    <row r="446">
      <c r="F446" s="16"/>
      <c r="K446" s="16"/>
    </row>
    <row r="447">
      <c r="F447" s="16"/>
      <c r="K447" s="16"/>
    </row>
    <row r="448">
      <c r="F448" s="16"/>
      <c r="K448" s="16"/>
    </row>
    <row r="449">
      <c r="F449" s="16"/>
      <c r="K449" s="16"/>
    </row>
    <row r="450">
      <c r="F450" s="16"/>
      <c r="K450" s="16"/>
    </row>
    <row r="451">
      <c r="F451" s="16"/>
      <c r="K451" s="16"/>
    </row>
    <row r="452">
      <c r="F452" s="16"/>
      <c r="K452" s="16"/>
    </row>
    <row r="453">
      <c r="F453" s="16"/>
      <c r="K453" s="16"/>
    </row>
    <row r="454">
      <c r="F454" s="16"/>
      <c r="K454" s="16"/>
    </row>
    <row r="455">
      <c r="F455" s="16"/>
      <c r="K455" s="16"/>
    </row>
    <row r="456">
      <c r="F456" s="16"/>
      <c r="K456" s="16"/>
    </row>
    <row r="457">
      <c r="F457" s="16"/>
      <c r="K457" s="16"/>
    </row>
    <row r="458">
      <c r="F458" s="16"/>
      <c r="K458" s="16"/>
    </row>
    <row r="459">
      <c r="F459" s="16"/>
      <c r="K459" s="16"/>
    </row>
    <row r="460">
      <c r="F460" s="16"/>
      <c r="K460" s="16"/>
    </row>
    <row r="461">
      <c r="F461" s="16"/>
      <c r="K461" s="16"/>
    </row>
    <row r="462">
      <c r="F462" s="16"/>
      <c r="K462" s="16"/>
    </row>
    <row r="463">
      <c r="F463" s="16"/>
      <c r="K463" s="16"/>
    </row>
    <row r="464">
      <c r="F464" s="16"/>
      <c r="K464" s="16"/>
    </row>
    <row r="465">
      <c r="F465" s="16"/>
      <c r="K465" s="16"/>
    </row>
    <row r="466">
      <c r="F466" s="16"/>
      <c r="K466" s="16"/>
    </row>
    <row r="467">
      <c r="F467" s="16"/>
      <c r="K467" s="16"/>
    </row>
    <row r="468">
      <c r="F468" s="16"/>
      <c r="K468" s="16"/>
    </row>
    <row r="469">
      <c r="F469" s="16"/>
      <c r="K469" s="16"/>
    </row>
    <row r="470">
      <c r="F470" s="16"/>
      <c r="K470" s="16"/>
    </row>
    <row r="471">
      <c r="F471" s="16"/>
      <c r="K471" s="16"/>
    </row>
    <row r="472">
      <c r="F472" s="16"/>
      <c r="K472" s="16"/>
    </row>
    <row r="473">
      <c r="F473" s="16"/>
      <c r="K473" s="16"/>
    </row>
    <row r="474">
      <c r="F474" s="16"/>
      <c r="K474" s="16"/>
    </row>
    <row r="475">
      <c r="F475" s="16"/>
      <c r="K475" s="16"/>
    </row>
    <row r="476">
      <c r="F476" s="16"/>
      <c r="K476" s="16"/>
    </row>
    <row r="477">
      <c r="F477" s="16"/>
      <c r="K477" s="16"/>
    </row>
    <row r="478">
      <c r="F478" s="16"/>
      <c r="K478" s="16"/>
    </row>
    <row r="479">
      <c r="F479" s="16"/>
      <c r="K479" s="16"/>
    </row>
    <row r="480">
      <c r="F480" s="16"/>
      <c r="K480" s="16"/>
    </row>
    <row r="481">
      <c r="F481" s="16"/>
      <c r="K481" s="16"/>
    </row>
    <row r="482">
      <c r="F482" s="16"/>
      <c r="K482" s="16"/>
    </row>
    <row r="483">
      <c r="F483" s="16"/>
      <c r="K483" s="16"/>
    </row>
    <row r="484">
      <c r="F484" s="16"/>
      <c r="K484" s="16"/>
    </row>
    <row r="485">
      <c r="F485" s="16"/>
      <c r="K485" s="16"/>
    </row>
    <row r="486">
      <c r="F486" s="16"/>
      <c r="K486" s="16"/>
    </row>
    <row r="487">
      <c r="F487" s="16"/>
      <c r="K487" s="16"/>
    </row>
    <row r="488">
      <c r="F488" s="16"/>
      <c r="K488" s="16"/>
    </row>
    <row r="489">
      <c r="F489" s="16"/>
      <c r="K489" s="16"/>
    </row>
    <row r="490">
      <c r="F490" s="16"/>
      <c r="K490" s="16"/>
    </row>
    <row r="491">
      <c r="F491" s="16"/>
      <c r="K491" s="16"/>
    </row>
    <row r="492">
      <c r="F492" s="16"/>
      <c r="K492" s="16"/>
    </row>
    <row r="493">
      <c r="F493" s="16"/>
      <c r="K493" s="16"/>
    </row>
    <row r="494">
      <c r="F494" s="16"/>
      <c r="K494" s="16"/>
    </row>
    <row r="495">
      <c r="F495" s="16"/>
      <c r="K495" s="16"/>
    </row>
    <row r="496">
      <c r="F496" s="16"/>
      <c r="K496" s="16"/>
    </row>
    <row r="497">
      <c r="F497" s="16"/>
      <c r="K497" s="16"/>
    </row>
    <row r="498">
      <c r="F498" s="16"/>
      <c r="K498" s="16"/>
    </row>
    <row r="499">
      <c r="F499" s="16"/>
      <c r="K499" s="16"/>
    </row>
    <row r="500">
      <c r="F500" s="16"/>
      <c r="K500" s="16"/>
    </row>
    <row r="501">
      <c r="F501" s="16"/>
      <c r="K501" s="16"/>
    </row>
    <row r="502">
      <c r="F502" s="16"/>
      <c r="K502" s="16"/>
    </row>
    <row r="503">
      <c r="F503" s="16"/>
      <c r="K503" s="16"/>
    </row>
    <row r="504">
      <c r="F504" s="16"/>
      <c r="K504" s="16"/>
    </row>
    <row r="505">
      <c r="F505" s="16"/>
      <c r="K505" s="16"/>
    </row>
    <row r="506">
      <c r="F506" s="16"/>
      <c r="K506" s="16"/>
    </row>
    <row r="507">
      <c r="F507" s="16"/>
      <c r="K507" s="16"/>
    </row>
    <row r="508">
      <c r="F508" s="16"/>
      <c r="K508" s="16"/>
    </row>
    <row r="509">
      <c r="F509" s="16"/>
      <c r="K509" s="16"/>
    </row>
    <row r="510">
      <c r="F510" s="16"/>
      <c r="K510" s="16"/>
    </row>
    <row r="511">
      <c r="F511" s="16"/>
      <c r="K511" s="16"/>
    </row>
    <row r="512">
      <c r="F512" s="16"/>
      <c r="K512" s="16"/>
    </row>
    <row r="513">
      <c r="F513" s="16"/>
      <c r="K513" s="16"/>
    </row>
    <row r="514">
      <c r="F514" s="16"/>
      <c r="K514" s="16"/>
    </row>
    <row r="515">
      <c r="F515" s="16"/>
      <c r="K515" s="16"/>
    </row>
    <row r="516">
      <c r="F516" s="16"/>
      <c r="K516" s="16"/>
    </row>
    <row r="517">
      <c r="F517" s="16"/>
      <c r="K517" s="16"/>
    </row>
    <row r="518">
      <c r="F518" s="16"/>
      <c r="K518" s="16"/>
    </row>
    <row r="519">
      <c r="F519" s="16"/>
      <c r="K519" s="16"/>
    </row>
    <row r="520">
      <c r="F520" s="16"/>
      <c r="K520" s="16"/>
    </row>
    <row r="521">
      <c r="F521" s="16"/>
      <c r="K521" s="16"/>
    </row>
    <row r="522">
      <c r="F522" s="16"/>
      <c r="K522" s="16"/>
    </row>
    <row r="523">
      <c r="F523" s="16"/>
      <c r="K523" s="16"/>
    </row>
    <row r="524">
      <c r="F524" s="16"/>
      <c r="K524" s="16"/>
    </row>
    <row r="525">
      <c r="F525" s="16"/>
      <c r="K525" s="16"/>
    </row>
    <row r="526">
      <c r="F526" s="16"/>
      <c r="K526" s="16"/>
    </row>
    <row r="527">
      <c r="F527" s="16"/>
      <c r="K527" s="16"/>
    </row>
    <row r="528">
      <c r="F528" s="16"/>
      <c r="K528" s="16"/>
    </row>
    <row r="529">
      <c r="F529" s="16"/>
      <c r="K529" s="16"/>
    </row>
    <row r="530">
      <c r="F530" s="16"/>
      <c r="K530" s="16"/>
    </row>
    <row r="531">
      <c r="F531" s="16"/>
      <c r="K531" s="16"/>
    </row>
    <row r="532">
      <c r="F532" s="16"/>
      <c r="K532" s="16"/>
    </row>
    <row r="533">
      <c r="F533" s="16"/>
      <c r="K533" s="16"/>
    </row>
    <row r="534">
      <c r="F534" s="16"/>
      <c r="K534" s="16"/>
    </row>
    <row r="535">
      <c r="F535" s="16"/>
      <c r="K535" s="16"/>
    </row>
    <row r="536">
      <c r="F536" s="16"/>
      <c r="K536" s="16"/>
    </row>
    <row r="537">
      <c r="F537" s="16"/>
      <c r="K537" s="16"/>
    </row>
    <row r="538">
      <c r="F538" s="16"/>
      <c r="K538" s="16"/>
    </row>
    <row r="539">
      <c r="F539" s="16"/>
      <c r="K539" s="16"/>
    </row>
    <row r="540">
      <c r="F540" s="16"/>
      <c r="K540" s="16"/>
    </row>
    <row r="541">
      <c r="F541" s="16"/>
      <c r="K541" s="16"/>
    </row>
    <row r="542">
      <c r="F542" s="16"/>
      <c r="K542" s="16"/>
    </row>
    <row r="543">
      <c r="F543" s="16"/>
      <c r="K543" s="16"/>
    </row>
    <row r="544">
      <c r="F544" s="16"/>
      <c r="K544" s="16"/>
    </row>
    <row r="545">
      <c r="F545" s="16"/>
      <c r="K545" s="16"/>
    </row>
    <row r="546">
      <c r="F546" s="16"/>
      <c r="K546" s="16"/>
    </row>
    <row r="547">
      <c r="F547" s="16"/>
      <c r="K547" s="16"/>
    </row>
    <row r="548">
      <c r="F548" s="16"/>
      <c r="K548" s="16"/>
    </row>
    <row r="549">
      <c r="F549" s="16"/>
      <c r="K549" s="16"/>
    </row>
    <row r="550">
      <c r="F550" s="16"/>
      <c r="K550" s="16"/>
    </row>
    <row r="551">
      <c r="F551" s="16"/>
      <c r="K551" s="16"/>
    </row>
    <row r="552">
      <c r="F552" s="16"/>
      <c r="K552" s="16"/>
    </row>
    <row r="553">
      <c r="F553" s="16"/>
      <c r="K553" s="16"/>
    </row>
    <row r="554">
      <c r="F554" s="16"/>
      <c r="K554" s="16"/>
    </row>
    <row r="555">
      <c r="F555" s="16"/>
      <c r="K555" s="16"/>
    </row>
    <row r="556">
      <c r="F556" s="16"/>
      <c r="K556" s="16"/>
    </row>
    <row r="557">
      <c r="F557" s="16"/>
      <c r="K557" s="16"/>
    </row>
    <row r="558">
      <c r="F558" s="16"/>
      <c r="K558" s="16"/>
    </row>
    <row r="559">
      <c r="F559" s="16"/>
      <c r="K559" s="16"/>
    </row>
    <row r="560">
      <c r="F560" s="16"/>
      <c r="K560" s="16"/>
    </row>
    <row r="561">
      <c r="F561" s="16"/>
      <c r="K561" s="16"/>
    </row>
    <row r="562">
      <c r="F562" s="16"/>
      <c r="K562" s="16"/>
    </row>
    <row r="563">
      <c r="F563" s="16"/>
      <c r="K563" s="16"/>
    </row>
    <row r="564">
      <c r="F564" s="16"/>
      <c r="K564" s="16"/>
    </row>
    <row r="565">
      <c r="F565" s="16"/>
      <c r="K565" s="16"/>
    </row>
    <row r="566">
      <c r="F566" s="16"/>
      <c r="K566" s="16"/>
    </row>
    <row r="567">
      <c r="F567" s="16"/>
      <c r="K567" s="16"/>
    </row>
    <row r="568">
      <c r="F568" s="16"/>
      <c r="K568" s="16"/>
    </row>
    <row r="569">
      <c r="F569" s="16"/>
      <c r="K569" s="16"/>
    </row>
    <row r="570">
      <c r="F570" s="16"/>
      <c r="K570" s="16"/>
    </row>
    <row r="571">
      <c r="F571" s="16"/>
      <c r="K571" s="16"/>
    </row>
    <row r="572">
      <c r="F572" s="16"/>
      <c r="K572" s="16"/>
    </row>
    <row r="573">
      <c r="F573" s="16"/>
      <c r="K573" s="16"/>
    </row>
    <row r="574">
      <c r="F574" s="16"/>
      <c r="K574" s="16"/>
    </row>
    <row r="575">
      <c r="F575" s="16"/>
      <c r="K575" s="16"/>
    </row>
    <row r="576">
      <c r="F576" s="16"/>
      <c r="K576" s="16"/>
    </row>
    <row r="577">
      <c r="F577" s="16"/>
      <c r="K577" s="16"/>
    </row>
    <row r="578">
      <c r="F578" s="16"/>
      <c r="K578" s="16"/>
    </row>
    <row r="579">
      <c r="F579" s="16"/>
      <c r="K579" s="16"/>
    </row>
    <row r="580">
      <c r="F580" s="16"/>
      <c r="K580" s="16"/>
    </row>
    <row r="581">
      <c r="F581" s="16"/>
      <c r="K581" s="16"/>
    </row>
    <row r="582">
      <c r="F582" s="16"/>
      <c r="K582" s="16"/>
    </row>
    <row r="583">
      <c r="F583" s="16"/>
      <c r="K583" s="16"/>
    </row>
    <row r="584">
      <c r="F584" s="16"/>
      <c r="K584" s="16"/>
    </row>
    <row r="585">
      <c r="F585" s="16"/>
      <c r="K585" s="16"/>
    </row>
    <row r="586">
      <c r="F586" s="16"/>
      <c r="K586" s="16"/>
    </row>
    <row r="587">
      <c r="F587" s="16"/>
      <c r="K587" s="16"/>
    </row>
    <row r="588">
      <c r="F588" s="16"/>
      <c r="K588" s="16"/>
    </row>
    <row r="589">
      <c r="F589" s="16"/>
      <c r="K589" s="16"/>
    </row>
    <row r="590">
      <c r="F590" s="16"/>
      <c r="K590" s="16"/>
    </row>
    <row r="591">
      <c r="F591" s="16"/>
      <c r="K591" s="16"/>
    </row>
    <row r="592">
      <c r="F592" s="16"/>
      <c r="K592" s="16"/>
    </row>
    <row r="593">
      <c r="F593" s="16"/>
      <c r="K593" s="16"/>
    </row>
    <row r="594">
      <c r="F594" s="16"/>
      <c r="K594" s="16"/>
    </row>
    <row r="595">
      <c r="F595" s="16"/>
      <c r="K595" s="16"/>
    </row>
    <row r="596">
      <c r="F596" s="16"/>
      <c r="K596" s="16"/>
    </row>
    <row r="597">
      <c r="F597" s="16"/>
      <c r="K597" s="16"/>
    </row>
    <row r="598">
      <c r="F598" s="16"/>
      <c r="K598" s="16"/>
    </row>
    <row r="599">
      <c r="F599" s="16"/>
      <c r="K599" s="16"/>
    </row>
    <row r="600">
      <c r="F600" s="16"/>
      <c r="K600" s="16"/>
    </row>
    <row r="601">
      <c r="F601" s="16"/>
      <c r="K601" s="16"/>
    </row>
    <row r="602">
      <c r="F602" s="16"/>
      <c r="K602" s="16"/>
    </row>
    <row r="603">
      <c r="F603" s="16"/>
      <c r="K603" s="16"/>
    </row>
    <row r="604">
      <c r="F604" s="16"/>
      <c r="K604" s="16"/>
    </row>
    <row r="605">
      <c r="F605" s="16"/>
      <c r="K605" s="16"/>
    </row>
    <row r="606">
      <c r="F606" s="16"/>
      <c r="K606" s="16"/>
    </row>
    <row r="607">
      <c r="F607" s="16"/>
      <c r="K607" s="16"/>
    </row>
    <row r="608">
      <c r="F608" s="16"/>
      <c r="K608" s="16"/>
    </row>
    <row r="609">
      <c r="F609" s="16"/>
      <c r="K609" s="16"/>
    </row>
    <row r="610">
      <c r="F610" s="16"/>
      <c r="K610" s="16"/>
    </row>
    <row r="611">
      <c r="F611" s="16"/>
      <c r="K611" s="16"/>
    </row>
    <row r="612">
      <c r="F612" s="16"/>
      <c r="K612" s="16"/>
    </row>
    <row r="613">
      <c r="F613" s="16"/>
      <c r="K613" s="16"/>
    </row>
    <row r="614">
      <c r="F614" s="16"/>
      <c r="K614" s="16"/>
    </row>
    <row r="615">
      <c r="F615" s="16"/>
      <c r="K615" s="16"/>
    </row>
    <row r="616">
      <c r="F616" s="16"/>
      <c r="K616" s="16"/>
    </row>
    <row r="617">
      <c r="F617" s="16"/>
      <c r="K617" s="16"/>
    </row>
    <row r="618">
      <c r="F618" s="16"/>
      <c r="K618" s="16"/>
    </row>
    <row r="619">
      <c r="F619" s="16"/>
      <c r="K619" s="16"/>
    </row>
    <row r="620">
      <c r="F620" s="16"/>
      <c r="K620" s="16"/>
    </row>
    <row r="621">
      <c r="F621" s="16"/>
      <c r="K621" s="16"/>
    </row>
    <row r="622">
      <c r="F622" s="16"/>
      <c r="K622" s="16"/>
    </row>
    <row r="623">
      <c r="F623" s="16"/>
      <c r="K623" s="16"/>
    </row>
    <row r="624">
      <c r="F624" s="16"/>
      <c r="K624" s="16"/>
    </row>
    <row r="625">
      <c r="F625" s="16"/>
      <c r="K625" s="16"/>
    </row>
    <row r="626">
      <c r="F626" s="16"/>
      <c r="K626" s="16"/>
    </row>
    <row r="627">
      <c r="F627" s="16"/>
      <c r="K627" s="16"/>
    </row>
    <row r="628">
      <c r="F628" s="16"/>
      <c r="K628" s="16"/>
    </row>
    <row r="629">
      <c r="F629" s="16"/>
      <c r="K629" s="16"/>
    </row>
    <row r="630">
      <c r="F630" s="16"/>
      <c r="K630" s="16"/>
    </row>
    <row r="631">
      <c r="F631" s="16"/>
      <c r="K631" s="16"/>
    </row>
    <row r="632">
      <c r="F632" s="16"/>
      <c r="K632" s="16"/>
    </row>
    <row r="633">
      <c r="F633" s="16"/>
      <c r="K633" s="16"/>
    </row>
    <row r="634">
      <c r="F634" s="16"/>
      <c r="K634" s="16"/>
    </row>
    <row r="635">
      <c r="F635" s="16"/>
      <c r="K635" s="16"/>
    </row>
    <row r="636">
      <c r="F636" s="16"/>
      <c r="K636" s="16"/>
    </row>
    <row r="637">
      <c r="F637" s="16"/>
      <c r="K637" s="16"/>
    </row>
    <row r="638">
      <c r="F638" s="16"/>
      <c r="K638" s="16"/>
    </row>
    <row r="639">
      <c r="F639" s="16"/>
      <c r="K639" s="16"/>
    </row>
    <row r="640">
      <c r="F640" s="16"/>
      <c r="K640" s="16"/>
    </row>
    <row r="641">
      <c r="F641" s="16"/>
      <c r="K641" s="16"/>
    </row>
    <row r="642">
      <c r="F642" s="16"/>
      <c r="K642" s="16"/>
    </row>
    <row r="643">
      <c r="F643" s="16"/>
      <c r="K643" s="16"/>
    </row>
    <row r="644">
      <c r="F644" s="16"/>
      <c r="K644" s="16"/>
    </row>
    <row r="645">
      <c r="F645" s="16"/>
      <c r="K645" s="16"/>
    </row>
    <row r="646">
      <c r="F646" s="16"/>
      <c r="K646" s="16"/>
    </row>
    <row r="647">
      <c r="F647" s="16"/>
      <c r="K647" s="16"/>
    </row>
    <row r="648">
      <c r="F648" s="16"/>
      <c r="K648" s="16"/>
    </row>
    <row r="649">
      <c r="F649" s="16"/>
      <c r="K649" s="16"/>
    </row>
    <row r="650">
      <c r="F650" s="16"/>
      <c r="K650" s="16"/>
    </row>
    <row r="651">
      <c r="F651" s="16"/>
      <c r="K651" s="16"/>
    </row>
    <row r="652">
      <c r="F652" s="16"/>
      <c r="K652" s="16"/>
    </row>
    <row r="653">
      <c r="F653" s="16"/>
      <c r="K653" s="16"/>
    </row>
    <row r="654">
      <c r="F654" s="16"/>
      <c r="K654" s="16"/>
    </row>
    <row r="655">
      <c r="F655" s="16"/>
      <c r="K655" s="16"/>
    </row>
    <row r="656">
      <c r="F656" s="16"/>
      <c r="K656" s="16"/>
    </row>
    <row r="657">
      <c r="F657" s="16"/>
      <c r="K657" s="16"/>
    </row>
    <row r="658">
      <c r="F658" s="16"/>
      <c r="K658" s="16"/>
    </row>
    <row r="659">
      <c r="F659" s="16"/>
      <c r="K659" s="16"/>
    </row>
    <row r="660">
      <c r="F660" s="16"/>
      <c r="K660" s="16"/>
    </row>
    <row r="661">
      <c r="F661" s="16"/>
      <c r="K661" s="16"/>
    </row>
    <row r="662">
      <c r="F662" s="16"/>
      <c r="K662" s="16"/>
    </row>
    <row r="663">
      <c r="F663" s="16"/>
      <c r="K663" s="16"/>
    </row>
    <row r="664">
      <c r="F664" s="16"/>
      <c r="K664" s="16"/>
    </row>
    <row r="665">
      <c r="F665" s="16"/>
      <c r="K665" s="16"/>
    </row>
    <row r="666">
      <c r="F666" s="16"/>
      <c r="K666" s="16"/>
    </row>
    <row r="667">
      <c r="F667" s="16"/>
      <c r="K667" s="16"/>
    </row>
    <row r="668">
      <c r="F668" s="16"/>
      <c r="K668" s="16"/>
    </row>
    <row r="669">
      <c r="F669" s="16"/>
      <c r="K669" s="16"/>
    </row>
    <row r="670">
      <c r="F670" s="16"/>
      <c r="K670" s="16"/>
    </row>
    <row r="671">
      <c r="F671" s="16"/>
      <c r="K671" s="16"/>
    </row>
    <row r="672">
      <c r="F672" s="16"/>
      <c r="K672" s="16"/>
    </row>
    <row r="673">
      <c r="F673" s="16"/>
      <c r="K673" s="16"/>
    </row>
    <row r="674">
      <c r="F674" s="16"/>
      <c r="K674" s="16"/>
    </row>
    <row r="675">
      <c r="F675" s="16"/>
      <c r="K675" s="16"/>
    </row>
    <row r="676">
      <c r="F676" s="16"/>
      <c r="K676" s="16"/>
    </row>
    <row r="677">
      <c r="F677" s="16"/>
      <c r="K677" s="16"/>
    </row>
    <row r="678">
      <c r="F678" s="16"/>
      <c r="K678" s="16"/>
    </row>
    <row r="679">
      <c r="F679" s="16"/>
      <c r="K679" s="16"/>
    </row>
    <row r="680">
      <c r="F680" s="16"/>
      <c r="K680" s="16"/>
    </row>
    <row r="681">
      <c r="F681" s="16"/>
      <c r="K681" s="16"/>
    </row>
    <row r="682">
      <c r="F682" s="16"/>
      <c r="K682" s="16"/>
    </row>
    <row r="683">
      <c r="F683" s="16"/>
      <c r="K683" s="16"/>
    </row>
    <row r="684">
      <c r="F684" s="16"/>
      <c r="K684" s="16"/>
    </row>
    <row r="685">
      <c r="F685" s="16"/>
      <c r="K685" s="16"/>
    </row>
    <row r="686">
      <c r="F686" s="16"/>
      <c r="K686" s="16"/>
    </row>
    <row r="687">
      <c r="F687" s="16"/>
      <c r="K687" s="16"/>
    </row>
    <row r="688">
      <c r="F688" s="16"/>
      <c r="K688" s="16"/>
    </row>
    <row r="689">
      <c r="F689" s="16"/>
      <c r="K689" s="16"/>
    </row>
    <row r="690">
      <c r="F690" s="16"/>
      <c r="K690" s="16"/>
    </row>
    <row r="691">
      <c r="F691" s="16"/>
      <c r="K691" s="16"/>
    </row>
    <row r="692">
      <c r="F692" s="16"/>
      <c r="K692" s="16"/>
    </row>
    <row r="693">
      <c r="F693" s="16"/>
      <c r="K693" s="16"/>
    </row>
    <row r="694">
      <c r="F694" s="16"/>
      <c r="K694" s="16"/>
    </row>
    <row r="695">
      <c r="F695" s="16"/>
      <c r="K695" s="16"/>
    </row>
    <row r="696">
      <c r="F696" s="16"/>
      <c r="K696" s="16"/>
    </row>
    <row r="697">
      <c r="F697" s="16"/>
      <c r="K697" s="16"/>
    </row>
    <row r="698">
      <c r="F698" s="16"/>
      <c r="K698" s="16"/>
    </row>
    <row r="699">
      <c r="F699" s="16"/>
      <c r="K699" s="16"/>
    </row>
    <row r="700">
      <c r="F700" s="16"/>
      <c r="K700" s="16"/>
    </row>
    <row r="701">
      <c r="F701" s="16"/>
      <c r="K701" s="16"/>
    </row>
    <row r="702">
      <c r="F702" s="16"/>
      <c r="K702" s="16"/>
    </row>
    <row r="703">
      <c r="F703" s="16"/>
      <c r="K703" s="16"/>
    </row>
    <row r="704">
      <c r="F704" s="16"/>
      <c r="K704" s="16"/>
    </row>
    <row r="705">
      <c r="F705" s="16"/>
      <c r="K705" s="16"/>
    </row>
    <row r="706">
      <c r="F706" s="16"/>
      <c r="K706" s="16"/>
    </row>
    <row r="707">
      <c r="F707" s="16"/>
      <c r="K707" s="16"/>
    </row>
    <row r="708">
      <c r="F708" s="16"/>
      <c r="K708" s="16"/>
    </row>
    <row r="709">
      <c r="F709" s="16"/>
      <c r="K709" s="16"/>
    </row>
    <row r="710">
      <c r="F710" s="16"/>
      <c r="K710" s="16"/>
    </row>
    <row r="711">
      <c r="F711" s="16"/>
      <c r="K711" s="16"/>
    </row>
    <row r="712">
      <c r="F712" s="16"/>
      <c r="K712" s="16"/>
    </row>
    <row r="713">
      <c r="F713" s="16"/>
      <c r="K713" s="16"/>
    </row>
    <row r="714">
      <c r="F714" s="16"/>
      <c r="K714" s="16"/>
    </row>
    <row r="715">
      <c r="F715" s="16"/>
      <c r="K715" s="16"/>
    </row>
    <row r="716">
      <c r="F716" s="16"/>
      <c r="K716" s="16"/>
    </row>
    <row r="717">
      <c r="F717" s="16"/>
      <c r="K717" s="16"/>
    </row>
    <row r="718">
      <c r="F718" s="16"/>
      <c r="K718" s="16"/>
    </row>
    <row r="719">
      <c r="F719" s="16"/>
      <c r="K719" s="16"/>
    </row>
    <row r="720">
      <c r="F720" s="16"/>
      <c r="K720" s="16"/>
    </row>
    <row r="721">
      <c r="F721" s="16"/>
      <c r="K721" s="16"/>
    </row>
    <row r="722">
      <c r="F722" s="16"/>
      <c r="K722" s="16"/>
    </row>
    <row r="723">
      <c r="F723" s="16"/>
      <c r="K723" s="16"/>
    </row>
    <row r="724">
      <c r="F724" s="16"/>
      <c r="K724" s="16"/>
    </row>
    <row r="725">
      <c r="F725" s="16"/>
      <c r="K725" s="16"/>
    </row>
    <row r="726">
      <c r="F726" s="16"/>
      <c r="K726" s="16"/>
    </row>
    <row r="727">
      <c r="F727" s="16"/>
      <c r="K727" s="16"/>
    </row>
    <row r="728">
      <c r="F728" s="16"/>
      <c r="K728" s="16"/>
    </row>
    <row r="729">
      <c r="F729" s="16"/>
      <c r="K729" s="16"/>
    </row>
    <row r="730">
      <c r="F730" s="16"/>
      <c r="K730" s="16"/>
    </row>
    <row r="731">
      <c r="F731" s="16"/>
      <c r="K731" s="16"/>
    </row>
    <row r="732">
      <c r="F732" s="16"/>
      <c r="K732" s="16"/>
    </row>
    <row r="733">
      <c r="F733" s="16"/>
      <c r="K733" s="16"/>
    </row>
    <row r="734">
      <c r="F734" s="16"/>
      <c r="K734" s="16"/>
    </row>
    <row r="735">
      <c r="F735" s="16"/>
      <c r="K735" s="16"/>
    </row>
    <row r="736">
      <c r="F736" s="16"/>
      <c r="K736" s="16"/>
    </row>
    <row r="737">
      <c r="F737" s="16"/>
      <c r="K737" s="16"/>
    </row>
    <row r="738">
      <c r="F738" s="16"/>
      <c r="K738" s="16"/>
    </row>
    <row r="739">
      <c r="F739" s="16"/>
      <c r="K739" s="16"/>
    </row>
    <row r="740">
      <c r="F740" s="16"/>
      <c r="K740" s="16"/>
    </row>
    <row r="741">
      <c r="F741" s="16"/>
      <c r="K741" s="16"/>
    </row>
    <row r="742">
      <c r="F742" s="16"/>
      <c r="K742" s="16"/>
    </row>
    <row r="743">
      <c r="F743" s="16"/>
      <c r="K743" s="16"/>
    </row>
    <row r="744">
      <c r="F744" s="16"/>
      <c r="K744" s="16"/>
    </row>
    <row r="745">
      <c r="F745" s="16"/>
      <c r="K745" s="16"/>
    </row>
    <row r="746">
      <c r="F746" s="16"/>
      <c r="K746" s="16"/>
    </row>
    <row r="747">
      <c r="F747" s="16"/>
      <c r="K747" s="16"/>
    </row>
    <row r="748">
      <c r="F748" s="16"/>
      <c r="K748" s="16"/>
    </row>
    <row r="749">
      <c r="F749" s="16"/>
      <c r="K749" s="16"/>
    </row>
    <row r="750">
      <c r="F750" s="16"/>
      <c r="K750" s="16"/>
    </row>
    <row r="751">
      <c r="F751" s="16"/>
      <c r="K751" s="16"/>
    </row>
    <row r="752">
      <c r="F752" s="16"/>
      <c r="K752" s="16"/>
    </row>
    <row r="753">
      <c r="F753" s="16"/>
      <c r="K753" s="16"/>
    </row>
    <row r="754">
      <c r="F754" s="16"/>
      <c r="K754" s="16"/>
    </row>
    <row r="755">
      <c r="F755" s="16"/>
      <c r="K755" s="16"/>
    </row>
    <row r="756">
      <c r="F756" s="16"/>
      <c r="K756" s="16"/>
    </row>
    <row r="757">
      <c r="F757" s="16"/>
      <c r="K757" s="16"/>
    </row>
    <row r="758">
      <c r="F758" s="16"/>
      <c r="K758" s="16"/>
    </row>
    <row r="759">
      <c r="F759" s="16"/>
      <c r="K759" s="16"/>
    </row>
    <row r="760">
      <c r="F760" s="16"/>
      <c r="K760" s="16"/>
    </row>
    <row r="761">
      <c r="F761" s="16"/>
      <c r="K761" s="16"/>
    </row>
    <row r="762">
      <c r="F762" s="16"/>
      <c r="K762" s="16"/>
    </row>
    <row r="763">
      <c r="F763" s="16"/>
      <c r="K763" s="16"/>
    </row>
    <row r="764">
      <c r="F764" s="16"/>
      <c r="K764" s="16"/>
    </row>
    <row r="765">
      <c r="F765" s="16"/>
      <c r="K765" s="16"/>
    </row>
    <row r="766">
      <c r="F766" s="16"/>
      <c r="K766" s="16"/>
    </row>
    <row r="767">
      <c r="F767" s="16"/>
      <c r="K767" s="16"/>
    </row>
    <row r="768">
      <c r="F768" s="16"/>
      <c r="K768" s="16"/>
    </row>
    <row r="769">
      <c r="F769" s="16"/>
      <c r="K769" s="16"/>
    </row>
    <row r="770">
      <c r="F770" s="16"/>
      <c r="K770" s="16"/>
    </row>
    <row r="771">
      <c r="F771" s="16"/>
      <c r="K771" s="16"/>
    </row>
    <row r="772">
      <c r="F772" s="16"/>
      <c r="K772" s="16"/>
    </row>
    <row r="773">
      <c r="F773" s="16"/>
      <c r="K773" s="16"/>
    </row>
    <row r="774">
      <c r="F774" s="16"/>
      <c r="K774" s="16"/>
    </row>
    <row r="775">
      <c r="F775" s="16"/>
      <c r="K775" s="16"/>
    </row>
    <row r="776">
      <c r="F776" s="16"/>
      <c r="K776" s="16"/>
    </row>
    <row r="777">
      <c r="F777" s="16"/>
      <c r="K777" s="16"/>
    </row>
    <row r="778">
      <c r="F778" s="16"/>
      <c r="K778" s="16"/>
    </row>
    <row r="779">
      <c r="F779" s="16"/>
      <c r="K779" s="16"/>
    </row>
    <row r="780">
      <c r="F780" s="16"/>
      <c r="K780" s="16"/>
    </row>
    <row r="781">
      <c r="F781" s="16"/>
      <c r="K781" s="16"/>
    </row>
    <row r="782">
      <c r="F782" s="16"/>
      <c r="K782" s="16"/>
    </row>
    <row r="783">
      <c r="F783" s="16"/>
      <c r="K783" s="16"/>
    </row>
    <row r="784">
      <c r="F784" s="16"/>
      <c r="K784" s="16"/>
    </row>
    <row r="785">
      <c r="F785" s="16"/>
      <c r="K785" s="16"/>
    </row>
    <row r="786">
      <c r="F786" s="16"/>
      <c r="K786" s="16"/>
    </row>
    <row r="787">
      <c r="F787" s="16"/>
      <c r="K787" s="16"/>
    </row>
    <row r="788">
      <c r="F788" s="16"/>
      <c r="K788" s="16"/>
    </row>
    <row r="789">
      <c r="F789" s="16"/>
      <c r="K789" s="16"/>
    </row>
    <row r="790">
      <c r="F790" s="16"/>
      <c r="K790" s="16"/>
    </row>
    <row r="791">
      <c r="F791" s="16"/>
      <c r="K791" s="16"/>
    </row>
    <row r="792">
      <c r="F792" s="16"/>
      <c r="K792" s="16"/>
    </row>
    <row r="793">
      <c r="F793" s="16"/>
      <c r="K793" s="16"/>
    </row>
    <row r="794">
      <c r="F794" s="16"/>
      <c r="K794" s="16"/>
    </row>
    <row r="795">
      <c r="F795" s="16"/>
      <c r="K795" s="16"/>
    </row>
    <row r="796">
      <c r="F796" s="16"/>
      <c r="K796" s="16"/>
    </row>
    <row r="797">
      <c r="F797" s="16"/>
      <c r="K797" s="16"/>
    </row>
    <row r="798">
      <c r="F798" s="16"/>
      <c r="K798" s="16"/>
    </row>
    <row r="799">
      <c r="F799" s="16"/>
      <c r="K799" s="16"/>
    </row>
    <row r="800">
      <c r="F800" s="16"/>
      <c r="K800" s="16"/>
    </row>
    <row r="801">
      <c r="F801" s="16"/>
      <c r="K801" s="16"/>
    </row>
    <row r="802">
      <c r="F802" s="16"/>
      <c r="K802" s="16"/>
    </row>
    <row r="803">
      <c r="F803" s="16"/>
      <c r="K803" s="16"/>
    </row>
    <row r="804">
      <c r="F804" s="16"/>
      <c r="K804" s="16"/>
    </row>
    <row r="805">
      <c r="F805" s="16"/>
      <c r="K805" s="16"/>
    </row>
    <row r="806">
      <c r="F806" s="16"/>
      <c r="K806" s="16"/>
    </row>
    <row r="807">
      <c r="F807" s="16"/>
      <c r="K807" s="16"/>
    </row>
    <row r="808">
      <c r="F808" s="16"/>
      <c r="K808" s="16"/>
    </row>
    <row r="809">
      <c r="F809" s="16"/>
      <c r="K809" s="16"/>
    </row>
    <row r="810">
      <c r="F810" s="16"/>
      <c r="K810" s="16"/>
    </row>
    <row r="811">
      <c r="F811" s="16"/>
      <c r="K811" s="16"/>
    </row>
    <row r="812">
      <c r="F812" s="16"/>
      <c r="K812" s="16"/>
    </row>
    <row r="813">
      <c r="F813" s="16"/>
      <c r="K813" s="16"/>
    </row>
    <row r="814">
      <c r="F814" s="16"/>
      <c r="K814" s="16"/>
    </row>
    <row r="815">
      <c r="F815" s="16"/>
      <c r="K815" s="16"/>
    </row>
    <row r="816">
      <c r="F816" s="16"/>
      <c r="K816" s="16"/>
    </row>
    <row r="817">
      <c r="F817" s="16"/>
      <c r="K817" s="16"/>
    </row>
    <row r="818">
      <c r="F818" s="16"/>
      <c r="K818" s="16"/>
    </row>
    <row r="819">
      <c r="F819" s="16"/>
      <c r="K819" s="16"/>
    </row>
    <row r="820">
      <c r="F820" s="16"/>
      <c r="K820" s="16"/>
    </row>
    <row r="821">
      <c r="F821" s="16"/>
      <c r="K821" s="16"/>
    </row>
    <row r="822">
      <c r="F822" s="16"/>
      <c r="K822" s="16"/>
    </row>
    <row r="823">
      <c r="F823" s="16"/>
      <c r="K823" s="16"/>
    </row>
    <row r="824">
      <c r="F824" s="16"/>
      <c r="K824" s="16"/>
    </row>
    <row r="825">
      <c r="F825" s="16"/>
      <c r="K825" s="16"/>
    </row>
    <row r="826">
      <c r="F826" s="16"/>
      <c r="K826" s="16"/>
    </row>
    <row r="827">
      <c r="F827" s="16"/>
      <c r="K827" s="16"/>
    </row>
    <row r="828">
      <c r="F828" s="16"/>
      <c r="K828" s="16"/>
    </row>
    <row r="829">
      <c r="F829" s="16"/>
      <c r="K829" s="16"/>
    </row>
    <row r="830">
      <c r="F830" s="16"/>
      <c r="K830" s="16"/>
    </row>
    <row r="831">
      <c r="F831" s="16"/>
      <c r="K831" s="16"/>
    </row>
    <row r="832">
      <c r="F832" s="16"/>
      <c r="K832" s="16"/>
    </row>
    <row r="833">
      <c r="F833" s="16"/>
      <c r="K833" s="16"/>
    </row>
    <row r="834">
      <c r="F834" s="16"/>
      <c r="K834" s="16"/>
    </row>
    <row r="835">
      <c r="F835" s="16"/>
      <c r="K835" s="16"/>
    </row>
    <row r="836">
      <c r="F836" s="16"/>
      <c r="K836" s="16"/>
    </row>
    <row r="837">
      <c r="F837" s="16"/>
      <c r="K837" s="16"/>
    </row>
    <row r="838">
      <c r="F838" s="16"/>
      <c r="K838" s="16"/>
    </row>
    <row r="839">
      <c r="F839" s="16"/>
      <c r="K839" s="16"/>
    </row>
    <row r="840">
      <c r="F840" s="16"/>
      <c r="K840" s="16"/>
    </row>
    <row r="841">
      <c r="F841" s="16"/>
      <c r="K841" s="16"/>
    </row>
    <row r="842">
      <c r="F842" s="16"/>
      <c r="K842" s="16"/>
    </row>
    <row r="843">
      <c r="F843" s="16"/>
      <c r="K843" s="16"/>
    </row>
    <row r="844">
      <c r="F844" s="16"/>
      <c r="K844" s="16"/>
    </row>
    <row r="845">
      <c r="F845" s="16"/>
      <c r="K845" s="16"/>
    </row>
    <row r="846">
      <c r="F846" s="16"/>
      <c r="K846" s="16"/>
    </row>
    <row r="847">
      <c r="F847" s="16"/>
      <c r="K847" s="16"/>
    </row>
    <row r="848">
      <c r="F848" s="16"/>
      <c r="K848" s="16"/>
    </row>
    <row r="849">
      <c r="F849" s="16"/>
      <c r="K849" s="16"/>
    </row>
    <row r="850">
      <c r="F850" s="16"/>
      <c r="K850" s="16"/>
    </row>
    <row r="851">
      <c r="F851" s="16"/>
      <c r="K851" s="16"/>
    </row>
    <row r="852">
      <c r="F852" s="16"/>
      <c r="K852" s="16"/>
    </row>
    <row r="853">
      <c r="F853" s="16"/>
      <c r="K853" s="16"/>
    </row>
    <row r="854">
      <c r="F854" s="16"/>
      <c r="K854" s="16"/>
    </row>
    <row r="855">
      <c r="F855" s="16"/>
      <c r="K855" s="16"/>
    </row>
    <row r="856">
      <c r="F856" s="16"/>
      <c r="K856" s="16"/>
    </row>
    <row r="857">
      <c r="F857" s="16"/>
      <c r="K857" s="16"/>
    </row>
    <row r="858">
      <c r="F858" s="16"/>
      <c r="K858" s="16"/>
    </row>
    <row r="859">
      <c r="F859" s="16"/>
      <c r="K859" s="16"/>
    </row>
    <row r="860">
      <c r="F860" s="16"/>
      <c r="K860" s="16"/>
    </row>
    <row r="861">
      <c r="F861" s="16"/>
      <c r="K861" s="16"/>
    </row>
    <row r="862">
      <c r="F862" s="16"/>
      <c r="K862" s="16"/>
    </row>
    <row r="863">
      <c r="F863" s="16"/>
      <c r="K863" s="16"/>
    </row>
    <row r="864">
      <c r="F864" s="16"/>
      <c r="K864" s="16"/>
    </row>
    <row r="865">
      <c r="F865" s="16"/>
      <c r="K865" s="16"/>
    </row>
    <row r="866">
      <c r="F866" s="16"/>
      <c r="K866" s="16"/>
    </row>
    <row r="867">
      <c r="F867" s="16"/>
      <c r="K867" s="16"/>
    </row>
    <row r="868">
      <c r="F868" s="16"/>
      <c r="K868" s="16"/>
    </row>
    <row r="869">
      <c r="F869" s="16"/>
      <c r="K869" s="16"/>
    </row>
    <row r="870">
      <c r="F870" s="16"/>
      <c r="K870" s="16"/>
    </row>
    <row r="871">
      <c r="F871" s="16"/>
      <c r="K871" s="16"/>
    </row>
    <row r="872">
      <c r="F872" s="16"/>
      <c r="K872" s="16"/>
    </row>
    <row r="873">
      <c r="F873" s="16"/>
      <c r="K873" s="16"/>
    </row>
    <row r="874">
      <c r="F874" s="16"/>
      <c r="K874" s="16"/>
    </row>
    <row r="875">
      <c r="F875" s="16"/>
      <c r="K875" s="16"/>
    </row>
    <row r="876">
      <c r="F876" s="16"/>
      <c r="K876" s="16"/>
    </row>
    <row r="877">
      <c r="F877" s="16"/>
      <c r="K877" s="16"/>
    </row>
    <row r="878">
      <c r="F878" s="16"/>
      <c r="K878" s="16"/>
    </row>
    <row r="879">
      <c r="F879" s="16"/>
      <c r="K879" s="16"/>
    </row>
    <row r="880">
      <c r="F880" s="16"/>
      <c r="K880" s="16"/>
    </row>
    <row r="881">
      <c r="F881" s="16"/>
      <c r="K881" s="16"/>
    </row>
    <row r="882">
      <c r="F882" s="16"/>
      <c r="K882" s="16"/>
    </row>
    <row r="883">
      <c r="F883" s="16"/>
      <c r="K883" s="16"/>
    </row>
    <row r="884">
      <c r="F884" s="16"/>
      <c r="K884" s="16"/>
    </row>
    <row r="885">
      <c r="F885" s="16"/>
      <c r="K885" s="16"/>
    </row>
    <row r="886">
      <c r="F886" s="16"/>
      <c r="K886" s="16"/>
    </row>
    <row r="887">
      <c r="F887" s="16"/>
      <c r="K887" s="16"/>
    </row>
    <row r="888">
      <c r="F888" s="16"/>
      <c r="K888" s="16"/>
    </row>
    <row r="889">
      <c r="F889" s="16"/>
      <c r="K889" s="16"/>
    </row>
    <row r="890">
      <c r="F890" s="16"/>
      <c r="K890" s="16"/>
    </row>
    <row r="891">
      <c r="F891" s="16"/>
      <c r="K891" s="16"/>
    </row>
    <row r="892">
      <c r="F892" s="16"/>
      <c r="K892" s="16"/>
    </row>
    <row r="893">
      <c r="F893" s="16"/>
      <c r="K893" s="16"/>
    </row>
    <row r="894">
      <c r="F894" s="16"/>
      <c r="K894" s="16"/>
    </row>
    <row r="895">
      <c r="F895" s="16"/>
      <c r="K895" s="16"/>
    </row>
    <row r="896">
      <c r="F896" s="16"/>
      <c r="K896" s="16"/>
    </row>
    <row r="897">
      <c r="F897" s="16"/>
      <c r="K897" s="16"/>
    </row>
    <row r="898">
      <c r="F898" s="16"/>
      <c r="K898" s="16"/>
    </row>
    <row r="899">
      <c r="F899" s="16"/>
      <c r="K899" s="16"/>
    </row>
    <row r="900">
      <c r="F900" s="16"/>
      <c r="K900" s="16"/>
    </row>
    <row r="901">
      <c r="F901" s="16"/>
      <c r="K901" s="16"/>
    </row>
    <row r="902">
      <c r="F902" s="16"/>
      <c r="K902" s="16"/>
    </row>
    <row r="903">
      <c r="F903" s="16"/>
      <c r="K903" s="16"/>
    </row>
    <row r="904">
      <c r="F904" s="16"/>
      <c r="K904" s="16"/>
    </row>
    <row r="905">
      <c r="F905" s="16"/>
      <c r="K905" s="16"/>
    </row>
    <row r="906">
      <c r="F906" s="16"/>
      <c r="K906" s="16"/>
    </row>
    <row r="907">
      <c r="F907" s="16"/>
      <c r="K907" s="16"/>
    </row>
    <row r="908">
      <c r="F908" s="16"/>
      <c r="K908" s="16"/>
    </row>
    <row r="909">
      <c r="F909" s="16"/>
      <c r="K909" s="16"/>
    </row>
    <row r="910">
      <c r="F910" s="16"/>
      <c r="K910" s="16"/>
    </row>
    <row r="911">
      <c r="F911" s="16"/>
      <c r="K911" s="16"/>
    </row>
    <row r="912">
      <c r="F912" s="16"/>
      <c r="K912" s="16"/>
    </row>
    <row r="913">
      <c r="F913" s="16"/>
      <c r="K913" s="16"/>
    </row>
    <row r="914">
      <c r="F914" s="16"/>
      <c r="K914" s="16"/>
    </row>
    <row r="915">
      <c r="F915" s="16"/>
      <c r="K915" s="16"/>
    </row>
    <row r="916">
      <c r="F916" s="16"/>
      <c r="K916" s="16"/>
    </row>
    <row r="917">
      <c r="F917" s="16"/>
      <c r="K917" s="16"/>
    </row>
    <row r="918">
      <c r="F918" s="16"/>
      <c r="K918" s="16"/>
    </row>
    <row r="919">
      <c r="F919" s="16"/>
      <c r="K919" s="16"/>
    </row>
    <row r="920">
      <c r="F920" s="16"/>
      <c r="K920" s="16"/>
    </row>
    <row r="921">
      <c r="F921" s="16"/>
      <c r="K921" s="16"/>
    </row>
    <row r="922">
      <c r="F922" s="16"/>
      <c r="K922" s="16"/>
    </row>
    <row r="923">
      <c r="F923" s="16"/>
      <c r="K923" s="16"/>
    </row>
    <row r="924">
      <c r="F924" s="16"/>
      <c r="K924" s="16"/>
    </row>
    <row r="925">
      <c r="F925" s="16"/>
      <c r="K925" s="16"/>
    </row>
    <row r="926">
      <c r="F926" s="16"/>
      <c r="K926" s="16"/>
    </row>
    <row r="927">
      <c r="F927" s="16"/>
      <c r="K927" s="16"/>
    </row>
    <row r="928">
      <c r="F928" s="16"/>
      <c r="K928" s="16"/>
    </row>
    <row r="929">
      <c r="F929" s="16"/>
      <c r="K929" s="16"/>
    </row>
    <row r="930">
      <c r="F930" s="16"/>
      <c r="K930" s="16"/>
    </row>
    <row r="931">
      <c r="F931" s="16"/>
      <c r="K931" s="16"/>
    </row>
    <row r="932">
      <c r="F932" s="16"/>
      <c r="K932" s="16"/>
    </row>
    <row r="933">
      <c r="F933" s="16"/>
      <c r="K933" s="16"/>
    </row>
    <row r="934">
      <c r="F934" s="16"/>
      <c r="K934" s="16"/>
    </row>
    <row r="935">
      <c r="F935" s="16"/>
      <c r="K935" s="16"/>
    </row>
    <row r="936">
      <c r="F936" s="16"/>
      <c r="K936" s="16"/>
    </row>
    <row r="937">
      <c r="F937" s="16"/>
      <c r="K937" s="16"/>
    </row>
    <row r="938">
      <c r="F938" s="16"/>
      <c r="K938" s="16"/>
    </row>
    <row r="939">
      <c r="F939" s="16"/>
      <c r="K939" s="16"/>
    </row>
    <row r="940">
      <c r="F940" s="16"/>
      <c r="K940" s="16"/>
    </row>
    <row r="941">
      <c r="F941" s="16"/>
      <c r="K941" s="16"/>
    </row>
    <row r="942">
      <c r="F942" s="16"/>
      <c r="K942" s="16"/>
    </row>
    <row r="943">
      <c r="F943" s="16"/>
      <c r="K943" s="16"/>
    </row>
    <row r="944">
      <c r="F944" s="16"/>
      <c r="K944" s="16"/>
    </row>
    <row r="945">
      <c r="F945" s="16"/>
      <c r="K945" s="16"/>
    </row>
    <row r="946">
      <c r="F946" s="16"/>
      <c r="K946" s="16"/>
    </row>
    <row r="947">
      <c r="F947" s="16"/>
      <c r="K947" s="16"/>
    </row>
    <row r="948">
      <c r="F948" s="16"/>
      <c r="K948" s="16"/>
    </row>
    <row r="949">
      <c r="F949" s="16"/>
      <c r="K949" s="16"/>
    </row>
    <row r="950">
      <c r="F950" s="16"/>
      <c r="K950" s="16"/>
    </row>
    <row r="951">
      <c r="F951" s="16"/>
      <c r="K951" s="16"/>
    </row>
    <row r="952">
      <c r="F952" s="16"/>
      <c r="K952" s="16"/>
    </row>
    <row r="953">
      <c r="F953" s="16"/>
      <c r="K953" s="16"/>
    </row>
    <row r="954">
      <c r="F954" s="16"/>
      <c r="K954" s="16"/>
    </row>
    <row r="955">
      <c r="F955" s="16"/>
      <c r="K955" s="16"/>
    </row>
    <row r="956">
      <c r="F956" s="16"/>
      <c r="K956" s="16"/>
    </row>
    <row r="957">
      <c r="F957" s="16"/>
      <c r="K957" s="16"/>
    </row>
    <row r="958">
      <c r="F958" s="16"/>
      <c r="K958" s="16"/>
    </row>
    <row r="959">
      <c r="F959" s="16"/>
      <c r="K959" s="16"/>
    </row>
    <row r="960">
      <c r="F960" s="16"/>
      <c r="K960" s="16"/>
    </row>
    <row r="961">
      <c r="F961" s="16"/>
      <c r="K961" s="16"/>
    </row>
    <row r="962">
      <c r="F962" s="16"/>
      <c r="K962" s="16"/>
    </row>
    <row r="963">
      <c r="F963" s="16"/>
      <c r="K963" s="16"/>
    </row>
    <row r="964">
      <c r="F964" s="16"/>
      <c r="K964" s="16"/>
    </row>
    <row r="965">
      <c r="F965" s="16"/>
      <c r="K965" s="16"/>
    </row>
    <row r="966">
      <c r="F966" s="16"/>
      <c r="K966" s="16"/>
    </row>
    <row r="967">
      <c r="F967" s="16"/>
      <c r="K967" s="16"/>
    </row>
    <row r="968">
      <c r="F968" s="16"/>
      <c r="K968" s="16"/>
    </row>
    <row r="969">
      <c r="F969" s="16"/>
      <c r="K969" s="16"/>
    </row>
    <row r="970">
      <c r="F970" s="16"/>
      <c r="K970" s="16"/>
    </row>
    <row r="971">
      <c r="F971" s="16"/>
      <c r="K971" s="16"/>
    </row>
    <row r="972">
      <c r="F972" s="16"/>
      <c r="K972" s="16"/>
    </row>
    <row r="973">
      <c r="F973" s="16"/>
      <c r="K973" s="16"/>
    </row>
    <row r="974">
      <c r="F974" s="16"/>
      <c r="K974" s="16"/>
    </row>
    <row r="975">
      <c r="F975" s="16"/>
      <c r="K975" s="16"/>
    </row>
    <row r="976">
      <c r="F976" s="16"/>
      <c r="K976" s="16"/>
    </row>
    <row r="977">
      <c r="F977" s="16"/>
      <c r="K977" s="16"/>
    </row>
    <row r="978">
      <c r="F978" s="16"/>
      <c r="K978" s="16"/>
    </row>
    <row r="979">
      <c r="F979" s="16"/>
      <c r="K979" s="16"/>
    </row>
    <row r="980">
      <c r="F980" s="16"/>
      <c r="K980" s="16"/>
    </row>
    <row r="981">
      <c r="F981" s="16"/>
      <c r="K981" s="16"/>
    </row>
    <row r="982">
      <c r="F982" s="16"/>
      <c r="K982" s="16"/>
    </row>
    <row r="983">
      <c r="F983" s="16"/>
      <c r="K983" s="16"/>
    </row>
    <row r="984">
      <c r="F984" s="16"/>
      <c r="K984" s="16"/>
    </row>
    <row r="985">
      <c r="F985" s="16"/>
      <c r="K985" s="16"/>
    </row>
    <row r="986">
      <c r="F986" s="16"/>
      <c r="K986" s="16"/>
    </row>
    <row r="987">
      <c r="F987" s="16"/>
      <c r="K987" s="16"/>
    </row>
    <row r="988">
      <c r="F988" s="16"/>
      <c r="K988" s="16"/>
    </row>
    <row r="989">
      <c r="F989" s="16"/>
      <c r="K989" s="16"/>
    </row>
    <row r="990">
      <c r="F990" s="16"/>
      <c r="K990" s="16"/>
    </row>
    <row r="991">
      <c r="F991" s="16"/>
      <c r="K991" s="16"/>
    </row>
    <row r="992">
      <c r="F992" s="16"/>
      <c r="K992" s="16"/>
    </row>
    <row r="993">
      <c r="F993" s="16"/>
      <c r="K993" s="16"/>
    </row>
    <row r="994">
      <c r="F994" s="16"/>
      <c r="K994" s="16"/>
    </row>
    <row r="995">
      <c r="F995" s="16"/>
      <c r="K995" s="16"/>
    </row>
    <row r="996">
      <c r="F996" s="16"/>
      <c r="K996" s="16"/>
    </row>
    <row r="997">
      <c r="F997" s="16"/>
      <c r="K997" s="16"/>
    </row>
    <row r="998">
      <c r="F998" s="16"/>
      <c r="K998" s="16"/>
    </row>
    <row r="999">
      <c r="F999" s="16"/>
      <c r="K999" s="16"/>
    </row>
    <row r="1000">
      <c r="F1000" s="16"/>
      <c r="K1000" s="16"/>
    </row>
    <row r="1001">
      <c r="F1001" s="16"/>
      <c r="K1001" s="16"/>
    </row>
  </sheetData>
  <mergeCells count="6">
    <mergeCell ref="B3:D3"/>
    <mergeCell ref="G3:I3"/>
    <mergeCell ref="L3:N3"/>
    <mergeCell ref="B1:O1"/>
    <mergeCell ref="D5:D8"/>
    <mergeCell ref="I5:I8"/>
  </mergeCells>
  <drawing r:id="rId1"/>
</worksheet>
</file>