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E223E2DE-6D21-48F4-A924-A8174114E8E7}" xr6:coauthVersionLast="46" xr6:coauthVersionMax="46" xr10:uidLastSave="{00000000-0000-0000-0000-000000000000}"/>
  <bookViews>
    <workbookView xWindow="9720" yWindow="1188" windowWidth="13092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J12" i="1"/>
  <c r="K11" i="1"/>
  <c r="L11" i="1"/>
  <c r="M11" i="1"/>
  <c r="N11" i="1"/>
  <c r="O11" i="1"/>
  <c r="J11" i="1"/>
  <c r="K9" i="1"/>
  <c r="L9" i="1"/>
  <c r="M9" i="1"/>
  <c r="N9" i="1"/>
  <c r="O9" i="1"/>
  <c r="J9" i="1"/>
  <c r="K8" i="1"/>
  <c r="L8" i="1"/>
  <c r="M8" i="1"/>
  <c r="N8" i="1"/>
  <c r="O8" i="1"/>
  <c r="Q8" i="1"/>
  <c r="J8" i="1"/>
  <c r="K5" i="1"/>
  <c r="L5" i="1"/>
  <c r="M5" i="1"/>
  <c r="N5" i="1"/>
  <c r="O5" i="1"/>
  <c r="J5" i="1"/>
  <c r="J4" i="1"/>
  <c r="K4" i="1"/>
  <c r="L4" i="1"/>
  <c r="M4" i="1"/>
  <c r="N4" i="1"/>
  <c r="O4" i="1"/>
  <c r="C36" i="1"/>
  <c r="B36" i="1"/>
  <c r="C31" i="1"/>
  <c r="D31" i="1"/>
  <c r="E31" i="1"/>
  <c r="F31" i="1"/>
  <c r="G31" i="1"/>
  <c r="B31" i="1"/>
  <c r="C29" i="1"/>
  <c r="D29" i="1"/>
  <c r="E29" i="1"/>
  <c r="F29" i="1"/>
  <c r="G29" i="1"/>
  <c r="B29" i="1"/>
  <c r="C35" i="1" s="1"/>
  <c r="C37" i="1" s="1"/>
  <c r="H24" i="1"/>
  <c r="H17" i="1"/>
  <c r="G24" i="1"/>
  <c r="G17" i="1"/>
  <c r="C13" i="1"/>
  <c r="D13" i="1"/>
  <c r="E13" i="1"/>
  <c r="F13" i="1"/>
  <c r="G13" i="1"/>
  <c r="B13" i="1"/>
  <c r="H23" i="1" s="1"/>
  <c r="C12" i="1"/>
  <c r="D12" i="1"/>
  <c r="E12" i="1"/>
  <c r="F12" i="1"/>
  <c r="G12" i="1"/>
  <c r="B12" i="1"/>
  <c r="E23" i="1"/>
  <c r="E22" i="1"/>
  <c r="E24" i="1"/>
  <c r="B24" i="1"/>
  <c r="B23" i="1"/>
  <c r="B22" i="1"/>
  <c r="B16" i="1"/>
  <c r="B15" i="1"/>
  <c r="E16" i="1"/>
  <c r="E15" i="1"/>
  <c r="E17" i="1"/>
  <c r="B17" i="1"/>
  <c r="H25" i="1" l="1"/>
  <c r="P4" i="1"/>
  <c r="H16" i="1"/>
  <c r="H18" i="1" s="1"/>
  <c r="P5" i="1"/>
  <c r="B25" i="1"/>
  <c r="B26" i="1" s="1"/>
  <c r="E18" i="1"/>
  <c r="G23" i="1"/>
  <c r="G25" i="1" s="1"/>
  <c r="G26" i="1" s="1"/>
  <c r="G15" i="1"/>
  <c r="B18" i="1"/>
  <c r="B19" i="1" s="1"/>
  <c r="H15" i="1"/>
  <c r="H19" i="1" s="1"/>
  <c r="B34" i="1"/>
  <c r="B35" i="1"/>
  <c r="B37" i="1" s="1"/>
  <c r="C34" i="1"/>
  <c r="C38" i="1" s="1"/>
  <c r="G22" i="1"/>
  <c r="E25" i="1"/>
  <c r="E26" i="1" s="1"/>
  <c r="H22" i="1"/>
  <c r="H26" i="1" s="1"/>
  <c r="G16" i="1"/>
  <c r="G18" i="1" s="1"/>
  <c r="E19" i="1"/>
  <c r="B38" i="1" l="1"/>
  <c r="G19" i="1"/>
</calcChain>
</file>

<file path=xl/sharedStrings.xml><?xml version="1.0" encoding="utf-8"?>
<sst xmlns="http://schemas.openxmlformats.org/spreadsheetml/2006/main" count="42" uniqueCount="29">
  <si>
    <t>6#</t>
    <phoneticPr fontId="1" type="noConversion"/>
  </si>
  <si>
    <t>4.000vpp</t>
    <phoneticPr fontId="1" type="noConversion"/>
  </si>
  <si>
    <t>50.00cm</t>
    <phoneticPr fontId="1" type="noConversion"/>
  </si>
  <si>
    <t>5#</t>
    <phoneticPr fontId="1" type="noConversion"/>
  </si>
  <si>
    <t>9.8N</t>
    <phoneticPr fontId="1" type="noConversion"/>
  </si>
  <si>
    <t>4#</t>
    <phoneticPr fontId="1" type="noConversion"/>
  </si>
  <si>
    <t>3#</t>
    <phoneticPr fontId="1" type="noConversion"/>
  </si>
  <si>
    <t>2#</t>
    <phoneticPr fontId="1" type="noConversion"/>
  </si>
  <si>
    <t>1#</t>
    <phoneticPr fontId="1" type="noConversion"/>
  </si>
  <si>
    <t>b1</t>
    <phoneticPr fontId="1" type="noConversion"/>
  </si>
  <si>
    <t>Sb1</t>
    <phoneticPr fontId="1" type="noConversion"/>
  </si>
  <si>
    <t>t因子</t>
    <phoneticPr fontId="1" type="noConversion"/>
  </si>
  <si>
    <t>Ub1</t>
    <phoneticPr fontId="1" type="noConversion"/>
  </si>
  <si>
    <t>n</t>
    <phoneticPr fontId="1" type="noConversion"/>
  </si>
  <si>
    <t>sb1</t>
    <phoneticPr fontId="1" type="noConversion"/>
  </si>
  <si>
    <t>rou</t>
    <phoneticPr fontId="1" type="noConversion"/>
  </si>
  <si>
    <t>lnrou</t>
    <phoneticPr fontId="1" type="noConversion"/>
  </si>
  <si>
    <t>f</t>
    <phoneticPr fontId="1" type="noConversion"/>
  </si>
  <si>
    <t>lnf</t>
    <phoneticPr fontId="1" type="noConversion"/>
  </si>
  <si>
    <t>1#-6#</t>
    <phoneticPr fontId="1" type="noConversion"/>
  </si>
  <si>
    <t>ln2#</t>
    <phoneticPr fontId="1" type="noConversion"/>
  </si>
  <si>
    <t>ln1#</t>
    <phoneticPr fontId="1" type="noConversion"/>
  </si>
  <si>
    <t>L</t>
    <phoneticPr fontId="1" type="noConversion"/>
  </si>
  <si>
    <t>1/L</t>
    <phoneticPr fontId="1" type="noConversion"/>
  </si>
  <si>
    <t>lnT</t>
    <phoneticPr fontId="1" type="noConversion"/>
  </si>
  <si>
    <t>t</t>
    <phoneticPr fontId="1" type="noConversion"/>
  </si>
  <si>
    <t>lilun52.9150</t>
    <phoneticPr fontId="1" type="noConversion"/>
  </si>
  <si>
    <t>lilun71.6302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</si>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</sst>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.6713000000000005"/>
            <c:dispRSqr val="0"/>
            <c:dispEq val="0"/>
          </c:trendline>
          <c:xVal>
            <c:numRef>
              <c:f>Feuil1!$B$29:$G$29</c:f>
              <c:numCache>
                <c:formatCode>General</c:formatCode>
                <c:ptCount val="6"/>
                <c:pt idx="0">
                  <c:v>-7.5055922797377574</c:v>
                </c:pt>
                <c:pt idx="1">
                  <c:v>-6.9279579862996563</c:v>
                </c:pt>
                <c:pt idx="2">
                  <c:v>-6.2606520369235987</c:v>
                </c:pt>
                <c:pt idx="3">
                  <c:v>-5.6549923104867688</c:v>
                </c:pt>
                <c:pt idx="4">
                  <c:v>-5.1533515962978509</c:v>
                </c:pt>
                <c:pt idx="5">
                  <c:v>-4.6713099884926361</c:v>
                </c:pt>
              </c:numCache>
            </c:numRef>
          </c:xVal>
          <c:yVal>
            <c:numRef>
              <c:f>Feuil1!$B$31:$G$31</c:f>
              <c:numCache>
                <c:formatCode>General</c:formatCode>
                <c:ptCount val="6"/>
                <c:pt idx="0">
                  <c:v>4.8634491940705562</c:v>
                </c:pt>
                <c:pt idx="1">
                  <c:v>4.5748140659731922</c:v>
                </c:pt>
                <c:pt idx="2">
                  <c:v>4.2381562642541795</c:v>
                </c:pt>
                <c:pt idx="3">
                  <c:v>3.962906215742716</c:v>
                </c:pt>
                <c:pt idx="4">
                  <c:v>3.7118632905043114</c:v>
                </c:pt>
                <c:pt idx="5">
                  <c:v>3.4629194402901522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E28-8B86-578395D0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58047"/>
        <c:axId val="1979871775"/>
      </c:scatterChart>
      <c:valAx>
        <c:axId val="19798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ln(</a:t>
                </a:r>
                <a:r>
                  <a:rPr lang="el-GR" altLang="zh-CN" sz="1000" b="0" i="0">
                    <a:effectLst/>
                  </a:rPr>
                  <a:t>ρ</a:t>
                </a:r>
                <a:r>
                  <a:rPr lang="en-US" altLang="zh-CN" sz="1000" b="0" i="0" u="none" strike="noStrike" baseline="0">
                    <a:effectLst/>
                  </a:rPr>
                  <a:t>)</a:t>
                </a:r>
                <a:endParaRPr lang="en-US" altLang="zh-CN" sz="1100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53777646544181967"/>
              <c:y val="0.8129166666666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871775"/>
        <c:crosses val="autoZero"/>
        <c:crossBetween val="midCat"/>
      </c:valAx>
      <c:valAx>
        <c:axId val="1979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ln(f) 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8580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427381</xdr:colOff>
      <xdr:row>13</xdr:row>
      <xdr:rowOff>129207</xdr:rowOff>
    </xdr:from>
    <xdr:to>
      <xdr:col>17</xdr:col>
      <xdr:colOff>122581</xdr:colOff>
      <xdr:row>29</xdr:row>
      <xdr:rowOff>89451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F75537-E33E-416D-AE7C-37AB24575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115" zoomScaleNormal="115" workbookViewId="0">
      <selection activeCell="C14" sqref="C14"/>
    </sheetView>
  </sheetViews>
  <sheetFormatPr defaultRowHeight="13.8" x14ac:dyDescent="0.25"/>
  <cols>
    <col min="1" max="15" width="8.88671875" style="1"/>
    <col min="16" max="16" width="9.109375" style="1" bestFit="1" customWidth="1"/>
    <col min="17" max="16384" width="8.88671875" style="1"/>
  </cols>
  <sheetData>
    <row r="1" spans="1:17" x14ac:dyDescent="0.25">
      <c r="A1" s="2" t="s">
        <v>13</v>
      </c>
      <c r="B1" s="3">
        <v>1</v>
      </c>
      <c r="C1" s="3">
        <v>2</v>
      </c>
      <c r="D1" s="3">
        <v>3</v>
      </c>
      <c r="E1" s="3">
        <v>4</v>
      </c>
      <c r="F1" s="4">
        <v>5</v>
      </c>
    </row>
    <row r="2" spans="1:17" x14ac:dyDescent="0.25">
      <c r="A2" s="5" t="s">
        <v>0</v>
      </c>
      <c r="B2" s="6">
        <v>31.91</v>
      </c>
      <c r="C2" s="6">
        <v>65.55</v>
      </c>
      <c r="D2" s="6">
        <v>98.31</v>
      </c>
      <c r="E2" s="6">
        <v>132.33000000000001</v>
      </c>
      <c r="F2" s="7">
        <v>167.87</v>
      </c>
      <c r="J2" s="1" t="s">
        <v>1</v>
      </c>
      <c r="K2" s="1" t="s">
        <v>2</v>
      </c>
      <c r="L2" s="1" t="s">
        <v>4</v>
      </c>
    </row>
    <row r="3" spans="1:17" ht="14.4" thickBot="1" x14ac:dyDescent="0.3">
      <c r="A3" s="5" t="s">
        <v>3</v>
      </c>
      <c r="B3" s="6">
        <v>40.93</v>
      </c>
      <c r="C3" s="6">
        <v>83.86</v>
      </c>
      <c r="D3" s="6">
        <v>126.48</v>
      </c>
      <c r="E3" s="6">
        <v>169.03</v>
      </c>
      <c r="F3" s="7">
        <v>212.57</v>
      </c>
    </row>
    <row r="4" spans="1:17" x14ac:dyDescent="0.25">
      <c r="A4" s="2" t="s">
        <v>22</v>
      </c>
      <c r="B4" s="3">
        <v>30</v>
      </c>
      <c r="C4" s="3">
        <v>35</v>
      </c>
      <c r="D4" s="3">
        <v>40</v>
      </c>
      <c r="E4" s="3">
        <v>45</v>
      </c>
      <c r="F4" s="3">
        <v>50</v>
      </c>
      <c r="G4" s="4">
        <v>55</v>
      </c>
      <c r="J4" s="1">
        <f>2*B4*B6/100</f>
        <v>52.65</v>
      </c>
      <c r="K4" s="1">
        <f t="shared" ref="K4:O4" si="0">2*C4*C6/100</f>
        <v>52.269000000000005</v>
      </c>
      <c r="L4" s="1">
        <f t="shared" si="0"/>
        <v>51.936000000000007</v>
      </c>
      <c r="M4" s="1">
        <f t="shared" si="0"/>
        <v>51.498000000000005</v>
      </c>
      <c r="N4" s="1">
        <f t="shared" si="0"/>
        <v>52.61</v>
      </c>
      <c r="O4" s="1">
        <f t="shared" si="0"/>
        <v>51.887</v>
      </c>
      <c r="P4" s="1">
        <f>AVERAGE(J4:O4)</f>
        <v>52.141666666666673</v>
      </c>
      <c r="Q4" s="1" t="s">
        <v>26</v>
      </c>
    </row>
    <row r="5" spans="1:17" x14ac:dyDescent="0.25">
      <c r="A5" s="5" t="s">
        <v>23</v>
      </c>
      <c r="B5" s="6">
        <v>3.3330000000000002</v>
      </c>
      <c r="C5" s="6">
        <v>2.8570000000000002</v>
      </c>
      <c r="D5" s="6">
        <v>2.5</v>
      </c>
      <c r="E5" s="6">
        <v>2.222</v>
      </c>
      <c r="F5" s="6">
        <v>2</v>
      </c>
      <c r="G5" s="7">
        <v>1.8180000000000001</v>
      </c>
      <c r="J5" s="1">
        <f>2*B4*B7/100</f>
        <v>70.44</v>
      </c>
      <c r="K5" s="1">
        <f>2*C4*C7/100</f>
        <v>70.819000000000003</v>
      </c>
      <c r="L5" s="1">
        <f>2*D4*D7/100</f>
        <v>70.712000000000003</v>
      </c>
      <c r="M5" s="1">
        <f>2*E4*E7/100</f>
        <v>70.514999999999986</v>
      </c>
      <c r="N5" s="1">
        <f>2*F4*F7/100</f>
        <v>69.28</v>
      </c>
      <c r="O5" s="1">
        <f>2*G4*G7/100</f>
        <v>70.257000000000005</v>
      </c>
      <c r="P5" s="1">
        <f>AVERAGE(J5:O5)</f>
        <v>70.337166666666661</v>
      </c>
      <c r="Q5" s="1" t="s">
        <v>27</v>
      </c>
    </row>
    <row r="6" spans="1:17" x14ac:dyDescent="0.25">
      <c r="A6" s="5" t="s">
        <v>5</v>
      </c>
      <c r="B6" s="6">
        <v>87.75</v>
      </c>
      <c r="C6" s="6">
        <v>74.67</v>
      </c>
      <c r="D6" s="6">
        <v>64.92</v>
      </c>
      <c r="E6" s="6">
        <v>57.22</v>
      </c>
      <c r="F6" s="6">
        <v>52.61</v>
      </c>
      <c r="G6" s="7">
        <v>47.17</v>
      </c>
      <c r="J6" s="1" t="s">
        <v>4</v>
      </c>
    </row>
    <row r="7" spans="1:17" ht="14.4" thickBot="1" x14ac:dyDescent="0.3">
      <c r="A7" s="8" t="s">
        <v>6</v>
      </c>
      <c r="B7" s="9">
        <v>117.4</v>
      </c>
      <c r="C7" s="9">
        <v>101.17</v>
      </c>
      <c r="D7" s="9">
        <v>88.39</v>
      </c>
      <c r="E7" s="9">
        <v>78.349999999999994</v>
      </c>
      <c r="F7" s="14">
        <v>69.28</v>
      </c>
      <c r="G7" s="10">
        <v>63.87</v>
      </c>
    </row>
    <row r="8" spans="1:17" x14ac:dyDescent="0.25">
      <c r="A8" s="2" t="s">
        <v>28</v>
      </c>
      <c r="B8" s="3">
        <v>1.96</v>
      </c>
      <c r="C8" s="3">
        <v>3.92</v>
      </c>
      <c r="D8" s="3">
        <v>5.88</v>
      </c>
      <c r="E8" s="3">
        <v>7.84</v>
      </c>
      <c r="F8" s="15">
        <v>9.8000000000000007</v>
      </c>
      <c r="G8" s="4">
        <v>11.76</v>
      </c>
      <c r="J8" s="1">
        <f>SQRT(B8/0.00098)</f>
        <v>44.721359549995796</v>
      </c>
      <c r="K8" s="1">
        <f t="shared" ref="K8:Q8" si="1">SQRT(C8/0.00098)</f>
        <v>63.245553203367585</v>
      </c>
      <c r="L8" s="1">
        <f t="shared" si="1"/>
        <v>77.459666924148337</v>
      </c>
      <c r="M8" s="1">
        <f t="shared" si="1"/>
        <v>89.442719099991592</v>
      </c>
      <c r="N8" s="1">
        <f t="shared" si="1"/>
        <v>100.00000000000001</v>
      </c>
      <c r="O8" s="1">
        <f t="shared" si="1"/>
        <v>109.54451150103323</v>
      </c>
      <c r="Q8" s="1">
        <f t="shared" si="1"/>
        <v>0</v>
      </c>
    </row>
    <row r="9" spans="1:17" x14ac:dyDescent="0.25">
      <c r="A9" s="5" t="s">
        <v>24</v>
      </c>
      <c r="B9" s="6">
        <v>0.67290000000000005</v>
      </c>
      <c r="C9" s="6">
        <v>1.3660000000000001</v>
      </c>
      <c r="D9" s="6">
        <v>1.772</v>
      </c>
      <c r="E9" s="6">
        <v>2.0590000000000002</v>
      </c>
      <c r="F9" s="6">
        <v>2.282</v>
      </c>
      <c r="G9" s="7">
        <v>2.4649999999999999</v>
      </c>
      <c r="J9" s="1">
        <f>ABS((J8-B10)/J8)</f>
        <v>3.3124206529090941E-2</v>
      </c>
      <c r="K9" s="1">
        <f t="shared" ref="K9:O9" si="2">ABS((K8-C10)/K8)</f>
        <v>5.6534460088763977E-2</v>
      </c>
      <c r="L9" s="1">
        <f t="shared" si="2"/>
        <v>3.730543957770982E-2</v>
      </c>
      <c r="M9" s="1">
        <f t="shared" si="2"/>
        <v>2.540977200671669E-2</v>
      </c>
      <c r="N9" s="1">
        <f t="shared" si="2"/>
        <v>2.9900000000000086E-2</v>
      </c>
      <c r="O9" s="1">
        <f t="shared" si="2"/>
        <v>3.5369289140484969E-2</v>
      </c>
    </row>
    <row r="10" spans="1:17" x14ac:dyDescent="0.25">
      <c r="A10" s="5" t="s">
        <v>7</v>
      </c>
      <c r="B10" s="11">
        <v>43.24</v>
      </c>
      <c r="C10" s="11">
        <v>59.67</v>
      </c>
      <c r="D10" s="11">
        <v>74.569999999999993</v>
      </c>
      <c r="E10" s="11">
        <v>87.17</v>
      </c>
      <c r="F10" s="11">
        <v>97.01</v>
      </c>
      <c r="G10" s="12">
        <v>105.67</v>
      </c>
    </row>
    <row r="11" spans="1:17" x14ac:dyDescent="0.25">
      <c r="A11" s="5" t="s">
        <v>8</v>
      </c>
      <c r="B11" s="6">
        <v>57.51</v>
      </c>
      <c r="C11" s="6">
        <v>81.650000000000006</v>
      </c>
      <c r="D11" s="6">
        <v>99.77</v>
      </c>
      <c r="E11" s="6">
        <v>115.56</v>
      </c>
      <c r="F11" s="6">
        <v>129.47</v>
      </c>
      <c r="G11" s="7">
        <v>140.91</v>
      </c>
      <c r="J11" s="1">
        <f>SQRT(B8/0.00055)</f>
        <v>59.69620057957092</v>
      </c>
      <c r="K11" s="1">
        <f t="shared" ref="K11:O11" si="3">SQRT(C8/0.00055)</f>
        <v>84.423176481773808</v>
      </c>
      <c r="L11" s="1">
        <f t="shared" si="3"/>
        <v>103.3968524226395</v>
      </c>
      <c r="M11" s="1">
        <f t="shared" si="3"/>
        <v>119.39240115914184</v>
      </c>
      <c r="N11" s="1">
        <f t="shared" si="3"/>
        <v>133.48476249438292</v>
      </c>
      <c r="O11" s="1">
        <f t="shared" si="3"/>
        <v>146.22523100278619</v>
      </c>
    </row>
    <row r="12" spans="1:17" x14ac:dyDescent="0.25">
      <c r="A12" s="5" t="s">
        <v>20</v>
      </c>
      <c r="B12" s="11">
        <f>LN(B10)</f>
        <v>3.7667659927710075</v>
      </c>
      <c r="C12" s="11">
        <f t="shared" ref="C12:G12" si="4">LN(C10)</f>
        <v>4.0888293815339907</v>
      </c>
      <c r="D12" s="11">
        <f t="shared" si="4"/>
        <v>4.3117382815557033</v>
      </c>
      <c r="E12" s="11">
        <f t="shared" si="4"/>
        <v>4.4678602350234851</v>
      </c>
      <c r="F12" s="11">
        <f t="shared" si="4"/>
        <v>4.5748140659731922</v>
      </c>
      <c r="G12" s="12">
        <f t="shared" si="4"/>
        <v>4.6603210304529394</v>
      </c>
      <c r="J12" s="1">
        <f>ABS((B11-J11)/J11)</f>
        <v>3.6622105901980603E-2</v>
      </c>
      <c r="K12" s="1">
        <f t="shared" ref="K12:O12" si="5">ABS((C11-K11)/K11)</f>
        <v>3.2848520955291297E-2</v>
      </c>
      <c r="L12" s="1">
        <f t="shared" si="5"/>
        <v>3.5077009963655099E-2</v>
      </c>
      <c r="M12" s="1">
        <f t="shared" si="5"/>
        <v>3.2099204990722247E-2</v>
      </c>
      <c r="N12" s="1">
        <f t="shared" si="5"/>
        <v>3.0076560195789116E-2</v>
      </c>
      <c r="O12" s="1">
        <f t="shared" si="5"/>
        <v>3.6349616043245742E-2</v>
      </c>
    </row>
    <row r="13" spans="1:17" ht="14.4" thickBot="1" x14ac:dyDescent="0.3">
      <c r="A13" s="8" t="s">
        <v>21</v>
      </c>
      <c r="B13" s="9">
        <f>LN(B11)</f>
        <v>4.0519588457256628</v>
      </c>
      <c r="C13" s="9">
        <f t="shared" ref="C13:G13" si="6">LN(C11)</f>
        <v>4.4024418194164738</v>
      </c>
      <c r="D13" s="9">
        <f t="shared" si="6"/>
        <v>4.6028675369254159</v>
      </c>
      <c r="E13" s="9">
        <f t="shared" si="6"/>
        <v>4.7497898755980348</v>
      </c>
      <c r="F13" s="9">
        <f t="shared" si="6"/>
        <v>4.8634491940705562</v>
      </c>
      <c r="G13" s="10">
        <f t="shared" si="6"/>
        <v>4.9481213887070137</v>
      </c>
    </row>
    <row r="14" spans="1:17" x14ac:dyDescent="0.25">
      <c r="A14" s="5" t="s">
        <v>0</v>
      </c>
      <c r="B14" s="7"/>
      <c r="D14" s="5" t="s">
        <v>3</v>
      </c>
      <c r="E14" s="7"/>
      <c r="G14" s="5" t="s">
        <v>7</v>
      </c>
      <c r="H14" s="4"/>
    </row>
    <row r="15" spans="1:17" x14ac:dyDescent="0.25">
      <c r="A15" s="5" t="s">
        <v>9</v>
      </c>
      <c r="B15" s="7">
        <f>INDEX(LINEST(B2:F2,B1:F1,0,1),1,1)</f>
        <v>33.211090909090906</v>
      </c>
      <c r="D15" s="5"/>
      <c r="E15" s="7">
        <f>INDEX(LINEST(B3:F3,B1:F1,0,1),1,1)</f>
        <v>42.310181818181817</v>
      </c>
      <c r="G15" s="5">
        <f>INDEX(LINEST(B12:G12,B9:G9,1,1),1,1)</f>
        <v>0.50558173019437613</v>
      </c>
      <c r="H15" s="7">
        <f>INDEX(LINEST(B12:G12,B9:G9,1,1),1,2)</f>
        <v>3.4171030526682746</v>
      </c>
    </row>
    <row r="16" spans="1:17" x14ac:dyDescent="0.25">
      <c r="A16" s="5" t="s">
        <v>10</v>
      </c>
      <c r="B16" s="7">
        <f>INDEX(LINEST(B2:F2,B1:F1,0,1),2,1)</f>
        <v>0.18783133809417435</v>
      </c>
      <c r="D16" s="5"/>
      <c r="E16" s="7">
        <f>INDEX(LINEST(B3:F3,B1:F1,0,1),2,1)</f>
        <v>0.1308885400535704</v>
      </c>
      <c r="G16" s="5">
        <f>INDEX(LINEST(B12:G12,B9:G9,1,1),2,1)</f>
        <v>8.0459839671341536E-3</v>
      </c>
      <c r="H16" s="7">
        <f>INDEX(LINEST(B12:G12,B9:G9,1,1),2,2)</f>
        <v>1.5046192389453121E-2</v>
      </c>
    </row>
    <row r="17" spans="1:8" x14ac:dyDescent="0.25">
      <c r="A17" s="5" t="s">
        <v>11</v>
      </c>
      <c r="B17" s="7">
        <f>TINV(0.05,4)</f>
        <v>2.7764451051977934</v>
      </c>
      <c r="D17" s="5"/>
      <c r="E17" s="7">
        <f>TINV(0.05,4)</f>
        <v>2.7764451051977934</v>
      </c>
      <c r="G17" s="5">
        <f>TINV(0.05,4)</f>
        <v>2.7764451051977934</v>
      </c>
      <c r="H17" s="7">
        <f>TINV(0.05,4)</f>
        <v>2.7764451051977934</v>
      </c>
    </row>
    <row r="18" spans="1:8" x14ac:dyDescent="0.25">
      <c r="A18" s="5" t="s">
        <v>12</v>
      </c>
      <c r="B18" s="7">
        <f>B16*B17</f>
        <v>0.52150339925432221</v>
      </c>
      <c r="D18" s="5"/>
      <c r="E18" s="7">
        <f>E16*E17</f>
        <v>0.36340484635822085</v>
      </c>
      <c r="G18" s="5">
        <f>G16*G17</f>
        <v>2.2339232802049545E-2</v>
      </c>
      <c r="H18" s="7">
        <f>H16*H17</f>
        <v>4.1774927211561411E-2</v>
      </c>
    </row>
    <row r="19" spans="1:8" x14ac:dyDescent="0.25">
      <c r="A19" s="5"/>
      <c r="B19" s="7">
        <f>B18/B15*100</f>
        <v>1.5702688017139796</v>
      </c>
      <c r="D19" s="5"/>
      <c r="E19" s="7">
        <f>E18/E15*100</f>
        <v>0.85890636896780259</v>
      </c>
      <c r="G19" s="5">
        <f>G18/G15</f>
        <v>4.4185205809278344E-2</v>
      </c>
      <c r="H19" s="7">
        <f>H18/H15</f>
        <v>1.2225246522472038E-2</v>
      </c>
    </row>
    <row r="20" spans="1:8" x14ac:dyDescent="0.25">
      <c r="A20" s="5"/>
      <c r="B20" s="7"/>
      <c r="D20" s="5"/>
      <c r="E20" s="7"/>
      <c r="G20" s="5"/>
      <c r="H20" s="7"/>
    </row>
    <row r="21" spans="1:8" x14ac:dyDescent="0.25">
      <c r="A21" s="5" t="s">
        <v>5</v>
      </c>
      <c r="B21" s="7"/>
      <c r="D21" s="5" t="s">
        <v>6</v>
      </c>
      <c r="E21" s="7"/>
      <c r="G21" s="5" t="s">
        <v>8</v>
      </c>
      <c r="H21" s="7"/>
    </row>
    <row r="22" spans="1:8" x14ac:dyDescent="0.25">
      <c r="A22" s="5" t="s">
        <v>9</v>
      </c>
      <c r="B22" s="7">
        <f>INDEX(LINEST(B6:G6,B5:G5,0,1),1,1)</f>
        <v>26.115545846537579</v>
      </c>
      <c r="D22" s="5"/>
      <c r="E22" s="7">
        <f>INDEX(LINEST(B7:G7,B5:G5,0,1),1,1)</f>
        <v>35.221115246352937</v>
      </c>
      <c r="G22" s="5">
        <f>INDEX(LINEST(B13:G13,B9:G9,1,1),1,1)</f>
        <v>0.50156501024054323</v>
      </c>
      <c r="H22" s="7">
        <f>INDEX(LINEST(B13:G13,B9:G9,1,1),1,2)</f>
        <v>3.7155938505367221</v>
      </c>
    </row>
    <row r="23" spans="1:8" x14ac:dyDescent="0.25">
      <c r="A23" s="5" t="s">
        <v>14</v>
      </c>
      <c r="B23" s="7">
        <f>INDEX(LINEST(B6:G6,B5:G5,0,1),2,1)</f>
        <v>9.0064896486242191E-2</v>
      </c>
      <c r="D23" s="5"/>
      <c r="E23" s="7">
        <f>INDEX(LINEST(B7:G7,B5:G5,0,1),2,1)</f>
        <v>9.7468725942590609E-2</v>
      </c>
      <c r="G23" s="5">
        <f>INDEX(LINEST(B13:G13,B9:G9,1,1),2,1)</f>
        <v>1.9703656281043064E-3</v>
      </c>
      <c r="H23" s="7">
        <f>INDEX(LINEST(B13:G13,B9:G9,1,1),2,2)</f>
        <v>3.6846332827807794E-3</v>
      </c>
    </row>
    <row r="24" spans="1:8" x14ac:dyDescent="0.25">
      <c r="A24" s="5" t="s">
        <v>11</v>
      </c>
      <c r="B24" s="7">
        <f>TINV(0.05,5)</f>
        <v>2.570581835636315</v>
      </c>
      <c r="D24" s="5"/>
      <c r="E24" s="7">
        <f>TINV(0.05,5)</f>
        <v>2.570581835636315</v>
      </c>
      <c r="G24" s="5">
        <f>TINV(0.05,4)</f>
        <v>2.7764451051977934</v>
      </c>
      <c r="H24" s="7">
        <f>TINV(0.05,4)</f>
        <v>2.7764451051977934</v>
      </c>
    </row>
    <row r="25" spans="1:8" x14ac:dyDescent="0.25">
      <c r="A25" s="5" t="s">
        <v>12</v>
      </c>
      <c r="B25" s="7">
        <f>B23*B24</f>
        <v>0.23151918693599915</v>
      </c>
      <c r="D25" s="5"/>
      <c r="E25" s="7">
        <f>E23*E24</f>
        <v>0.25055133645063749</v>
      </c>
      <c r="G25" s="5">
        <f>G23*G24</f>
        <v>5.4706120036001771E-3</v>
      </c>
      <c r="H25" s="7">
        <f>H23*H24</f>
        <v>1.0230182042425573E-2</v>
      </c>
    </row>
    <row r="26" spans="1:8" ht="14.4" thickBot="1" x14ac:dyDescent="0.3">
      <c r="A26" s="8"/>
      <c r="B26" s="10">
        <f>B25/B22</f>
        <v>8.8651865940873736E-3</v>
      </c>
      <c r="D26" s="8"/>
      <c r="E26" s="10">
        <f>E25/E22</f>
        <v>7.1136684542259486E-3</v>
      </c>
      <c r="G26" s="8">
        <f>G25/G22</f>
        <v>1.0907084608985287E-2</v>
      </c>
      <c r="H26" s="10">
        <f>H25/H22</f>
        <v>2.753310090915295E-3</v>
      </c>
    </row>
    <row r="27" spans="1:8" ht="14.4" thickBot="1" x14ac:dyDescent="0.3"/>
    <row r="28" spans="1:8" x14ac:dyDescent="0.25">
      <c r="A28" s="2" t="s">
        <v>15</v>
      </c>
      <c r="B28" s="13">
        <v>5.5000000000000003E-4</v>
      </c>
      <c r="C28" s="3">
        <v>9.7999999999999997E-4</v>
      </c>
      <c r="D28" s="3">
        <v>1.91E-3</v>
      </c>
      <c r="E28" s="3">
        <v>3.5000000000000001E-3</v>
      </c>
      <c r="F28" s="3">
        <v>5.7800000000000004E-3</v>
      </c>
      <c r="G28" s="4">
        <v>9.3600000000000003E-3</v>
      </c>
    </row>
    <row r="29" spans="1:8" x14ac:dyDescent="0.25">
      <c r="A29" s="5" t="s">
        <v>16</v>
      </c>
      <c r="B29" s="6">
        <f>LN(B28)</f>
        <v>-7.5055922797377574</v>
      </c>
      <c r="C29" s="6">
        <f t="shared" ref="C29:G29" si="7">LN(C28)</f>
        <v>-6.9279579862996563</v>
      </c>
      <c r="D29" s="6">
        <f t="shared" si="7"/>
        <v>-6.2606520369235987</v>
      </c>
      <c r="E29" s="6">
        <f t="shared" si="7"/>
        <v>-5.6549923104867688</v>
      </c>
      <c r="F29" s="6">
        <f t="shared" si="7"/>
        <v>-5.1533515962978509</v>
      </c>
      <c r="G29" s="7">
        <f t="shared" si="7"/>
        <v>-4.6713099884926361</v>
      </c>
    </row>
    <row r="30" spans="1:8" x14ac:dyDescent="0.25">
      <c r="A30" s="5" t="s">
        <v>17</v>
      </c>
      <c r="B30" s="6">
        <v>129.47</v>
      </c>
      <c r="C30" s="6">
        <v>97.01</v>
      </c>
      <c r="D30" s="6">
        <v>69.28</v>
      </c>
      <c r="E30" s="6">
        <v>52.61</v>
      </c>
      <c r="F30" s="6">
        <v>40.93</v>
      </c>
      <c r="G30" s="7">
        <v>31.91</v>
      </c>
    </row>
    <row r="31" spans="1:8" ht="14.4" thickBot="1" x14ac:dyDescent="0.3">
      <c r="A31" s="8" t="s">
        <v>18</v>
      </c>
      <c r="B31" s="9">
        <f>LN(B30)</f>
        <v>4.8634491940705562</v>
      </c>
      <c r="C31" s="9">
        <f t="shared" ref="C31:G31" si="8">LN(C30)</f>
        <v>4.5748140659731922</v>
      </c>
      <c r="D31" s="9">
        <f t="shared" si="8"/>
        <v>4.2381562642541795</v>
      </c>
      <c r="E31" s="9">
        <f t="shared" si="8"/>
        <v>3.962906215742716</v>
      </c>
      <c r="F31" s="9">
        <f t="shared" si="8"/>
        <v>3.7118632905043114</v>
      </c>
      <c r="G31" s="10">
        <f t="shared" si="8"/>
        <v>3.4629194402901522</v>
      </c>
    </row>
    <row r="33" spans="1:3" x14ac:dyDescent="0.25">
      <c r="A33" s="1" t="s">
        <v>19</v>
      </c>
    </row>
    <row r="34" spans="1:3" x14ac:dyDescent="0.25">
      <c r="A34" s="1" t="s">
        <v>9</v>
      </c>
      <c r="B34" s="1">
        <f>INDEX(LINEST(B31:G31,B29:G29,1,1),1,1)</f>
        <v>-0.49071408412194173</v>
      </c>
      <c r="C34" s="1">
        <f>INDEX(LINEST(B31:G31,B29:G29,1,1),1,2)</f>
        <v>1.177181292892965</v>
      </c>
    </row>
    <row r="35" spans="1:3" x14ac:dyDescent="0.25">
      <c r="A35" s="1" t="s">
        <v>14</v>
      </c>
      <c r="B35" s="1">
        <f>INDEX(LINEST(B31:G31,B29:G29,1,1),2,1)</f>
        <v>3.7873846395076109E-3</v>
      </c>
      <c r="C35" s="1">
        <f>INDEX(LINEST(B31:G31,B29:G29,1,1),2,2)</f>
        <v>2.3135278104318851E-2</v>
      </c>
    </row>
    <row r="36" spans="1:3" x14ac:dyDescent="0.25">
      <c r="A36" s="1" t="s">
        <v>25</v>
      </c>
      <c r="B36" s="7">
        <f>TINV(0.05,5)</f>
        <v>2.570581835636315</v>
      </c>
      <c r="C36" s="7">
        <f>TINV(0.05,5)</f>
        <v>2.570581835636315</v>
      </c>
    </row>
    <row r="37" spans="1:3" x14ac:dyDescent="0.25">
      <c r="A37" s="1" t="s">
        <v>12</v>
      </c>
      <c r="B37" s="1">
        <f>B35*B36</f>
        <v>9.7357821588862584E-3</v>
      </c>
      <c r="C37" s="1">
        <f>C35*C36</f>
        <v>5.9471125657356599E-2</v>
      </c>
    </row>
    <row r="38" spans="1:3" x14ac:dyDescent="0.25">
      <c r="B38" s="1">
        <f>B37/B34</f>
        <v>-1.9840030017289928E-2</v>
      </c>
      <c r="C38" s="1">
        <f>C37/C34</f>
        <v>5.0519937766938333E-2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Xsu1023</dc:creator>
  <cp:lastModifiedBy>Xsu1023</cp:lastModifiedBy>
  <dcterms:created xsi:type="dcterms:W3CDTF">2015-06-05T18:19:34Z</dcterms:created>
  <dcterms:modified xsi:type="dcterms:W3CDTF">2021-03-14T16:55:46Z</dcterms:modified>
</cp:coreProperties>
</file>