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99800D45-4BBD-4F7F-8043-4A1F87BD0D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C53" i="1"/>
  <c r="D53" i="1"/>
  <c r="E53" i="1"/>
  <c r="F53" i="1"/>
  <c r="G53" i="1"/>
  <c r="H53" i="1"/>
  <c r="I53" i="1"/>
  <c r="J53" i="1"/>
  <c r="K53" i="1"/>
  <c r="B53" i="1"/>
  <c r="I45" i="1"/>
  <c r="I46" i="1" s="1"/>
  <c r="L2" i="1"/>
  <c r="B56" i="1"/>
  <c r="F8" i="1"/>
  <c r="I35" i="1" s="1"/>
  <c r="K43" i="1"/>
  <c r="H43" i="1"/>
  <c r="D43" i="1"/>
  <c r="C43" i="1"/>
  <c r="B43" i="1"/>
  <c r="K42" i="1"/>
  <c r="J42" i="1"/>
  <c r="J43" i="1" s="1"/>
  <c r="I42" i="1"/>
  <c r="I43" i="1" s="1"/>
  <c r="H42" i="1"/>
  <c r="G42" i="1"/>
  <c r="G43" i="1" s="1"/>
  <c r="F42" i="1"/>
  <c r="F43" i="1" s="1"/>
  <c r="E42" i="1"/>
  <c r="E43" i="1" s="1"/>
  <c r="D42" i="1"/>
  <c r="C42" i="1"/>
  <c r="B42" i="1"/>
  <c r="C19" i="1"/>
  <c r="D19" i="1"/>
  <c r="E19" i="1"/>
  <c r="F19" i="1"/>
  <c r="G19" i="1"/>
  <c r="H19" i="1"/>
  <c r="I19" i="1"/>
  <c r="J19" i="1"/>
  <c r="K19" i="1"/>
  <c r="B19" i="1"/>
  <c r="C18" i="1"/>
  <c r="D18" i="1"/>
  <c r="E18" i="1"/>
  <c r="F18" i="1"/>
  <c r="G18" i="1"/>
  <c r="H18" i="1"/>
  <c r="I18" i="1"/>
  <c r="J18" i="1"/>
  <c r="K18" i="1"/>
  <c r="B18" i="1"/>
  <c r="J2" i="1"/>
  <c r="E35" i="1"/>
  <c r="E52" i="1"/>
  <c r="F52" i="1"/>
  <c r="G52" i="1"/>
  <c r="H52" i="1"/>
  <c r="I52" i="1"/>
  <c r="J52" i="1"/>
  <c r="K52" i="1"/>
  <c r="E44" i="1"/>
  <c r="F44" i="1"/>
  <c r="G44" i="1"/>
  <c r="H44" i="1"/>
  <c r="I44" i="1"/>
  <c r="J44" i="1"/>
  <c r="K44" i="1"/>
  <c r="D44" i="1"/>
  <c r="K28" i="1"/>
  <c r="D52" i="1"/>
  <c r="C52" i="1"/>
  <c r="B52" i="1"/>
  <c r="K45" i="1"/>
  <c r="J45" i="1"/>
  <c r="H45" i="1"/>
  <c r="G45" i="1"/>
  <c r="F45" i="1"/>
  <c r="E45" i="1"/>
  <c r="D45" i="1"/>
  <c r="C45" i="1"/>
  <c r="B45" i="1"/>
  <c r="K46" i="1"/>
  <c r="J46" i="1"/>
  <c r="C44" i="1"/>
  <c r="B44" i="1"/>
  <c r="K21" i="1"/>
  <c r="K22" i="1" s="1"/>
  <c r="K20" i="1"/>
  <c r="C28" i="1"/>
  <c r="D28" i="1"/>
  <c r="E28" i="1"/>
  <c r="F28" i="1"/>
  <c r="G28" i="1"/>
  <c r="H28" i="1"/>
  <c r="I28" i="1"/>
  <c r="J28" i="1"/>
  <c r="B28" i="1"/>
  <c r="C21" i="1"/>
  <c r="D21" i="1"/>
  <c r="E21" i="1"/>
  <c r="F21" i="1"/>
  <c r="G21" i="1"/>
  <c r="H21" i="1"/>
  <c r="I21" i="1"/>
  <c r="J21" i="1"/>
  <c r="B21" i="1"/>
  <c r="C20" i="1"/>
  <c r="D20" i="1"/>
  <c r="E20" i="1"/>
  <c r="F20" i="1"/>
  <c r="G20" i="1"/>
  <c r="H20" i="1"/>
  <c r="I20" i="1"/>
  <c r="J20" i="1"/>
  <c r="B20" i="1"/>
  <c r="E11" i="1"/>
  <c r="L3" i="1"/>
  <c r="J3" i="1"/>
  <c r="H8" i="1"/>
  <c r="H9" i="1" s="1"/>
  <c r="D8" i="1"/>
  <c r="D9" i="1" s="1"/>
  <c r="B8" i="1"/>
  <c r="B9" i="1" s="1"/>
  <c r="F36" i="1" l="1"/>
  <c r="F47" i="1" s="1"/>
  <c r="G36" i="1"/>
  <c r="G47" i="1" s="1"/>
  <c r="H36" i="1"/>
  <c r="H47" i="1" s="1"/>
  <c r="I36" i="1"/>
  <c r="I47" i="1" s="1"/>
  <c r="J36" i="1"/>
  <c r="J47" i="1" s="1"/>
  <c r="K36" i="1"/>
  <c r="K47" i="1" s="1"/>
  <c r="B36" i="1"/>
  <c r="B47" i="1" s="1"/>
  <c r="C36" i="1"/>
  <c r="C56" i="1" s="1"/>
  <c r="D36" i="1"/>
  <c r="D47" i="1" s="1"/>
  <c r="E36" i="1"/>
  <c r="E47" i="1" s="1"/>
  <c r="F9" i="1"/>
  <c r="K12" i="1"/>
  <c r="J12" i="1"/>
  <c r="J23" i="1" s="1"/>
  <c r="B12" i="1"/>
  <c r="B23" i="1" s="1"/>
  <c r="C12" i="1"/>
  <c r="C23" i="1" s="1"/>
  <c r="D12" i="1"/>
  <c r="D23" i="1" s="1"/>
  <c r="E12" i="1"/>
  <c r="E23" i="1" s="1"/>
  <c r="F12" i="1"/>
  <c r="F23" i="1" s="1"/>
  <c r="G12" i="1"/>
  <c r="G23" i="1" s="1"/>
  <c r="H12" i="1"/>
  <c r="H23" i="1" s="1"/>
  <c r="I12" i="1"/>
  <c r="I23" i="1" s="1"/>
  <c r="C46" i="1"/>
  <c r="E46" i="1"/>
  <c r="D46" i="1"/>
  <c r="H46" i="1"/>
  <c r="F46" i="1"/>
  <c r="B46" i="1"/>
  <c r="G46" i="1"/>
  <c r="G22" i="1"/>
  <c r="C22" i="1"/>
  <c r="J22" i="1"/>
  <c r="I22" i="1"/>
  <c r="H22" i="1"/>
  <c r="F22" i="1"/>
  <c r="E22" i="1"/>
  <c r="D22" i="1"/>
  <c r="L4" i="1"/>
  <c r="I11" i="1"/>
  <c r="B22" i="1"/>
  <c r="J4" i="1"/>
  <c r="J5" i="1" s="1"/>
  <c r="E56" i="1" l="1"/>
  <c r="F32" i="1"/>
  <c r="I56" i="1"/>
  <c r="H56" i="1"/>
  <c r="D56" i="1"/>
  <c r="C47" i="1"/>
  <c r="B49" i="1" s="1"/>
  <c r="E49" i="1" s="1"/>
  <c r="F56" i="1"/>
  <c r="K56" i="1"/>
  <c r="G56" i="1"/>
  <c r="J56" i="1"/>
  <c r="L5" i="1"/>
  <c r="H32" i="1"/>
  <c r="J32" i="1"/>
  <c r="G32" i="1"/>
  <c r="C32" i="1"/>
  <c r="B32" i="1"/>
  <c r="D32" i="1"/>
  <c r="I32" i="1"/>
  <c r="K23" i="1"/>
  <c r="K32" i="1"/>
  <c r="E32" i="1"/>
  <c r="B24" i="1"/>
  <c r="E24" i="1" s="1"/>
  <c r="B25" i="1"/>
  <c r="E25" i="1" s="1"/>
  <c r="B48" i="1" l="1"/>
  <c r="E48" i="1" s="1"/>
  <c r="K57" i="1" s="1"/>
  <c r="K33" i="1"/>
  <c r="F33" i="1"/>
  <c r="C33" i="1"/>
  <c r="E33" i="1"/>
  <c r="I33" i="1"/>
  <c r="D33" i="1"/>
  <c r="G33" i="1"/>
  <c r="J33" i="1"/>
  <c r="B33" i="1"/>
  <c r="H33" i="1"/>
  <c r="F57" i="1" l="1"/>
  <c r="E57" i="1"/>
  <c r="H57" i="1"/>
  <c r="D57" i="1"/>
  <c r="J57" i="1"/>
  <c r="C57" i="1"/>
  <c r="I57" i="1"/>
  <c r="G57" i="1"/>
  <c r="B57" i="1"/>
</calcChain>
</file>

<file path=xl/sharedStrings.xml><?xml version="1.0" encoding="utf-8"?>
<sst xmlns="http://schemas.openxmlformats.org/spreadsheetml/2006/main" count="107" uniqueCount="47">
  <si>
    <t>B.2线圈电阻电感</t>
    <phoneticPr fontId="1" type="noConversion"/>
  </si>
  <si>
    <t>A.1线圈电阻电感</t>
    <phoneticPr fontId="1" type="noConversion"/>
  </si>
  <si>
    <t>C.1线圈电阻电感</t>
    <phoneticPr fontId="1" type="noConversion"/>
  </si>
  <si>
    <t>D.2线圈电阻电感</t>
    <phoneticPr fontId="1" type="noConversion"/>
  </si>
  <si>
    <t>截距</t>
    <phoneticPr fontId="1" type="noConversion"/>
  </si>
  <si>
    <t>斜率</t>
    <phoneticPr fontId="1" type="noConversion"/>
  </si>
  <si>
    <t>K</t>
    <phoneticPr fontId="1" type="noConversion"/>
  </si>
  <si>
    <t>L</t>
    <phoneticPr fontId="1" type="noConversion"/>
  </si>
  <si>
    <t>k</t>
    <phoneticPr fontId="1" type="noConversion"/>
  </si>
  <si>
    <r>
      <t>G.</t>
    </r>
    <r>
      <rPr>
        <sz val="11"/>
        <color rgb="FFFF0000"/>
        <rFont val="等线"/>
        <family val="3"/>
        <charset val="134"/>
        <scheme val="minor"/>
      </rPr>
      <t>有芯</t>
    </r>
    <phoneticPr fontId="1" type="noConversion"/>
  </si>
  <si>
    <r>
      <t>G.</t>
    </r>
    <r>
      <rPr>
        <sz val="11"/>
        <color rgb="FFFF0000"/>
        <rFont val="等线"/>
        <family val="3"/>
        <charset val="134"/>
        <scheme val="minor"/>
      </rPr>
      <t>无芯</t>
    </r>
    <phoneticPr fontId="1" type="noConversion"/>
  </si>
  <si>
    <r>
      <t>F.</t>
    </r>
    <r>
      <rPr>
        <sz val="11"/>
        <color rgb="FFFF0000"/>
        <rFont val="等线"/>
        <family val="3"/>
        <charset val="134"/>
        <scheme val="minor"/>
      </rPr>
      <t>无芯</t>
    </r>
    <phoneticPr fontId="1" type="noConversion"/>
  </si>
  <si>
    <r>
      <t>F.</t>
    </r>
    <r>
      <rPr>
        <sz val="11"/>
        <color rgb="FFFF0000"/>
        <rFont val="等线"/>
        <family val="3"/>
        <charset val="134"/>
        <scheme val="minor"/>
      </rPr>
      <t>有芯</t>
    </r>
    <phoneticPr fontId="1" type="noConversion"/>
  </si>
  <si>
    <t>f/Hz</t>
    <phoneticPr fontId="1" type="noConversion"/>
  </si>
  <si>
    <t>V_A/伏</t>
    <phoneticPr fontId="1" type="noConversion"/>
  </si>
  <si>
    <t>V_R'/伏</t>
    <phoneticPr fontId="1" type="noConversion"/>
  </si>
  <si>
    <t>V/伏</t>
    <phoneticPr fontId="1" type="noConversion"/>
  </si>
  <si>
    <t>V_O/伏</t>
    <phoneticPr fontId="1" type="noConversion"/>
  </si>
  <si>
    <t>R'/欧</t>
    <phoneticPr fontId="1" type="noConversion"/>
  </si>
  <si>
    <t>R1/欧</t>
    <phoneticPr fontId="1" type="noConversion"/>
  </si>
  <si>
    <t>L1/亨</t>
    <phoneticPr fontId="1" type="noConversion"/>
  </si>
  <si>
    <t>M1/亨</t>
    <phoneticPr fontId="1" type="noConversion"/>
  </si>
  <si>
    <t>M2/亨</t>
    <phoneticPr fontId="1" type="noConversion"/>
  </si>
  <si>
    <t>M/亨</t>
    <phoneticPr fontId="1" type="noConversion"/>
  </si>
  <si>
    <t>R_S/欧</t>
    <phoneticPr fontId="1" type="noConversion"/>
  </si>
  <si>
    <t>R_L/欧</t>
    <phoneticPr fontId="1" type="noConversion"/>
  </si>
  <si>
    <t>R_R/欧</t>
    <phoneticPr fontId="1" type="noConversion"/>
  </si>
  <si>
    <t>X_R/欧</t>
    <phoneticPr fontId="1" type="noConversion"/>
  </si>
  <si>
    <t>R_PE/欧</t>
    <phoneticPr fontId="1" type="noConversion"/>
  </si>
  <si>
    <t>X_PE/欧</t>
    <phoneticPr fontId="1" type="noConversion"/>
  </si>
  <si>
    <t>X_S/欧</t>
    <phoneticPr fontId="1" type="noConversion"/>
  </si>
  <si>
    <t>I_P/安</t>
    <phoneticPr fontId="1" type="noConversion"/>
  </si>
  <si>
    <t>I_S/安</t>
    <phoneticPr fontId="1" type="noConversion"/>
  </si>
  <si>
    <t>(I_P/I_S)^2/安2</t>
    <phoneticPr fontId="1" type="noConversion"/>
  </si>
  <si>
    <t>(R_S+R_L)^2/欧2</t>
    <phoneticPr fontId="1" type="noConversion"/>
  </si>
  <si>
    <t>f/hz</t>
    <phoneticPr fontId="1" type="noConversion"/>
  </si>
  <si>
    <t>omega/s-1</t>
    <phoneticPr fontId="1" type="noConversion"/>
  </si>
  <si>
    <t>R_P/欧</t>
    <phoneticPr fontId="1" type="noConversion"/>
  </si>
  <si>
    <t>无芯</t>
  </si>
  <si>
    <t>无芯</t>
    <phoneticPr fontId="1" type="noConversion"/>
  </si>
  <si>
    <t>有芯</t>
  </si>
  <si>
    <t>有芯</t>
    <phoneticPr fontId="1" type="noConversion"/>
  </si>
  <si>
    <t>姓名</t>
    <phoneticPr fontId="1" type="noConversion"/>
  </si>
  <si>
    <t>徐浩博</t>
    <phoneticPr fontId="1" type="noConversion"/>
  </si>
  <si>
    <t>学号</t>
    <phoneticPr fontId="1" type="noConversion"/>
  </si>
  <si>
    <t>电阻</t>
    <phoneticPr fontId="1" type="noConversion"/>
  </si>
  <si>
    <t>感抗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</si>
</sst>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5" xfId="0" applyFill="1" applyBorder="1"/>
    <xf numFmtId="0" fontId="2" fillId="0" borderId="0" xfId="0" applyFont="1" applyBorder="1"/>
    <xf numFmtId="0" fontId="0" fillId="0" borderId="0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31" zoomScaleNormal="100" workbookViewId="0">
      <selection activeCell="F49" sqref="F49"/>
    </sheetView>
  </sheetViews>
  <sheetFormatPr defaultColWidth="16.77734375" defaultRowHeight="13.8" x14ac:dyDescent="0.25"/>
  <cols>
    <col min="1" max="1" width="16.33203125" customWidth="1"/>
  </cols>
  <sheetData>
    <row r="1" spans="1:12" x14ac:dyDescent="0.25">
      <c r="A1" s="1" t="s">
        <v>1</v>
      </c>
      <c r="B1" s="2" t="s">
        <v>39</v>
      </c>
      <c r="C1" t="s">
        <v>0</v>
      </c>
      <c r="D1" t="s">
        <v>38</v>
      </c>
      <c r="E1" s="1" t="s">
        <v>2</v>
      </c>
      <c r="F1" s="2" t="s">
        <v>41</v>
      </c>
      <c r="G1" t="s">
        <v>3</v>
      </c>
      <c r="H1" t="s">
        <v>40</v>
      </c>
      <c r="I1" s="1" t="s">
        <v>11</v>
      </c>
      <c r="J1" s="2"/>
      <c r="K1" s="1" t="s">
        <v>12</v>
      </c>
      <c r="L1" s="2"/>
    </row>
    <row r="2" spans="1:12" x14ac:dyDescent="0.25">
      <c r="A2" s="3" t="s">
        <v>13</v>
      </c>
      <c r="B2" s="4">
        <v>1000</v>
      </c>
      <c r="C2" s="3" t="s">
        <v>13</v>
      </c>
      <c r="D2" s="4">
        <v>1000</v>
      </c>
      <c r="E2" s="3" t="s">
        <v>13</v>
      </c>
      <c r="F2" s="4">
        <v>1000</v>
      </c>
      <c r="G2" s="3" t="s">
        <v>13</v>
      </c>
      <c r="H2" s="7">
        <v>1000</v>
      </c>
      <c r="I2" s="3" t="s">
        <v>21</v>
      </c>
      <c r="J2" s="4">
        <f>(B7*B6)/(2*PI()*B2*B4)</f>
        <v>7.7217892707451663E-2</v>
      </c>
      <c r="K2" s="3" t="s">
        <v>21</v>
      </c>
      <c r="L2" s="4">
        <f>(F7*F6)/(2*PI()*F2*F4)</f>
        <v>5.2666385486346542E-2</v>
      </c>
    </row>
    <row r="3" spans="1:12" x14ac:dyDescent="0.25">
      <c r="A3" s="3" t="s">
        <v>14</v>
      </c>
      <c r="B3" s="4">
        <v>4.82</v>
      </c>
      <c r="C3" s="3" t="s">
        <v>14</v>
      </c>
      <c r="D3" s="4">
        <v>4.8499999999999996</v>
      </c>
      <c r="E3" s="3" t="s">
        <v>14</v>
      </c>
      <c r="F3" s="4">
        <v>4.7729999999999997</v>
      </c>
      <c r="G3" s="3" t="s">
        <v>14</v>
      </c>
      <c r="H3" s="7">
        <v>4.7569999999999997</v>
      </c>
      <c r="I3" s="3" t="s">
        <v>22</v>
      </c>
      <c r="J3" s="4">
        <f>(D7*D6)/(2*PI()*D2*D4)</f>
        <v>7.7184819632149862E-2</v>
      </c>
      <c r="K3" s="3" t="s">
        <v>22</v>
      </c>
      <c r="L3" s="4">
        <f>(H7*H6)/(2*PI()*H2*H4)</f>
        <v>5.294285142486338E-2</v>
      </c>
    </row>
    <row r="4" spans="1:12" x14ac:dyDescent="0.25">
      <c r="A4" s="3" t="s">
        <v>15</v>
      </c>
      <c r="B4" s="4">
        <v>3.2410000000000001</v>
      </c>
      <c r="C4" s="3" t="s">
        <v>15</v>
      </c>
      <c r="D4" s="4">
        <v>3.286</v>
      </c>
      <c r="E4" s="3" t="s">
        <v>15</v>
      </c>
      <c r="F4" s="4">
        <v>3.0569999999999999</v>
      </c>
      <c r="G4" s="3" t="s">
        <v>15</v>
      </c>
      <c r="H4" s="7">
        <v>2.9550000000000001</v>
      </c>
      <c r="I4" s="3" t="s">
        <v>23</v>
      </c>
      <c r="J4" s="4">
        <f>(J2+J3)/2</f>
        <v>7.7201356169800756E-2</v>
      </c>
      <c r="K4" s="3" t="s">
        <v>23</v>
      </c>
      <c r="L4" s="4">
        <f>(L2+L3)/2</f>
        <v>5.2804618455604961E-2</v>
      </c>
    </row>
    <row r="5" spans="1:12" ht="14.4" thickBot="1" x14ac:dyDescent="0.3">
      <c r="A5" s="3" t="s">
        <v>16</v>
      </c>
      <c r="B5" s="4">
        <v>3.29</v>
      </c>
      <c r="C5" s="3" t="s">
        <v>16</v>
      </c>
      <c r="D5" s="4">
        <v>3.3079999999999998</v>
      </c>
      <c r="E5" s="3" t="s">
        <v>16</v>
      </c>
      <c r="F5" s="4">
        <v>3.1389999999999998</v>
      </c>
      <c r="G5" s="3" t="s">
        <v>16</v>
      </c>
      <c r="H5" s="7">
        <v>2.9239999999999999</v>
      </c>
      <c r="I5" s="9" t="s">
        <v>8</v>
      </c>
      <c r="J5" s="6">
        <f>J4/(B9*D9)^0.5</f>
        <v>0.81175879585551258</v>
      </c>
      <c r="K5" s="5" t="s">
        <v>8</v>
      </c>
      <c r="L5" s="6">
        <f>L4/(F9*H9)^0.5</f>
        <v>0.77416369365345827</v>
      </c>
    </row>
    <row r="6" spans="1:12" x14ac:dyDescent="0.25">
      <c r="A6" s="3" t="s">
        <v>17</v>
      </c>
      <c r="B6" s="4">
        <v>2.859</v>
      </c>
      <c r="C6" s="3" t="s">
        <v>17</v>
      </c>
      <c r="D6" s="4">
        <v>2.4900000000000002</v>
      </c>
      <c r="E6" s="3" t="s">
        <v>17</v>
      </c>
      <c r="F6" s="4">
        <v>2.2480000000000002</v>
      </c>
      <c r="G6" s="3" t="s">
        <v>17</v>
      </c>
      <c r="H6" s="4">
        <v>2.286</v>
      </c>
    </row>
    <row r="7" spans="1:12" x14ac:dyDescent="0.25">
      <c r="A7" s="3" t="s">
        <v>18</v>
      </c>
      <c r="B7" s="4">
        <v>550</v>
      </c>
      <c r="C7" s="3" t="s">
        <v>18</v>
      </c>
      <c r="D7" s="4">
        <v>640</v>
      </c>
      <c r="E7" s="3" t="s">
        <v>18</v>
      </c>
      <c r="F7" s="4">
        <v>450</v>
      </c>
      <c r="G7" s="3" t="s">
        <v>18</v>
      </c>
      <c r="H7" s="4">
        <v>430</v>
      </c>
    </row>
    <row r="8" spans="1:12" x14ac:dyDescent="0.25">
      <c r="A8" s="3" t="s">
        <v>19</v>
      </c>
      <c r="B8" s="4">
        <f>(B7/2)*(((B3^2-B5^2)/B4^2)-1)</f>
        <v>49.853026171447084</v>
      </c>
      <c r="C8" s="3" t="s">
        <v>19</v>
      </c>
      <c r="D8" s="4">
        <f>(D7/2)*(((D3^2-D5^2)/D4^2)-1)</f>
        <v>52.806035602080215</v>
      </c>
      <c r="E8" s="3" t="s">
        <v>19</v>
      </c>
      <c r="F8" s="4">
        <f>(F7/2)*(((F3^2-F5^2)/F4^2)-1)</f>
        <v>86.264772078304119</v>
      </c>
      <c r="G8" s="3" t="s">
        <v>19</v>
      </c>
      <c r="H8" s="4">
        <f>(H7/2)*(((H3^2-H5^2)/H4^2)-1)</f>
        <v>131.65998952133091</v>
      </c>
    </row>
    <row r="9" spans="1:12" ht="14.4" thickBot="1" x14ac:dyDescent="0.3">
      <c r="A9" s="5" t="s">
        <v>20</v>
      </c>
      <c r="B9" s="6">
        <f>SQRT((B5*B7/B4)^2-B8^2)/(2*PI()*B2)</f>
        <v>8.850369965463549E-2</v>
      </c>
      <c r="C9" s="5" t="s">
        <v>20</v>
      </c>
      <c r="D9" s="6">
        <f>SQRT((D5*D7/D4)^2-D8^2)/(2*PI()*D2)</f>
        <v>0.10219612460281807</v>
      </c>
      <c r="E9" s="5" t="s">
        <v>20</v>
      </c>
      <c r="F9" s="6">
        <f>SQRT((F5*F7/F4)^2-F8^2)/(2*PI()*F2)</f>
        <v>7.2247874385578018E-2</v>
      </c>
      <c r="G9" s="5" t="s">
        <v>20</v>
      </c>
      <c r="H9" s="6">
        <f>SQRT((H5*H7/H4)^2-H8^2)/(2*PI()*H2)</f>
        <v>6.4395147666173991E-2</v>
      </c>
    </row>
    <row r="10" spans="1:12" ht="14.4" thickBot="1" x14ac:dyDescent="0.3"/>
    <row r="11" spans="1:12" x14ac:dyDescent="0.25">
      <c r="A11" s="1" t="s">
        <v>10</v>
      </c>
      <c r="B11" s="8" t="s">
        <v>35</v>
      </c>
      <c r="C11" s="8">
        <v>1000</v>
      </c>
      <c r="D11" s="8" t="s">
        <v>36</v>
      </c>
      <c r="E11" s="8">
        <f>2*PI()*C11</f>
        <v>6283.1853071795858</v>
      </c>
      <c r="F11" s="8" t="s">
        <v>18</v>
      </c>
      <c r="G11" s="8">
        <v>300</v>
      </c>
      <c r="H11" s="8" t="s">
        <v>37</v>
      </c>
      <c r="I11" s="8">
        <f>B8</f>
        <v>49.853026171447084</v>
      </c>
      <c r="J11" s="8"/>
      <c r="K11" s="2"/>
    </row>
    <row r="12" spans="1:12" x14ac:dyDescent="0.25">
      <c r="A12" s="3" t="s">
        <v>24</v>
      </c>
      <c r="B12" s="7">
        <f>D8</f>
        <v>52.806035602080215</v>
      </c>
      <c r="C12" s="7">
        <f>D8</f>
        <v>52.806035602080215</v>
      </c>
      <c r="D12" s="10">
        <f>D8</f>
        <v>52.806035602080215</v>
      </c>
      <c r="E12" s="7">
        <f>D8</f>
        <v>52.806035602080215</v>
      </c>
      <c r="F12" s="7">
        <f>D8</f>
        <v>52.806035602080215</v>
      </c>
      <c r="G12" s="7">
        <f>D8</f>
        <v>52.806035602080215</v>
      </c>
      <c r="H12" s="7">
        <f>D8</f>
        <v>52.806035602080215</v>
      </c>
      <c r="I12" s="7">
        <f>D8</f>
        <v>52.806035602080215</v>
      </c>
      <c r="J12" s="7">
        <f>D8</f>
        <v>52.806035602080215</v>
      </c>
      <c r="K12" s="4">
        <f>D8</f>
        <v>52.806035602080215</v>
      </c>
    </row>
    <row r="13" spans="1:12" x14ac:dyDescent="0.25">
      <c r="A13" s="3" t="s">
        <v>25</v>
      </c>
      <c r="B13" s="7">
        <v>100</v>
      </c>
      <c r="C13" s="7">
        <v>200</v>
      </c>
      <c r="D13" s="7">
        <v>300</v>
      </c>
      <c r="E13" s="7">
        <v>400</v>
      </c>
      <c r="F13" s="7">
        <v>500</v>
      </c>
      <c r="G13" s="7">
        <v>600</v>
      </c>
      <c r="H13" s="7">
        <v>700</v>
      </c>
      <c r="I13" s="7">
        <v>800</v>
      </c>
      <c r="J13" s="7">
        <v>900</v>
      </c>
      <c r="K13" s="4">
        <v>1000</v>
      </c>
    </row>
    <row r="14" spans="1:12" x14ac:dyDescent="0.25">
      <c r="A14" s="3" t="s">
        <v>14</v>
      </c>
      <c r="B14" s="7">
        <v>4.6020000000000003</v>
      </c>
      <c r="C14" s="7">
        <v>4.6440000000000001</v>
      </c>
      <c r="D14" s="7">
        <v>4.6769999999999996</v>
      </c>
      <c r="E14" s="7">
        <v>4.7030000000000003</v>
      </c>
      <c r="F14" s="7">
        <v>4.7229999999999999</v>
      </c>
      <c r="G14" s="7">
        <v>4.7389999999999999</v>
      </c>
      <c r="H14" s="7">
        <v>4.7510000000000003</v>
      </c>
      <c r="I14" s="7">
        <v>4.76</v>
      </c>
      <c r="J14" s="7">
        <v>4.7690000000000001</v>
      </c>
      <c r="K14" s="4">
        <v>4.7750000000000004</v>
      </c>
    </row>
    <row r="15" spans="1:12" x14ac:dyDescent="0.25">
      <c r="A15" s="3" t="s">
        <v>15</v>
      </c>
      <c r="B15" s="7">
        <v>2.8759999999999999</v>
      </c>
      <c r="C15" s="7">
        <v>2.6219999999999999</v>
      </c>
      <c r="D15" s="7">
        <v>2.4430000000000001</v>
      </c>
      <c r="E15" s="7">
        <v>2.3199999999999998</v>
      </c>
      <c r="F15" s="7">
        <v>2.2360000000000002</v>
      </c>
      <c r="G15" s="7">
        <v>2.1789999999999998</v>
      </c>
      <c r="H15" s="7">
        <v>2.141</v>
      </c>
      <c r="I15" s="7">
        <v>2.11</v>
      </c>
      <c r="J15" s="7">
        <v>2.0960000000000001</v>
      </c>
      <c r="K15" s="4">
        <v>2.0859999999999999</v>
      </c>
    </row>
    <row r="16" spans="1:12" x14ac:dyDescent="0.25">
      <c r="A16" s="3" t="s">
        <v>16</v>
      </c>
      <c r="B16" s="7">
        <v>2.3730000000000002</v>
      </c>
      <c r="C16" s="7">
        <v>2.5870000000000002</v>
      </c>
      <c r="D16" s="7">
        <v>2.7890000000000001</v>
      </c>
      <c r="E16" s="7">
        <v>2.96</v>
      </c>
      <c r="F16" s="7">
        <v>3.0990000000000002</v>
      </c>
      <c r="G16" s="7">
        <v>3.2130000000000001</v>
      </c>
      <c r="H16" s="7">
        <v>3.306</v>
      </c>
      <c r="I16" s="7">
        <v>3.3839999999999999</v>
      </c>
      <c r="J16" s="7">
        <v>3.448</v>
      </c>
      <c r="K16" s="4">
        <v>3.5030000000000001</v>
      </c>
    </row>
    <row r="17" spans="1:14" x14ac:dyDescent="0.25">
      <c r="A17" s="3" t="s">
        <v>17</v>
      </c>
      <c r="B17" s="7">
        <v>0.70399999999999996</v>
      </c>
      <c r="C17" s="7">
        <v>1.232</v>
      </c>
      <c r="D17" s="7">
        <v>1.621</v>
      </c>
      <c r="E17" s="7">
        <v>1.9139999999999999</v>
      </c>
      <c r="F17" s="7">
        <v>2.1360000000000001</v>
      </c>
      <c r="G17" s="7">
        <v>2.31</v>
      </c>
      <c r="H17" s="7">
        <v>2.4510000000000001</v>
      </c>
      <c r="I17" s="7">
        <v>2.5649999999999999</v>
      </c>
      <c r="J17" s="7">
        <v>2.6560000000000001</v>
      </c>
      <c r="K17" s="4">
        <v>2.7349999999999999</v>
      </c>
    </row>
    <row r="18" spans="1:14" x14ac:dyDescent="0.25">
      <c r="A18" s="3" t="s">
        <v>45</v>
      </c>
      <c r="B18" s="13">
        <f>150*((B14^2-B16^2)/B15^2-1)</f>
        <v>131.94719355038393</v>
      </c>
      <c r="C18" s="13">
        <f t="shared" ref="C18:K18" si="0">150*((C14^2-C16^2)/C15^2-1)</f>
        <v>174.53275575267895</v>
      </c>
      <c r="D18" s="13">
        <f t="shared" si="0"/>
        <v>204.26993746407013</v>
      </c>
      <c r="E18" s="13">
        <f t="shared" si="0"/>
        <v>222.2301111028539</v>
      </c>
      <c r="F18" s="13">
        <f t="shared" si="0"/>
        <v>231.11101154950202</v>
      </c>
      <c r="G18" s="13">
        <f t="shared" si="0"/>
        <v>233.36080080184652</v>
      </c>
      <c r="H18" s="13">
        <f t="shared" si="0"/>
        <v>230.97733121780445</v>
      </c>
      <c r="I18" s="13">
        <f t="shared" si="0"/>
        <v>227.55701803643225</v>
      </c>
      <c r="J18" s="13">
        <f t="shared" si="0"/>
        <v>220.61654833270202</v>
      </c>
      <c r="K18" s="13">
        <f t="shared" si="0"/>
        <v>212.97372153672077</v>
      </c>
    </row>
    <row r="19" spans="1:14" x14ac:dyDescent="0.25">
      <c r="A19" s="3" t="s">
        <v>46</v>
      </c>
      <c r="B19" s="13">
        <f>SQRT(B16^2/B15^2*300^2-B18^2)</f>
        <v>209.43180120916278</v>
      </c>
      <c r="C19" s="13">
        <f t="shared" ref="C19:K19" si="1">SQRT(C16^2/C15^2*300^2-C18^2)</f>
        <v>239.06402449588794</v>
      </c>
      <c r="D19" s="13">
        <f t="shared" si="1"/>
        <v>274.90422326466995</v>
      </c>
      <c r="E19" s="13">
        <f t="shared" si="1"/>
        <v>311.63751287587399</v>
      </c>
      <c r="F19" s="13">
        <f t="shared" si="1"/>
        <v>345.63944997562339</v>
      </c>
      <c r="G19" s="13">
        <f t="shared" si="1"/>
        <v>375.79797173330383</v>
      </c>
      <c r="H19" s="13">
        <f t="shared" si="1"/>
        <v>401.54967002845626</v>
      </c>
      <c r="I19" s="13">
        <f t="shared" si="1"/>
        <v>423.92338982628405</v>
      </c>
      <c r="J19" s="13">
        <f t="shared" si="1"/>
        <v>441.4542901134763</v>
      </c>
      <c r="K19" s="13">
        <f t="shared" si="1"/>
        <v>456.55633705306366</v>
      </c>
      <c r="M19" t="s">
        <v>42</v>
      </c>
      <c r="N19" t="s">
        <v>43</v>
      </c>
    </row>
    <row r="20" spans="1:14" x14ac:dyDescent="0.25">
      <c r="A20" s="3" t="s">
        <v>31</v>
      </c>
      <c r="B20" s="7">
        <f>B15/300</f>
        <v>9.5866666666666669E-3</v>
      </c>
      <c r="C20" s="7">
        <f t="shared" ref="C20:K20" si="2">C15/300</f>
        <v>8.7399999999999995E-3</v>
      </c>
      <c r="D20" s="7">
        <f t="shared" si="2"/>
        <v>8.143333333333334E-3</v>
      </c>
      <c r="E20" s="7">
        <f t="shared" si="2"/>
        <v>7.7333333333333325E-3</v>
      </c>
      <c r="F20" s="7">
        <f t="shared" si="2"/>
        <v>7.4533333333333344E-3</v>
      </c>
      <c r="G20" s="7">
        <f t="shared" si="2"/>
        <v>7.2633333333333326E-3</v>
      </c>
      <c r="H20" s="7">
        <f t="shared" si="2"/>
        <v>7.136666666666667E-3</v>
      </c>
      <c r="I20" s="7">
        <f t="shared" si="2"/>
        <v>7.0333333333333333E-3</v>
      </c>
      <c r="J20" s="7">
        <f t="shared" si="2"/>
        <v>6.9866666666666671E-3</v>
      </c>
      <c r="K20" s="4">
        <f t="shared" si="2"/>
        <v>6.9533333333333331E-3</v>
      </c>
      <c r="M20" t="s">
        <v>44</v>
      </c>
      <c r="N20">
        <v>2020010108</v>
      </c>
    </row>
    <row r="21" spans="1:14" x14ac:dyDescent="0.25">
      <c r="A21" s="3" t="s">
        <v>32</v>
      </c>
      <c r="B21" s="7">
        <f>B17/B13</f>
        <v>7.0399999999999994E-3</v>
      </c>
      <c r="C21" s="7">
        <f t="shared" ref="C21:K21" si="3">C17/C13</f>
        <v>6.1599999999999997E-3</v>
      </c>
      <c r="D21" s="7">
        <f t="shared" si="3"/>
        <v>5.4033333333333329E-3</v>
      </c>
      <c r="E21" s="7">
        <f t="shared" si="3"/>
        <v>4.7850000000000002E-3</v>
      </c>
      <c r="F21" s="7">
        <f t="shared" si="3"/>
        <v>4.2720000000000006E-3</v>
      </c>
      <c r="G21" s="7">
        <f t="shared" si="3"/>
        <v>3.8500000000000001E-3</v>
      </c>
      <c r="H21" s="7">
        <f t="shared" si="3"/>
        <v>3.5014285714285716E-3</v>
      </c>
      <c r="I21" s="7">
        <f t="shared" si="3"/>
        <v>3.2062499999999999E-3</v>
      </c>
      <c r="J21" s="7">
        <f t="shared" si="3"/>
        <v>2.9511111111111114E-3</v>
      </c>
      <c r="K21" s="4">
        <f t="shared" si="3"/>
        <v>2.735E-3</v>
      </c>
    </row>
    <row r="22" spans="1:14" x14ac:dyDescent="0.25">
      <c r="A22" s="3" t="s">
        <v>33</v>
      </c>
      <c r="B22" s="7">
        <f>(B20/B21)^2</f>
        <v>1.8543424299816347</v>
      </c>
      <c r="C22" s="7">
        <f t="shared" ref="C22:U22" si="4">(C20/C21)^2</f>
        <v>2.0130818856468204</v>
      </c>
      <c r="D22" s="7">
        <f t="shared" si="4"/>
        <v>2.2713334888593995</v>
      </c>
      <c r="E22" s="7">
        <f t="shared" si="4"/>
        <v>2.6119783695541261</v>
      </c>
      <c r="F22" s="7">
        <f t="shared" si="4"/>
        <v>3.0439576154027188</v>
      </c>
      <c r="G22" s="7">
        <f t="shared" si="4"/>
        <v>3.5591844230805263</v>
      </c>
      <c r="H22" s="7">
        <f t="shared" si="4"/>
        <v>4.1543232163866621</v>
      </c>
      <c r="I22" s="7">
        <f t="shared" si="4"/>
        <v>4.8120223548788461</v>
      </c>
      <c r="J22" s="7">
        <f t="shared" si="4"/>
        <v>5.6049136304253162</v>
      </c>
      <c r="K22" s="4">
        <f t="shared" si="4"/>
        <v>6.4635548321667384</v>
      </c>
    </row>
    <row r="23" spans="1:14" x14ac:dyDescent="0.25">
      <c r="A23" s="3" t="s">
        <v>34</v>
      </c>
      <c r="B23" s="7">
        <f>(B12+B13)^2</f>
        <v>23349.684516424208</v>
      </c>
      <c r="C23" s="7">
        <f t="shared" ref="C23:K23" si="5">(C12+C13)^2</f>
        <v>63910.89163684025</v>
      </c>
      <c r="D23" s="7">
        <f t="shared" si="5"/>
        <v>124472.09875725629</v>
      </c>
      <c r="E23" s="7">
        <f t="shared" si="5"/>
        <v>205033.30587767233</v>
      </c>
      <c r="F23" s="7">
        <f t="shared" si="5"/>
        <v>305594.51299808838</v>
      </c>
      <c r="G23" s="7">
        <f t="shared" si="5"/>
        <v>426155.72011850443</v>
      </c>
      <c r="H23" s="7">
        <f t="shared" si="5"/>
        <v>566716.92723892047</v>
      </c>
      <c r="I23" s="7">
        <f t="shared" si="5"/>
        <v>727278.13435933646</v>
      </c>
      <c r="J23" s="7">
        <f t="shared" si="5"/>
        <v>907839.34147975256</v>
      </c>
      <c r="K23" s="4">
        <f t="shared" si="5"/>
        <v>1108400.5486001684</v>
      </c>
    </row>
    <row r="24" spans="1:14" x14ac:dyDescent="0.25">
      <c r="A24" s="3" t="s">
        <v>4</v>
      </c>
      <c r="B24" s="7">
        <f>INDEX(LINEST(B23:K23,B22:K22,1,1),1,2)</f>
        <v>-410585.97999463446</v>
      </c>
      <c r="C24" s="7"/>
      <c r="D24" s="7" t="s">
        <v>30</v>
      </c>
      <c r="E24" s="7">
        <f>SQRT(-B24)</f>
        <v>640.76983386753977</v>
      </c>
      <c r="F24" s="7"/>
      <c r="G24" s="7"/>
      <c r="H24" s="7"/>
      <c r="I24" s="7"/>
      <c r="J24" s="7"/>
      <c r="K24" s="4"/>
    </row>
    <row r="25" spans="1:14" x14ac:dyDescent="0.25">
      <c r="A25" s="3" t="s">
        <v>5</v>
      </c>
      <c r="B25" s="7">
        <f>INDEX(LINEST(B23:K23,B22:K22,1,1),1,1)</f>
        <v>235364.62666862321</v>
      </c>
      <c r="C25" s="7"/>
      <c r="D25" s="7" t="s">
        <v>23</v>
      </c>
      <c r="E25" s="7">
        <f>SQRT(B25)/E11</f>
        <v>7.7213053562208395E-2</v>
      </c>
      <c r="F25" s="7"/>
      <c r="G25" s="7"/>
      <c r="H25" s="7"/>
      <c r="I25" s="7"/>
      <c r="J25" s="7"/>
      <c r="K25" s="4"/>
    </row>
    <row r="26" spans="1:14" x14ac:dyDescent="0.25">
      <c r="A26" s="3"/>
      <c r="B26" s="7"/>
      <c r="C26" s="7"/>
      <c r="D26" s="7"/>
      <c r="E26" s="7"/>
      <c r="F26" s="7"/>
      <c r="G26" s="7"/>
      <c r="H26" s="7"/>
      <c r="I26" s="7"/>
      <c r="J26" s="7"/>
      <c r="K26" s="4"/>
    </row>
    <row r="27" spans="1:14" x14ac:dyDescent="0.25">
      <c r="A27" s="3" t="s">
        <v>6</v>
      </c>
      <c r="B27" s="7"/>
      <c r="C27" s="7"/>
      <c r="D27" s="7"/>
      <c r="E27" s="7"/>
      <c r="F27" s="7"/>
      <c r="G27" s="7"/>
      <c r="H27" s="7"/>
      <c r="I27" s="7"/>
      <c r="J27" s="7"/>
      <c r="K27" s="4"/>
    </row>
    <row r="28" spans="1:14" x14ac:dyDescent="0.25">
      <c r="A28" s="3" t="s">
        <v>28</v>
      </c>
      <c r="B28" s="7">
        <f>150*((B14^2-B16^2)/B15^2-1)</f>
        <v>131.94719355038393</v>
      </c>
      <c r="C28" s="7">
        <f t="shared" ref="C28:K28" si="6">150*((C14^2-C16^2)/C15^2-1)</f>
        <v>174.53275575267895</v>
      </c>
      <c r="D28" s="7">
        <f t="shared" si="6"/>
        <v>204.26993746407013</v>
      </c>
      <c r="E28" s="7">
        <f t="shared" si="6"/>
        <v>222.2301111028539</v>
      </c>
      <c r="F28" s="7">
        <f t="shared" si="6"/>
        <v>231.11101154950202</v>
      </c>
      <c r="G28" s="7">
        <f t="shared" si="6"/>
        <v>233.36080080184652</v>
      </c>
      <c r="H28" s="7">
        <f t="shared" si="6"/>
        <v>230.97733121780445</v>
      </c>
      <c r="I28" s="7">
        <f t="shared" si="6"/>
        <v>227.55701803643225</v>
      </c>
      <c r="J28" s="7">
        <f t="shared" si="6"/>
        <v>220.61654833270202</v>
      </c>
      <c r="K28" s="7">
        <f t="shared" si="6"/>
        <v>212.97372153672077</v>
      </c>
    </row>
    <row r="29" spans="1:14" x14ac:dyDescent="0.25">
      <c r="A29" s="3" t="s">
        <v>29</v>
      </c>
      <c r="B29" s="7">
        <f>300*B17/B15</f>
        <v>73.43532684283727</v>
      </c>
      <c r="C29" s="7">
        <f t="shared" ref="C29:K29" si="7">300*C17/C15</f>
        <v>140.96109839816936</v>
      </c>
      <c r="D29" s="7">
        <f t="shared" si="7"/>
        <v>199.05853458862055</v>
      </c>
      <c r="E29" s="7">
        <f t="shared" si="7"/>
        <v>247.5</v>
      </c>
      <c r="F29" s="7">
        <f t="shared" si="7"/>
        <v>286.58318425760285</v>
      </c>
      <c r="G29" s="7">
        <f t="shared" si="7"/>
        <v>318.03579623680588</v>
      </c>
      <c r="H29" s="7">
        <f t="shared" si="7"/>
        <v>343.43764595983191</v>
      </c>
      <c r="I29" s="7">
        <f t="shared" si="7"/>
        <v>364.69194312796213</v>
      </c>
      <c r="J29" s="7">
        <f t="shared" si="7"/>
        <v>380.15267175572518</v>
      </c>
      <c r="K29" s="7">
        <f t="shared" si="7"/>
        <v>393.33652924256955</v>
      </c>
    </row>
    <row r="30" spans="1:14" x14ac:dyDescent="0.25">
      <c r="A30" s="3"/>
      <c r="B30" s="7"/>
      <c r="C30" s="7"/>
      <c r="D30" s="7"/>
      <c r="E30" s="7"/>
      <c r="F30" s="7"/>
      <c r="G30" s="7"/>
      <c r="H30" s="7"/>
      <c r="I30" s="7"/>
      <c r="J30" s="7"/>
      <c r="K30" s="4"/>
    </row>
    <row r="31" spans="1:14" x14ac:dyDescent="0.25">
      <c r="A31" s="3" t="s">
        <v>7</v>
      </c>
      <c r="B31" s="7"/>
      <c r="C31" s="7"/>
      <c r="D31" s="7"/>
      <c r="E31" s="7"/>
      <c r="F31" s="7"/>
      <c r="G31" s="7"/>
      <c r="H31" s="7"/>
      <c r="I31" s="7"/>
      <c r="J31" s="7"/>
      <c r="K31" s="4"/>
    </row>
    <row r="32" spans="1:14" x14ac:dyDescent="0.25">
      <c r="A32" s="12" t="s">
        <v>26</v>
      </c>
      <c r="B32" s="13">
        <f>(B21/B20)^2*(B12+B13)</f>
        <v>82.404432499338085</v>
      </c>
      <c r="C32" s="13">
        <f t="shared" ref="C32:K32" si="8">(C21/C20)^2*(C12+C13)</f>
        <v>125.58159576347855</v>
      </c>
      <c r="D32" s="13">
        <f t="shared" si="8"/>
        <v>155.32991404941137</v>
      </c>
      <c r="E32" s="13">
        <f t="shared" si="8"/>
        <v>173.35749823968712</v>
      </c>
      <c r="F32" s="13">
        <f t="shared" si="8"/>
        <v>181.60766523319128</v>
      </c>
      <c r="G32" s="13">
        <f t="shared" si="8"/>
        <v>183.41450118987291</v>
      </c>
      <c r="H32" s="13">
        <f t="shared" si="8"/>
        <v>181.21027093718874</v>
      </c>
      <c r="I32" s="13">
        <f t="shared" si="8"/>
        <v>177.22403860768256</v>
      </c>
      <c r="J32" s="13">
        <f t="shared" si="8"/>
        <v>169.99477573212465</v>
      </c>
      <c r="K32" s="13">
        <f t="shared" si="8"/>
        <v>162.88343843896104</v>
      </c>
    </row>
    <row r="33" spans="1:11" ht="14.4" thickBot="1" x14ac:dyDescent="0.3">
      <c r="A33" s="14" t="s">
        <v>27</v>
      </c>
      <c r="B33" s="15">
        <f>(B21/B20)^2*E24</f>
        <v>345.55097457047663</v>
      </c>
      <c r="C33" s="15">
        <f>(C21/C20)^2*E24</f>
        <v>318.30291576125069</v>
      </c>
      <c r="D33" s="15">
        <f>(D21/D20)^2*E24</f>
        <v>282.11173612788866</v>
      </c>
      <c r="E33" s="15">
        <f>(E21/E20)^2*E24</f>
        <v>245.31973209905314</v>
      </c>
      <c r="F33" s="15">
        <f>(F21/F20)^2*E24</f>
        <v>210.50550461845546</v>
      </c>
      <c r="G33" s="15">
        <f>(G21/G20)^2*E24</f>
        <v>180.03277091018066</v>
      </c>
      <c r="H33" s="15">
        <f>(H21/H20)^2*E24</f>
        <v>154.24169003991636</v>
      </c>
      <c r="I33" s="15">
        <f>(I21/I20)^2*E24</f>
        <v>133.16019473971721</v>
      </c>
      <c r="J33" s="15">
        <f>(J21/J20)^2*E24</f>
        <v>114.32287384219985</v>
      </c>
      <c r="K33" s="15">
        <f>(K21/K20)^2*E24</f>
        <v>99.135823939895062</v>
      </c>
    </row>
    <row r="34" spans="1:11" ht="14.4" thickBot="1" x14ac:dyDescent="0.3"/>
    <row r="35" spans="1:11" x14ac:dyDescent="0.25">
      <c r="A35" s="1" t="s">
        <v>9</v>
      </c>
      <c r="B35" s="8" t="s">
        <v>35</v>
      </c>
      <c r="C35" s="8">
        <v>1000</v>
      </c>
      <c r="D35" s="8" t="s">
        <v>36</v>
      </c>
      <c r="E35" s="8">
        <f>2*PI()*C35</f>
        <v>6283.1853071795858</v>
      </c>
      <c r="F35" s="8" t="s">
        <v>18</v>
      </c>
      <c r="G35" s="8">
        <v>300</v>
      </c>
      <c r="H35" s="8" t="s">
        <v>37</v>
      </c>
      <c r="I35" s="8">
        <f>F8</f>
        <v>86.264772078304119</v>
      </c>
      <c r="J35" s="8"/>
      <c r="K35" s="2"/>
    </row>
    <row r="36" spans="1:11" x14ac:dyDescent="0.25">
      <c r="A36" s="3" t="s">
        <v>24</v>
      </c>
      <c r="B36" s="7">
        <f>H8</f>
        <v>131.65998952133091</v>
      </c>
      <c r="C36" s="7">
        <f>H8</f>
        <v>131.65998952133091</v>
      </c>
      <c r="D36" s="10">
        <f>H8</f>
        <v>131.65998952133091</v>
      </c>
      <c r="E36" s="7">
        <f>H8</f>
        <v>131.65998952133091</v>
      </c>
      <c r="F36" s="7">
        <f>H8</f>
        <v>131.65998952133091</v>
      </c>
      <c r="G36" s="7">
        <f>H8</f>
        <v>131.65998952133091</v>
      </c>
      <c r="H36" s="7">
        <f>H8</f>
        <v>131.65998952133091</v>
      </c>
      <c r="I36" s="7">
        <f>H8</f>
        <v>131.65998952133091</v>
      </c>
      <c r="J36" s="7">
        <f>H8</f>
        <v>131.65998952133091</v>
      </c>
      <c r="K36" s="4">
        <f>H8</f>
        <v>131.65998952133091</v>
      </c>
    </row>
    <row r="37" spans="1:11" x14ac:dyDescent="0.25">
      <c r="A37" s="3" t="s">
        <v>25</v>
      </c>
      <c r="B37" s="7">
        <v>100</v>
      </c>
      <c r="C37" s="7">
        <v>200</v>
      </c>
      <c r="D37" s="7">
        <v>300</v>
      </c>
      <c r="E37" s="7">
        <v>400</v>
      </c>
      <c r="F37" s="7">
        <v>500</v>
      </c>
      <c r="G37" s="7">
        <v>600</v>
      </c>
      <c r="H37" s="7">
        <v>700</v>
      </c>
      <c r="I37" s="7">
        <v>800</v>
      </c>
      <c r="J37" s="7">
        <v>900</v>
      </c>
      <c r="K37" s="4">
        <v>1000</v>
      </c>
    </row>
    <row r="38" spans="1:11" x14ac:dyDescent="0.25">
      <c r="A38" s="3" t="s">
        <v>14</v>
      </c>
      <c r="B38" s="7">
        <v>4.6100000000000003</v>
      </c>
      <c r="C38" s="7">
        <v>4.649</v>
      </c>
      <c r="D38" s="7">
        <v>4.6749999999999998</v>
      </c>
      <c r="E38" s="11">
        <v>4.6929999999999996</v>
      </c>
      <c r="F38" s="11">
        <v>4.7060000000000004</v>
      </c>
      <c r="G38" s="11">
        <v>4.7160000000000002</v>
      </c>
      <c r="H38" s="11">
        <v>4.7229999999999999</v>
      </c>
      <c r="I38" s="11">
        <v>4.7290000000000001</v>
      </c>
      <c r="J38" s="11">
        <v>4.734</v>
      </c>
      <c r="K38" s="4">
        <v>4.7380000000000004</v>
      </c>
    </row>
    <row r="39" spans="1:11" x14ac:dyDescent="0.25">
      <c r="A39" s="3" t="s">
        <v>15</v>
      </c>
      <c r="B39" s="7">
        <v>2.8490000000000002</v>
      </c>
      <c r="C39" s="11">
        <v>2.641</v>
      </c>
      <c r="D39" s="7">
        <v>2.5219999999999998</v>
      </c>
      <c r="E39" s="11">
        <v>2.4470000000000001</v>
      </c>
      <c r="F39" s="11">
        <v>2.4039999999999999</v>
      </c>
      <c r="G39" s="11">
        <v>2.383</v>
      </c>
      <c r="H39" s="11">
        <v>2.3650000000000002</v>
      </c>
      <c r="I39" s="11">
        <v>2.3570000000000002</v>
      </c>
      <c r="J39" s="11">
        <v>2.351</v>
      </c>
      <c r="K39" s="4">
        <v>2.347</v>
      </c>
    </row>
    <row r="40" spans="1:11" x14ac:dyDescent="0.25">
      <c r="A40" s="3" t="s">
        <v>16</v>
      </c>
      <c r="B40" s="7">
        <v>2.4430000000000001</v>
      </c>
      <c r="C40" s="11">
        <v>2.6659999999999999</v>
      </c>
      <c r="D40" s="7">
        <v>2.8420000000000001</v>
      </c>
      <c r="E40" s="11">
        <v>2.9750000000000001</v>
      </c>
      <c r="F40" s="11">
        <v>3.0760000000000001</v>
      </c>
      <c r="G40" s="11">
        <v>3.1539999999999999</v>
      </c>
      <c r="H40" s="11">
        <v>3.2149999999999999</v>
      </c>
      <c r="I40" s="11">
        <v>3.2650000000000001</v>
      </c>
      <c r="J40" s="11">
        <v>3.306</v>
      </c>
      <c r="K40" s="4">
        <v>3.339</v>
      </c>
    </row>
    <row r="41" spans="1:11" x14ac:dyDescent="0.25">
      <c r="A41" s="3" t="s">
        <v>17</v>
      </c>
      <c r="B41" s="11">
        <v>0.67500000000000004</v>
      </c>
      <c r="C41" s="7">
        <v>1.1220000000000001</v>
      </c>
      <c r="D41" s="11">
        <v>1.395</v>
      </c>
      <c r="E41" s="11">
        <v>1.611</v>
      </c>
      <c r="F41" s="11">
        <v>1.778</v>
      </c>
      <c r="G41" s="11">
        <v>1.895</v>
      </c>
      <c r="H41" s="11">
        <v>1.988</v>
      </c>
      <c r="I41" s="11">
        <v>2.06</v>
      </c>
      <c r="J41" s="11">
        <v>2.1190000000000002</v>
      </c>
      <c r="K41" s="4">
        <v>2.1669999999999998</v>
      </c>
    </row>
    <row r="42" spans="1:11" x14ac:dyDescent="0.25">
      <c r="A42" s="3" t="s">
        <v>45</v>
      </c>
      <c r="B42" s="13">
        <f>150*((B38^2-B40^2)/B39^2-1)</f>
        <v>132.44842395421549</v>
      </c>
      <c r="C42" s="13">
        <f t="shared" ref="C42:K42" si="9">150*((C38^2-C40^2)/C39^2-1)</f>
        <v>161.95467707621108</v>
      </c>
      <c r="D42" s="13">
        <f t="shared" si="9"/>
        <v>174.94369139203877</v>
      </c>
      <c r="E42" s="13">
        <f t="shared" si="9"/>
        <v>180.0111276094477</v>
      </c>
      <c r="F42" s="13">
        <f t="shared" si="9"/>
        <v>179.23133518456495</v>
      </c>
      <c r="G42" s="13">
        <f t="shared" si="9"/>
        <v>174.71244683411967</v>
      </c>
      <c r="H42" s="13">
        <f t="shared" si="9"/>
        <v>171.02688520486825</v>
      </c>
      <c r="I42" s="13">
        <f t="shared" si="9"/>
        <v>165.99289274368277</v>
      </c>
      <c r="J42" s="13">
        <f t="shared" si="9"/>
        <v>161.5804907402499</v>
      </c>
      <c r="K42" s="13">
        <f t="shared" si="9"/>
        <v>157.70381248015553</v>
      </c>
    </row>
    <row r="43" spans="1:11" x14ac:dyDescent="0.25">
      <c r="A43" s="3" t="s">
        <v>46</v>
      </c>
      <c r="B43" s="13">
        <f>SQRT(B40^2/B39^2*300^2-B42^2)</f>
        <v>220.53124359060106</v>
      </c>
      <c r="C43" s="13">
        <f t="shared" ref="C43" si="10">SQRT(C40^2/C39^2*300^2-C42^2)</f>
        <v>255.8957742220926</v>
      </c>
      <c r="D43" s="13">
        <f t="shared" ref="D43" si="11">SQRT(D40^2/D39^2*300^2-D42^2)</f>
        <v>289.27956691343195</v>
      </c>
      <c r="E43" s="13">
        <f t="shared" ref="E43" si="12">SQRT(E40^2/E39^2*300^2-E42^2)</f>
        <v>317.21548362715112</v>
      </c>
      <c r="F43" s="13">
        <f t="shared" ref="F43" si="13">SQRT(F40^2/F39^2*300^2-F42^2)</f>
        <v>339.44779705371201</v>
      </c>
      <c r="G43" s="13">
        <f t="shared" ref="G43" si="14">SQRT(G40^2/G39^2*300^2-G42^2)</f>
        <v>356.55884599229182</v>
      </c>
      <c r="H43" s="13">
        <f t="shared" ref="H43" si="15">SQRT(H40^2/H39^2*300^2-H42^2)</f>
        <v>370.22820362046622</v>
      </c>
      <c r="I43" s="13">
        <f t="shared" ref="I43" si="16">SQRT(I40^2/I39^2*300^2-I42^2)</f>
        <v>380.97941798027159</v>
      </c>
      <c r="J43" s="13">
        <f t="shared" ref="J43" si="17">SQRT(J40^2/J39^2*300^2-J42^2)</f>
        <v>389.69240049514548</v>
      </c>
      <c r="K43" s="13">
        <f t="shared" ref="K43" si="18">SQRT(K40^2/K39^2*300^2-K42^2)</f>
        <v>396.59537693799246</v>
      </c>
    </row>
    <row r="44" spans="1:11" x14ac:dyDescent="0.25">
      <c r="A44" s="3" t="s">
        <v>31</v>
      </c>
      <c r="B44" s="7">
        <f>B39/300</f>
        <v>9.4966666666666671E-3</v>
      </c>
      <c r="C44" s="7">
        <f t="shared" ref="C44" si="19">C39/300</f>
        <v>8.8033333333333331E-3</v>
      </c>
      <c r="D44" s="7">
        <f>D39/300</f>
        <v>8.4066666666666665E-3</v>
      </c>
      <c r="E44" s="7">
        <f t="shared" ref="E44:K44" si="20">E39/300</f>
        <v>8.1566666666666662E-3</v>
      </c>
      <c r="F44" s="7">
        <f t="shared" si="20"/>
        <v>8.0133333333333324E-3</v>
      </c>
      <c r="G44" s="7">
        <f t="shared" si="20"/>
        <v>7.9433333333333335E-3</v>
      </c>
      <c r="H44" s="7">
        <f t="shared" si="20"/>
        <v>7.8833333333333342E-3</v>
      </c>
      <c r="I44" s="7">
        <f t="shared" si="20"/>
        <v>7.856666666666668E-3</v>
      </c>
      <c r="J44" s="7">
        <f t="shared" si="20"/>
        <v>7.8366666666666671E-3</v>
      </c>
      <c r="K44" s="7">
        <f t="shared" si="20"/>
        <v>7.8233333333333332E-3</v>
      </c>
    </row>
    <row r="45" spans="1:11" x14ac:dyDescent="0.25">
      <c r="A45" s="3" t="s">
        <v>32</v>
      </c>
      <c r="B45" s="7">
        <f>B41/B37</f>
        <v>6.7500000000000008E-3</v>
      </c>
      <c r="C45" s="7">
        <f t="shared" ref="C45:K45" si="21">C41/C37</f>
        <v>5.6100000000000004E-3</v>
      </c>
      <c r="D45" s="7">
        <f t="shared" si="21"/>
        <v>4.6500000000000005E-3</v>
      </c>
      <c r="E45" s="7">
        <f t="shared" si="21"/>
        <v>4.0274999999999998E-3</v>
      </c>
      <c r="F45" s="7">
        <f t="shared" si="21"/>
        <v>3.5560000000000001E-3</v>
      </c>
      <c r="G45" s="7">
        <f t="shared" si="21"/>
        <v>3.1583333333333333E-3</v>
      </c>
      <c r="H45" s="7">
        <f t="shared" si="21"/>
        <v>2.8400000000000001E-3</v>
      </c>
      <c r="I45" s="7">
        <f>I41/I37</f>
        <v>2.575E-3</v>
      </c>
      <c r="J45" s="7">
        <f t="shared" si="21"/>
        <v>2.3544444444444446E-3</v>
      </c>
      <c r="K45" s="4">
        <f t="shared" si="21"/>
        <v>2.1669999999999997E-3</v>
      </c>
    </row>
    <row r="46" spans="1:11" x14ac:dyDescent="0.25">
      <c r="A46" s="3" t="s">
        <v>33</v>
      </c>
      <c r="B46" s="7">
        <f>(B44/B45)^2</f>
        <v>1.9794058222831883</v>
      </c>
      <c r="C46" s="7">
        <f t="shared" ref="C46" si="22">(C44/C45)^2</f>
        <v>2.4624565179246942</v>
      </c>
      <c r="D46" s="7">
        <f t="shared" ref="D46" si="23">(D44/D45)^2</f>
        <v>3.2684492748037659</v>
      </c>
      <c r="E46" s="7">
        <f t="shared" ref="E46" si="24">(E44/E45)^2</f>
        <v>4.1016096959789472</v>
      </c>
      <c r="F46" s="7">
        <f t="shared" ref="F46" si="25">(F44/F45)^2</f>
        <v>5.078119453291059</v>
      </c>
      <c r="G46" s="7">
        <f t="shared" ref="G46" si="26">(G44/G45)^2</f>
        <v>6.3254240780835564</v>
      </c>
      <c r="H46" s="7">
        <f t="shared" ref="H46" si="27">(H44/H45)^2</f>
        <v>7.7051855341753184</v>
      </c>
      <c r="I46" s="7">
        <f>(I44/I45)^2</f>
        <v>9.3094106680910365</v>
      </c>
      <c r="J46" s="7">
        <f t="shared" ref="J46" si="28">(J44/J45)^2</f>
        <v>11.078624797640886</v>
      </c>
      <c r="K46" s="4">
        <f t="shared" ref="K46" si="29">(K44/K45)^2</f>
        <v>13.033643777449694</v>
      </c>
    </row>
    <row r="47" spans="1:11" x14ac:dyDescent="0.25">
      <c r="A47" s="3" t="s">
        <v>34</v>
      </c>
      <c r="B47" s="7">
        <f>(B36+B37)^2</f>
        <v>53666.350745023148</v>
      </c>
      <c r="C47" s="7">
        <f t="shared" ref="C47:K47" si="30">(C36+C37)^2</f>
        <v>109998.34864928931</v>
      </c>
      <c r="D47" s="7">
        <f t="shared" si="30"/>
        <v>186330.34655355549</v>
      </c>
      <c r="E47" s="7">
        <f t="shared" si="30"/>
        <v>282662.34445782169</v>
      </c>
      <c r="F47" s="7">
        <f t="shared" si="30"/>
        <v>398994.34236208786</v>
      </c>
      <c r="G47" s="7">
        <f t="shared" si="30"/>
        <v>535326.34026635403</v>
      </c>
      <c r="H47" s="7">
        <f t="shared" si="30"/>
        <v>691658.33817062015</v>
      </c>
      <c r="I47" s="7">
        <f t="shared" si="30"/>
        <v>867990.33607488638</v>
      </c>
      <c r="J47" s="7">
        <f t="shared" si="30"/>
        <v>1064322.3339791528</v>
      </c>
      <c r="K47" s="4">
        <f t="shared" si="30"/>
        <v>1280654.3318834191</v>
      </c>
    </row>
    <row r="48" spans="1:11" x14ac:dyDescent="0.25">
      <c r="A48" s="3" t="s">
        <v>4</v>
      </c>
      <c r="B48" s="7">
        <f>INDEX(LINEST(B47:K47,B46:K46,1,1),1,2)</f>
        <v>-169232.63114512118</v>
      </c>
      <c r="C48" s="7"/>
      <c r="D48" s="7" t="s">
        <v>30</v>
      </c>
      <c r="E48" s="7">
        <f>SQRT(-B48)</f>
        <v>411.37893862608132</v>
      </c>
      <c r="F48" s="7"/>
      <c r="G48" s="7"/>
      <c r="H48" s="7"/>
      <c r="I48" s="7"/>
      <c r="J48" s="7"/>
      <c r="K48" s="4"/>
    </row>
    <row r="49" spans="1:11" x14ac:dyDescent="0.25">
      <c r="A49" s="3" t="s">
        <v>5</v>
      </c>
      <c r="B49" s="7">
        <f>INDEX(LINEST(B47:K47,B46:K46,1,1),1,1)</f>
        <v>111340.85083542796</v>
      </c>
      <c r="C49" s="7"/>
      <c r="D49" s="7" t="s">
        <v>23</v>
      </c>
      <c r="E49" s="7">
        <f>SQRT(B49)/E35</f>
        <v>5.3106465694843917E-2</v>
      </c>
      <c r="F49" s="7"/>
      <c r="G49" s="7"/>
      <c r="H49" s="7"/>
      <c r="I49" s="7"/>
      <c r="J49" s="7"/>
      <c r="K49" s="4"/>
    </row>
    <row r="50" spans="1:1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4"/>
    </row>
    <row r="51" spans="1:11" x14ac:dyDescent="0.25">
      <c r="A51" s="3" t="s">
        <v>6</v>
      </c>
      <c r="B51" s="7"/>
      <c r="C51" s="7"/>
      <c r="D51" s="7"/>
      <c r="E51" s="7"/>
      <c r="F51" s="7"/>
      <c r="G51" s="7"/>
      <c r="H51" s="7"/>
      <c r="I51" s="7"/>
      <c r="J51" s="7"/>
      <c r="K51" s="4"/>
    </row>
    <row r="52" spans="1:11" x14ac:dyDescent="0.25">
      <c r="A52" s="3" t="s">
        <v>28</v>
      </c>
      <c r="B52" s="7">
        <f>150*((B38^2-B40^2)/B39^2-1)</f>
        <v>132.44842395421549</v>
      </c>
      <c r="C52" s="7">
        <f t="shared" ref="C52:K52" si="31">150*((C38^2-C40^2)/C39^2-1)</f>
        <v>161.95467707621108</v>
      </c>
      <c r="D52" s="7">
        <f t="shared" si="31"/>
        <v>174.94369139203877</v>
      </c>
      <c r="E52" s="7">
        <f t="shared" si="31"/>
        <v>180.0111276094477</v>
      </c>
      <c r="F52" s="7">
        <f t="shared" si="31"/>
        <v>179.23133518456495</v>
      </c>
      <c r="G52" s="7">
        <f t="shared" si="31"/>
        <v>174.71244683411967</v>
      </c>
      <c r="H52" s="7">
        <f t="shared" si="31"/>
        <v>171.02688520486825</v>
      </c>
      <c r="I52" s="7">
        <f t="shared" si="31"/>
        <v>165.99289274368277</v>
      </c>
      <c r="J52" s="7">
        <f t="shared" si="31"/>
        <v>161.5804907402499</v>
      </c>
      <c r="K52" s="7">
        <f t="shared" si="31"/>
        <v>157.70381248015553</v>
      </c>
    </row>
    <row r="53" spans="1:11" x14ac:dyDescent="0.25">
      <c r="A53" s="3" t="s">
        <v>29</v>
      </c>
      <c r="B53" s="7">
        <f>300*B41/B39</f>
        <v>71.077571077571079</v>
      </c>
      <c r="C53" s="7">
        <f t="shared" ref="C53:K53" si="32">300*C41/C39</f>
        <v>127.45172283226051</v>
      </c>
      <c r="D53" s="7">
        <f t="shared" si="32"/>
        <v>165.93973037272008</v>
      </c>
      <c r="E53" s="7">
        <f t="shared" si="32"/>
        <v>197.5071516142215</v>
      </c>
      <c r="F53" s="7">
        <f t="shared" si="32"/>
        <v>221.88019966722129</v>
      </c>
      <c r="G53" s="7">
        <f t="shared" si="32"/>
        <v>238.5648342425514</v>
      </c>
      <c r="H53" s="7">
        <f t="shared" si="32"/>
        <v>252.17758985200842</v>
      </c>
      <c r="I53" s="7">
        <f t="shared" si="32"/>
        <v>262.19770895205767</v>
      </c>
      <c r="J53" s="7">
        <f t="shared" si="32"/>
        <v>270.39557635048919</v>
      </c>
      <c r="K53" s="7">
        <f t="shared" si="32"/>
        <v>276.99190455901146</v>
      </c>
    </row>
    <row r="54" spans="1:11" x14ac:dyDescent="0.25">
      <c r="A54" s="3"/>
      <c r="B54" s="7"/>
      <c r="C54" s="7"/>
      <c r="D54" s="7"/>
      <c r="E54" s="7"/>
      <c r="F54" s="7"/>
      <c r="G54" s="7"/>
      <c r="H54" s="7"/>
      <c r="I54" s="7"/>
      <c r="J54" s="7"/>
      <c r="K54" s="4"/>
    </row>
    <row r="55" spans="1:11" x14ac:dyDescent="0.25">
      <c r="A55" s="3" t="s">
        <v>7</v>
      </c>
      <c r="B55" s="7"/>
      <c r="C55" s="7"/>
      <c r="D55" s="7"/>
      <c r="E55" s="7"/>
      <c r="F55" s="7"/>
      <c r="G55" s="7"/>
      <c r="H55" s="7"/>
      <c r="I55" s="7"/>
      <c r="J55" s="7"/>
      <c r="K55" s="4"/>
    </row>
    <row r="56" spans="1:11" x14ac:dyDescent="0.25">
      <c r="A56" s="12" t="s">
        <v>26</v>
      </c>
      <c r="B56" s="13">
        <f>(B45/B44)^2*(B36+B37)</f>
        <v>117.0351157470668</v>
      </c>
      <c r="C56" s="13">
        <f t="shared" ref="C56:K56" si="33">(C45/C44)^2*(C36+C37)</f>
        <v>134.68663795974226</v>
      </c>
      <c r="D56" s="13">
        <f t="shared" si="33"/>
        <v>132.06874368495355</v>
      </c>
      <c r="E56" s="13">
        <f t="shared" si="33"/>
        <v>129.62227733237245</v>
      </c>
      <c r="F56" s="13">
        <f t="shared" si="33"/>
        <v>124.38856457225731</v>
      </c>
      <c r="G56" s="13">
        <f t="shared" si="33"/>
        <v>115.66971328553285</v>
      </c>
      <c r="H56" s="13">
        <f t="shared" si="33"/>
        <v>107.93510238431175</v>
      </c>
      <c r="I56" s="13">
        <f t="shared" si="33"/>
        <v>100.0772253731046</v>
      </c>
      <c r="J56" s="13">
        <f t="shared" si="33"/>
        <v>93.121665221572954</v>
      </c>
      <c r="K56" s="13">
        <f t="shared" si="33"/>
        <v>86.826064057334861</v>
      </c>
    </row>
    <row r="57" spans="1:11" ht="14.4" thickBot="1" x14ac:dyDescent="0.3">
      <c r="A57" s="14" t="s">
        <v>27</v>
      </c>
      <c r="B57" s="15">
        <f>(B45/B44)^2*E48</f>
        <v>207.82950822664921</v>
      </c>
      <c r="C57" s="15">
        <f>(C45/C44)^2*E48</f>
        <v>167.06038690696667</v>
      </c>
      <c r="D57" s="15">
        <f>(D45/D44)^2*E48</f>
        <v>125.86364481693847</v>
      </c>
      <c r="E57" s="15">
        <f>(E45/E44)^2*E48</f>
        <v>100.29694903183515</v>
      </c>
      <c r="F57" s="15">
        <f>(F45/F44)^2*E48</f>
        <v>81.010094860898221</v>
      </c>
      <c r="G57" s="15">
        <f>(G45/G44)^2*E48</f>
        <v>65.035787885184575</v>
      </c>
      <c r="H57" s="15">
        <f>(H45/H44)^2*E48</f>
        <v>53.389880983587624</v>
      </c>
      <c r="I57" s="15">
        <f>(I45/I44)^2*E48</f>
        <v>44.189579049952641</v>
      </c>
      <c r="J57" s="15">
        <f>(J45/J44)^2*E48</f>
        <v>37.132671801799944</v>
      </c>
      <c r="K57" s="15">
        <f>(K45/K44)^2*E48</f>
        <v>31.562849625968237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2021-12-02T10:59:20Z</dcterms:modified>
</cp:coreProperties>
</file>