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Xsu1023\Desktop\"/>
    </mc:Choice>
  </mc:AlternateContent>
  <xr:revisionPtr revIDLastSave="0" documentId="13_ncr:1_{5666BB0C-35DB-44FE-AF6B-2984EF1B5A5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M5" i="1"/>
  <c r="S12" i="1"/>
  <c r="S10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Q9" i="1"/>
  <c r="P9" i="1"/>
  <c r="O57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9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J6" i="1"/>
  <c r="J13" i="1"/>
  <c r="N1" i="1" s="1"/>
  <c r="N3" i="1" s="1"/>
  <c r="N4" i="1"/>
  <c r="O4" i="1"/>
  <c r="P4" i="1"/>
  <c r="Q4" i="1"/>
  <c r="R4" i="1"/>
  <c r="S4" i="1"/>
  <c r="M4" i="1"/>
  <c r="O3" i="1"/>
  <c r="P3" i="1"/>
  <c r="Q3" i="1"/>
  <c r="R3" i="1"/>
  <c r="S3" i="1"/>
  <c r="S2" i="1"/>
  <c r="R2" i="1"/>
  <c r="Q2" i="1"/>
  <c r="P2" i="1"/>
  <c r="O2" i="1"/>
  <c r="N2" i="1"/>
  <c r="M2" i="1"/>
  <c r="S1" i="1"/>
  <c r="R1" i="1"/>
  <c r="Q1" i="1"/>
  <c r="P1" i="1"/>
  <c r="O1" i="1"/>
  <c r="D45" i="1"/>
  <c r="D38" i="1"/>
  <c r="D31" i="1"/>
  <c r="D24" i="1"/>
  <c r="D17" i="1"/>
  <c r="D10" i="1"/>
  <c r="D3" i="1"/>
  <c r="H49" i="1"/>
  <c r="G49" i="1"/>
  <c r="F49" i="1"/>
  <c r="E49" i="1"/>
  <c r="D49" i="1"/>
  <c r="C49" i="1"/>
  <c r="B49" i="1"/>
  <c r="H48" i="1"/>
  <c r="G48" i="1"/>
  <c r="F48" i="1"/>
  <c r="E48" i="1"/>
  <c r="D48" i="1"/>
  <c r="C48" i="1"/>
  <c r="B48" i="1"/>
  <c r="J48" i="1" s="1"/>
  <c r="H42" i="1"/>
  <c r="G42" i="1"/>
  <c r="F42" i="1"/>
  <c r="E42" i="1"/>
  <c r="D42" i="1"/>
  <c r="C42" i="1"/>
  <c r="B42" i="1"/>
  <c r="H41" i="1"/>
  <c r="G41" i="1"/>
  <c r="F41" i="1"/>
  <c r="E41" i="1"/>
  <c r="D41" i="1"/>
  <c r="C41" i="1"/>
  <c r="B41" i="1"/>
  <c r="J41" i="1" s="1"/>
  <c r="H35" i="1"/>
  <c r="G35" i="1"/>
  <c r="F35" i="1"/>
  <c r="E35" i="1"/>
  <c r="D35" i="1"/>
  <c r="C35" i="1"/>
  <c r="B35" i="1"/>
  <c r="H34" i="1"/>
  <c r="G34" i="1"/>
  <c r="F34" i="1"/>
  <c r="E34" i="1"/>
  <c r="D34" i="1"/>
  <c r="C34" i="1"/>
  <c r="B34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1" i="1"/>
  <c r="G21" i="1"/>
  <c r="F21" i="1"/>
  <c r="E21" i="1"/>
  <c r="D21" i="1"/>
  <c r="C21" i="1"/>
  <c r="B21" i="1"/>
  <c r="H20" i="1"/>
  <c r="G20" i="1"/>
  <c r="F20" i="1"/>
  <c r="E20" i="1"/>
  <c r="D20" i="1"/>
  <c r="C20" i="1"/>
  <c r="B20" i="1"/>
  <c r="H14" i="1"/>
  <c r="G14" i="1"/>
  <c r="F14" i="1"/>
  <c r="E14" i="1"/>
  <c r="D14" i="1"/>
  <c r="C14" i="1"/>
  <c r="B14" i="1"/>
  <c r="H13" i="1"/>
  <c r="G13" i="1"/>
  <c r="F13" i="1"/>
  <c r="E13" i="1"/>
  <c r="D13" i="1"/>
  <c r="C13" i="1"/>
  <c r="B13" i="1"/>
  <c r="C7" i="1"/>
  <c r="D7" i="1"/>
  <c r="E7" i="1"/>
  <c r="F7" i="1"/>
  <c r="G7" i="1"/>
  <c r="H7" i="1"/>
  <c r="B7" i="1"/>
  <c r="C6" i="1"/>
  <c r="D6" i="1"/>
  <c r="E6" i="1"/>
  <c r="F6" i="1"/>
  <c r="G6" i="1"/>
  <c r="H6" i="1"/>
  <c r="B6" i="1"/>
  <c r="J20" i="1" l="1"/>
  <c r="J27" i="1"/>
  <c r="J34" i="1"/>
  <c r="M1" i="1"/>
  <c r="M3" i="1" s="1"/>
</calcChain>
</file>

<file path=xl/sharedStrings.xml><?xml version="1.0" encoding="utf-8"?>
<sst xmlns="http://schemas.openxmlformats.org/spreadsheetml/2006/main" count="29" uniqueCount="14">
  <si>
    <t>电压</t>
    <phoneticPr fontId="1" type="noConversion"/>
  </si>
  <si>
    <t>电流</t>
    <phoneticPr fontId="1" type="noConversion"/>
  </si>
  <si>
    <t>T/K</t>
    <phoneticPr fontId="1" type="noConversion"/>
  </si>
  <si>
    <t>ln(Ie)</t>
    <phoneticPr fontId="1" type="noConversion"/>
  </si>
  <si>
    <t>两轮拟合</t>
    <phoneticPr fontId="1" type="noConversion"/>
  </si>
  <si>
    <t>lg(le)</t>
    <phoneticPr fontId="1" type="noConversion"/>
  </si>
  <si>
    <t>lg(le/T^2)</t>
    <phoneticPr fontId="1" type="noConversion"/>
  </si>
  <si>
    <t xml:space="preserve"> -5040/T</t>
    <phoneticPr fontId="1" type="noConversion"/>
  </si>
  <si>
    <t>log(Ie/T^2)</t>
    <phoneticPr fontId="1" type="noConversion"/>
  </si>
  <si>
    <t>Ie</t>
    <phoneticPr fontId="1" type="noConversion"/>
  </si>
  <si>
    <t>Ve</t>
    <phoneticPr fontId="1" type="noConversion"/>
  </si>
  <si>
    <t>sqrt(Va)/T</t>
    <phoneticPr fontId="1" type="noConversion"/>
  </si>
  <si>
    <t>多元拟合</t>
    <phoneticPr fontId="1" type="noConversion"/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</si>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</sst>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7"/>
  <sheetViews>
    <sheetView tabSelected="1" zoomScale="85" zoomScaleNormal="85" workbookViewId="0">
      <selection activeCell="S12" sqref="S12"/>
    </sheetView>
  </sheetViews>
  <sheetFormatPr defaultRowHeight="13.8" x14ac:dyDescent="0.25"/>
  <cols>
    <col min="12" max="12" width="9.109375" bestFit="1" customWidth="1"/>
    <col min="16" max="16" width="9.109375" bestFit="1" customWidth="1"/>
  </cols>
  <sheetData>
    <row r="1" spans="1:19" x14ac:dyDescent="0.25">
      <c r="L1" t="s">
        <v>5</v>
      </c>
      <c r="M1">
        <f>J6</f>
        <v>0.53876917013871406</v>
      </c>
      <c r="N1">
        <f>J13</f>
        <v>0.89565957717239497</v>
      </c>
      <c r="O1">
        <f>J20</f>
        <v>1.2250636433490261</v>
      </c>
      <c r="P1">
        <f>J27</f>
        <v>1.549261596038161</v>
      </c>
      <c r="Q1">
        <f>J34</f>
        <v>1.8350961327847031</v>
      </c>
      <c r="R1">
        <f>J41</f>
        <v>2.1110995607554348</v>
      </c>
      <c r="S1">
        <f>J48</f>
        <v>2.3762161934354018</v>
      </c>
    </row>
    <row r="2" spans="1:19" x14ac:dyDescent="0.25">
      <c r="L2" t="s">
        <v>2</v>
      </c>
      <c r="M2">
        <f>D3</f>
        <v>1726.0614152724904</v>
      </c>
      <c r="N2">
        <f>D10</f>
        <v>1769.5141668508707</v>
      </c>
      <c r="O2">
        <f>D17</f>
        <v>1812.3047830711077</v>
      </c>
      <c r="P2">
        <f>D24</f>
        <v>1854.4921508860241</v>
      </c>
      <c r="Q2">
        <f>D31</f>
        <v>1896.1276349033615</v>
      </c>
      <c r="R2">
        <f>D38</f>
        <v>1937.2563064560813</v>
      </c>
      <c r="S2">
        <f>D45</f>
        <v>1977.917931471856</v>
      </c>
    </row>
    <row r="3" spans="1:19" x14ac:dyDescent="0.25">
      <c r="A3">
        <v>0.5</v>
      </c>
      <c r="B3" s="1"/>
      <c r="C3" t="s">
        <v>2</v>
      </c>
      <c r="D3">
        <f>1343.79+1168.884*A3+291.6705*LN(A3)</f>
        <v>1726.0614152724904</v>
      </c>
      <c r="L3" t="s">
        <v>6</v>
      </c>
      <c r="M3">
        <f>M1-2*LOG10(M2)</f>
        <v>-5.9353433185749696</v>
      </c>
      <c r="N3">
        <f t="shared" ref="N3:S3" si="0">N1-2*LOG10(N2)</f>
        <v>-5.6000485107848785</v>
      </c>
      <c r="O3">
        <f t="shared" si="0"/>
        <v>-5.2913988299496593</v>
      </c>
      <c r="P3">
        <f t="shared" si="0"/>
        <v>-4.9871884030073534</v>
      </c>
      <c r="Q3">
        <f t="shared" si="0"/>
        <v>-4.7206390029119607</v>
      </c>
      <c r="R3">
        <f t="shared" si="0"/>
        <v>-4.4632746059442141</v>
      </c>
      <c r="S3">
        <f t="shared" si="0"/>
        <v>-4.2162003420087242</v>
      </c>
    </row>
    <row r="4" spans="1:19" s="1" customFormat="1" x14ac:dyDescent="0.25">
      <c r="A4" s="1" t="s">
        <v>0</v>
      </c>
      <c r="B4" s="1">
        <v>24.72</v>
      </c>
      <c r="C4" s="1">
        <v>36.21</v>
      </c>
      <c r="D4" s="1">
        <v>49.07</v>
      </c>
      <c r="E4" s="1">
        <v>63.8</v>
      </c>
      <c r="F4" s="1">
        <v>81.2</v>
      </c>
      <c r="G4" s="1">
        <v>99.96</v>
      </c>
      <c r="H4" s="1">
        <v>121.01</v>
      </c>
      <c r="L4" s="1" t="s">
        <v>7</v>
      </c>
      <c r="M4" s="1">
        <f>-5040/M2</f>
        <v>-2.9199424512970436</v>
      </c>
      <c r="N4" s="1">
        <f t="shared" ref="N4:S4" si="1">-5040/N2</f>
        <v>-2.8482394175851522</v>
      </c>
      <c r="O4" s="1">
        <f t="shared" si="1"/>
        <v>-2.7809891840925798</v>
      </c>
      <c r="P4" s="1">
        <f t="shared" si="1"/>
        <v>-2.7177251721405398</v>
      </c>
      <c r="Q4" s="1">
        <f t="shared" si="1"/>
        <v>-2.6580489135990417</v>
      </c>
      <c r="R4" s="1">
        <f t="shared" si="1"/>
        <v>-2.6016175470451408</v>
      </c>
      <c r="S4" s="1">
        <f t="shared" si="1"/>
        <v>-2.5481340351920028</v>
      </c>
    </row>
    <row r="5" spans="1:19" s="1" customFormat="1" x14ac:dyDescent="0.25">
      <c r="A5" s="1" t="s">
        <v>1</v>
      </c>
      <c r="B5" s="1">
        <v>3.82</v>
      </c>
      <c r="C5" s="1">
        <v>3.92</v>
      </c>
      <c r="D5" s="1">
        <v>4.0199999999999996</v>
      </c>
      <c r="E5" s="1">
        <v>4.12</v>
      </c>
      <c r="F5" s="1">
        <v>4.21</v>
      </c>
      <c r="G5" s="1">
        <v>4.2699999999999996</v>
      </c>
      <c r="H5" s="1">
        <v>4.33</v>
      </c>
      <c r="J5" s="1" t="s">
        <v>3</v>
      </c>
      <c r="L5" t="s">
        <v>4</v>
      </c>
      <c r="M5" s="1">
        <f>INDEX(LINEST(M3:S3,M4:S4,1,1),1,1)</f>
        <v>4.6221467595235275</v>
      </c>
      <c r="O5" s="1">
        <f>INDEX(LINEST(M3:S3,M4:S4,1,1),2,1)</f>
        <v>1.567421927542894E-2</v>
      </c>
    </row>
    <row r="6" spans="1:19" x14ac:dyDescent="0.25">
      <c r="B6">
        <f>SQRT(B4)</f>
        <v>4.9719211578624209</v>
      </c>
      <c r="C6">
        <f t="shared" ref="C6:H6" si="2">SQRT(C4)</f>
        <v>6.0174745533321534</v>
      </c>
      <c r="D6">
        <f t="shared" si="2"/>
        <v>7.0049982155600867</v>
      </c>
      <c r="E6">
        <f t="shared" si="2"/>
        <v>7.987490219086343</v>
      </c>
      <c r="F6">
        <f t="shared" si="2"/>
        <v>9.0111042608550473</v>
      </c>
      <c r="G6">
        <f t="shared" si="2"/>
        <v>9.9979997999599899</v>
      </c>
      <c r="H6">
        <f t="shared" si="2"/>
        <v>11.000454536063499</v>
      </c>
      <c r="J6">
        <f>INDEX(LINEST(B7:H7,B6:H6,1,1),1,2)</f>
        <v>0.53876917013871406</v>
      </c>
    </row>
    <row r="7" spans="1:19" x14ac:dyDescent="0.25">
      <c r="B7">
        <f>LOG10(B5)</f>
        <v>0.58206336291170868</v>
      </c>
      <c r="C7">
        <f t="shared" ref="C7:H7" si="3">LOG10(C5)</f>
        <v>0.59328606702045728</v>
      </c>
      <c r="D7">
        <f t="shared" si="3"/>
        <v>0.60422605308446997</v>
      </c>
      <c r="E7">
        <f t="shared" si="3"/>
        <v>0.61489721603313463</v>
      </c>
      <c r="F7">
        <f t="shared" si="3"/>
        <v>0.62428209583566829</v>
      </c>
      <c r="G7">
        <f t="shared" si="3"/>
        <v>0.63042787502502384</v>
      </c>
      <c r="H7">
        <f t="shared" si="3"/>
        <v>0.63648789635336545</v>
      </c>
    </row>
    <row r="8" spans="1:19" x14ac:dyDescent="0.25">
      <c r="L8" t="s">
        <v>2</v>
      </c>
      <c r="M8" t="s">
        <v>9</v>
      </c>
      <c r="N8" t="s">
        <v>10</v>
      </c>
      <c r="O8" t="s">
        <v>8</v>
      </c>
      <c r="P8" t="s">
        <v>7</v>
      </c>
      <c r="Q8" t="s">
        <v>11</v>
      </c>
    </row>
    <row r="9" spans="1:19" x14ac:dyDescent="0.25">
      <c r="L9">
        <f>D3</f>
        <v>1726.0614152724904</v>
      </c>
      <c r="M9">
        <v>3.82</v>
      </c>
      <c r="N9" s="1">
        <v>24.72</v>
      </c>
      <c r="O9">
        <f>LOG10(M9/(L9^2))</f>
        <v>-5.8920491258019752</v>
      </c>
      <c r="P9">
        <f>-5040/L9</f>
        <v>-2.9199424512970436</v>
      </c>
      <c r="Q9">
        <f>SQRT(N9)/L9</f>
        <v>2.8805007248699269E-3</v>
      </c>
      <c r="S9" t="s">
        <v>12</v>
      </c>
    </row>
    <row r="10" spans="1:19" s="1" customFormat="1" x14ac:dyDescent="0.25">
      <c r="A10">
        <v>0.52500000000000002</v>
      </c>
      <c r="B10"/>
      <c r="C10" t="s">
        <v>2</v>
      </c>
      <c r="D10">
        <f>1343.79+1168.884*A10+291.6705*LN(A10)</f>
        <v>1769.5141668508707</v>
      </c>
      <c r="E10"/>
      <c r="F10"/>
      <c r="G10"/>
      <c r="H10"/>
      <c r="L10" s="1">
        <f>D3</f>
        <v>1726.0614152724904</v>
      </c>
      <c r="M10">
        <v>3.92</v>
      </c>
      <c r="N10" s="1">
        <v>36.21</v>
      </c>
      <c r="O10">
        <f t="shared" ref="O10:O57" si="4">LOG10(M10/(L10^2))</f>
        <v>-5.880826421693226</v>
      </c>
      <c r="P10">
        <f t="shared" ref="P10:P57" si="5">-5040/L10</f>
        <v>-2.9199424512970436</v>
      </c>
      <c r="Q10">
        <f t="shared" ref="Q10:Q57" si="6">SQRT(N10)/L10</f>
        <v>3.4862459122766412E-3</v>
      </c>
      <c r="S10" s="1">
        <f>INDEX(LINEST(O9:O57,P9:Q57,1,1),1,2)</f>
        <v>4.620338358724152</v>
      </c>
    </row>
    <row r="11" spans="1:19" s="1" customFormat="1" x14ac:dyDescent="0.25">
      <c r="B11" s="1">
        <v>25.11</v>
      </c>
      <c r="C11" s="1">
        <v>36.119999999999997</v>
      </c>
      <c r="D11" s="1">
        <v>48.8</v>
      </c>
      <c r="E11" s="1">
        <v>64.069999999999993</v>
      </c>
      <c r="F11" s="1">
        <v>81.19</v>
      </c>
      <c r="G11" s="1">
        <v>99.92</v>
      </c>
      <c r="H11" s="1">
        <v>120.95</v>
      </c>
      <c r="L11" s="1">
        <f>D3</f>
        <v>1726.0614152724904</v>
      </c>
      <c r="M11" s="1">
        <v>4.0199999999999996</v>
      </c>
      <c r="N11" s="1">
        <v>49.07</v>
      </c>
      <c r="O11">
        <f t="shared" si="4"/>
        <v>-5.8698864356292138</v>
      </c>
      <c r="P11">
        <f t="shared" si="5"/>
        <v>-2.9199424512970436</v>
      </c>
      <c r="Q11">
        <f t="shared" si="6"/>
        <v>4.0583713612845108E-3</v>
      </c>
      <c r="S11" s="1" t="s">
        <v>13</v>
      </c>
    </row>
    <row r="12" spans="1:19" x14ac:dyDescent="0.25">
      <c r="A12" s="1"/>
      <c r="B12" s="1">
        <v>8.6999999999999993</v>
      </c>
      <c r="C12" s="1">
        <v>8.91</v>
      </c>
      <c r="D12" s="1">
        <v>9.1</v>
      </c>
      <c r="E12" s="1">
        <v>9.3000000000000007</v>
      </c>
      <c r="F12" s="1">
        <v>9.48</v>
      </c>
      <c r="G12" s="1">
        <v>9.66</v>
      </c>
      <c r="H12" s="1">
        <v>9.86</v>
      </c>
      <c r="J12" s="1" t="s">
        <v>3</v>
      </c>
      <c r="L12">
        <f>D3</f>
        <v>1726.0614152724904</v>
      </c>
      <c r="M12">
        <v>4.12</v>
      </c>
      <c r="N12" s="1">
        <v>63.8</v>
      </c>
      <c r="O12">
        <f t="shared" si="4"/>
        <v>-5.8592152726805491</v>
      </c>
      <c r="P12">
        <f t="shared" si="5"/>
        <v>-2.9199424512970436</v>
      </c>
      <c r="Q12">
        <f t="shared" si="6"/>
        <v>4.6275817004028047E-3</v>
      </c>
      <c r="S12">
        <f>INDEX(LINEST(O9:O57,P9:Q57,1,1),2,2)</f>
        <v>8.6209324669176204E-3</v>
      </c>
    </row>
    <row r="13" spans="1:19" x14ac:dyDescent="0.25">
      <c r="B13">
        <f>SQRT(B11)</f>
        <v>5.0109879265470196</v>
      </c>
      <c r="C13">
        <f t="shared" ref="C13:H13" si="7">SQRT(C11)</f>
        <v>6.0099916805266878</v>
      </c>
      <c r="D13">
        <f t="shared" si="7"/>
        <v>6.9856996786291923</v>
      </c>
      <c r="E13">
        <f t="shared" si="7"/>
        <v>8.004373804364711</v>
      </c>
      <c r="F13">
        <f t="shared" si="7"/>
        <v>9.0105493728185078</v>
      </c>
      <c r="G13">
        <f t="shared" si="7"/>
        <v>9.9959991996798401</v>
      </c>
      <c r="H13">
        <f t="shared" si="7"/>
        <v>10.997727037892876</v>
      </c>
      <c r="J13">
        <f>INDEX(LINEST(B14:H14,B13:H13,1,1),1,2)</f>
        <v>0.89565957717239497</v>
      </c>
      <c r="L13" s="1">
        <f>D3</f>
        <v>1726.0614152724904</v>
      </c>
      <c r="M13">
        <v>4.21</v>
      </c>
      <c r="N13" s="1">
        <v>81.2</v>
      </c>
      <c r="O13">
        <f t="shared" si="4"/>
        <v>-5.8498303928780153</v>
      </c>
      <c r="P13">
        <f t="shared" si="5"/>
        <v>-2.9199424512970436</v>
      </c>
      <c r="Q13">
        <f t="shared" si="6"/>
        <v>5.2206162429234764E-3</v>
      </c>
    </row>
    <row r="14" spans="1:19" x14ac:dyDescent="0.25">
      <c r="B14">
        <f>LOG10(B12)</f>
        <v>0.93951925261861846</v>
      </c>
      <c r="C14">
        <f t="shared" ref="C14:H14" si="8">LOG10(C12)</f>
        <v>0.94987770403687477</v>
      </c>
      <c r="D14">
        <f t="shared" si="8"/>
        <v>0.95904139232109353</v>
      </c>
      <c r="E14">
        <f t="shared" si="8"/>
        <v>0.96848294855393513</v>
      </c>
      <c r="F14">
        <f t="shared" si="8"/>
        <v>0.97680833733806627</v>
      </c>
      <c r="G14">
        <f t="shared" si="8"/>
        <v>0.9849771264154934</v>
      </c>
      <c r="H14">
        <f t="shared" si="8"/>
        <v>0.99387691494121122</v>
      </c>
      <c r="L14" s="1">
        <f>D3</f>
        <v>1726.0614152724904</v>
      </c>
      <c r="M14">
        <v>4.2699999999999996</v>
      </c>
      <c r="N14" s="1">
        <v>99.96</v>
      </c>
      <c r="O14">
        <f t="shared" si="4"/>
        <v>-5.8436846136886595</v>
      </c>
      <c r="P14">
        <f t="shared" si="5"/>
        <v>-2.9199424512970436</v>
      </c>
      <c r="Q14">
        <f t="shared" si="6"/>
        <v>5.7923777865005006E-3</v>
      </c>
    </row>
    <row r="15" spans="1:19" x14ac:dyDescent="0.25">
      <c r="L15">
        <f>D3</f>
        <v>1726.0614152724904</v>
      </c>
      <c r="M15">
        <v>4.33</v>
      </c>
      <c r="N15" s="1">
        <v>121.01</v>
      </c>
      <c r="O15">
        <f t="shared" si="4"/>
        <v>-5.8376245923603181</v>
      </c>
      <c r="P15">
        <f t="shared" si="5"/>
        <v>-2.9199424512970436</v>
      </c>
      <c r="Q15">
        <f t="shared" si="6"/>
        <v>6.3731536078204237E-3</v>
      </c>
    </row>
    <row r="16" spans="1:19" x14ac:dyDescent="0.25">
      <c r="L16">
        <f>D10</f>
        <v>1769.5141668508707</v>
      </c>
      <c r="M16">
        <v>8.6999999999999993</v>
      </c>
      <c r="N16" s="1">
        <v>25.11</v>
      </c>
      <c r="O16">
        <f t="shared" si="4"/>
        <v>-5.5561888353386548</v>
      </c>
      <c r="P16">
        <f t="shared" si="5"/>
        <v>-2.8482394175851522</v>
      </c>
      <c r="Q16">
        <f t="shared" si="6"/>
        <v>2.8318439153639909E-3</v>
      </c>
    </row>
    <row r="17" spans="1:17" x14ac:dyDescent="0.25">
      <c r="A17">
        <v>0.55000000000000004</v>
      </c>
      <c r="C17" t="s">
        <v>2</v>
      </c>
      <c r="D17">
        <f>1343.79+1168.884*A17+291.6705*LN(A17)</f>
        <v>1812.3047830711077</v>
      </c>
      <c r="L17">
        <f>D10</f>
        <v>1769.5141668508707</v>
      </c>
      <c r="M17">
        <v>8.91</v>
      </c>
      <c r="N17" s="1">
        <v>36.119999999999997</v>
      </c>
      <c r="O17">
        <f t="shared" si="4"/>
        <v>-5.5458303839203991</v>
      </c>
      <c r="P17">
        <f t="shared" si="5"/>
        <v>-2.8482394175851522</v>
      </c>
      <c r="Q17">
        <f t="shared" si="6"/>
        <v>3.3964077785386794E-3</v>
      </c>
    </row>
    <row r="18" spans="1:17" x14ac:dyDescent="0.25">
      <c r="A18" s="1"/>
      <c r="B18" s="1">
        <v>25.15</v>
      </c>
      <c r="C18" s="1">
        <v>36.090000000000003</v>
      </c>
      <c r="D18" s="1">
        <v>48.95</v>
      </c>
      <c r="E18" s="1">
        <v>63.98</v>
      </c>
      <c r="F18" s="1">
        <v>80.8</v>
      </c>
      <c r="G18" s="1">
        <v>100.05</v>
      </c>
      <c r="H18" s="1">
        <v>121</v>
      </c>
      <c r="L18">
        <f>D10</f>
        <v>1769.5141668508707</v>
      </c>
      <c r="M18">
        <v>9.1</v>
      </c>
      <c r="N18" s="1">
        <v>48.8</v>
      </c>
      <c r="O18">
        <f t="shared" si="4"/>
        <v>-5.5366666956361801</v>
      </c>
      <c r="P18">
        <f t="shared" si="5"/>
        <v>-2.8482394175851522</v>
      </c>
      <c r="Q18">
        <f t="shared" si="6"/>
        <v>3.9478065841435711E-3</v>
      </c>
    </row>
    <row r="19" spans="1:17" x14ac:dyDescent="0.25">
      <c r="A19" s="1"/>
      <c r="B19" s="1">
        <v>19.02</v>
      </c>
      <c r="C19" s="1">
        <v>19.420000000000002</v>
      </c>
      <c r="D19" s="1">
        <v>19.98</v>
      </c>
      <c r="E19" s="1">
        <v>20.420000000000002</v>
      </c>
      <c r="F19" s="1">
        <v>21.07</v>
      </c>
      <c r="G19" s="1">
        <v>21.51</v>
      </c>
      <c r="H19" s="1">
        <v>21.97</v>
      </c>
      <c r="J19" s="1" t="s">
        <v>3</v>
      </c>
      <c r="L19">
        <f>D10</f>
        <v>1769.5141668508707</v>
      </c>
      <c r="M19">
        <v>9.3000000000000007</v>
      </c>
      <c r="N19" s="1">
        <v>64.069999999999993</v>
      </c>
      <c r="O19">
        <f t="shared" si="4"/>
        <v>-5.5272251394033383</v>
      </c>
      <c r="P19">
        <f t="shared" si="5"/>
        <v>-2.8482394175851522</v>
      </c>
      <c r="Q19">
        <f t="shared" si="6"/>
        <v>4.5234867029122217E-3</v>
      </c>
    </row>
    <row r="20" spans="1:17" x14ac:dyDescent="0.25">
      <c r="B20">
        <f>SQRT(B18)</f>
        <v>5.0149775672479331</v>
      </c>
      <c r="C20">
        <f t="shared" ref="C20:H20" si="9">SQRT(C18)</f>
        <v>6.0074953183502364</v>
      </c>
      <c r="D20">
        <f t="shared" si="9"/>
        <v>6.9964276598847217</v>
      </c>
      <c r="E20">
        <f t="shared" si="9"/>
        <v>7.9987499023284876</v>
      </c>
      <c r="F20">
        <f t="shared" si="9"/>
        <v>8.9888820216976928</v>
      </c>
      <c r="G20">
        <f t="shared" si="9"/>
        <v>10.0024996875781</v>
      </c>
      <c r="H20">
        <f t="shared" si="9"/>
        <v>11</v>
      </c>
      <c r="J20">
        <f>INDEX(LINEST(B21:H21,B20:H20,1,1),1,2)</f>
        <v>1.2250636433490261</v>
      </c>
      <c r="L20">
        <f>D10</f>
        <v>1769.5141668508707</v>
      </c>
      <c r="M20">
        <v>9.48</v>
      </c>
      <c r="N20" s="1">
        <v>81.19</v>
      </c>
      <c r="O20">
        <f t="shared" si="4"/>
        <v>-5.518899750619207</v>
      </c>
      <c r="P20">
        <f t="shared" si="5"/>
        <v>-2.8482394175851522</v>
      </c>
      <c r="Q20">
        <f t="shared" si="6"/>
        <v>5.0921035511426287E-3</v>
      </c>
    </row>
    <row r="21" spans="1:17" x14ac:dyDescent="0.25">
      <c r="B21">
        <f>LOG10(B19)</f>
        <v>1.2792105126013951</v>
      </c>
      <c r="C21">
        <f t="shared" ref="C21:H21" si="10">LOG10(C19)</f>
        <v>1.2882492255719862</v>
      </c>
      <c r="D21">
        <f t="shared" si="10"/>
        <v>1.3005954838899636</v>
      </c>
      <c r="E21">
        <f t="shared" si="10"/>
        <v>1.3100557377508915</v>
      </c>
      <c r="F21">
        <f t="shared" si="10"/>
        <v>1.3236645356081003</v>
      </c>
      <c r="G21">
        <f t="shared" si="10"/>
        <v>1.3326404103874625</v>
      </c>
      <c r="H21">
        <f t="shared" si="10"/>
        <v>1.3418300569205104</v>
      </c>
      <c r="L21">
        <f>D10</f>
        <v>1769.5141668508707</v>
      </c>
      <c r="M21">
        <v>9.66</v>
      </c>
      <c r="N21" s="1">
        <v>99.92</v>
      </c>
      <c r="O21">
        <f t="shared" si="4"/>
        <v>-5.5107309615417801</v>
      </c>
      <c r="P21">
        <f t="shared" si="5"/>
        <v>-2.8482394175851522</v>
      </c>
      <c r="Q21">
        <f t="shared" si="6"/>
        <v>5.6490077259281268E-3</v>
      </c>
    </row>
    <row r="22" spans="1:17" x14ac:dyDescent="0.25">
      <c r="L22">
        <f>D10</f>
        <v>1769.5141668508707</v>
      </c>
      <c r="M22">
        <v>9.86</v>
      </c>
      <c r="N22" s="1">
        <v>120.95</v>
      </c>
      <c r="O22">
        <f t="shared" si="4"/>
        <v>-5.5018311730160629</v>
      </c>
      <c r="P22">
        <f t="shared" si="5"/>
        <v>-2.8482394175851522</v>
      </c>
      <c r="Q22">
        <f t="shared" si="6"/>
        <v>6.2151110422953345E-3</v>
      </c>
    </row>
    <row r="23" spans="1:17" x14ac:dyDescent="0.25">
      <c r="L23">
        <f>D17</f>
        <v>1812.3047830711077</v>
      </c>
      <c r="M23">
        <v>19.02</v>
      </c>
      <c r="N23" s="1">
        <v>25.15</v>
      </c>
      <c r="O23">
        <f t="shared" si="4"/>
        <v>-5.2372519606972903</v>
      </c>
      <c r="P23">
        <f t="shared" si="5"/>
        <v>-2.7809891840925798</v>
      </c>
      <c r="Q23">
        <f t="shared" si="6"/>
        <v>2.7671822168617898E-3</v>
      </c>
    </row>
    <row r="24" spans="1:17" x14ac:dyDescent="0.25">
      <c r="A24">
        <v>0.57499999999999996</v>
      </c>
      <c r="C24" t="s">
        <v>2</v>
      </c>
      <c r="D24">
        <f>1343.79+1168.884*A24+291.6705*LN(A24)</f>
        <v>1854.4921508860241</v>
      </c>
      <c r="L24">
        <f>D17</f>
        <v>1812.3047830711077</v>
      </c>
      <c r="M24">
        <v>19.420000000000002</v>
      </c>
      <c r="N24" s="1">
        <v>36.090000000000003</v>
      </c>
      <c r="O24">
        <f t="shared" si="4"/>
        <v>-5.2282132477266989</v>
      </c>
      <c r="P24">
        <f t="shared" si="5"/>
        <v>-2.7809891840925798</v>
      </c>
      <c r="Q24">
        <f t="shared" si="6"/>
        <v>3.3148372031386545E-3</v>
      </c>
    </row>
    <row r="25" spans="1:17" x14ac:dyDescent="0.25">
      <c r="A25" s="1"/>
      <c r="B25" s="1">
        <v>25.3</v>
      </c>
      <c r="C25" s="1">
        <v>36.229999999999997</v>
      </c>
      <c r="D25" s="1">
        <v>49.16</v>
      </c>
      <c r="E25" s="1">
        <v>63.94</v>
      </c>
      <c r="F25" s="1">
        <v>81.040000000000006</v>
      </c>
      <c r="G25" s="1">
        <v>99.99</v>
      </c>
      <c r="H25" s="1">
        <v>121.2</v>
      </c>
      <c r="L25">
        <f>D17</f>
        <v>1812.3047830711077</v>
      </c>
      <c r="M25">
        <v>19.98</v>
      </c>
      <c r="N25" s="1">
        <v>48.95</v>
      </c>
      <c r="O25">
        <f t="shared" si="4"/>
        <v>-5.2158669894087222</v>
      </c>
      <c r="P25">
        <f t="shared" si="5"/>
        <v>-2.7809891840925798</v>
      </c>
      <c r="Q25">
        <f t="shared" si="6"/>
        <v>3.8605138193304705E-3</v>
      </c>
    </row>
    <row r="26" spans="1:17" x14ac:dyDescent="0.25">
      <c r="A26" s="1"/>
      <c r="B26" s="1">
        <v>39.32</v>
      </c>
      <c r="C26" s="1">
        <v>40.130000000000003</v>
      </c>
      <c r="D26" s="1">
        <v>41.07</v>
      </c>
      <c r="E26" s="1">
        <v>41.95</v>
      </c>
      <c r="F26" s="1">
        <v>42.8</v>
      </c>
      <c r="G26" s="1">
        <v>43.63</v>
      </c>
      <c r="H26" s="1">
        <v>44.56</v>
      </c>
      <c r="J26" s="1" t="s">
        <v>3</v>
      </c>
      <c r="L26">
        <f>D17</f>
        <v>1812.3047830711077</v>
      </c>
      <c r="M26">
        <v>20.420000000000002</v>
      </c>
      <c r="N26" s="1">
        <v>63.98</v>
      </c>
      <c r="O26">
        <f t="shared" si="4"/>
        <v>-5.2064067355477937</v>
      </c>
      <c r="P26">
        <f t="shared" si="5"/>
        <v>-2.7809891840925798</v>
      </c>
      <c r="Q26">
        <f t="shared" si="6"/>
        <v>4.413578762824822E-3</v>
      </c>
    </row>
    <row r="27" spans="1:17" x14ac:dyDescent="0.25">
      <c r="B27">
        <f>SQRT(B25)</f>
        <v>5.0299105359837171</v>
      </c>
      <c r="C27">
        <f t="shared" ref="C27:H27" si="11">SQRT(C25)</f>
        <v>6.0191361506448748</v>
      </c>
      <c r="D27">
        <f t="shared" si="11"/>
        <v>7.011419257183241</v>
      </c>
      <c r="E27">
        <f t="shared" si="11"/>
        <v>7.9962491206815214</v>
      </c>
      <c r="F27">
        <f t="shared" si="11"/>
        <v>9.0022219479415195</v>
      </c>
      <c r="G27">
        <f t="shared" si="11"/>
        <v>9.9994999874993749</v>
      </c>
      <c r="H27">
        <f t="shared" si="11"/>
        <v>11.009087155618309</v>
      </c>
      <c r="J27">
        <f>INDEX(LINEST(B28:H28,B27:H27,1,1),1,2)</f>
        <v>1.549261596038161</v>
      </c>
      <c r="L27">
        <f>D17</f>
        <v>1812.3047830711077</v>
      </c>
      <c r="M27">
        <v>21.07</v>
      </c>
      <c r="N27" s="1">
        <v>80.8</v>
      </c>
      <c r="O27">
        <f t="shared" si="4"/>
        <v>-5.1927979376905853</v>
      </c>
      <c r="P27">
        <f t="shared" si="5"/>
        <v>-2.7809891840925798</v>
      </c>
      <c r="Q27">
        <f t="shared" si="6"/>
        <v>4.959917396711414E-3</v>
      </c>
    </row>
    <row r="28" spans="1:17" x14ac:dyDescent="0.25">
      <c r="B28">
        <f>LOG10(B26)</f>
        <v>1.5946135091600979</v>
      </c>
      <c r="C28">
        <f t="shared" ref="C28:H28" si="12">LOG10(C26)</f>
        <v>1.6034691597338389</v>
      </c>
      <c r="D28">
        <f t="shared" si="12"/>
        <v>1.6135247028536523</v>
      </c>
      <c r="E28">
        <f t="shared" si="12"/>
        <v>1.6227319651647192</v>
      </c>
      <c r="F28">
        <f t="shared" si="12"/>
        <v>1.631443769013172</v>
      </c>
      <c r="G28">
        <f t="shared" si="12"/>
        <v>1.6397852129868202</v>
      </c>
      <c r="H28">
        <f t="shared" si="12"/>
        <v>1.6489451821656724</v>
      </c>
      <c r="L28">
        <f>D17</f>
        <v>1812.3047830711077</v>
      </c>
      <c r="M28">
        <v>21.51</v>
      </c>
      <c r="N28" s="1">
        <v>100.05</v>
      </c>
      <c r="O28">
        <f t="shared" si="4"/>
        <v>-5.183822062911223</v>
      </c>
      <c r="P28">
        <f t="shared" si="5"/>
        <v>-2.7809891840925798</v>
      </c>
      <c r="Q28">
        <f t="shared" si="6"/>
        <v>5.5192149692547829E-3</v>
      </c>
    </row>
    <row r="29" spans="1:17" x14ac:dyDescent="0.25">
      <c r="L29">
        <f>D17</f>
        <v>1812.3047830711077</v>
      </c>
      <c r="M29">
        <v>21.97</v>
      </c>
      <c r="N29" s="1">
        <v>121</v>
      </c>
      <c r="O29">
        <f t="shared" si="4"/>
        <v>-5.1746324163781754</v>
      </c>
      <c r="P29">
        <f t="shared" si="5"/>
        <v>-2.7809891840925798</v>
      </c>
      <c r="Q29">
        <f t="shared" si="6"/>
        <v>6.0696192509957104E-3</v>
      </c>
    </row>
    <row r="30" spans="1:17" x14ac:dyDescent="0.25">
      <c r="L30">
        <f>D24</f>
        <v>1854.4921508860241</v>
      </c>
      <c r="M30">
        <v>39.32</v>
      </c>
      <c r="N30" s="1">
        <v>25.3</v>
      </c>
      <c r="O30">
        <f t="shared" si="4"/>
        <v>-4.9418364898854161</v>
      </c>
      <c r="P30">
        <f t="shared" si="5"/>
        <v>-2.7177251721405398</v>
      </c>
      <c r="Q30">
        <f t="shared" si="6"/>
        <v>2.7122846185035441E-3</v>
      </c>
    </row>
    <row r="31" spans="1:17" x14ac:dyDescent="0.25">
      <c r="A31">
        <v>0.6</v>
      </c>
      <c r="C31" t="s">
        <v>2</v>
      </c>
      <c r="D31">
        <f>1343.79+1168.884*A31+291.6705*LN(A31)</f>
        <v>1896.1276349033615</v>
      </c>
      <c r="L31">
        <f>D24</f>
        <v>1854.4921508860241</v>
      </c>
      <c r="M31">
        <v>40.130000000000003</v>
      </c>
      <c r="N31" s="1">
        <v>36.229999999999997</v>
      </c>
      <c r="O31">
        <f t="shared" si="4"/>
        <v>-4.932980839311675</v>
      </c>
      <c r="P31">
        <f t="shared" si="5"/>
        <v>-2.7177251721405398</v>
      </c>
      <c r="Q31">
        <f t="shared" si="6"/>
        <v>3.2457059188787081E-3</v>
      </c>
    </row>
    <row r="32" spans="1:17" x14ac:dyDescent="0.25">
      <c r="A32" s="1"/>
      <c r="B32">
        <v>25.16</v>
      </c>
      <c r="C32">
        <v>36.04</v>
      </c>
      <c r="D32">
        <v>48.99</v>
      </c>
      <c r="E32">
        <v>64.209999999999994</v>
      </c>
      <c r="F32">
        <v>81.099999999999994</v>
      </c>
      <c r="G32">
        <v>99.78</v>
      </c>
      <c r="H32">
        <v>121.24</v>
      </c>
      <c r="L32">
        <f>D24</f>
        <v>1854.4921508860241</v>
      </c>
      <c r="M32">
        <v>41.07</v>
      </c>
      <c r="N32" s="1">
        <v>49.16</v>
      </c>
      <c r="O32">
        <f t="shared" si="4"/>
        <v>-4.9229252961918615</v>
      </c>
      <c r="P32">
        <f t="shared" si="5"/>
        <v>-2.7177251721405398</v>
      </c>
      <c r="Q32">
        <f t="shared" si="6"/>
        <v>3.78077591422179E-3</v>
      </c>
    </row>
    <row r="33" spans="1:17" x14ac:dyDescent="0.25">
      <c r="A33" s="1"/>
      <c r="B33" s="2">
        <v>75.59</v>
      </c>
      <c r="C33" s="2">
        <v>77.150000000000006</v>
      </c>
      <c r="D33" s="2">
        <v>78.78</v>
      </c>
      <c r="E33" s="2">
        <v>80.400000000000006</v>
      </c>
      <c r="F33" s="2">
        <v>81.98</v>
      </c>
      <c r="G33" s="2">
        <v>83.55</v>
      </c>
      <c r="H33" s="2">
        <v>85.28</v>
      </c>
      <c r="J33" s="1" t="s">
        <v>3</v>
      </c>
      <c r="L33">
        <f>D24</f>
        <v>1854.4921508860241</v>
      </c>
      <c r="M33">
        <v>41.95</v>
      </c>
      <c r="N33" s="1">
        <v>63.94</v>
      </c>
      <c r="O33">
        <f t="shared" si="4"/>
        <v>-4.9137180338807953</v>
      </c>
      <c r="P33">
        <f t="shared" si="5"/>
        <v>-2.7177251721405398</v>
      </c>
      <c r="Q33">
        <f t="shared" si="6"/>
        <v>4.3118268884886563E-3</v>
      </c>
    </row>
    <row r="34" spans="1:17" x14ac:dyDescent="0.25">
      <c r="B34">
        <f>SQRT(B32)</f>
        <v>5.0159744815937808</v>
      </c>
      <c r="C34">
        <f t="shared" ref="C34:H34" si="13">SQRT(C32)</f>
        <v>6.0033324079214534</v>
      </c>
      <c r="D34">
        <f t="shared" si="13"/>
        <v>6.9992856778388468</v>
      </c>
      <c r="E34">
        <f t="shared" si="13"/>
        <v>8.0131142510262503</v>
      </c>
      <c r="F34">
        <f t="shared" si="13"/>
        <v>9.0055538419355408</v>
      </c>
      <c r="G34">
        <f t="shared" si="13"/>
        <v>9.988993943335835</v>
      </c>
      <c r="H34">
        <f t="shared" si="13"/>
        <v>11.010903686800644</v>
      </c>
      <c r="J34">
        <f>INDEX(LINEST(B35:H35,B34:H34,1,1),1,2)</f>
        <v>1.8350961327847031</v>
      </c>
      <c r="L34">
        <f>D24</f>
        <v>1854.4921508860241</v>
      </c>
      <c r="M34">
        <v>42.8</v>
      </c>
      <c r="N34" s="1">
        <v>81.040000000000006</v>
      </c>
      <c r="O34">
        <f t="shared" si="4"/>
        <v>-4.9050062300323418</v>
      </c>
      <c r="P34">
        <f t="shared" si="5"/>
        <v>-2.7177251721405398</v>
      </c>
      <c r="Q34">
        <f t="shared" si="6"/>
        <v>4.8542788081580779E-3</v>
      </c>
    </row>
    <row r="35" spans="1:17" x14ac:dyDescent="0.25">
      <c r="B35">
        <f>LOG10(B33)</f>
        <v>1.8784643453414689</v>
      </c>
      <c r="C35">
        <f t="shared" ref="C35:H35" si="14">LOG10(C33)</f>
        <v>1.887335930399167</v>
      </c>
      <c r="D35">
        <f t="shared" si="14"/>
        <v>1.896415976473123</v>
      </c>
      <c r="E35">
        <f t="shared" si="14"/>
        <v>1.9052560487484513</v>
      </c>
      <c r="F35">
        <f t="shared" si="14"/>
        <v>1.9137079139804829</v>
      </c>
      <c r="G35">
        <f t="shared" si="14"/>
        <v>1.92194645422941</v>
      </c>
      <c r="H35">
        <f t="shared" si="14"/>
        <v>1.930847191682497</v>
      </c>
      <c r="L35">
        <f>D24</f>
        <v>1854.4921508860241</v>
      </c>
      <c r="M35">
        <v>43.63</v>
      </c>
      <c r="N35" s="1">
        <v>99.99</v>
      </c>
      <c r="O35">
        <f t="shared" si="4"/>
        <v>-4.896664786058694</v>
      </c>
      <c r="P35">
        <f t="shared" si="5"/>
        <v>-2.7177251721405398</v>
      </c>
      <c r="Q35">
        <f t="shared" si="6"/>
        <v>5.3920422271519974E-3</v>
      </c>
    </row>
    <row r="36" spans="1:17" x14ac:dyDescent="0.25">
      <c r="L36">
        <f>D24</f>
        <v>1854.4921508860241</v>
      </c>
      <c r="M36">
        <v>44.56</v>
      </c>
      <c r="N36" s="1">
        <v>121.2</v>
      </c>
      <c r="O36">
        <f t="shared" si="4"/>
        <v>-4.8875048168798418</v>
      </c>
      <c r="P36">
        <f t="shared" si="5"/>
        <v>-2.7177251721405398</v>
      </c>
      <c r="Q36">
        <f t="shared" si="6"/>
        <v>5.9364431121255905E-3</v>
      </c>
    </row>
    <row r="37" spans="1:17" x14ac:dyDescent="0.25">
      <c r="L37">
        <f>D31</f>
        <v>1896.1276349033615</v>
      </c>
      <c r="M37" s="2">
        <v>75.59</v>
      </c>
      <c r="N37">
        <v>25.16</v>
      </c>
      <c r="O37">
        <f t="shared" si="4"/>
        <v>-4.6772707903551956</v>
      </c>
      <c r="P37">
        <f t="shared" si="5"/>
        <v>-2.6580489135990417</v>
      </c>
      <c r="Q37">
        <f t="shared" si="6"/>
        <v>2.6453780796509654E-3</v>
      </c>
    </row>
    <row r="38" spans="1:17" x14ac:dyDescent="0.25">
      <c r="A38">
        <v>0.625</v>
      </c>
      <c r="C38" t="s">
        <v>2</v>
      </c>
      <c r="D38">
        <f>1343.79+1168.884*A38+291.6705*LN(A38)</f>
        <v>1937.2563064560813</v>
      </c>
      <c r="L38">
        <f>D31</f>
        <v>1896.1276349033615</v>
      </c>
      <c r="M38" s="2">
        <v>77.150000000000006</v>
      </c>
      <c r="N38">
        <v>36.04</v>
      </c>
      <c r="O38">
        <f t="shared" si="4"/>
        <v>-4.6683992052974972</v>
      </c>
      <c r="P38">
        <f t="shared" si="5"/>
        <v>-2.6580489135990417</v>
      </c>
      <c r="Q38">
        <f t="shared" si="6"/>
        <v>3.1661014255653843E-3</v>
      </c>
    </row>
    <row r="39" spans="1:17" x14ac:dyDescent="0.25">
      <c r="A39" s="1"/>
      <c r="B39" s="1">
        <v>25.07</v>
      </c>
      <c r="C39" s="1">
        <v>35.81</v>
      </c>
      <c r="D39" s="1">
        <v>48.91</v>
      </c>
      <c r="E39" s="1">
        <v>64</v>
      </c>
      <c r="F39" s="1">
        <v>81.2</v>
      </c>
      <c r="G39" s="1">
        <v>100.33</v>
      </c>
      <c r="H39" s="1">
        <v>120.9</v>
      </c>
      <c r="L39">
        <f>D31</f>
        <v>1896.1276349033615</v>
      </c>
      <c r="M39" s="2">
        <v>78.78</v>
      </c>
      <c r="N39">
        <v>48.99</v>
      </c>
      <c r="O39">
        <f t="shared" si="4"/>
        <v>-4.659319159223541</v>
      </c>
      <c r="P39">
        <f t="shared" si="5"/>
        <v>-2.6580489135990417</v>
      </c>
      <c r="Q39">
        <f t="shared" si="6"/>
        <v>3.6913578753866821E-3</v>
      </c>
    </row>
    <row r="40" spans="1:17" x14ac:dyDescent="0.25">
      <c r="A40" s="1"/>
      <c r="B40" s="1">
        <v>142.08000000000001</v>
      </c>
      <c r="C40" s="1">
        <v>145.09</v>
      </c>
      <c r="D40" s="1">
        <v>148.09</v>
      </c>
      <c r="E40" s="1">
        <v>151.07</v>
      </c>
      <c r="F40" s="1">
        <v>153.97</v>
      </c>
      <c r="G40" s="1">
        <v>156.80000000000001</v>
      </c>
      <c r="H40" s="1">
        <v>159.68</v>
      </c>
      <c r="J40" s="1" t="s">
        <v>3</v>
      </c>
      <c r="L40">
        <f>D31</f>
        <v>1896.1276349033615</v>
      </c>
      <c r="M40" s="2">
        <v>80.400000000000006</v>
      </c>
      <c r="N40">
        <v>64.209999999999994</v>
      </c>
      <c r="O40">
        <f t="shared" si="4"/>
        <v>-4.6504790869482129</v>
      </c>
      <c r="P40">
        <f t="shared" si="5"/>
        <v>-2.6580489135990417</v>
      </c>
      <c r="Q40">
        <f t="shared" si="6"/>
        <v>4.2260415931518495E-3</v>
      </c>
    </row>
    <row r="41" spans="1:17" x14ac:dyDescent="0.25">
      <c r="B41">
        <f>SQRT(B39)</f>
        <v>5.0069951068480183</v>
      </c>
      <c r="C41">
        <f t="shared" ref="C41:H41" si="15">SQRT(C39)</f>
        <v>5.9841457201508721</v>
      </c>
      <c r="D41">
        <f t="shared" si="15"/>
        <v>6.9935684739623447</v>
      </c>
      <c r="E41">
        <f t="shared" si="15"/>
        <v>8</v>
      </c>
      <c r="F41">
        <f t="shared" si="15"/>
        <v>9.0111042608550473</v>
      </c>
      <c r="G41">
        <f t="shared" si="15"/>
        <v>10.016486409914407</v>
      </c>
      <c r="H41">
        <f t="shared" si="15"/>
        <v>10.995453605922767</v>
      </c>
      <c r="J41">
        <f>INDEX(LINEST(B42:H42,B41:H41,1,1),1,2)</f>
        <v>2.1110995607554348</v>
      </c>
      <c r="L41">
        <f>D31</f>
        <v>1896.1276349033615</v>
      </c>
      <c r="M41" s="2">
        <v>81.98</v>
      </c>
      <c r="N41">
        <v>81.099999999999994</v>
      </c>
      <c r="O41">
        <f t="shared" si="4"/>
        <v>-4.6420272217161811</v>
      </c>
      <c r="P41">
        <f t="shared" si="5"/>
        <v>-2.6580489135990417</v>
      </c>
      <c r="Q41">
        <f t="shared" si="6"/>
        <v>4.74944496149096E-3</v>
      </c>
    </row>
    <row r="42" spans="1:17" x14ac:dyDescent="0.25">
      <c r="B42">
        <f>LOG10(B40)</f>
        <v>2.1525329484345259</v>
      </c>
      <c r="C42">
        <f t="shared" ref="C42:H42" si="16">LOG10(C40)</f>
        <v>2.1616374807045902</v>
      </c>
      <c r="D42">
        <f t="shared" si="16"/>
        <v>2.1705257331231822</v>
      </c>
      <c r="E42">
        <f t="shared" si="16"/>
        <v>2.1791782292097941</v>
      </c>
      <c r="F42">
        <f t="shared" si="16"/>
        <v>2.1874361097737083</v>
      </c>
      <c r="G42">
        <f t="shared" si="16"/>
        <v>2.1953460583484197</v>
      </c>
      <c r="H42">
        <f t="shared" si="16"/>
        <v>2.203250523943296</v>
      </c>
      <c r="L42">
        <f>D31</f>
        <v>1896.1276349033615</v>
      </c>
      <c r="M42" s="2">
        <v>83.55</v>
      </c>
      <c r="N42">
        <v>99.78</v>
      </c>
      <c r="O42">
        <f t="shared" si="4"/>
        <v>-4.6337886814672542</v>
      </c>
      <c r="P42">
        <f t="shared" si="5"/>
        <v>-2.6580489135990417</v>
      </c>
      <c r="Q42">
        <f t="shared" si="6"/>
        <v>5.2681020831411157E-3</v>
      </c>
    </row>
    <row r="43" spans="1:17" x14ac:dyDescent="0.25">
      <c r="L43">
        <f>D31</f>
        <v>1896.1276349033615</v>
      </c>
      <c r="M43" s="2">
        <v>85.28</v>
      </c>
      <c r="N43">
        <v>121.24</v>
      </c>
      <c r="O43">
        <f t="shared" si="4"/>
        <v>-4.6248879440141675</v>
      </c>
      <c r="P43">
        <f t="shared" si="5"/>
        <v>-2.6580489135990417</v>
      </c>
      <c r="Q43">
        <f t="shared" si="6"/>
        <v>5.8070477346119313E-3</v>
      </c>
    </row>
    <row r="44" spans="1:17" x14ac:dyDescent="0.25">
      <c r="L44">
        <f>D38</f>
        <v>1937.2563064560813</v>
      </c>
      <c r="M44" s="1">
        <v>142.08000000000001</v>
      </c>
      <c r="N44" s="1">
        <v>25.07</v>
      </c>
      <c r="O44">
        <f t="shared" si="4"/>
        <v>-4.4218412182651239</v>
      </c>
      <c r="P44">
        <f t="shared" si="5"/>
        <v>-2.6016175470451408</v>
      </c>
      <c r="Q44">
        <f t="shared" si="6"/>
        <v>2.5845806206240009E-3</v>
      </c>
    </row>
    <row r="45" spans="1:17" x14ac:dyDescent="0.25">
      <c r="A45">
        <v>0.65</v>
      </c>
      <c r="C45" t="s">
        <v>2</v>
      </c>
      <c r="D45">
        <f>1343.79+1168.884*A45+291.6705*LN(A45)</f>
        <v>1977.917931471856</v>
      </c>
      <c r="L45">
        <f>D38</f>
        <v>1937.2563064560813</v>
      </c>
      <c r="M45" s="1">
        <v>145.09</v>
      </c>
      <c r="N45" s="1">
        <v>35.81</v>
      </c>
      <c r="O45">
        <f t="shared" si="4"/>
        <v>-4.4127366859950596</v>
      </c>
      <c r="P45">
        <f t="shared" si="5"/>
        <v>-2.6016175470451408</v>
      </c>
      <c r="Q45">
        <f t="shared" si="6"/>
        <v>3.0889798630197598E-3</v>
      </c>
    </row>
    <row r="46" spans="1:17" x14ac:dyDescent="0.25">
      <c r="B46">
        <v>24.99</v>
      </c>
      <c r="C46">
        <v>36.04</v>
      </c>
      <c r="D46">
        <v>49.09</v>
      </c>
      <c r="E46">
        <v>64.03</v>
      </c>
      <c r="F46">
        <v>81.069999999999993</v>
      </c>
      <c r="G46">
        <v>100.05</v>
      </c>
      <c r="H46">
        <v>121.09</v>
      </c>
      <c r="L46">
        <f>D38</f>
        <v>1937.2563064560813</v>
      </c>
      <c r="M46" s="1">
        <v>148.09</v>
      </c>
      <c r="N46" s="1">
        <v>48.91</v>
      </c>
      <c r="O46">
        <f t="shared" si="4"/>
        <v>-4.4038484335764672</v>
      </c>
      <c r="P46">
        <f t="shared" si="5"/>
        <v>-2.6016175470451408</v>
      </c>
      <c r="Q46">
        <f t="shared" si="6"/>
        <v>3.6100377893496316E-3</v>
      </c>
    </row>
    <row r="47" spans="1:17" x14ac:dyDescent="0.25">
      <c r="B47">
        <v>260.5</v>
      </c>
      <c r="C47">
        <v>266</v>
      </c>
      <c r="D47">
        <v>271.3</v>
      </c>
      <c r="E47">
        <v>276.39999999999998</v>
      </c>
      <c r="F47">
        <v>281.39999999999998</v>
      </c>
      <c r="G47">
        <v>286.39999999999998</v>
      </c>
      <c r="H47">
        <v>291.5</v>
      </c>
      <c r="J47" s="1" t="s">
        <v>3</v>
      </c>
      <c r="L47">
        <f>D38</f>
        <v>1937.2563064560813</v>
      </c>
      <c r="M47" s="1">
        <v>151.07</v>
      </c>
      <c r="N47" s="1">
        <v>64</v>
      </c>
      <c r="O47">
        <f t="shared" si="4"/>
        <v>-4.3951959374898557</v>
      </c>
      <c r="P47">
        <f t="shared" si="5"/>
        <v>-2.6016175470451408</v>
      </c>
      <c r="Q47">
        <f t="shared" si="6"/>
        <v>4.1295516619764142E-3</v>
      </c>
    </row>
    <row r="48" spans="1:17" x14ac:dyDescent="0.25">
      <c r="B48">
        <f>SQRT(B46)</f>
        <v>4.9989998999799949</v>
      </c>
      <c r="C48">
        <f t="shared" ref="C48:H48" si="17">SQRT(C46)</f>
        <v>6.0033324079214534</v>
      </c>
      <c r="D48">
        <f t="shared" si="17"/>
        <v>7.0064256222413439</v>
      </c>
      <c r="E48">
        <f t="shared" si="17"/>
        <v>8.0018747803249202</v>
      </c>
      <c r="F48">
        <f t="shared" si="17"/>
        <v>9.0038880490596949</v>
      </c>
      <c r="G48">
        <f t="shared" si="17"/>
        <v>10.0024996875781</v>
      </c>
      <c r="H48">
        <f t="shared" si="17"/>
        <v>11.00409014866745</v>
      </c>
      <c r="J48">
        <f>INDEX(LINEST(B49:H49,B48:H48,1,1),1,2)</f>
        <v>2.3762161934354018</v>
      </c>
      <c r="L48">
        <f>D38</f>
        <v>1937.2563064560813</v>
      </c>
      <c r="M48" s="1">
        <v>153.97</v>
      </c>
      <c r="N48" s="1">
        <v>81.2</v>
      </c>
      <c r="O48">
        <f t="shared" si="4"/>
        <v>-4.3869380569259411</v>
      </c>
      <c r="P48">
        <f t="shared" si="5"/>
        <v>-2.6016175470451408</v>
      </c>
      <c r="Q48">
        <f t="shared" si="6"/>
        <v>4.6514775720820885E-3</v>
      </c>
    </row>
    <row r="49" spans="2:17" x14ac:dyDescent="0.25">
      <c r="B49">
        <f>LOG10(B47)</f>
        <v>2.4158077276355434</v>
      </c>
      <c r="C49">
        <f t="shared" ref="C49:H49" si="18">LOG10(C47)</f>
        <v>2.424881636631067</v>
      </c>
      <c r="D49">
        <f t="shared" si="18"/>
        <v>2.433449793761596</v>
      </c>
      <c r="E49">
        <f t="shared" si="18"/>
        <v>2.4415380387021606</v>
      </c>
      <c r="F49">
        <f t="shared" si="18"/>
        <v>2.4493240930987268</v>
      </c>
      <c r="G49">
        <f t="shared" si="18"/>
        <v>2.4569730136358179</v>
      </c>
      <c r="H49">
        <f t="shared" si="18"/>
        <v>2.4646385590950328</v>
      </c>
      <c r="L49">
        <f>D38</f>
        <v>1937.2563064560813</v>
      </c>
      <c r="M49" s="1">
        <v>156.80000000000001</v>
      </c>
      <c r="N49" s="1">
        <v>100.33</v>
      </c>
      <c r="O49">
        <f t="shared" si="4"/>
        <v>-4.3790281083512301</v>
      </c>
      <c r="P49">
        <f t="shared" si="5"/>
        <v>-2.6016175470451408</v>
      </c>
      <c r="Q49">
        <f t="shared" si="6"/>
        <v>5.1704497626532753E-3</v>
      </c>
    </row>
    <row r="50" spans="2:17" x14ac:dyDescent="0.25">
      <c r="L50">
        <f>D38</f>
        <v>1937.2563064560813</v>
      </c>
      <c r="M50" s="1">
        <v>159.68</v>
      </c>
      <c r="N50" s="1">
        <v>120.9</v>
      </c>
      <c r="O50">
        <f t="shared" si="4"/>
        <v>-4.3711236427563538</v>
      </c>
      <c r="P50">
        <f t="shared" si="5"/>
        <v>-2.6016175470451408</v>
      </c>
      <c r="Q50">
        <f t="shared" si="6"/>
        <v>5.6757867140653645E-3</v>
      </c>
    </row>
    <row r="51" spans="2:17" x14ac:dyDescent="0.25">
      <c r="L51">
        <f>D45</f>
        <v>1977.917931471856</v>
      </c>
      <c r="M51">
        <v>260.5</v>
      </c>
      <c r="N51">
        <v>24.99</v>
      </c>
      <c r="O51">
        <f t="shared" si="4"/>
        <v>-4.1766088078085835</v>
      </c>
      <c r="P51">
        <f t="shared" si="5"/>
        <v>-2.5481340351920028</v>
      </c>
      <c r="Q51">
        <f t="shared" si="6"/>
        <v>2.5274051164802468E-3</v>
      </c>
    </row>
    <row r="52" spans="2:17" x14ac:dyDescent="0.25">
      <c r="L52">
        <f>D45</f>
        <v>1977.917931471856</v>
      </c>
      <c r="M52">
        <v>266</v>
      </c>
      <c r="N52">
        <v>36.04</v>
      </c>
      <c r="O52">
        <f t="shared" si="4"/>
        <v>-4.1675348988130594</v>
      </c>
      <c r="P52">
        <f t="shared" si="5"/>
        <v>-2.5481340351920028</v>
      </c>
      <c r="Q52">
        <f t="shared" si="6"/>
        <v>3.0351777049991697E-3</v>
      </c>
    </row>
    <row r="53" spans="2:17" x14ac:dyDescent="0.25">
      <c r="L53">
        <f>D45</f>
        <v>1977.917931471856</v>
      </c>
      <c r="M53">
        <v>271.3</v>
      </c>
      <c r="N53">
        <v>49.09</v>
      </c>
      <c r="O53">
        <f t="shared" si="4"/>
        <v>-4.1589667416825309</v>
      </c>
      <c r="P53">
        <f t="shared" si="5"/>
        <v>-2.5481340351920028</v>
      </c>
      <c r="Q53">
        <f t="shared" si="6"/>
        <v>3.5423237287846182E-3</v>
      </c>
    </row>
    <row r="54" spans="2:17" x14ac:dyDescent="0.25">
      <c r="L54">
        <f>D45</f>
        <v>1977.917931471856</v>
      </c>
      <c r="M54">
        <v>276.39999999999998</v>
      </c>
      <c r="N54">
        <v>64.03</v>
      </c>
      <c r="O54">
        <f t="shared" si="4"/>
        <v>-4.1508784967419654</v>
      </c>
      <c r="P54">
        <f t="shared" si="5"/>
        <v>-2.5481340351920028</v>
      </c>
      <c r="Q54">
        <f t="shared" si="6"/>
        <v>4.045605054184615E-3</v>
      </c>
    </row>
    <row r="55" spans="2:17" x14ac:dyDescent="0.25">
      <c r="L55">
        <f>D45</f>
        <v>1977.917931471856</v>
      </c>
      <c r="M55">
        <v>281.39999999999998</v>
      </c>
      <c r="N55">
        <v>81.069999999999993</v>
      </c>
      <c r="O55">
        <f t="shared" si="4"/>
        <v>-4.1430924423453996</v>
      </c>
      <c r="P55">
        <f t="shared" si="5"/>
        <v>-2.5481340351920028</v>
      </c>
      <c r="Q55">
        <f t="shared" si="6"/>
        <v>4.5522050767594305E-3</v>
      </c>
    </row>
    <row r="56" spans="2:17" x14ac:dyDescent="0.25">
      <c r="L56">
        <f>D45</f>
        <v>1977.917931471856</v>
      </c>
      <c r="M56">
        <v>286.39999999999998</v>
      </c>
      <c r="N56">
        <v>100.05</v>
      </c>
      <c r="O56">
        <f t="shared" si="4"/>
        <v>-4.135443521808309</v>
      </c>
      <c r="P56">
        <f t="shared" si="5"/>
        <v>-2.5481340351920028</v>
      </c>
      <c r="Q56">
        <f t="shared" si="6"/>
        <v>5.0570852958164939E-3</v>
      </c>
    </row>
    <row r="57" spans="2:17" x14ac:dyDescent="0.25">
      <c r="L57">
        <f>D45</f>
        <v>1977.917931471856</v>
      </c>
      <c r="M57">
        <v>291.5</v>
      </c>
      <c r="N57">
        <v>121.09</v>
      </c>
      <c r="O57">
        <f t="shared" si="4"/>
        <v>-4.127777976349094</v>
      </c>
      <c r="P57">
        <f t="shared" si="5"/>
        <v>-2.5481340351920028</v>
      </c>
      <c r="Q57">
        <f t="shared" si="6"/>
        <v>5.5634715543929677E-3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Hsv1023</dc:creator>
  <cp:lastModifiedBy>Xsu1023</cp:lastModifiedBy>
  <dcterms:created xsi:type="dcterms:W3CDTF">2015-06-05T18:19:34Z</dcterms:created>
  <dcterms:modified xsi:type="dcterms:W3CDTF">2021-10-18T14:39:27Z</dcterms:modified>
</cp:coreProperties>
</file>