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45" windowWidth="19395" windowHeight="7830"/>
  </bookViews>
  <sheets>
    <sheet name="104上學期決算" sheetId="1" r:id="rId1"/>
  </sheets>
  <calcPr calcId="145621"/>
</workbook>
</file>

<file path=xl/calcChain.xml><?xml version="1.0" encoding="utf-8"?>
<calcChain xmlns="http://schemas.openxmlformats.org/spreadsheetml/2006/main">
  <c r="F50" i="1" l="1"/>
  <c r="G17" i="1" l="1"/>
  <c r="G16" i="1"/>
  <c r="F339" i="1"/>
  <c r="D339" i="1"/>
  <c r="K358" i="1" l="1"/>
  <c r="K356" i="1"/>
  <c r="K354" i="1"/>
  <c r="K353" i="1"/>
  <c r="K352" i="1"/>
  <c r="K351" i="1"/>
  <c r="K350" i="1"/>
  <c r="K345" i="1"/>
  <c r="K346" i="1"/>
  <c r="K347" i="1"/>
  <c r="K344" i="1"/>
  <c r="L445" i="1"/>
  <c r="L434" i="1"/>
  <c r="L391" i="1"/>
  <c r="L382" i="1"/>
  <c r="L384" i="1" s="1"/>
  <c r="L372" i="1"/>
  <c r="L354" i="1"/>
  <c r="L353" i="1"/>
  <c r="L352" i="1"/>
  <c r="L360" i="1" s="1"/>
  <c r="K360" i="1" l="1"/>
  <c r="L270" i="1" l="1"/>
  <c r="L264" i="1"/>
  <c r="F120" i="1"/>
  <c r="L96" i="1"/>
  <c r="K95" i="1"/>
  <c r="K238" i="1"/>
  <c r="K243" i="1"/>
  <c r="K241" i="1"/>
  <c r="K242" i="1"/>
  <c r="K96" i="1"/>
  <c r="K92" i="1"/>
  <c r="F176" i="1" l="1"/>
  <c r="F144" i="1"/>
  <c r="F106" i="1"/>
  <c r="D99" i="1"/>
  <c r="K273" i="1"/>
  <c r="L273" i="1"/>
  <c r="F234" i="1" s="1"/>
  <c r="K259" i="1"/>
  <c r="K270" i="1"/>
  <c r="L64" i="1" l="1"/>
  <c r="L289" i="1" l="1"/>
  <c r="L200" i="1"/>
  <c r="L117" i="1"/>
  <c r="L123" i="1"/>
  <c r="L128" i="1" s="1"/>
  <c r="L312" i="1" l="1"/>
  <c r="L313" i="1"/>
  <c r="L318" i="1"/>
  <c r="L331" i="1"/>
  <c r="L334" i="1"/>
  <c r="L221" i="1"/>
  <c r="K189" i="1"/>
  <c r="L186" i="1"/>
  <c r="L187" i="1" s="1"/>
  <c r="L154" i="1"/>
  <c r="L148" i="1"/>
  <c r="L75" i="1"/>
  <c r="L76" i="1" s="1"/>
  <c r="L191" i="1" l="1"/>
  <c r="L337" i="1"/>
  <c r="K54" i="1"/>
  <c r="K57" i="1"/>
  <c r="K59" i="1"/>
  <c r="K60" i="1"/>
  <c r="K70" i="1"/>
  <c r="K72" i="1"/>
  <c r="K83" i="1"/>
  <c r="K84" i="1"/>
  <c r="K85" i="1"/>
  <c r="K88" i="1"/>
  <c r="K101" i="1"/>
  <c r="K102" i="1"/>
  <c r="K103" i="1"/>
  <c r="K109" i="1"/>
  <c r="K110" i="1"/>
  <c r="K111" i="1"/>
  <c r="K112" i="1"/>
  <c r="K116" i="1"/>
  <c r="K117" i="1" s="1"/>
  <c r="K128" i="1"/>
  <c r="D120" i="1" s="1"/>
  <c r="K135" i="1"/>
  <c r="D131" i="1" s="1"/>
  <c r="D138" i="1"/>
  <c r="K141" i="1"/>
  <c r="K148" i="1"/>
  <c r="K149" i="1"/>
  <c r="K151" i="1"/>
  <c r="K153" i="1"/>
  <c r="K154" i="1"/>
  <c r="K156" i="1"/>
  <c r="K157" i="1"/>
  <c r="K159" i="1"/>
  <c r="K162" i="1"/>
  <c r="K163" i="1"/>
  <c r="K164" i="1"/>
  <c r="K165" i="1"/>
  <c r="K168" i="1"/>
  <c r="K169" i="1"/>
  <c r="K172" i="1"/>
  <c r="I179" i="1"/>
  <c r="K179" i="1" s="1"/>
  <c r="I180" i="1"/>
  <c r="K180" i="1" s="1"/>
  <c r="K181" i="1"/>
  <c r="K182" i="1"/>
  <c r="K183" i="1"/>
  <c r="K184" i="1"/>
  <c r="K185" i="1"/>
  <c r="K190" i="1"/>
  <c r="K200" i="1"/>
  <c r="K205" i="1"/>
  <c r="I206" i="1"/>
  <c r="K206" i="1" s="1"/>
  <c r="K207" i="1"/>
  <c r="K208" i="1"/>
  <c r="K209" i="1"/>
  <c r="K210" i="1"/>
  <c r="I211" i="1"/>
  <c r="K211" i="1" s="1"/>
  <c r="K212" i="1"/>
  <c r="K213" i="1"/>
  <c r="K214" i="1"/>
  <c r="K215" i="1"/>
  <c r="K218" i="1"/>
  <c r="K226" i="1"/>
  <c r="K227" i="1"/>
  <c r="K228" i="1"/>
  <c r="K229" i="1"/>
  <c r="K244" i="1"/>
  <c r="K279" i="1"/>
  <c r="K280" i="1" s="1"/>
  <c r="K286" i="1"/>
  <c r="K287" i="1"/>
  <c r="K288" i="1"/>
  <c r="K308" i="1"/>
  <c r="K312" i="1"/>
  <c r="K313" i="1"/>
  <c r="K315" i="1"/>
  <c r="K316" i="1"/>
  <c r="K318" i="1"/>
  <c r="K319" i="1"/>
  <c r="K321" i="1"/>
  <c r="K322" i="1"/>
  <c r="K323" i="1"/>
  <c r="K325" i="1"/>
  <c r="K326" i="1"/>
  <c r="K328" i="1"/>
  <c r="K329" i="1"/>
  <c r="K331" i="1"/>
  <c r="K332" i="1"/>
  <c r="K334" i="1"/>
  <c r="K335" i="1"/>
  <c r="K113" i="1" l="1"/>
  <c r="D106" i="1" s="1"/>
  <c r="K289" i="1"/>
  <c r="D234" i="1" s="1"/>
  <c r="K337" i="1"/>
  <c r="K173" i="1"/>
  <c r="D144" i="1" s="1"/>
  <c r="K64" i="1"/>
  <c r="K231" i="1"/>
  <c r="K187" i="1"/>
  <c r="K191" i="1" s="1"/>
  <c r="K76" i="1"/>
  <c r="K136" i="1"/>
  <c r="K104" i="1"/>
  <c r="K216" i="1"/>
  <c r="K219" i="1" s="1"/>
  <c r="D176" i="1"/>
  <c r="D50" i="1" l="1"/>
</calcChain>
</file>

<file path=xl/sharedStrings.xml><?xml version="1.0" encoding="utf-8"?>
<sst xmlns="http://schemas.openxmlformats.org/spreadsheetml/2006/main" count="767" uniqueCount="348">
  <si>
    <t>1.將總務改名為財務長</t>
    <phoneticPr fontId="2" type="noConversion"/>
  </si>
  <si>
    <t>104學年度系監會之共同決議，歷屆系監會須遵守之</t>
    <phoneticPr fontId="2" type="noConversion"/>
  </si>
  <si>
    <t>2.增設公關部</t>
    <phoneticPr fontId="2" type="noConversion"/>
  </si>
  <si>
    <t>1.將行政部權益組改為獨立部門，並改命名為「權益部」</t>
    <phoneticPr fontId="2" type="noConversion"/>
  </si>
  <si>
    <t>103學年度系監會之共同決議，歷屆系監會須遵守之</t>
    <phoneticPr fontId="2" type="noConversion"/>
  </si>
  <si>
    <t>5.從102學年度始啟動退費機制，系會保留20萬基金，若戶頭內於年度結算時餘額大於20萬歸還(預算-決算)之金額，若低於20萬則不退還</t>
    <phoneticPr fontId="2" type="noConversion"/>
  </si>
  <si>
    <t>4.系監會餐費補助應遵循學校開會餐費補助金額</t>
    <phoneticPr fontId="2" type="noConversion"/>
  </si>
  <si>
    <t>3.醫聯會費大七的費用併入系會費收取，大六的獨立向大六收取</t>
    <phoneticPr fontId="2" type="noConversion"/>
  </si>
  <si>
    <t>2.大醫盃車馬費補助，每隊名單上隊員來回至多補助300</t>
    <phoneticPr fontId="2" type="noConversion"/>
  </si>
  <si>
    <t>1.大醫盃車馬費補助，領隊會議人數每人補助去回自強號，每隊最多一人</t>
    <phoneticPr fontId="2" type="noConversion"/>
  </si>
  <si>
    <t>102學年度系監會之共同決議，歷屆系監會須遵守之</t>
    <phoneticPr fontId="2" type="noConversion"/>
  </si>
  <si>
    <t>8.南杏社日後每年補助固定為35000</t>
    <phoneticPr fontId="2" type="noConversion"/>
  </si>
  <si>
    <t>7.國事部車馬費以莒光號來回為上限</t>
    <phoneticPr fontId="2" type="noConversion"/>
  </si>
  <si>
    <t>6.下次亞醫會開始收報名費以支出評審的茶水費(意即開始由報名者付費，今年由於已申請完畢故由系會之付)</t>
    <phoneticPr fontId="2" type="noConversion"/>
  </si>
  <si>
    <t>5.TBH決定予以補助的最高金額每年都應遵守</t>
    <phoneticPr fontId="2" type="noConversion"/>
  </si>
  <si>
    <t>4.資產證明，決算前普查完畢提報資料至系監會(作名冊之需，拍照存證)，普查由一二級系監共六名幫忙清點所有隸屬系學會之財產</t>
    <phoneticPr fontId="2" type="noConversion"/>
  </si>
  <si>
    <t>3.交通費以公務員最高補助為主(自強號)，不得再開高鐵或者更高票價之預算</t>
    <phoneticPr fontId="2" type="noConversion"/>
  </si>
  <si>
    <t>2.一次性耗材(除球隊基本的球具外)、護具、教練費、盃賽補助(系內活動或代表系上對外比賽不在此限制內)不可再開預算</t>
    <phoneticPr fontId="2" type="noConversion"/>
  </si>
  <si>
    <t>1.關於使用年限(如果在期限內損壞需再申請者則須說明原因)</t>
    <phoneticPr fontId="2" type="noConversion"/>
  </si>
  <si>
    <t>100學年度系監會之共同決議，歷屆系監會須遵守之</t>
    <phoneticPr fontId="2" type="noConversion"/>
  </si>
  <si>
    <t>會議出席費：外聘講師2000元/人，校內人員不得支領。(同一天活動單一講師不得同時支領授課鐘點費及會議出席費)</t>
  </si>
  <si>
    <t>授課鐘點費：內聘講師800/小時，外聘講師1600/小時，最高補助2小時。</t>
  </si>
  <si>
    <t>2.經費補助要點：</t>
    <phoneticPr fontId="2" type="noConversion"/>
  </si>
  <si>
    <t>1.M98  150人    M99 145人    M100 150人    M101 152人    M102 152人    M103 153人    M104  150人 共1052人</t>
    <phoneticPr fontId="2" type="noConversion"/>
  </si>
  <si>
    <t>總和</t>
    <phoneticPr fontId="2" type="noConversion"/>
  </si>
  <si>
    <t>支出</t>
    <phoneticPr fontId="2" type="noConversion"/>
  </si>
  <si>
    <t>備註</t>
    <phoneticPr fontId="2" type="noConversion"/>
  </si>
  <si>
    <t>決算</t>
    <phoneticPr fontId="2" type="noConversion"/>
  </si>
  <si>
    <t>實銷</t>
    <phoneticPr fontId="2" type="noConversion"/>
  </si>
  <si>
    <t>預算</t>
    <phoneticPr fontId="2" type="noConversion"/>
  </si>
  <si>
    <t>數量</t>
    <phoneticPr fontId="2" type="noConversion"/>
  </si>
  <si>
    <t>單價</t>
    <phoneticPr fontId="2" type="noConversion"/>
  </si>
  <si>
    <t>項目</t>
    <phoneticPr fontId="2" type="noConversion"/>
  </si>
  <si>
    <t>備註</t>
    <phoneticPr fontId="2" type="noConversion"/>
  </si>
  <si>
    <t>決算</t>
    <phoneticPr fontId="2" type="noConversion"/>
  </si>
  <si>
    <t>決議</t>
    <phoneticPr fontId="2" type="noConversion"/>
  </si>
  <si>
    <t>※場地費扣除放假天費用。</t>
  </si>
  <si>
    <t>http://phy.kmu.edu.tw/front/bin/ptlist.phtml?Category=22</t>
  </si>
  <si>
    <t>裝球膠籃子</t>
  </si>
  <si>
    <t>回收網</t>
  </si>
  <si>
    <t>比賽球</t>
  </si>
  <si>
    <r>
      <t>練習球</t>
    </r>
    <r>
      <rPr>
        <b/>
        <sz val="12"/>
        <color theme="1"/>
        <rFont val="標楷體"/>
        <family val="4"/>
        <charset val="136"/>
      </rPr>
      <t>B</t>
    </r>
  </si>
  <si>
    <r>
      <t>練習球</t>
    </r>
    <r>
      <rPr>
        <b/>
        <sz val="12"/>
        <color theme="1"/>
        <rFont val="標楷體"/>
        <family val="4"/>
        <charset val="136"/>
      </rPr>
      <t>A</t>
    </r>
  </si>
  <si>
    <t>Mikasa螺旋膠球</t>
  </si>
  <si>
    <t>往後大醫盃球員交通補助費上限來回300元</t>
  </si>
  <si>
    <t>※交通費：每隊至多補助兩名球經(205為去年人數)</t>
  </si>
  <si>
    <t>※報名費：團體項目一律補助，個人項目補助一半，名單內球員及經理全額補助保險費</t>
  </si>
  <si>
    <t>本部</t>
    <phoneticPr fontId="2" type="noConversion"/>
  </si>
  <si>
    <t>各系隊若有繳交財產清單，請於下次系監會時附上</t>
    <phoneticPr fontId="2" type="noConversion"/>
  </si>
  <si>
    <t>體育部</t>
    <phoneticPr fontId="2" type="noConversion"/>
  </si>
  <si>
    <t>台北</t>
  </si>
  <si>
    <t>NM3rd</t>
  </si>
  <si>
    <t>NM2nd</t>
  </si>
  <si>
    <t>SCOME</t>
  </si>
  <si>
    <t>台南</t>
  </si>
  <si>
    <t>SCORA</t>
  </si>
  <si>
    <t>SCOPE</t>
  </si>
  <si>
    <t>台中</t>
  </si>
  <si>
    <t>SCORE</t>
  </si>
  <si>
    <t>NM5th</t>
  </si>
  <si>
    <t>NM4th</t>
  </si>
  <si>
    <t>NM2nd&amp;3rd</t>
  </si>
  <si>
    <t>SCORP</t>
  </si>
  <si>
    <t>SCOPH</t>
  </si>
  <si>
    <t>AMSA</t>
  </si>
  <si>
    <t>國事長會議</t>
  </si>
  <si>
    <t>全國醫聯會幹部會議</t>
  </si>
  <si>
    <t>全部部門</t>
  </si>
  <si>
    <t>備註</t>
  </si>
  <si>
    <t>決算</t>
  </si>
  <si>
    <t>決議</t>
  </si>
  <si>
    <t>實銷</t>
  </si>
  <si>
    <t>預算</t>
  </si>
  <si>
    <t>數量</t>
  </si>
  <si>
    <t>單價</t>
  </si>
  <si>
    <t>項目</t>
  </si>
  <si>
    <t>車馬費</t>
  </si>
  <si>
    <t>總和</t>
    <phoneticPr fontId="19" type="noConversion"/>
  </si>
  <si>
    <t>一卡通免費:)</t>
    <phoneticPr fontId="19" type="noConversion"/>
  </si>
  <si>
    <t>公車車資(榮總)</t>
    <phoneticPr fontId="19" type="noConversion"/>
  </si>
  <si>
    <t>捷運車資(中途)</t>
  </si>
  <si>
    <t>宣傳海報</t>
  </si>
  <si>
    <t>彩虹筆(有獎徵答)</t>
  </si>
  <si>
    <t>氣球</t>
  </si>
  <si>
    <t>糖果</t>
  </si>
  <si>
    <t>主持人</t>
  </si>
  <si>
    <t>魔術</t>
  </si>
  <si>
    <t>小熊醫生</t>
  </si>
  <si>
    <t>衛教</t>
  </si>
  <si>
    <t>唱跳</t>
  </si>
  <si>
    <t>戲劇</t>
  </si>
  <si>
    <t>TBBH</t>
    <phoneticPr fontId="19" type="noConversion"/>
  </si>
  <si>
    <t>支出</t>
  </si>
  <si>
    <t>SCOPH</t>
    <phoneticPr fontId="19" type="noConversion"/>
  </si>
  <si>
    <t>交通費</t>
    <phoneticPr fontId="19" type="noConversion"/>
  </si>
  <si>
    <t>自強號來回，實報實銷</t>
    <phoneticPr fontId="19" type="noConversion"/>
  </si>
  <si>
    <t>講師費</t>
    <phoneticPr fontId="19" type="noConversion"/>
  </si>
  <si>
    <t>海報</t>
    <phoneticPr fontId="19" type="noConversion"/>
  </si>
  <si>
    <t>便當</t>
    <phoneticPr fontId="19" type="noConversion"/>
  </si>
  <si>
    <t>醫學教育講座</t>
    <phoneticPr fontId="19" type="noConversion"/>
  </si>
  <si>
    <t>學長姐餐費</t>
  </si>
  <si>
    <t>甄選說明會</t>
    <phoneticPr fontId="19" type="noConversion"/>
  </si>
  <si>
    <t>SCOPE</t>
    <phoneticPr fontId="19" type="noConversion"/>
  </si>
  <si>
    <t>活動費</t>
  </si>
  <si>
    <t>獎品(廠商贊助及人權組織贊助)</t>
  </si>
  <si>
    <t>獎狀</t>
  </si>
  <si>
    <t>等單價出來後要到系監會審。如果義賣有收入也要附上。</t>
    <phoneticPr fontId="2" type="noConversion"/>
  </si>
  <si>
    <t>中央SCORP紀念品(目前單價未確定)</t>
    <phoneticPr fontId="2" type="noConversion"/>
  </si>
  <si>
    <t>小卡一盒</t>
  </si>
  <si>
    <t>PP版</t>
  </si>
  <si>
    <t>海報</t>
  </si>
  <si>
    <t>人權週</t>
  </si>
  <si>
    <t>校園大使徵選網路宣傳</t>
    <phoneticPr fontId="19" type="noConversion"/>
  </si>
  <si>
    <t>獎品(廠商贊助及人權組織贊助)</t>
    <phoneticPr fontId="19" type="noConversion"/>
  </si>
  <si>
    <t>獎狀</t>
    <phoneticPr fontId="19" type="noConversion"/>
  </si>
  <si>
    <t>茶水費(學校補助)</t>
    <phoneticPr fontId="19" type="noConversion"/>
  </si>
  <si>
    <t>評審聘請費(學校補助)</t>
    <phoneticPr fontId="19" type="noConversion"/>
  </si>
  <si>
    <t>評審交通費(學校補助)</t>
    <phoneticPr fontId="19" type="noConversion"/>
  </si>
  <si>
    <t>PP版</t>
    <phoneticPr fontId="19" type="noConversion"/>
  </si>
  <si>
    <t>網路宣傳</t>
    <phoneticPr fontId="19" type="noConversion"/>
  </si>
  <si>
    <t>南區計畫-攝影比賽(為後來的浪人計畫宣傳結合校園大使和贊助廠商)</t>
    <phoneticPr fontId="19" type="noConversion"/>
  </si>
  <si>
    <t>美宣用品</t>
  </si>
  <si>
    <t>保險套(有獎徵答獎品)</t>
    <phoneticPr fontId="19" type="noConversion"/>
  </si>
  <si>
    <t>義賣品</t>
    <phoneticPr fontId="19" type="noConversion"/>
  </si>
  <si>
    <t>世界愛滋日</t>
  </si>
  <si>
    <t>台北同志大遊行</t>
    <phoneticPr fontId="19" type="noConversion"/>
  </si>
  <si>
    <t>國事部</t>
    <phoneticPr fontId="2" type="noConversion"/>
  </si>
  <si>
    <t>邀請卡</t>
  </si>
  <si>
    <t>文宣</t>
  </si>
  <si>
    <t>燈光音響</t>
  </si>
  <si>
    <t>場地費</t>
  </si>
  <si>
    <t>場地器材</t>
  </si>
  <si>
    <t>醫學之夜</t>
  </si>
  <si>
    <t>上限一萬六</t>
    <phoneticPr fontId="12" type="noConversion"/>
  </si>
  <si>
    <t>四系補助</t>
    <phoneticPr fontId="12" type="noConversion"/>
  </si>
  <si>
    <t>門票</t>
    <phoneticPr fontId="12" type="noConversion"/>
  </si>
  <si>
    <t>收入</t>
    <phoneticPr fontId="12" type="noConversion"/>
  </si>
  <si>
    <t>工讀生</t>
    <phoneticPr fontId="12" type="noConversion"/>
  </si>
  <si>
    <t>糖果</t>
    <phoneticPr fontId="12" type="noConversion"/>
  </si>
  <si>
    <t>聖誕帽</t>
    <phoneticPr fontId="12" type="noConversion"/>
  </si>
  <si>
    <t>螢光棒</t>
    <phoneticPr fontId="12" type="noConversion"/>
  </si>
  <si>
    <t>面具</t>
    <phoneticPr fontId="12" type="noConversion"/>
  </si>
  <si>
    <t>摸彩獎品</t>
    <phoneticPr fontId="12" type="noConversion"/>
  </si>
  <si>
    <t>票卷</t>
    <phoneticPr fontId="12" type="noConversion"/>
  </si>
  <si>
    <t>海報</t>
    <phoneticPr fontId="12" type="noConversion"/>
  </si>
  <si>
    <t>印刷費</t>
    <phoneticPr fontId="12" type="noConversion"/>
  </si>
  <si>
    <t>DJ</t>
    <phoneticPr fontId="12" type="noConversion"/>
  </si>
  <si>
    <t>飲料</t>
    <phoneticPr fontId="12" type="noConversion"/>
  </si>
  <si>
    <t>sway包場</t>
    <phoneticPr fontId="12" type="noConversion"/>
  </si>
  <si>
    <t>場地費</t>
    <phoneticPr fontId="12" type="noConversion"/>
  </si>
  <si>
    <t>支出</t>
    <phoneticPr fontId="12" type="noConversion"/>
  </si>
  <si>
    <t>耶誕舞會</t>
    <phoneticPr fontId="12" type="noConversion"/>
  </si>
  <si>
    <t>總和</t>
    <phoneticPr fontId="12" type="noConversion"/>
  </si>
  <si>
    <t>大講堂加班費</t>
    <phoneticPr fontId="2" type="noConversion"/>
  </si>
  <si>
    <t>點心</t>
    <phoneticPr fontId="12" type="noConversion"/>
  </si>
  <si>
    <t>六區</t>
    <phoneticPr fontId="12" type="noConversion"/>
  </si>
  <si>
    <t>獎品</t>
    <phoneticPr fontId="12" type="noConversion"/>
  </si>
  <si>
    <t>飲料(麥當勞)</t>
    <phoneticPr fontId="12" type="noConversion"/>
  </si>
  <si>
    <t>制服之夜</t>
  </si>
  <si>
    <t>系會支出</t>
    <phoneticPr fontId="12" type="noConversion"/>
  </si>
  <si>
    <t>報名費</t>
    <phoneticPr fontId="8" type="noConversion"/>
  </si>
  <si>
    <t>收入</t>
    <phoneticPr fontId="8" type="noConversion"/>
  </si>
  <si>
    <t>總和</t>
    <phoneticPr fontId="8" type="noConversion"/>
  </si>
  <si>
    <t>飲料</t>
    <phoneticPr fontId="8" type="noConversion"/>
  </si>
  <si>
    <t>烤雞</t>
    <phoneticPr fontId="8" type="noConversion"/>
  </si>
  <si>
    <t>蛋糕</t>
  </si>
  <si>
    <t>橘子</t>
    <phoneticPr fontId="8" type="noConversion"/>
  </si>
  <si>
    <t>水餃</t>
  </si>
  <si>
    <t>支出</t>
    <phoneticPr fontId="8" type="noConversion"/>
  </si>
  <si>
    <t>備註</t>
    <phoneticPr fontId="8" type="noConversion"/>
  </si>
  <si>
    <t>決算</t>
    <phoneticPr fontId="8" type="noConversion"/>
  </si>
  <si>
    <t>決議</t>
    <phoneticPr fontId="8" type="noConversion"/>
  </si>
  <si>
    <t>實銷</t>
    <phoneticPr fontId="8" type="noConversion"/>
  </si>
  <si>
    <t>預算</t>
    <phoneticPr fontId="8" type="noConversion"/>
  </si>
  <si>
    <t>數量</t>
    <phoneticPr fontId="8" type="noConversion"/>
  </si>
  <si>
    <t>單價</t>
    <phoneticPr fontId="8" type="noConversion"/>
  </si>
  <si>
    <t>項目</t>
    <phoneticPr fontId="8" type="noConversion"/>
  </si>
  <si>
    <t>吃東西大賽</t>
    <phoneticPr fontId="8" type="noConversion"/>
  </si>
  <si>
    <t>活動部</t>
    <phoneticPr fontId="2" type="noConversion"/>
  </si>
  <si>
    <t>茶水(給師長)</t>
    <phoneticPr fontId="2" type="noConversion"/>
  </si>
  <si>
    <t>系主任有約</t>
    <phoneticPr fontId="2" type="noConversion"/>
  </si>
  <si>
    <t>便利貼</t>
    <phoneticPr fontId="2" type="noConversion"/>
  </si>
  <si>
    <t>海報紙</t>
    <phoneticPr fontId="2" type="noConversion"/>
  </si>
  <si>
    <t>公民咖啡館</t>
    <phoneticPr fontId="2" type="noConversion"/>
  </si>
  <si>
    <t>佳作</t>
    <phoneticPr fontId="2" type="noConversion"/>
  </si>
  <si>
    <t>優作</t>
    <phoneticPr fontId="2" type="noConversion"/>
  </si>
  <si>
    <t>優勝</t>
    <phoneticPr fontId="2" type="noConversion"/>
  </si>
  <si>
    <t>禮卷</t>
    <phoneticPr fontId="2" type="noConversion"/>
  </si>
  <si>
    <t>照片印製</t>
    <phoneticPr fontId="2" type="noConversion"/>
  </si>
  <si>
    <t>圖文創作展</t>
    <phoneticPr fontId="2" type="noConversion"/>
  </si>
  <si>
    <t>海報</t>
    <phoneticPr fontId="2" type="noConversion"/>
  </si>
  <si>
    <t>權益週</t>
    <phoneticPr fontId="2" type="noConversion"/>
  </si>
  <si>
    <t>講師費</t>
    <phoneticPr fontId="2" type="noConversion"/>
  </si>
  <si>
    <t>文本</t>
    <phoneticPr fontId="2" type="noConversion"/>
  </si>
  <si>
    <t>讀書會</t>
    <phoneticPr fontId="2" type="noConversion"/>
  </si>
  <si>
    <t>數量:2張x6</t>
    <phoneticPr fontId="2" type="noConversion"/>
  </si>
  <si>
    <t>便當(共6次講座)</t>
    <phoneticPr fontId="2" type="noConversion"/>
  </si>
  <si>
    <t>台中→高雄火車票價</t>
    <phoneticPr fontId="2" type="noConversion"/>
  </si>
  <si>
    <t>469x2(來回)</t>
    <phoneticPr fontId="2" type="noConversion"/>
  </si>
  <si>
    <t>台北→高雄火車票價</t>
    <phoneticPr fontId="2" type="noConversion"/>
  </si>
  <si>
    <t>843x2(來回)</t>
    <phoneticPr fontId="2" type="noConversion"/>
  </si>
  <si>
    <t>講師交通費(上下學期各一次)</t>
    <phoneticPr fontId="2" type="noConversion"/>
  </si>
  <si>
    <t>講師費(每學期三次)</t>
    <phoneticPr fontId="2" type="noConversion"/>
  </si>
  <si>
    <t>講座</t>
    <phoneticPr fontId="2" type="noConversion"/>
  </si>
  <si>
    <t>權益部</t>
    <phoneticPr fontId="2" type="noConversion"/>
  </si>
  <si>
    <t>總和</t>
  </si>
  <si>
    <t>講師計程車費</t>
    <phoneticPr fontId="2" type="noConversion"/>
  </si>
  <si>
    <t>學術部</t>
    <phoneticPr fontId="2" type="noConversion"/>
  </si>
  <si>
    <t>補光燈</t>
    <phoneticPr fontId="2" type="noConversion"/>
  </si>
  <si>
    <t>攝影器材</t>
    <phoneticPr fontId="2" type="noConversion"/>
  </si>
  <si>
    <t>攝影部</t>
    <phoneticPr fontId="2" type="noConversion"/>
  </si>
  <si>
    <t>系會服預支款</t>
  </si>
  <si>
    <t>收入</t>
  </si>
  <si>
    <t>工作人員系會服製作</t>
  </si>
  <si>
    <t>活動場佈</t>
  </si>
  <si>
    <t>美宣部</t>
    <phoneticPr fontId="2" type="noConversion"/>
  </si>
  <si>
    <t>社團評鑑資料夾</t>
    <phoneticPr fontId="2" type="noConversion"/>
  </si>
  <si>
    <t>文書組</t>
    <phoneticPr fontId="2" type="noConversion"/>
  </si>
  <si>
    <t>預備金</t>
  </si>
  <si>
    <t>收納用具</t>
  </si>
  <si>
    <t>免洗餐具</t>
  </si>
  <si>
    <t>電池</t>
  </si>
  <si>
    <t>行政部</t>
    <phoneticPr fontId="2" type="noConversion"/>
  </si>
  <si>
    <t>特約商家海報費(A4彩色+上膜)</t>
  </si>
  <si>
    <t>公關部員(16X2)+部次長(2X3)名片</t>
  </si>
  <si>
    <t>名片印刷費-彩色雙面(會長副會長)</t>
  </si>
  <si>
    <t>公關部</t>
    <phoneticPr fontId="2" type="noConversion"/>
  </si>
  <si>
    <t>系會補助交通費</t>
    <phoneticPr fontId="2" type="noConversion"/>
  </si>
  <si>
    <t>原鄉服務隊</t>
    <phoneticPr fontId="2" type="noConversion"/>
  </si>
  <si>
    <t>志願選填單</t>
    <phoneticPr fontId="2" type="noConversion"/>
  </si>
  <si>
    <t>飲料</t>
    <phoneticPr fontId="2" type="noConversion"/>
  </si>
  <si>
    <t>點心</t>
    <phoneticPr fontId="2" type="noConversion"/>
  </si>
  <si>
    <t>系會迎新</t>
  </si>
  <si>
    <t>活動補助</t>
    <phoneticPr fontId="2" type="noConversion"/>
  </si>
  <si>
    <t>121030/16校參與=7565</t>
    <phoneticPr fontId="2" type="noConversion"/>
  </si>
  <si>
    <t>醫文獎</t>
    <phoneticPr fontId="2" type="noConversion"/>
  </si>
  <si>
    <t>第2、3、4、5系代大會</t>
    <phoneticPr fontId="2" type="noConversion"/>
  </si>
  <si>
    <t>高雄到台北來回四次</t>
    <phoneticPr fontId="2" type="noConversion"/>
  </si>
  <si>
    <t>第1次系代大會</t>
    <phoneticPr fontId="2" type="noConversion"/>
  </si>
  <si>
    <t>高雄到台中來回1040926</t>
    <phoneticPr fontId="2" type="noConversion"/>
  </si>
  <si>
    <t>共開5次 預計兩次中南部 三次北部或東部 實報實銷</t>
    <phoneticPr fontId="2" type="noConversion"/>
  </si>
  <si>
    <t>車馬費(以自強號來回票價計算)</t>
    <phoneticPr fontId="2" type="noConversion"/>
  </si>
  <si>
    <t>醫聯會</t>
    <phoneticPr fontId="2" type="noConversion"/>
  </si>
  <si>
    <t>南杏補助款</t>
    <phoneticPr fontId="2" type="noConversion"/>
  </si>
  <si>
    <t>轉帳30元</t>
    <phoneticPr fontId="2" type="noConversion"/>
  </si>
  <si>
    <t>動吃動</t>
    <phoneticPr fontId="2" type="noConversion"/>
  </si>
  <si>
    <t>K共影印費</t>
    <phoneticPr fontId="2" type="noConversion"/>
  </si>
  <si>
    <t>傳承宴</t>
    <phoneticPr fontId="2" type="noConversion"/>
  </si>
  <si>
    <t>慰問金(實報實銷)</t>
  </si>
  <si>
    <t>(15系監+31系會幹部)*3</t>
    <phoneticPr fontId="2" type="noConversion"/>
  </si>
  <si>
    <t>系監會系監便當費</t>
  </si>
  <si>
    <t>雜支</t>
    <phoneticPr fontId="2" type="noConversion"/>
  </si>
  <si>
    <t>益明影印費</t>
    <phoneticPr fontId="2" type="noConversion"/>
  </si>
  <si>
    <t>明年度影印費10000元包含益明和其他影印店。總部與國事部合併，國事部不再開立影印費</t>
    <phoneticPr fontId="2" type="noConversion"/>
  </si>
  <si>
    <t>影印費</t>
  </si>
  <si>
    <t>總部</t>
    <phoneticPr fontId="2" type="noConversion"/>
  </si>
  <si>
    <t>p.12~15</t>
    <phoneticPr fontId="2" type="noConversion"/>
  </si>
  <si>
    <t>p.9~12</t>
    <phoneticPr fontId="2" type="noConversion"/>
  </si>
  <si>
    <t>p.7~8</t>
    <phoneticPr fontId="2" type="noConversion"/>
  </si>
  <si>
    <t>p.6</t>
    <phoneticPr fontId="2" type="noConversion"/>
  </si>
  <si>
    <t>p.5</t>
    <phoneticPr fontId="2" type="noConversion"/>
  </si>
  <si>
    <t>p.4~5</t>
    <phoneticPr fontId="2" type="noConversion"/>
  </si>
  <si>
    <t>p.4</t>
    <phoneticPr fontId="2" type="noConversion"/>
  </si>
  <si>
    <t>p.3~4</t>
    <phoneticPr fontId="2" type="noConversion"/>
  </si>
  <si>
    <t>目錄</t>
    <phoneticPr fontId="2" type="noConversion"/>
  </si>
  <si>
    <t>結算</t>
    <phoneticPr fontId="2" type="noConversion"/>
  </si>
  <si>
    <t>口罩+塑膠繩</t>
    <phoneticPr fontId="2" type="noConversion"/>
  </si>
  <si>
    <t>104學年度上學期高醫醫學系決算</t>
    <phoneticPr fontId="2" type="noConversion"/>
  </si>
  <si>
    <t>通過</t>
    <phoneticPr fontId="2" type="noConversion"/>
  </si>
  <si>
    <t>通過</t>
    <phoneticPr fontId="2" type="noConversion"/>
  </si>
  <si>
    <t>通過</t>
    <phoneticPr fontId="2" type="noConversion"/>
  </si>
  <si>
    <t xml:space="preserve"> </t>
    <phoneticPr fontId="2" type="noConversion"/>
  </si>
  <si>
    <t>期末審</t>
    <phoneticPr fontId="2" type="noConversion"/>
  </si>
  <si>
    <t>總和</t>
    <phoneticPr fontId="2" type="noConversion"/>
  </si>
  <si>
    <t>總和</t>
    <phoneticPr fontId="2" type="noConversion"/>
  </si>
  <si>
    <t>迎新宿營</t>
  </si>
  <si>
    <t>系會補助</t>
    <phoneticPr fontId="2" type="noConversion"/>
  </si>
  <si>
    <t>白袍典禮</t>
  </si>
  <si>
    <t>其他文具</t>
    <phoneticPr fontId="2" type="noConversion"/>
  </si>
  <si>
    <t>本部</t>
  </si>
  <si>
    <t>大醫盃報名費</t>
  </si>
  <si>
    <t>團體賽</t>
  </si>
  <si>
    <t>球類</t>
  </si>
  <si>
    <t>電競</t>
  </si>
  <si>
    <t>橋牌</t>
  </si>
  <si>
    <t>游泳</t>
  </si>
  <si>
    <t>個人賽</t>
  </si>
  <si>
    <t>羽球單打</t>
  </si>
  <si>
    <t>300/2=150</t>
  </si>
  <si>
    <t>羽球雙打</t>
  </si>
  <si>
    <t>500/2=250</t>
  </si>
  <si>
    <t>游泳個人項目</t>
  </si>
  <si>
    <t>100/2=50</t>
  </si>
  <si>
    <t>桌球單打</t>
  </si>
  <si>
    <t>游泳團體接力項目</t>
  </si>
  <si>
    <t>保險費</t>
  </si>
  <si>
    <t>11439(41*279)-2501=8938</t>
  </si>
  <si>
    <t>交通費補助</t>
  </si>
  <si>
    <t>300*225=67500</t>
    <phoneticPr fontId="2" type="noConversion"/>
  </si>
  <si>
    <t>領隊會議</t>
  </si>
  <si>
    <t>844*8=6752(女籃、電競沒去)</t>
  </si>
  <si>
    <t>※領隊會議：出席領隊會議人數每人補助去回自強號，每隊最多一人(10為去年人數，844為至台中自強號來回票價)</t>
  </si>
  <si>
    <t>男籃</t>
  </si>
  <si>
    <t>nike球</t>
  </si>
  <si>
    <t>Molten校內/大醫盃比賽用球</t>
  </si>
  <si>
    <t>小型打氣筒</t>
  </si>
  <si>
    <t>女籃</t>
  </si>
  <si>
    <t>比賽用球</t>
  </si>
  <si>
    <t>Nike球</t>
  </si>
  <si>
    <t>男排</t>
  </si>
  <si>
    <t xml:space="preserve">打氣筒 </t>
    <phoneticPr fontId="2" type="noConversion"/>
  </si>
  <si>
    <t>女排</t>
  </si>
  <si>
    <t>球袋</t>
  </si>
  <si>
    <t>系桌</t>
  </si>
  <si>
    <t>隊費收入</t>
  </si>
  <si>
    <t>系會補助</t>
  </si>
  <si>
    <t>系網</t>
  </si>
  <si>
    <t>練習球</t>
  </si>
  <si>
    <t>移地練習費</t>
  </si>
  <si>
    <t>※高醫今年網球場需收場地費(每人每學年清潔費200元)</t>
  </si>
  <si>
    <t>系隊自行負擔其中150元</t>
  </si>
  <si>
    <t>系足</t>
  </si>
  <si>
    <t>戰術板</t>
  </si>
  <si>
    <t>練習用球</t>
  </si>
  <si>
    <t>敏捷梯</t>
  </si>
  <si>
    <t>訓練盤</t>
  </si>
  <si>
    <t>系羽</t>
  </si>
  <si>
    <t>場地費(三民國中)</t>
  </si>
  <si>
    <t>333/每場</t>
  </si>
  <si>
    <t>3場*15週</t>
  </si>
  <si>
    <t>球費</t>
  </si>
  <si>
    <t>350/桶</t>
  </si>
  <si>
    <t>場地費(下學期開學前一週)</t>
  </si>
  <si>
    <t>(一小時一場300 兩小、兩場、兩天; 隊員每次練球交100元)</t>
  </si>
  <si>
    <t>系壘</t>
  </si>
  <si>
    <t>木棒</t>
  </si>
  <si>
    <t>鋁棒</t>
  </si>
  <si>
    <t>球</t>
  </si>
  <si>
    <t>系泳</t>
  </si>
  <si>
    <t>防水鐘</t>
  </si>
  <si>
    <t>寒訓泳票</t>
  </si>
  <si>
    <t>決算</t>
    <phoneticPr fontId="2" type="noConversion"/>
  </si>
  <si>
    <t>備註</t>
    <phoneticPr fontId="2" type="noConversion"/>
  </si>
  <si>
    <t>通過</t>
    <phoneticPr fontId="2" type="noConversion"/>
  </si>
  <si>
    <t>個人賽只補助一半</t>
    <phoneticPr fontId="2" type="noConversion"/>
  </si>
  <si>
    <t>決算</t>
    <phoneticPr fontId="2" type="noConversion"/>
  </si>
  <si>
    <t>預算</t>
    <phoneticPr fontId="2" type="noConversion"/>
  </si>
  <si>
    <t>預算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</si>
</sst>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38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b/>
      <sz val="12"/>
      <name val="標楷體"/>
      <family val="4"/>
      <charset val="136"/>
    </font>
    <font>
      <b/>
      <sz val="12"/>
      <color rgb="FFFF0000"/>
      <name val="標楷體"/>
      <family val="4"/>
      <charset val="136"/>
    </font>
    <font>
      <b/>
      <sz val="12"/>
      <color theme="0"/>
      <name val="標楷體"/>
      <family val="4"/>
      <charset val="136"/>
    </font>
    <font>
      <sz val="12"/>
      <color theme="1"/>
      <name val="新細明體"/>
      <family val="2"/>
      <scheme val="minor"/>
    </font>
    <font>
      <b/>
      <sz val="11"/>
      <name val="標楷體"/>
      <family val="4"/>
      <charset val="136"/>
    </font>
    <font>
      <sz val="14"/>
      <color theme="1"/>
      <name val="微軟正黑體"/>
      <family val="2"/>
      <charset val="136"/>
    </font>
    <font>
      <sz val="14"/>
      <name val="微軟正黑體"/>
      <family val="2"/>
      <charset val="136"/>
    </font>
    <font>
      <sz val="9"/>
      <name val="新細明體"/>
      <family val="3"/>
      <charset val="136"/>
      <scheme val="minor"/>
    </font>
    <font>
      <b/>
      <sz val="11"/>
      <color rgb="FF000000"/>
      <name val="標楷體"/>
      <family val="4"/>
      <charset val="136"/>
    </font>
    <font>
      <b/>
      <sz val="18"/>
      <name val="標楷體"/>
      <family val="4"/>
      <charset val="136"/>
    </font>
    <font>
      <sz val="12"/>
      <color theme="1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sz val="9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12"/>
      <color rgb="FF000000"/>
      <name val="新細明體"/>
      <family val="2"/>
      <charset val="136"/>
    </font>
    <font>
      <sz val="10"/>
      <name val="新細明體"/>
      <family val="1"/>
      <charset val="136"/>
      <scheme val="minor"/>
    </font>
    <font>
      <b/>
      <u/>
      <sz val="12"/>
      <name val="標楷體"/>
      <family val="4"/>
      <charset val="136"/>
    </font>
    <font>
      <sz val="12"/>
      <name val="新細明體"/>
      <family val="1"/>
      <charset val="136"/>
      <scheme val="minor"/>
    </font>
    <font>
      <b/>
      <sz val="12"/>
      <color rgb="FFFFFFFF"/>
      <name val="標楷體"/>
      <family val="4"/>
      <charset val="136"/>
    </font>
    <font>
      <b/>
      <sz val="10"/>
      <color theme="1"/>
      <name val="標楷體"/>
      <family val="4"/>
      <charset val="136"/>
    </font>
    <font>
      <b/>
      <sz val="10"/>
      <name val="標楷體"/>
      <family val="4"/>
      <charset val="136"/>
    </font>
    <font>
      <b/>
      <sz val="12"/>
      <color rgb="FF000000"/>
      <name val="標楷體"/>
      <family val="4"/>
      <charset val="136"/>
    </font>
    <font>
      <sz val="12"/>
      <name val="新細明體"/>
      <family val="1"/>
      <charset val="136"/>
    </font>
    <font>
      <sz val="10"/>
      <name val="標楷體"/>
      <family val="4"/>
      <charset val="136"/>
    </font>
    <font>
      <b/>
      <sz val="24"/>
      <name val="標楷體"/>
      <family val="4"/>
      <charset val="136"/>
    </font>
    <font>
      <b/>
      <sz val="36"/>
      <name val="標楷體"/>
      <family val="4"/>
      <charset val="136"/>
    </font>
    <font>
      <sz val="12"/>
      <color rgb="FFFF0000"/>
      <name val="新細明體"/>
      <family val="2"/>
      <charset val="136"/>
      <scheme val="minor"/>
    </font>
    <font>
      <b/>
      <sz val="12"/>
      <color theme="3" tint="0.39997558519241921"/>
      <name val="標楷體"/>
      <family val="4"/>
      <charset val="136"/>
    </font>
    <font>
      <sz val="12"/>
      <color rgb="FFFF0000"/>
      <name val="標楷體"/>
      <family val="4"/>
      <charset val="136"/>
    </font>
    <font>
      <b/>
      <sz val="12"/>
      <color rgb="FFFF0000"/>
      <name val="新細明體"/>
      <family val="1"/>
      <charset val="136"/>
      <scheme val="minor"/>
    </font>
    <font>
      <sz val="10"/>
      <color rgb="FF14182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0D0D0D"/>
      </patternFill>
    </fill>
    <fill>
      <patternFill patternType="solid">
        <fgColor rgb="FF0D0D0D"/>
        <bgColor rgb="FF000000"/>
      </patternFill>
    </fill>
  </fills>
  <borders count="1">
    <border>
      <left/>
      <right/>
      <top/>
      <bottom/>
      <diagonal/>
    </border>
  </borders>
  <cellStyleXfs count="7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  <xf numFmtId="0" fontId="8" fillId="0" borderId="0"/>
    <xf numFmtId="0" fontId="15" fillId="0" borderId="0"/>
    <xf numFmtId="0" fontId="18" fillId="0" borderId="0"/>
    <xf numFmtId="0" fontId="21" fillId="0" borderId="0"/>
    <xf numFmtId="0" fontId="29" fillId="0" borderId="0">
      <alignment vertical="center"/>
    </xf>
  </cellStyleXfs>
  <cellXfs count="136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Fill="1">
      <alignment vertical="center"/>
    </xf>
    <xf numFmtId="0" fontId="6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7" fillId="2" borderId="0" xfId="0" applyFont="1" applyFill="1" applyAlignment="1">
      <alignment horizontal="right" vertical="center"/>
    </xf>
    <xf numFmtId="0" fontId="7" fillId="3" borderId="0" xfId="0" applyFont="1" applyFill="1" applyAlignment="1">
      <alignment horizontal="right" vertical="center"/>
    </xf>
    <xf numFmtId="0" fontId="7" fillId="3" borderId="0" xfId="0" applyFont="1" applyFill="1">
      <alignment vertical="center"/>
    </xf>
    <xf numFmtId="0" fontId="7" fillId="3" borderId="0" xfId="0" applyFont="1" applyFill="1" applyAlignment="1">
      <alignment horizontal="left" vertical="center"/>
    </xf>
    <xf numFmtId="0" fontId="5" fillId="0" borderId="0" xfId="2" applyFont="1" applyAlignment="1">
      <alignment vertical="center"/>
    </xf>
    <xf numFmtId="0" fontId="5" fillId="0" borderId="0" xfId="2" applyFont="1" applyAlignment="1">
      <alignment horizontal="left" vertical="center"/>
    </xf>
    <xf numFmtId="0" fontId="3" fillId="0" borderId="0" xfId="0" applyFont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5" fillId="0" borderId="0" xfId="0" applyFont="1" applyFill="1" applyBorder="1" applyAlignment="1">
      <alignment horizontal="right" vertical="center"/>
    </xf>
    <xf numFmtId="0" fontId="9" fillId="0" borderId="0" xfId="0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10" fillId="0" borderId="0" xfId="0" applyFont="1" applyAlignment="1">
      <alignment horizontal="right"/>
    </xf>
    <xf numFmtId="0" fontId="10" fillId="0" borderId="0" xfId="0" applyFont="1" applyAlignment="1"/>
    <xf numFmtId="0" fontId="11" fillId="4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>
      <alignment vertical="center"/>
    </xf>
    <xf numFmtId="0" fontId="10" fillId="0" borderId="0" xfId="2" applyFont="1" applyFill="1" applyAlignment="1">
      <alignment horizontal="right"/>
    </xf>
    <xf numFmtId="0" fontId="3" fillId="0" borderId="0" xfId="2" applyFont="1" applyFill="1" applyAlignment="1">
      <alignment horizontal="right"/>
    </xf>
    <xf numFmtId="0" fontId="3" fillId="0" borderId="0" xfId="2" applyFont="1" applyFill="1" applyAlignment="1"/>
    <xf numFmtId="0" fontId="6" fillId="0" borderId="0" xfId="0" applyFont="1" applyAlignment="1">
      <alignment horizontal="left" vertical="center"/>
    </xf>
    <xf numFmtId="0" fontId="15" fillId="0" borderId="0" xfId="3" applyAlignment="1">
      <alignment vertical="center"/>
    </xf>
    <xf numFmtId="0" fontId="4" fillId="0" borderId="0" xfId="3" applyFont="1" applyAlignment="1">
      <alignment vertical="center"/>
    </xf>
    <xf numFmtId="0" fontId="5" fillId="0" borderId="0" xfId="3" applyFont="1" applyAlignment="1">
      <alignment vertical="center"/>
    </xf>
    <xf numFmtId="0" fontId="5" fillId="0" borderId="0" xfId="3" applyFont="1" applyAlignment="1">
      <alignment horizontal="right" vertical="center"/>
    </xf>
    <xf numFmtId="0" fontId="16" fillId="0" borderId="0" xfId="3" applyFont="1" applyAlignment="1">
      <alignment vertical="center"/>
    </xf>
    <xf numFmtId="0" fontId="17" fillId="0" borderId="0" xfId="3" applyFont="1" applyAlignment="1">
      <alignment vertical="center"/>
    </xf>
    <xf numFmtId="0" fontId="6" fillId="0" borderId="0" xfId="4" applyFont="1" applyAlignment="1">
      <alignment horizontal="right" vertical="center"/>
    </xf>
    <xf numFmtId="0" fontId="3" fillId="0" borderId="0" xfId="3" applyFont="1" applyFill="1" applyAlignment="1">
      <alignment vertical="center"/>
    </xf>
    <xf numFmtId="0" fontId="3" fillId="0" borderId="0" xfId="3" applyFont="1" applyAlignment="1">
      <alignment vertical="center"/>
    </xf>
    <xf numFmtId="0" fontId="7" fillId="2" borderId="0" xfId="3" applyFont="1" applyFill="1" applyAlignment="1">
      <alignment horizontal="right" vertical="center"/>
    </xf>
    <xf numFmtId="0" fontId="7" fillId="3" borderId="0" xfId="3" applyFont="1" applyFill="1" applyAlignment="1">
      <alignment horizontal="right" vertical="center"/>
    </xf>
    <xf numFmtId="0" fontId="15" fillId="2" borderId="0" xfId="3" applyFill="1" applyAlignment="1">
      <alignment vertical="center"/>
    </xf>
    <xf numFmtId="0" fontId="7" fillId="3" borderId="0" xfId="3" applyFont="1" applyFill="1" applyAlignment="1">
      <alignment horizontal="left" vertical="center"/>
    </xf>
    <xf numFmtId="0" fontId="7" fillId="2" borderId="0" xfId="3" applyFont="1" applyFill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20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right" vertical="center"/>
    </xf>
    <xf numFmtId="0" fontId="7" fillId="3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7" fillId="2" borderId="0" xfId="0" applyFont="1" applyFill="1" applyAlignment="1">
      <alignment horizontal="left" vertical="center"/>
    </xf>
    <xf numFmtId="0" fontId="5" fillId="0" borderId="0" xfId="0" applyFont="1" applyFill="1" applyAlignment="1">
      <alignment horizontal="right" vertical="center"/>
    </xf>
    <xf numFmtId="0" fontId="5" fillId="0" borderId="0" xfId="5" applyFont="1" applyAlignment="1">
      <alignment horizontal="right" vertical="center"/>
    </xf>
    <xf numFmtId="0" fontId="6" fillId="0" borderId="0" xfId="5" applyFont="1" applyAlignment="1">
      <alignment horizontal="right" vertical="center"/>
    </xf>
    <xf numFmtId="0" fontId="5" fillId="0" borderId="0" xfId="5" applyFont="1" applyAlignment="1">
      <alignment vertical="center"/>
    </xf>
    <xf numFmtId="0" fontId="5" fillId="0" borderId="0" xfId="0" applyFont="1" applyAlignment="1"/>
    <xf numFmtId="0" fontId="5" fillId="0" borderId="0" xfId="5" applyFont="1" applyAlignment="1">
      <alignment horizontal="left" vertical="center"/>
    </xf>
    <xf numFmtId="0" fontId="24" fillId="0" borderId="0" xfId="0" applyFont="1" applyAlignment="1">
      <alignment vertical="center"/>
    </xf>
    <xf numFmtId="0" fontId="5" fillId="0" borderId="0" xfId="5" applyFont="1" applyFill="1" applyAlignment="1">
      <alignment vertical="center"/>
    </xf>
    <xf numFmtId="0" fontId="5" fillId="0" borderId="0" xfId="5" applyFont="1"/>
    <xf numFmtId="0" fontId="25" fillId="5" borderId="0" xfId="5" applyFont="1" applyFill="1" applyAlignment="1">
      <alignment horizontal="right" vertical="center"/>
    </xf>
    <xf numFmtId="0" fontId="25" fillId="6" borderId="0" xfId="5" applyFont="1" applyFill="1" applyAlignment="1">
      <alignment horizontal="right" vertical="center"/>
    </xf>
    <xf numFmtId="0" fontId="25" fillId="6" borderId="0" xfId="5" applyFont="1" applyFill="1" applyAlignment="1">
      <alignment vertical="center"/>
    </xf>
    <xf numFmtId="0" fontId="25" fillId="6" borderId="0" xfId="5" applyFont="1" applyFill="1" applyAlignment="1">
      <alignment horizontal="left" vertical="center"/>
    </xf>
    <xf numFmtId="0" fontId="14" fillId="0" borderId="0" xfId="0" applyFont="1">
      <alignment vertical="center"/>
    </xf>
    <xf numFmtId="0" fontId="3" fillId="0" borderId="0" xfId="2" applyFont="1" applyAlignment="1">
      <alignment vertical="center"/>
    </xf>
    <xf numFmtId="0" fontId="5" fillId="0" borderId="0" xfId="2" applyFont="1" applyFill="1" applyBorder="1" applyAlignment="1">
      <alignment horizontal="left" vertical="center"/>
    </xf>
    <xf numFmtId="0" fontId="7" fillId="2" borderId="0" xfId="2" applyFont="1" applyFill="1" applyAlignment="1">
      <alignment horizontal="right" vertical="center"/>
    </xf>
    <xf numFmtId="0" fontId="7" fillId="3" borderId="0" xfId="2" applyFont="1" applyFill="1" applyAlignment="1">
      <alignment horizontal="right" vertical="center"/>
    </xf>
    <xf numFmtId="0" fontId="7" fillId="3" borderId="0" xfId="2" applyFont="1" applyFill="1" applyAlignment="1">
      <alignment vertical="center"/>
    </xf>
    <xf numFmtId="0" fontId="7" fillId="3" borderId="0" xfId="2" applyFont="1" applyFill="1" applyAlignment="1">
      <alignment horizontal="left" vertical="center"/>
    </xf>
    <xf numFmtId="0" fontId="3" fillId="0" borderId="0" xfId="0" applyFont="1" applyAlignment="1"/>
    <xf numFmtId="0" fontId="6" fillId="0" borderId="0" xfId="0" applyFont="1" applyAlignment="1"/>
    <xf numFmtId="0" fontId="7" fillId="2" borderId="0" xfId="0" applyFont="1" applyFill="1" applyAlignment="1"/>
    <xf numFmtId="0" fontId="3" fillId="0" borderId="0" xfId="2" applyFont="1"/>
    <xf numFmtId="0" fontId="8" fillId="0" borderId="0" xfId="2"/>
    <xf numFmtId="0" fontId="26" fillId="0" borderId="0" xfId="0" applyFont="1" applyAlignment="1">
      <alignment horizontal="right" vertical="center"/>
    </xf>
    <xf numFmtId="0" fontId="27" fillId="0" borderId="0" xfId="0" applyFont="1" applyAlignment="1">
      <alignment horizontal="right" vertical="center"/>
    </xf>
    <xf numFmtId="0" fontId="26" fillId="0" borderId="0" xfId="0" applyFont="1">
      <alignment vertical="center"/>
    </xf>
    <xf numFmtId="0" fontId="28" fillId="0" borderId="0" xfId="4" applyFont="1" applyAlignment="1">
      <alignment vertical="center"/>
    </xf>
    <xf numFmtId="0" fontId="28" fillId="0" borderId="0" xfId="4" applyFont="1" applyAlignment="1">
      <alignment horizontal="right" vertical="center"/>
    </xf>
    <xf numFmtId="0" fontId="28" fillId="0" borderId="0" xfId="4" applyFont="1" applyAlignment="1">
      <alignment horizontal="left" vertical="center"/>
    </xf>
    <xf numFmtId="0" fontId="6" fillId="0" borderId="0" xfId="0" applyFont="1" applyFill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0" fontId="7" fillId="0" borderId="0" xfId="0" applyFont="1" applyFill="1" applyAlignment="1">
      <alignment horizontal="right" vertical="center"/>
    </xf>
    <xf numFmtId="0" fontId="5" fillId="0" borderId="0" xfId="0" applyFont="1" applyFill="1">
      <alignment vertical="center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>
      <alignment vertical="center"/>
    </xf>
    <xf numFmtId="0" fontId="5" fillId="0" borderId="0" xfId="6" applyFont="1">
      <alignment vertical="center"/>
    </xf>
    <xf numFmtId="0" fontId="28" fillId="0" borderId="0" xfId="0" applyFont="1">
      <alignment vertical="center"/>
    </xf>
    <xf numFmtId="0" fontId="18" fillId="0" borderId="0" xfId="4" applyFont="1" applyAlignment="1">
      <alignment vertical="center"/>
    </xf>
    <xf numFmtId="0" fontId="30" fillId="0" borderId="0" xfId="0" applyFont="1" applyAlignment="1">
      <alignment horizontal="left" vertical="center"/>
    </xf>
    <xf numFmtId="0" fontId="31" fillId="0" borderId="0" xfId="0" applyFont="1">
      <alignment vertical="center"/>
    </xf>
    <xf numFmtId="0" fontId="3" fillId="0" borderId="0" xfId="0" applyFont="1" applyAlignment="1">
      <alignment vertical="center"/>
    </xf>
    <xf numFmtId="0" fontId="34" fillId="0" borderId="0" xfId="0" applyFont="1" applyAlignment="1">
      <alignment horizontal="right" vertical="center"/>
    </xf>
    <xf numFmtId="0" fontId="35" fillId="0" borderId="0" xfId="3" applyFont="1" applyAlignment="1">
      <alignment vertical="center"/>
    </xf>
    <xf numFmtId="0" fontId="6" fillId="0" borderId="0" xfId="3" applyFont="1" applyAlignment="1">
      <alignment vertical="center"/>
    </xf>
    <xf numFmtId="0" fontId="36" fillId="0" borderId="0" xfId="3" applyFont="1" applyAlignment="1">
      <alignment horizontal="right" vertical="center"/>
    </xf>
    <xf numFmtId="0" fontId="36" fillId="0" borderId="0" xfId="3" applyFont="1" applyAlignment="1">
      <alignment vertical="center"/>
    </xf>
    <xf numFmtId="0" fontId="3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0" fontId="6" fillId="0" borderId="0" xfId="2" applyFont="1" applyAlignment="1">
      <alignment horizontal="right" vertical="center"/>
    </xf>
    <xf numFmtId="0" fontId="6" fillId="3" borderId="0" xfId="0" applyFont="1" applyFill="1" applyAlignment="1">
      <alignment horizontal="left" vertical="center"/>
    </xf>
    <xf numFmtId="0" fontId="3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5" fillId="0" borderId="0" xfId="5" applyFont="1" applyFill="1" applyAlignment="1">
      <alignment horizontal="right" vertical="center"/>
    </xf>
    <xf numFmtId="0" fontId="0" fillId="0" borderId="0" xfId="0" applyFill="1">
      <alignment vertical="center"/>
    </xf>
    <xf numFmtId="0" fontId="5" fillId="0" borderId="0" xfId="0" applyFont="1" applyFill="1" applyAlignment="1"/>
    <xf numFmtId="0" fontId="6" fillId="0" borderId="0" xfId="5" applyFont="1" applyFill="1" applyAlignment="1">
      <alignment horizontal="right" vertical="center"/>
    </xf>
    <xf numFmtId="0" fontId="4" fillId="0" borderId="0" xfId="0" applyFont="1" applyFill="1">
      <alignment vertical="center"/>
    </xf>
    <xf numFmtId="0" fontId="23" fillId="0" borderId="0" xfId="0" applyFont="1" applyFill="1" applyAlignment="1">
      <alignment horizontal="left" vertical="center"/>
    </xf>
    <xf numFmtId="0" fontId="22" fillId="0" borderId="0" xfId="5" applyFont="1" applyFill="1" applyAlignment="1">
      <alignment horizontal="right" vertical="center"/>
    </xf>
    <xf numFmtId="0" fontId="6" fillId="0" borderId="0" xfId="5" applyFont="1" applyFill="1" applyAlignment="1">
      <alignment horizontal="right" vertical="center" wrapText="1"/>
    </xf>
    <xf numFmtId="0" fontId="37" fillId="0" borderId="0" xfId="0" applyFont="1">
      <alignment vertical="center"/>
    </xf>
    <xf numFmtId="0" fontId="6" fillId="0" borderId="0" xfId="0" applyFont="1" applyAlignment="1">
      <alignment horizontal="right" vertical="center" wrapText="1"/>
    </xf>
    <xf numFmtId="0" fontId="6" fillId="0" borderId="0" xfId="1" applyNumberFormat="1" applyFont="1" applyAlignment="1">
      <alignment horizontal="left" vertical="center"/>
    </xf>
    <xf numFmtId="0" fontId="5" fillId="0" borderId="0" xfId="1" applyNumberFormat="1" applyFont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</cellXfs>
  <cellStyles count="7">
    <cellStyle name="一般" xfId="0" builtinId="0"/>
    <cellStyle name="一般 2" xfId="2"/>
    <cellStyle name="一般 3" xfId="5"/>
    <cellStyle name="一般 4" xfId="4"/>
    <cellStyle name="一般 5" xfId="6"/>
    <cellStyle name="一般 6" xfId="3"/>
    <cellStyle name="貨幣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0"/>
  <sheetViews>
    <sheetView tabSelected="1" view="pageLayout" topLeftCell="A7" zoomScaleNormal="100" workbookViewId="0">
      <selection activeCell="K360" sqref="K360"/>
    </sheetView>
  </sheetViews>
  <sheetFormatPr defaultColWidth="9" defaultRowHeight="16.5"/>
  <cols>
    <col min="7" max="7" width="9" customWidth="1"/>
    <col min="12" max="12" width="9" customWidth="1"/>
    <col min="14" max="14" width="9" customWidth="1"/>
  </cols>
  <sheetData>
    <row r="1" spans="1: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ht="50.25">
      <c r="A8" s="113" t="s">
        <v>267</v>
      </c>
      <c r="B8" s="114"/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"/>
    </row>
    <row r="9" spans="1: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>
      <c r="A16" s="1"/>
      <c r="B16" s="1"/>
      <c r="C16" s="1"/>
      <c r="D16" s="1"/>
      <c r="E16" s="1"/>
      <c r="F16" s="1" t="s">
        <v>29</v>
      </c>
      <c r="G16" s="1">
        <f>D50+D99+D106+D120+D131+D138+D144+D176+D234+D339</f>
        <v>469872</v>
      </c>
      <c r="H16" s="1"/>
      <c r="I16" s="1"/>
      <c r="J16" s="1"/>
      <c r="K16" s="1"/>
      <c r="L16" s="1"/>
      <c r="M16" s="1"/>
      <c r="N16" s="1"/>
      <c r="O16" s="1"/>
    </row>
    <row r="17" spans="1:15">
      <c r="A17" s="1"/>
      <c r="B17" s="1"/>
      <c r="C17" s="1"/>
      <c r="D17" s="1"/>
      <c r="E17" s="1"/>
      <c r="F17" s="1" t="s">
        <v>265</v>
      </c>
      <c r="G17" s="6">
        <f>F50+F106+F120+F131+F138+F144+F176+F234+F339</f>
        <v>274450</v>
      </c>
      <c r="H17" s="1"/>
      <c r="I17" s="1"/>
      <c r="J17" s="1"/>
      <c r="K17" s="1"/>
      <c r="L17" s="1"/>
      <c r="M17" s="1"/>
      <c r="N17" s="1"/>
      <c r="O17" s="1"/>
    </row>
    <row r="18" spans="1: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ht="32.25">
      <c r="A34" s="1"/>
      <c r="B34" s="1"/>
      <c r="C34" s="1"/>
      <c r="D34" s="1"/>
      <c r="E34" s="1"/>
      <c r="F34" s="1"/>
      <c r="G34" s="101" t="s">
        <v>264</v>
      </c>
      <c r="H34" s="10"/>
      <c r="I34" s="1"/>
      <c r="J34" s="1"/>
      <c r="K34" s="1"/>
      <c r="L34" s="1"/>
      <c r="M34" s="1"/>
      <c r="N34" s="1"/>
      <c r="O34" s="1"/>
    </row>
    <row r="35" spans="1:15" ht="32.25">
      <c r="A35" s="1"/>
      <c r="B35" s="1"/>
      <c r="C35" s="1"/>
      <c r="D35" s="1"/>
      <c r="E35" s="101" t="s">
        <v>255</v>
      </c>
      <c r="F35" s="101"/>
      <c r="G35" s="1" t="s">
        <v>263</v>
      </c>
      <c r="H35" s="1"/>
      <c r="I35" s="1"/>
      <c r="J35" s="1"/>
      <c r="K35" s="1"/>
      <c r="L35" s="1"/>
      <c r="M35" s="1"/>
      <c r="N35" s="1"/>
      <c r="O35" s="1"/>
    </row>
    <row r="36" spans="1:15" ht="32.25">
      <c r="A36" s="1"/>
      <c r="B36" s="1"/>
      <c r="C36" s="1"/>
      <c r="D36" s="1"/>
      <c r="E36" s="101" t="s">
        <v>226</v>
      </c>
      <c r="F36" s="1"/>
      <c r="G36" s="1" t="s">
        <v>262</v>
      </c>
      <c r="H36" s="1"/>
      <c r="I36" s="1"/>
      <c r="J36" s="1"/>
      <c r="K36" s="1"/>
      <c r="L36" s="1"/>
      <c r="M36" s="1"/>
      <c r="N36" s="1"/>
      <c r="O36" s="1"/>
    </row>
    <row r="37" spans="1:15" ht="32.25">
      <c r="A37" s="1"/>
      <c r="B37" s="1"/>
      <c r="C37" s="1"/>
      <c r="D37" s="1"/>
      <c r="E37" s="101" t="s">
        <v>222</v>
      </c>
      <c r="F37" s="101"/>
      <c r="G37" s="1" t="s">
        <v>261</v>
      </c>
      <c r="H37" s="1"/>
      <c r="I37" s="1"/>
      <c r="J37" s="1"/>
      <c r="K37" s="1"/>
      <c r="L37" s="1"/>
      <c r="M37" s="1"/>
      <c r="N37" s="1"/>
      <c r="O37" s="1"/>
    </row>
    <row r="38" spans="1:15" ht="32.25">
      <c r="A38" s="1"/>
      <c r="B38" s="1"/>
      <c r="C38" s="1"/>
      <c r="D38" s="1"/>
      <c r="E38" s="101" t="s">
        <v>215</v>
      </c>
      <c r="F38" s="101"/>
      <c r="G38" s="1" t="s">
        <v>260</v>
      </c>
      <c r="H38" s="1"/>
      <c r="I38" s="1"/>
      <c r="J38" s="1"/>
      <c r="K38" s="1"/>
      <c r="L38" s="1"/>
      <c r="M38" s="1"/>
      <c r="N38" s="1"/>
      <c r="O38" s="1"/>
    </row>
    <row r="39" spans="1:15" ht="32.25">
      <c r="A39" s="1"/>
      <c r="B39" s="1"/>
      <c r="C39" s="1"/>
      <c r="D39" s="1"/>
      <c r="E39" s="101" t="s">
        <v>210</v>
      </c>
      <c r="F39" s="101"/>
      <c r="G39" s="1" t="s">
        <v>260</v>
      </c>
      <c r="H39" s="1"/>
      <c r="I39" s="1"/>
      <c r="J39" s="1"/>
      <c r="K39" s="1"/>
      <c r="L39" s="1"/>
      <c r="M39" s="1"/>
      <c r="N39" s="1"/>
      <c r="O39" s="1"/>
    </row>
    <row r="40" spans="1:15" ht="32.25">
      <c r="A40" s="1"/>
      <c r="B40" s="1"/>
      <c r="C40" s="1"/>
      <c r="D40" s="1"/>
      <c r="E40" s="101" t="s">
        <v>207</v>
      </c>
      <c r="F40" s="101"/>
      <c r="G40" s="1" t="s">
        <v>260</v>
      </c>
      <c r="H40" s="1"/>
      <c r="I40" s="1"/>
      <c r="J40" s="1"/>
      <c r="K40" s="1"/>
      <c r="L40" s="1"/>
      <c r="M40" s="1"/>
      <c r="N40" s="1"/>
      <c r="O40" s="1"/>
    </row>
    <row r="41" spans="1:15" ht="32.25">
      <c r="A41" s="1"/>
      <c r="B41" s="1"/>
      <c r="C41" s="1"/>
      <c r="D41" s="1"/>
      <c r="E41" s="101" t="s">
        <v>204</v>
      </c>
      <c r="F41" s="101"/>
      <c r="G41" s="1" t="s">
        <v>259</v>
      </c>
      <c r="H41" s="1"/>
      <c r="I41" s="1"/>
      <c r="J41" s="1"/>
      <c r="K41" s="1"/>
      <c r="L41" s="1"/>
      <c r="M41" s="1"/>
      <c r="N41" s="1"/>
      <c r="O41" s="1"/>
    </row>
    <row r="42" spans="1:15" ht="32.25">
      <c r="A42" s="1"/>
      <c r="B42" s="1"/>
      <c r="C42" s="1"/>
      <c r="D42" s="1"/>
      <c r="E42" s="101" t="s">
        <v>178</v>
      </c>
      <c r="F42" s="101"/>
      <c r="G42" s="1" t="s">
        <v>258</v>
      </c>
      <c r="H42" s="1"/>
      <c r="I42" s="1"/>
      <c r="J42" s="1"/>
      <c r="K42" s="1"/>
      <c r="L42" s="1"/>
      <c r="M42" s="1"/>
      <c r="N42" s="1"/>
      <c r="O42" s="1"/>
    </row>
    <row r="43" spans="1:15" ht="32.25">
      <c r="A43" s="1"/>
      <c r="B43" s="1"/>
      <c r="C43" s="1"/>
      <c r="D43" s="1"/>
      <c r="E43" s="101" t="s">
        <v>126</v>
      </c>
      <c r="F43" s="101"/>
      <c r="G43" s="1" t="s">
        <v>257</v>
      </c>
      <c r="H43" s="1"/>
      <c r="I43" s="1"/>
      <c r="J43" s="1"/>
      <c r="K43" s="1"/>
      <c r="L43" s="1"/>
      <c r="M43" s="1"/>
      <c r="N43" s="1"/>
      <c r="O43" s="1"/>
    </row>
    <row r="44" spans="1:15" ht="32.25">
      <c r="A44" s="1"/>
      <c r="B44" s="1"/>
      <c r="C44" s="1"/>
      <c r="D44" s="1"/>
      <c r="E44" s="101" t="s">
        <v>49</v>
      </c>
      <c r="G44" s="1" t="s">
        <v>256</v>
      </c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1"/>
      <c r="C45" s="1"/>
      <c r="D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ht="25.5">
      <c r="A50" s="115" t="s">
        <v>255</v>
      </c>
      <c r="B50" s="116"/>
      <c r="C50" s="10" t="s">
        <v>347</v>
      </c>
      <c r="D50" s="11">
        <f>K64+K76+K96</f>
        <v>133635</v>
      </c>
      <c r="E50" s="10" t="s">
        <v>345</v>
      </c>
      <c r="F50" s="36">
        <f>L64+L76+L96</f>
        <v>70959</v>
      </c>
      <c r="G50" s="3"/>
      <c r="H50" s="10"/>
      <c r="I50" s="10"/>
      <c r="J50" s="10"/>
      <c r="K50" s="10"/>
      <c r="L50" s="10"/>
      <c r="M50" s="10"/>
      <c r="N50" s="10"/>
      <c r="O50" s="10"/>
    </row>
    <row r="51" spans="1:15">
      <c r="A51" s="14" t="s">
        <v>47</v>
      </c>
      <c r="B51" s="15"/>
      <c r="C51" s="15" t="s">
        <v>32</v>
      </c>
      <c r="D51" s="15"/>
      <c r="E51" s="13"/>
      <c r="F51" s="14"/>
      <c r="G51" s="13" t="s">
        <v>31</v>
      </c>
      <c r="H51" s="13"/>
      <c r="I51" s="13" t="s">
        <v>30</v>
      </c>
      <c r="J51" s="13"/>
      <c r="K51" s="13" t="s">
        <v>29</v>
      </c>
      <c r="L51" s="13" t="s">
        <v>28</v>
      </c>
      <c r="M51" s="12" t="s">
        <v>35</v>
      </c>
      <c r="N51" s="12" t="s">
        <v>34</v>
      </c>
      <c r="O51" s="12" t="s">
        <v>33</v>
      </c>
    </row>
    <row r="52" spans="1:15">
      <c r="A52" s="3" t="s">
        <v>25</v>
      </c>
      <c r="B52" s="11"/>
      <c r="C52" s="11"/>
      <c r="D52" s="11"/>
      <c r="E52" s="134"/>
      <c r="F52" s="3"/>
      <c r="G52" s="10"/>
      <c r="H52" s="10"/>
      <c r="I52" s="10"/>
      <c r="J52" s="10"/>
      <c r="K52" s="10"/>
      <c r="L52" s="10"/>
      <c r="M52" s="10"/>
      <c r="N52" s="10"/>
      <c r="O52" s="10"/>
    </row>
    <row r="53" spans="1:15">
      <c r="A53" s="3"/>
      <c r="B53" s="11" t="s">
        <v>254</v>
      </c>
      <c r="C53" s="11" t="s">
        <v>253</v>
      </c>
      <c r="D53" s="11"/>
      <c r="E53" s="3"/>
      <c r="F53" s="3"/>
      <c r="G53" s="10"/>
      <c r="H53" s="10"/>
      <c r="I53" s="10"/>
      <c r="J53" s="10"/>
      <c r="K53" s="10"/>
      <c r="L53" s="10"/>
      <c r="M53" s="10"/>
      <c r="N53" s="10"/>
      <c r="O53" s="10"/>
    </row>
    <row r="54" spans="1:15">
      <c r="A54" s="3"/>
      <c r="B54" s="3"/>
      <c r="C54" s="11" t="s">
        <v>252</v>
      </c>
      <c r="D54" s="11"/>
      <c r="E54" s="3"/>
      <c r="F54" s="3"/>
      <c r="G54" s="10">
        <v>10000</v>
      </c>
      <c r="H54" s="10"/>
      <c r="I54" s="10">
        <v>1</v>
      </c>
      <c r="J54" s="10"/>
      <c r="K54" s="10">
        <f>G54*I54</f>
        <v>10000</v>
      </c>
      <c r="L54" s="10"/>
      <c r="M54" s="8" t="s">
        <v>272</v>
      </c>
      <c r="N54" s="10"/>
      <c r="O54" s="60"/>
    </row>
    <row r="55" spans="1:15">
      <c r="A55" s="3"/>
      <c r="B55" s="11"/>
      <c r="C55" s="11"/>
      <c r="D55" s="11"/>
      <c r="E55" s="3"/>
      <c r="F55" s="10"/>
      <c r="G55" s="10"/>
      <c r="H55" s="11"/>
      <c r="I55" s="10"/>
      <c r="J55" s="10"/>
      <c r="K55" s="10"/>
      <c r="L55" s="10"/>
      <c r="M55" s="10"/>
      <c r="N55" s="10"/>
      <c r="O55" s="10"/>
    </row>
    <row r="56" spans="1:15">
      <c r="A56" s="3"/>
      <c r="B56" s="11" t="s">
        <v>251</v>
      </c>
      <c r="C56" s="11"/>
      <c r="D56" s="11"/>
      <c r="E56" s="3"/>
      <c r="F56" s="3"/>
      <c r="G56" s="10"/>
      <c r="H56" s="10"/>
      <c r="I56" s="10"/>
      <c r="J56" s="10"/>
      <c r="K56" s="10"/>
      <c r="L56" s="10"/>
      <c r="M56" s="10"/>
      <c r="N56" s="10"/>
      <c r="O56" s="10"/>
    </row>
    <row r="57" spans="1:15">
      <c r="A57" s="3"/>
      <c r="B57" s="11"/>
      <c r="C57" s="11" t="s">
        <v>250</v>
      </c>
      <c r="D57" s="11"/>
      <c r="E57" s="3"/>
      <c r="F57" s="3"/>
      <c r="G57" s="10">
        <v>70</v>
      </c>
      <c r="H57" s="10"/>
      <c r="I57" s="10">
        <v>138</v>
      </c>
      <c r="J57" s="10"/>
      <c r="K57" s="10">
        <f>G57*I57</f>
        <v>9660</v>
      </c>
      <c r="L57" s="8"/>
      <c r="M57" s="8" t="s">
        <v>272</v>
      </c>
      <c r="N57" s="10"/>
      <c r="O57" s="2"/>
    </row>
    <row r="58" spans="1:15">
      <c r="A58" s="3"/>
      <c r="B58" s="11"/>
      <c r="C58" s="100" t="s">
        <v>249</v>
      </c>
      <c r="D58" s="3"/>
      <c r="E58" s="3"/>
      <c r="F58" s="3"/>
      <c r="G58" s="3"/>
      <c r="H58" s="3"/>
      <c r="I58" s="3"/>
      <c r="J58" s="3"/>
      <c r="K58" s="3"/>
      <c r="L58" s="8"/>
      <c r="M58" s="8"/>
      <c r="N58" s="10"/>
      <c r="O58" s="86"/>
    </row>
    <row r="59" spans="1:15">
      <c r="A59" s="3"/>
      <c r="B59" s="11"/>
      <c r="C59" s="11" t="s">
        <v>248</v>
      </c>
      <c r="D59" s="11"/>
      <c r="E59" s="3"/>
      <c r="F59" s="3"/>
      <c r="G59" s="10">
        <v>3000</v>
      </c>
      <c r="H59" s="10"/>
      <c r="I59" s="10">
        <v>1</v>
      </c>
      <c r="J59" s="10"/>
      <c r="K59" s="10">
        <f>G59*I59</f>
        <v>3000</v>
      </c>
      <c r="M59" s="8" t="s">
        <v>272</v>
      </c>
      <c r="N59" s="10"/>
      <c r="O59" s="10"/>
    </row>
    <row r="60" spans="1:15">
      <c r="A60" s="6"/>
      <c r="B60" s="36"/>
      <c r="C60" s="11" t="s">
        <v>247</v>
      </c>
      <c r="D60" s="11"/>
      <c r="E60" s="3"/>
      <c r="F60" s="3"/>
      <c r="G60" s="10">
        <v>200</v>
      </c>
      <c r="H60" s="10"/>
      <c r="I60" s="10">
        <v>30</v>
      </c>
      <c r="J60" s="10"/>
      <c r="K60" s="10">
        <f>G60*I60</f>
        <v>6000</v>
      </c>
      <c r="M60" s="8" t="s">
        <v>272</v>
      </c>
      <c r="N60" s="8"/>
      <c r="O60" s="8"/>
    </row>
    <row r="61" spans="1:15">
      <c r="A61" s="6"/>
      <c r="B61" s="36"/>
      <c r="C61" s="11" t="s">
        <v>246</v>
      </c>
      <c r="D61" s="11"/>
      <c r="E61" s="3"/>
      <c r="F61" s="3"/>
      <c r="G61" s="10">
        <v>60</v>
      </c>
      <c r="H61" s="10"/>
      <c r="I61" s="10">
        <v>200</v>
      </c>
      <c r="J61" s="10"/>
      <c r="K61" s="10">
        <v>12030</v>
      </c>
      <c r="L61" s="8">
        <v>12030</v>
      </c>
      <c r="M61" s="8"/>
      <c r="N61" s="8"/>
      <c r="O61" s="10" t="s">
        <v>244</v>
      </c>
    </row>
    <row r="62" spans="1:15">
      <c r="A62" s="6"/>
      <c r="B62" s="6"/>
      <c r="C62" s="11" t="s">
        <v>245</v>
      </c>
      <c r="D62" s="11"/>
      <c r="E62" s="3"/>
      <c r="F62" s="3"/>
      <c r="G62" s="10">
        <v>60</v>
      </c>
      <c r="H62" s="10"/>
      <c r="I62" s="10">
        <v>200</v>
      </c>
      <c r="J62" s="10"/>
      <c r="K62" s="10">
        <v>12030</v>
      </c>
      <c r="L62" s="8">
        <v>12030</v>
      </c>
      <c r="M62" s="8"/>
      <c r="N62" s="8"/>
      <c r="O62" s="10" t="s">
        <v>244</v>
      </c>
    </row>
    <row r="63" spans="1:15">
      <c r="A63" s="1"/>
      <c r="B63" s="1"/>
      <c r="C63" s="11" t="s">
        <v>243</v>
      </c>
      <c r="D63" s="11"/>
      <c r="E63" s="3"/>
      <c r="F63" s="3"/>
      <c r="G63" s="10">
        <v>35000</v>
      </c>
      <c r="H63" s="10"/>
      <c r="I63" s="10">
        <v>1</v>
      </c>
      <c r="J63" s="10"/>
      <c r="K63" s="10">
        <v>35000</v>
      </c>
      <c r="L63" s="8">
        <v>35000</v>
      </c>
      <c r="M63" s="10"/>
      <c r="N63" s="103"/>
      <c r="O63" s="10"/>
    </row>
    <row r="64" spans="1:15">
      <c r="A64" s="1"/>
      <c r="B64" s="1"/>
      <c r="C64" s="1"/>
      <c r="D64" s="1"/>
      <c r="E64" s="1"/>
      <c r="F64" s="1"/>
      <c r="G64" s="1"/>
      <c r="H64" s="1"/>
      <c r="I64" s="1"/>
      <c r="J64" s="7" t="s">
        <v>24</v>
      </c>
      <c r="K64" s="1">
        <f>SUM(K54:K63)</f>
        <v>87720</v>
      </c>
      <c r="L64" s="6">
        <f>L61+L62+L63</f>
        <v>59060</v>
      </c>
      <c r="M64" s="1"/>
      <c r="N64" s="1"/>
      <c r="O64" s="1"/>
    </row>
    <row r="65" spans="1:15">
      <c r="A65" s="1"/>
      <c r="B65" s="1"/>
      <c r="C65" s="1"/>
      <c r="D65" s="1"/>
      <c r="E65" s="1"/>
      <c r="F65" s="1"/>
      <c r="G65" s="1"/>
      <c r="H65" s="1"/>
      <c r="I65" s="1"/>
      <c r="J65" s="1"/>
      <c r="L65" s="1"/>
      <c r="M65" s="1"/>
      <c r="N65" s="1"/>
      <c r="O65" s="1"/>
    </row>
    <row r="66" spans="1: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4" t="s">
        <v>242</v>
      </c>
      <c r="B67" s="15"/>
      <c r="C67" s="15" t="s">
        <v>32</v>
      </c>
      <c r="D67" s="15"/>
      <c r="E67" s="14"/>
      <c r="F67" s="14"/>
      <c r="G67" s="13" t="s">
        <v>31</v>
      </c>
      <c r="H67" s="13"/>
      <c r="I67" s="13" t="s">
        <v>30</v>
      </c>
      <c r="J67" s="13"/>
      <c r="K67" s="13" t="s">
        <v>29</v>
      </c>
      <c r="L67" s="13" t="s">
        <v>28</v>
      </c>
      <c r="M67" s="12" t="s">
        <v>35</v>
      </c>
      <c r="N67" s="12" t="s">
        <v>34</v>
      </c>
      <c r="O67" s="12" t="s">
        <v>33</v>
      </c>
    </row>
    <row r="68" spans="1:15">
      <c r="A68" s="3" t="s">
        <v>25</v>
      </c>
      <c r="B68" s="11"/>
      <c r="C68" s="11"/>
      <c r="D68" s="11"/>
      <c r="E68" s="3"/>
      <c r="F68" s="3"/>
      <c r="G68" s="10"/>
      <c r="H68" s="10"/>
      <c r="I68" s="10"/>
      <c r="J68" s="10"/>
      <c r="K68" s="10"/>
      <c r="L68" s="10"/>
      <c r="M68" s="10"/>
      <c r="N68" s="10"/>
      <c r="O68" s="10"/>
    </row>
    <row r="69" spans="1:15">
      <c r="A69" s="1"/>
      <c r="B69" s="11" t="s">
        <v>241</v>
      </c>
      <c r="C69" s="11"/>
      <c r="D69" s="11"/>
      <c r="E69" s="3"/>
      <c r="F69" s="3"/>
      <c r="G69" s="10"/>
      <c r="H69" s="10"/>
      <c r="I69" s="10"/>
      <c r="J69" s="10"/>
      <c r="K69" s="10"/>
      <c r="L69" s="10"/>
      <c r="M69" s="10"/>
      <c r="N69" s="10"/>
      <c r="O69" s="86" t="s">
        <v>240</v>
      </c>
    </row>
    <row r="70" spans="1:15">
      <c r="A70" s="1"/>
      <c r="B70" s="11"/>
      <c r="C70" s="11" t="s">
        <v>239</v>
      </c>
      <c r="D70" s="11"/>
      <c r="E70" s="3"/>
      <c r="F70" s="3"/>
      <c r="G70" s="10">
        <v>469</v>
      </c>
      <c r="H70" s="10"/>
      <c r="I70" s="10">
        <v>2</v>
      </c>
      <c r="J70" s="10"/>
      <c r="K70" s="10">
        <f>G70*I70</f>
        <v>938</v>
      </c>
      <c r="L70" s="8">
        <v>938</v>
      </c>
      <c r="M70" s="8" t="s">
        <v>269</v>
      </c>
      <c r="N70" s="103"/>
      <c r="O70" s="10"/>
    </row>
    <row r="71" spans="1:15">
      <c r="A71" s="1"/>
      <c r="B71" s="11"/>
      <c r="C71" s="100" t="s">
        <v>238</v>
      </c>
      <c r="D71" s="11"/>
      <c r="E71" s="3"/>
      <c r="F71" s="3"/>
      <c r="G71" s="10"/>
      <c r="H71" s="10"/>
      <c r="I71" s="10"/>
      <c r="J71" s="10"/>
      <c r="K71" s="10"/>
      <c r="L71" s="10"/>
      <c r="M71" s="10"/>
      <c r="N71" s="10"/>
      <c r="O71" s="10"/>
    </row>
    <row r="72" spans="1:15">
      <c r="A72" s="1"/>
      <c r="B72" s="11"/>
      <c r="C72" s="11" t="s">
        <v>237</v>
      </c>
      <c r="D72" s="11"/>
      <c r="E72" s="3"/>
      <c r="F72" s="3"/>
      <c r="G72" s="10">
        <v>843</v>
      </c>
      <c r="H72" s="10"/>
      <c r="I72" s="10">
        <v>8</v>
      </c>
      <c r="J72" s="10"/>
      <c r="K72" s="10">
        <f>G72*I72</f>
        <v>6744</v>
      </c>
      <c r="L72" s="8"/>
      <c r="M72" s="8" t="s">
        <v>272</v>
      </c>
      <c r="N72" s="10"/>
      <c r="O72" s="10"/>
    </row>
    <row r="73" spans="1:15">
      <c r="A73" s="1"/>
      <c r="B73" s="11"/>
      <c r="C73" s="100" t="s">
        <v>236</v>
      </c>
      <c r="D73" s="11"/>
      <c r="E73" s="3"/>
      <c r="F73" s="3"/>
      <c r="G73" s="1"/>
      <c r="H73" s="1"/>
      <c r="I73" s="1"/>
      <c r="J73" s="1"/>
      <c r="K73" s="1"/>
      <c r="L73" s="10"/>
      <c r="M73" s="1"/>
      <c r="N73" s="10"/>
      <c r="O73" s="10"/>
    </row>
    <row r="74" spans="1: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>
      <c r="A75" s="2"/>
      <c r="B75" s="11" t="s">
        <v>235</v>
      </c>
      <c r="C75" s="11"/>
      <c r="D75" s="11"/>
      <c r="E75" s="3"/>
      <c r="F75" s="3"/>
      <c r="G75" s="10"/>
      <c r="H75" s="10"/>
      <c r="I75" s="10"/>
      <c r="J75" s="10"/>
      <c r="K75" s="10">
        <v>7565</v>
      </c>
      <c r="L75" s="8">
        <f>5943+30</f>
        <v>5973</v>
      </c>
      <c r="M75" s="8" t="s">
        <v>268</v>
      </c>
      <c r="N75" s="10"/>
      <c r="O75" s="86" t="s">
        <v>234</v>
      </c>
    </row>
    <row r="76" spans="1:15">
      <c r="A76" s="1"/>
      <c r="B76" s="1"/>
      <c r="C76" s="1"/>
      <c r="D76" s="1"/>
      <c r="E76" s="1"/>
      <c r="F76" s="1"/>
      <c r="G76" s="1"/>
      <c r="H76" s="1"/>
      <c r="I76" s="1"/>
      <c r="J76" s="7" t="s">
        <v>24</v>
      </c>
      <c r="K76" s="1">
        <f>SUM(K70:K75)</f>
        <v>15247</v>
      </c>
      <c r="L76" s="6">
        <f>SUM(L70:L75)</f>
        <v>6911</v>
      </c>
      <c r="M76" s="6"/>
      <c r="N76" s="1"/>
      <c r="O76" s="1"/>
    </row>
    <row r="77" spans="1: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6"/>
      <c r="M77" s="6"/>
      <c r="N77" s="1"/>
      <c r="O77" s="1"/>
    </row>
    <row r="78" spans="1: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6"/>
      <c r="M78" s="1"/>
      <c r="N78" s="1"/>
      <c r="O78" s="1"/>
    </row>
    <row r="79" spans="1: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4" t="s">
        <v>233</v>
      </c>
      <c r="B80" s="15"/>
      <c r="C80" s="15" t="s">
        <v>32</v>
      </c>
      <c r="D80" s="15"/>
      <c r="E80" s="14"/>
      <c r="F80" s="14"/>
      <c r="G80" s="13" t="s">
        <v>31</v>
      </c>
      <c r="H80" s="13"/>
      <c r="I80" s="13" t="s">
        <v>30</v>
      </c>
      <c r="J80" s="13"/>
      <c r="K80" s="13" t="s">
        <v>29</v>
      </c>
      <c r="L80" s="13" t="s">
        <v>28</v>
      </c>
      <c r="M80" s="12" t="s">
        <v>35</v>
      </c>
      <c r="N80" s="12" t="s">
        <v>34</v>
      </c>
      <c r="O80" s="12" t="s">
        <v>33</v>
      </c>
    </row>
    <row r="81" spans="1:15">
      <c r="A81" s="3" t="s">
        <v>25</v>
      </c>
      <c r="B81" s="11"/>
      <c r="C81" s="11"/>
      <c r="D81" s="11"/>
      <c r="E81" s="3"/>
      <c r="F81" s="3"/>
      <c r="G81" s="10"/>
      <c r="H81" s="10"/>
      <c r="I81" s="10"/>
      <c r="J81" s="10"/>
      <c r="K81" s="10"/>
      <c r="L81" s="10"/>
      <c r="M81" s="10"/>
      <c r="N81" s="10"/>
      <c r="O81" s="10"/>
    </row>
    <row r="82" spans="1:15">
      <c r="A82" s="3"/>
      <c r="B82" s="11" t="s">
        <v>232</v>
      </c>
      <c r="C82" s="2"/>
      <c r="D82" s="2"/>
      <c r="E82" s="2"/>
      <c r="F82" s="2"/>
      <c r="G82" s="2"/>
      <c r="H82" s="2"/>
      <c r="I82" s="2"/>
      <c r="J82" s="2"/>
      <c r="K82" s="2"/>
      <c r="L82" s="10"/>
      <c r="M82" s="10"/>
      <c r="N82" s="10"/>
      <c r="O82" s="10"/>
    </row>
    <row r="83" spans="1:15">
      <c r="A83" s="3"/>
      <c r="B83" s="11"/>
      <c r="C83" s="11" t="s">
        <v>231</v>
      </c>
      <c r="D83" s="11"/>
      <c r="E83" s="3"/>
      <c r="F83" s="3"/>
      <c r="G83" s="10">
        <v>1255</v>
      </c>
      <c r="H83" s="10"/>
      <c r="I83" s="10">
        <v>1</v>
      </c>
      <c r="J83" s="10"/>
      <c r="K83" s="10">
        <f>G83*I83</f>
        <v>1255</v>
      </c>
      <c r="L83" s="8">
        <v>455</v>
      </c>
      <c r="M83" s="8" t="s">
        <v>269</v>
      </c>
      <c r="N83" s="10"/>
      <c r="O83" s="10"/>
    </row>
    <row r="84" spans="1:15">
      <c r="A84" s="3"/>
      <c r="B84" s="11"/>
      <c r="C84" s="11" t="s">
        <v>230</v>
      </c>
      <c r="D84" s="11"/>
      <c r="E84" s="3"/>
      <c r="F84" s="3"/>
      <c r="G84" s="10">
        <v>400</v>
      </c>
      <c r="H84" s="10"/>
      <c r="I84" s="10">
        <v>1</v>
      </c>
      <c r="J84" s="10"/>
      <c r="K84" s="10">
        <f>G84*I84</f>
        <v>400</v>
      </c>
      <c r="L84" s="8">
        <v>400</v>
      </c>
      <c r="M84" s="8" t="s">
        <v>269</v>
      </c>
      <c r="N84" s="10"/>
      <c r="O84" s="10"/>
    </row>
    <row r="85" spans="1:15">
      <c r="A85" s="3"/>
      <c r="B85" s="11"/>
      <c r="C85" s="11" t="s">
        <v>229</v>
      </c>
      <c r="D85" s="11"/>
      <c r="E85" s="3"/>
      <c r="F85" s="3"/>
      <c r="G85" s="10">
        <v>13</v>
      </c>
      <c r="H85" s="10"/>
      <c r="I85" s="10">
        <v>1</v>
      </c>
      <c r="J85" s="10"/>
      <c r="K85" s="10">
        <f>G85*I85</f>
        <v>13</v>
      </c>
      <c r="L85" s="8">
        <v>13</v>
      </c>
      <c r="M85" s="8" t="s">
        <v>269</v>
      </c>
      <c r="N85" s="10"/>
      <c r="O85" s="10"/>
    </row>
    <row r="86" spans="1:15">
      <c r="A86" s="3"/>
      <c r="B86" s="11"/>
      <c r="C86" s="11"/>
      <c r="D86" s="11"/>
      <c r="E86" s="3"/>
      <c r="F86" s="3"/>
      <c r="G86" s="10"/>
      <c r="H86" s="10"/>
      <c r="I86" s="10"/>
      <c r="J86" s="10"/>
      <c r="K86" s="10"/>
      <c r="L86" s="10"/>
      <c r="M86" s="10"/>
      <c r="N86" s="10"/>
      <c r="O86" s="10"/>
    </row>
    <row r="87" spans="1:15">
      <c r="A87" s="11"/>
      <c r="B87" s="11" t="s">
        <v>228</v>
      </c>
      <c r="C87" s="11"/>
      <c r="D87" s="11"/>
      <c r="E87" s="3"/>
      <c r="F87" s="3"/>
      <c r="G87" s="10"/>
      <c r="H87" s="10"/>
      <c r="I87" s="10"/>
      <c r="L87" s="10"/>
      <c r="M87" s="10"/>
      <c r="N87" s="10"/>
      <c r="O87" s="10"/>
    </row>
    <row r="88" spans="1:15">
      <c r="A88" s="1"/>
      <c r="B88" s="11"/>
      <c r="C88" s="11" t="s">
        <v>227</v>
      </c>
      <c r="D88" s="11"/>
      <c r="E88" s="3"/>
      <c r="F88" s="3"/>
      <c r="G88" s="1">
        <v>9000</v>
      </c>
      <c r="H88" s="1"/>
      <c r="I88" s="1">
        <v>1</v>
      </c>
      <c r="J88" s="1"/>
      <c r="K88" s="1">
        <f>G88*I88</f>
        <v>9000</v>
      </c>
      <c r="L88" s="6">
        <v>4120</v>
      </c>
      <c r="M88" s="8" t="s">
        <v>269</v>
      </c>
      <c r="N88" s="1"/>
      <c r="O88" s="1"/>
    </row>
    <row r="89" spans="1:15">
      <c r="A89" s="3"/>
      <c r="B89" s="11"/>
      <c r="C89" s="11"/>
      <c r="D89" s="11"/>
      <c r="E89" s="3"/>
      <c r="F89" s="3"/>
      <c r="G89" s="10"/>
      <c r="H89" s="10"/>
      <c r="I89" s="10"/>
      <c r="L89" s="8"/>
      <c r="M89" s="10"/>
      <c r="N89" s="10"/>
      <c r="O89" s="10"/>
    </row>
    <row r="90" spans="1:15">
      <c r="A90" s="3"/>
      <c r="B90" s="11"/>
      <c r="C90" s="11"/>
      <c r="D90" s="11"/>
      <c r="E90" s="3"/>
      <c r="F90" s="3"/>
      <c r="G90" s="10"/>
      <c r="H90" s="10"/>
      <c r="I90" s="10"/>
      <c r="J90" s="10"/>
      <c r="K90" s="10"/>
      <c r="L90" s="8"/>
      <c r="M90" s="10"/>
      <c r="N90" s="10"/>
      <c r="O90" s="10"/>
    </row>
    <row r="91" spans="1:15">
      <c r="A91" s="3"/>
      <c r="B91" s="11" t="s">
        <v>275</v>
      </c>
      <c r="C91" s="2"/>
      <c r="D91" s="2"/>
      <c r="E91" s="2"/>
      <c r="F91" s="2"/>
      <c r="G91" s="2"/>
      <c r="H91" s="2"/>
      <c r="I91" s="2"/>
      <c r="J91" s="2"/>
      <c r="K91" s="2"/>
      <c r="L91" s="8"/>
      <c r="M91" s="10"/>
      <c r="N91" s="10"/>
      <c r="O91" s="10"/>
    </row>
    <row r="92" spans="1:15">
      <c r="A92" s="3"/>
      <c r="B92" s="11"/>
      <c r="C92" s="11" t="s">
        <v>276</v>
      </c>
      <c r="D92" s="11"/>
      <c r="E92" s="3"/>
      <c r="F92" s="3"/>
      <c r="G92" s="10">
        <v>10000</v>
      </c>
      <c r="H92" s="10"/>
      <c r="I92" s="10">
        <v>1</v>
      </c>
      <c r="J92" s="10"/>
      <c r="K92" s="10">
        <f>G92*I92</f>
        <v>10000</v>
      </c>
      <c r="L92" s="8"/>
      <c r="M92" s="10"/>
      <c r="N92" s="10"/>
      <c r="O92" s="10"/>
    </row>
    <row r="93" spans="1:15">
      <c r="A93" s="3"/>
      <c r="L93" s="8"/>
      <c r="M93" s="10"/>
      <c r="N93" s="10"/>
      <c r="O93" s="10"/>
    </row>
    <row r="94" spans="1:15">
      <c r="A94" s="3"/>
      <c r="B94" s="11" t="s">
        <v>277</v>
      </c>
      <c r="C94" s="2"/>
      <c r="D94" s="2"/>
      <c r="E94" s="2"/>
      <c r="F94" s="2"/>
      <c r="G94" s="2"/>
      <c r="H94" s="2"/>
      <c r="I94" s="2"/>
      <c r="J94" s="2"/>
      <c r="K94" s="2"/>
      <c r="L94" s="8"/>
      <c r="M94" s="10"/>
      <c r="N94" s="10"/>
      <c r="O94" s="10"/>
    </row>
    <row r="95" spans="1:15">
      <c r="A95" s="3"/>
      <c r="B95" s="11"/>
      <c r="C95" s="11" t="s">
        <v>276</v>
      </c>
      <c r="D95" s="11"/>
      <c r="E95" s="3"/>
      <c r="F95" s="3"/>
      <c r="G95" s="10">
        <v>10000</v>
      </c>
      <c r="H95" s="10"/>
      <c r="I95" s="10">
        <v>1</v>
      </c>
      <c r="J95" s="10"/>
      <c r="K95" s="10">
        <f>G95*I95</f>
        <v>10000</v>
      </c>
      <c r="L95" s="8"/>
      <c r="M95" s="10"/>
      <c r="N95" s="10"/>
      <c r="O95" s="10"/>
    </row>
    <row r="96" spans="1:15">
      <c r="A96" s="3"/>
      <c r="B96" s="11"/>
      <c r="C96" s="11"/>
      <c r="D96" s="11"/>
      <c r="E96" s="3"/>
      <c r="F96" s="3"/>
      <c r="G96" s="10"/>
      <c r="H96" s="10"/>
      <c r="J96" s="10" t="s">
        <v>24</v>
      </c>
      <c r="K96" s="10">
        <f>SUM(K83:K95)</f>
        <v>30668</v>
      </c>
      <c r="L96" s="8">
        <f>L84+L85+L88+L83</f>
        <v>4988</v>
      </c>
      <c r="M96" s="10"/>
      <c r="N96" s="10"/>
      <c r="O96" s="10"/>
    </row>
    <row r="97" spans="1:15">
      <c r="A97" s="3"/>
      <c r="B97" s="11"/>
      <c r="C97" s="11"/>
      <c r="D97" s="11"/>
      <c r="E97" s="3"/>
      <c r="F97" s="3"/>
      <c r="G97" s="10"/>
      <c r="H97" s="10"/>
      <c r="I97" s="10"/>
      <c r="J97" s="10"/>
      <c r="K97" s="10"/>
      <c r="L97" s="8"/>
      <c r="M97" s="10"/>
      <c r="N97" s="10"/>
      <c r="O97" s="10"/>
    </row>
    <row r="98" spans="1:15">
      <c r="A98" s="3"/>
      <c r="B98" s="11"/>
      <c r="C98" s="11"/>
      <c r="D98" s="11"/>
      <c r="E98" s="3"/>
      <c r="F98" s="3"/>
      <c r="G98" s="10"/>
      <c r="H98" s="10"/>
      <c r="I98" s="10"/>
      <c r="J98" s="10"/>
      <c r="K98" s="10"/>
      <c r="L98" s="8"/>
      <c r="M98" s="10"/>
      <c r="N98" s="10"/>
      <c r="O98" s="10"/>
    </row>
    <row r="99" spans="1:15" ht="25.5">
      <c r="A99" s="73" t="s">
        <v>226</v>
      </c>
      <c r="B99" s="11"/>
      <c r="C99" s="10" t="s">
        <v>347</v>
      </c>
      <c r="D99" s="11">
        <f>K104</f>
        <v>700</v>
      </c>
      <c r="E99" s="3"/>
      <c r="F99" s="3"/>
      <c r="G99" s="10"/>
      <c r="H99" s="10"/>
      <c r="I99" s="10"/>
      <c r="J99" s="10"/>
      <c r="K99" s="10"/>
      <c r="L99" s="10"/>
      <c r="M99" s="10"/>
      <c r="N99" s="10"/>
      <c r="O99" s="10"/>
    </row>
    <row r="100" spans="1:15">
      <c r="A100" s="14" t="s">
        <v>47</v>
      </c>
      <c r="B100" s="15"/>
      <c r="C100" s="15" t="s">
        <v>32</v>
      </c>
      <c r="D100" s="15"/>
      <c r="E100" s="14"/>
      <c r="F100" s="14"/>
      <c r="G100" s="13" t="s">
        <v>31</v>
      </c>
      <c r="H100" s="13"/>
      <c r="I100" s="13" t="s">
        <v>30</v>
      </c>
      <c r="J100" s="13"/>
      <c r="K100" s="13" t="s">
        <v>29</v>
      </c>
      <c r="L100" s="13" t="s">
        <v>28</v>
      </c>
      <c r="M100" s="12" t="s">
        <v>35</v>
      </c>
      <c r="N100" s="12" t="s">
        <v>34</v>
      </c>
      <c r="O100" s="12" t="s">
        <v>33</v>
      </c>
    </row>
    <row r="101" spans="1:15">
      <c r="A101" s="1"/>
      <c r="B101" s="1"/>
      <c r="C101" s="11" t="s">
        <v>225</v>
      </c>
      <c r="D101" s="90"/>
      <c r="E101" s="90"/>
      <c r="F101" s="90"/>
      <c r="G101" s="88">
        <v>10</v>
      </c>
      <c r="H101" s="88"/>
      <c r="I101" s="88">
        <v>6</v>
      </c>
      <c r="J101" s="88"/>
      <c r="K101" s="88">
        <f>G101*I101</f>
        <v>60</v>
      </c>
      <c r="M101" s="6"/>
      <c r="N101" s="1"/>
      <c r="O101" s="1"/>
    </row>
    <row r="102" spans="1:15">
      <c r="A102" s="1"/>
      <c r="B102" s="1"/>
      <c r="C102" s="11" t="s">
        <v>224</v>
      </c>
      <c r="D102" s="90"/>
      <c r="E102" s="90"/>
      <c r="F102" s="90"/>
      <c r="G102" s="88">
        <v>10</v>
      </c>
      <c r="H102" s="88"/>
      <c r="I102" s="88">
        <v>38</v>
      </c>
      <c r="J102" s="88"/>
      <c r="K102" s="88">
        <f>G102*I102</f>
        <v>380</v>
      </c>
      <c r="M102" s="6"/>
      <c r="N102" s="1"/>
      <c r="O102" s="1"/>
    </row>
    <row r="103" spans="1:15">
      <c r="A103" s="1"/>
      <c r="B103" s="1"/>
      <c r="C103" s="88" t="s">
        <v>223</v>
      </c>
      <c r="D103" s="88"/>
      <c r="E103" s="88"/>
      <c r="F103" s="88"/>
      <c r="G103" s="88">
        <v>13</v>
      </c>
      <c r="H103" s="88"/>
      <c r="I103" s="88">
        <v>20</v>
      </c>
      <c r="J103" s="99"/>
      <c r="K103" s="88">
        <f>G103*I103</f>
        <v>260</v>
      </c>
      <c r="M103" s="6"/>
      <c r="N103" s="1"/>
      <c r="O103" s="1"/>
    </row>
    <row r="104" spans="1:15">
      <c r="A104" s="1"/>
      <c r="B104" s="1"/>
      <c r="C104" s="98"/>
      <c r="D104" s="1"/>
      <c r="E104" s="1"/>
      <c r="F104" s="1"/>
      <c r="G104" s="1"/>
      <c r="H104" s="1"/>
      <c r="I104" s="1"/>
      <c r="J104" s="1" t="s">
        <v>24</v>
      </c>
      <c r="K104" s="1">
        <f>SUM(K101:K103)</f>
        <v>700</v>
      </c>
      <c r="N104" s="1"/>
      <c r="O104" s="1"/>
    </row>
    <row r="105" spans="1:15">
      <c r="A105" s="1"/>
      <c r="B105" s="1"/>
      <c r="C105" s="1"/>
      <c r="D105" s="1"/>
      <c r="E105" s="1"/>
      <c r="F105" s="1"/>
      <c r="G105" s="1"/>
      <c r="H105" s="1"/>
      <c r="I105" s="1"/>
      <c r="J105" s="7"/>
      <c r="L105" s="1"/>
      <c r="M105" s="8"/>
      <c r="N105" s="1"/>
      <c r="O105" s="1"/>
    </row>
    <row r="106" spans="1:15" ht="25.5">
      <c r="A106" s="73" t="s">
        <v>222</v>
      </c>
      <c r="B106" s="11"/>
      <c r="C106" s="10" t="s">
        <v>347</v>
      </c>
      <c r="D106" s="11">
        <f>K113+K117</f>
        <v>3780</v>
      </c>
      <c r="E106" s="10" t="s">
        <v>345</v>
      </c>
      <c r="F106" s="36">
        <f>L117</f>
        <v>2121</v>
      </c>
      <c r="G106" s="10"/>
      <c r="H106" s="10"/>
      <c r="I106" s="10"/>
      <c r="J106" s="10"/>
      <c r="L106" s="10"/>
      <c r="M106" s="10"/>
      <c r="N106" s="10"/>
      <c r="O106" s="10"/>
    </row>
    <row r="107" spans="1:15">
      <c r="A107" s="14" t="s">
        <v>47</v>
      </c>
      <c r="B107" s="15"/>
      <c r="C107" s="15" t="s">
        <v>32</v>
      </c>
      <c r="D107" s="112"/>
      <c r="E107" s="13"/>
      <c r="F107" s="15"/>
      <c r="G107" s="13" t="s">
        <v>31</v>
      </c>
      <c r="H107" s="13"/>
      <c r="I107" s="13" t="s">
        <v>30</v>
      </c>
      <c r="J107" s="13"/>
      <c r="K107" s="13" t="s">
        <v>29</v>
      </c>
      <c r="L107" s="13" t="s">
        <v>28</v>
      </c>
      <c r="M107" s="12" t="s">
        <v>35</v>
      </c>
      <c r="N107" s="12" t="s">
        <v>34</v>
      </c>
      <c r="O107" s="12" t="s">
        <v>33</v>
      </c>
    </row>
    <row r="108" spans="1:15">
      <c r="A108" s="1" t="s">
        <v>92</v>
      </c>
      <c r="B108" s="2"/>
      <c r="C108" s="2"/>
      <c r="D108" s="2"/>
      <c r="E108" s="134"/>
      <c r="F108" s="135"/>
      <c r="G108" s="2"/>
      <c r="H108" s="2"/>
      <c r="I108" s="2"/>
      <c r="J108" s="2"/>
      <c r="K108" s="2"/>
      <c r="L108" s="2"/>
      <c r="M108" s="2"/>
      <c r="N108" s="2"/>
      <c r="O108" s="2"/>
    </row>
    <row r="109" spans="1:15">
      <c r="A109" s="2"/>
      <c r="B109" s="1"/>
      <c r="C109" s="52" t="s">
        <v>221</v>
      </c>
      <c r="D109" s="1"/>
      <c r="E109" s="1"/>
      <c r="F109" s="1"/>
      <c r="G109" s="1">
        <v>400</v>
      </c>
      <c r="H109" s="1"/>
      <c r="I109" s="1">
        <v>1</v>
      </c>
      <c r="J109" s="1"/>
      <c r="K109" s="1">
        <f>G109*I109</f>
        <v>400</v>
      </c>
      <c r="L109" s="8"/>
      <c r="M109" s="36" t="s">
        <v>272</v>
      </c>
      <c r="N109" s="2"/>
      <c r="O109" s="2"/>
    </row>
    <row r="110" spans="1:15">
      <c r="A110" s="2"/>
      <c r="B110" s="2"/>
      <c r="C110" s="1" t="s">
        <v>220</v>
      </c>
      <c r="D110" s="1"/>
      <c r="E110" s="1"/>
      <c r="F110" s="1"/>
      <c r="G110" s="1">
        <v>500</v>
      </c>
      <c r="H110" s="1"/>
      <c r="I110" s="1">
        <v>1</v>
      </c>
      <c r="J110" s="1"/>
      <c r="K110" s="1">
        <f>G110*I110</f>
        <v>500</v>
      </c>
      <c r="L110" s="8"/>
      <c r="M110" s="36" t="s">
        <v>272</v>
      </c>
      <c r="N110" s="2"/>
      <c r="O110" s="8"/>
    </row>
    <row r="111" spans="1:15">
      <c r="A111" s="2"/>
      <c r="B111" s="2"/>
      <c r="C111" s="1" t="s">
        <v>219</v>
      </c>
      <c r="D111" s="1"/>
      <c r="E111" s="1"/>
      <c r="F111" s="1"/>
      <c r="G111" s="1">
        <v>200</v>
      </c>
      <c r="H111" s="1"/>
      <c r="I111" s="1">
        <v>1</v>
      </c>
      <c r="J111" s="1"/>
      <c r="K111" s="1">
        <f>G111*I111</f>
        <v>200</v>
      </c>
      <c r="L111" s="8"/>
      <c r="M111" s="36" t="s">
        <v>272</v>
      </c>
      <c r="N111" s="2"/>
      <c r="O111" s="2"/>
    </row>
    <row r="112" spans="1:15">
      <c r="A112" s="2"/>
      <c r="B112" s="2"/>
      <c r="C112" s="1" t="s">
        <v>218</v>
      </c>
      <c r="D112" s="1"/>
      <c r="E112" s="1"/>
      <c r="F112" s="1"/>
      <c r="G112" s="1">
        <v>500</v>
      </c>
      <c r="H112" s="1"/>
      <c r="I112" s="1">
        <v>1</v>
      </c>
      <c r="J112" s="1"/>
      <c r="K112" s="1">
        <f>G112*I112</f>
        <v>500</v>
      </c>
      <c r="L112" s="8"/>
      <c r="M112" s="36" t="s">
        <v>272</v>
      </c>
      <c r="N112" s="2"/>
      <c r="O112" s="2"/>
    </row>
    <row r="113" spans="1:15">
      <c r="A113" s="1"/>
      <c r="B113" s="1"/>
      <c r="C113" s="1"/>
      <c r="D113" s="1"/>
      <c r="E113" s="1"/>
      <c r="F113" s="1"/>
      <c r="G113" s="1"/>
      <c r="H113" s="1"/>
      <c r="I113" s="1"/>
      <c r="J113" s="7" t="s">
        <v>24</v>
      </c>
      <c r="K113" s="1">
        <f>SUM(K109:K112)</f>
        <v>1600</v>
      </c>
      <c r="L113" s="6"/>
      <c r="M113" s="36"/>
      <c r="N113" s="1"/>
      <c r="O113" s="1"/>
    </row>
    <row r="114" spans="1:15">
      <c r="A114" s="14" t="s">
        <v>217</v>
      </c>
      <c r="B114" s="15"/>
      <c r="C114" s="15" t="s">
        <v>32</v>
      </c>
      <c r="D114" s="15"/>
      <c r="E114" s="14"/>
      <c r="F114" s="14"/>
      <c r="G114" s="13" t="s">
        <v>31</v>
      </c>
      <c r="H114" s="13"/>
      <c r="I114" s="13" t="s">
        <v>30</v>
      </c>
      <c r="J114" s="13"/>
      <c r="K114" s="13" t="s">
        <v>29</v>
      </c>
      <c r="L114" s="13" t="s">
        <v>28</v>
      </c>
      <c r="M114" s="12" t="s">
        <v>35</v>
      </c>
      <c r="N114" s="12" t="s">
        <v>34</v>
      </c>
      <c r="O114" s="12" t="s">
        <v>33</v>
      </c>
    </row>
    <row r="115" spans="1:15">
      <c r="A115" s="3" t="s">
        <v>25</v>
      </c>
      <c r="B115" s="11"/>
      <c r="C115" s="11"/>
      <c r="D115" s="11"/>
      <c r="E115" s="3"/>
      <c r="F115" s="3"/>
      <c r="G115" s="10"/>
      <c r="H115" s="10"/>
      <c r="I115" s="10"/>
      <c r="J115" s="10"/>
      <c r="K115" s="10"/>
      <c r="L115" s="10"/>
      <c r="M115" s="10"/>
      <c r="N115" s="10"/>
      <c r="O115" s="10"/>
    </row>
    <row r="116" spans="1:15">
      <c r="A116" s="1"/>
      <c r="B116" s="2"/>
      <c r="C116" s="11" t="s">
        <v>216</v>
      </c>
      <c r="D116" s="3"/>
      <c r="E116" s="3"/>
      <c r="F116" s="10"/>
      <c r="G116" s="10">
        <v>109</v>
      </c>
      <c r="H116" s="10"/>
      <c r="I116" s="10">
        <v>20</v>
      </c>
      <c r="J116" s="10"/>
      <c r="K116" s="1">
        <f>G116*I116</f>
        <v>2180</v>
      </c>
      <c r="L116" s="3">
        <v>2121</v>
      </c>
      <c r="M116" s="6" t="s">
        <v>269</v>
      </c>
      <c r="N116" s="1"/>
      <c r="O116" s="1"/>
    </row>
    <row r="117" spans="1:15">
      <c r="A117" s="1"/>
      <c r="B117" s="1"/>
      <c r="C117" s="1"/>
      <c r="D117" s="1"/>
      <c r="E117" s="1"/>
      <c r="F117" s="1"/>
      <c r="G117" s="1"/>
      <c r="H117" s="1"/>
      <c r="I117" s="1"/>
      <c r="J117" s="7" t="s">
        <v>24</v>
      </c>
      <c r="K117" s="1">
        <f>K116</f>
        <v>2180</v>
      </c>
      <c r="L117" s="1">
        <f>L116</f>
        <v>2121</v>
      </c>
      <c r="M117" s="1"/>
      <c r="N117" s="1"/>
      <c r="O117" s="1"/>
    </row>
    <row r="118" spans="1: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1"/>
      <c r="C119" s="1"/>
      <c r="D119" s="1"/>
      <c r="E119" s="1"/>
      <c r="F119" s="1"/>
      <c r="G119" s="1"/>
      <c r="H119" s="1"/>
      <c r="I119" s="1"/>
      <c r="J119" s="7"/>
      <c r="K119" s="1"/>
      <c r="L119" s="1"/>
      <c r="M119" s="1"/>
      <c r="N119" s="1"/>
      <c r="O119" s="1"/>
    </row>
    <row r="120" spans="1:15" ht="25.5">
      <c r="A120" s="73" t="s">
        <v>215</v>
      </c>
      <c r="B120" s="11"/>
      <c r="C120" s="10" t="s">
        <v>347</v>
      </c>
      <c r="D120" s="11">
        <f>K128</f>
        <v>2500</v>
      </c>
      <c r="E120" s="10" t="s">
        <v>345</v>
      </c>
      <c r="F120" s="36">
        <f>L128</f>
        <v>398</v>
      </c>
      <c r="G120" s="10"/>
      <c r="H120" s="10"/>
      <c r="I120" s="10"/>
      <c r="J120" s="10"/>
      <c r="K120" s="10"/>
      <c r="L120" s="10"/>
      <c r="M120" s="10"/>
      <c r="N120" s="10"/>
      <c r="O120" s="10"/>
    </row>
    <row r="121" spans="1:15">
      <c r="A121" s="14" t="s">
        <v>47</v>
      </c>
      <c r="B121" s="15"/>
      <c r="C121" s="15" t="s">
        <v>32</v>
      </c>
      <c r="D121" s="15"/>
      <c r="E121" s="14"/>
      <c r="F121" s="14"/>
      <c r="G121" s="13" t="s">
        <v>31</v>
      </c>
      <c r="H121" s="13"/>
      <c r="I121" s="13" t="s">
        <v>30</v>
      </c>
      <c r="J121" s="13"/>
      <c r="K121" s="13" t="s">
        <v>29</v>
      </c>
      <c r="L121" s="13" t="s">
        <v>28</v>
      </c>
      <c r="M121" s="12" t="s">
        <v>35</v>
      </c>
      <c r="N121" s="12" t="s">
        <v>34</v>
      </c>
      <c r="O121" s="12" t="s">
        <v>33</v>
      </c>
    </row>
    <row r="122" spans="1:15">
      <c r="A122" s="97" t="s">
        <v>92</v>
      </c>
      <c r="B122" s="97"/>
      <c r="C122" s="97"/>
      <c r="D122" s="97"/>
      <c r="E122" s="97"/>
      <c r="F122" s="97"/>
      <c r="G122" s="97"/>
      <c r="H122" s="97"/>
      <c r="I122" s="97"/>
      <c r="J122" s="97"/>
      <c r="K122" s="97"/>
      <c r="L122" s="10"/>
      <c r="M122" s="10"/>
      <c r="N122" s="10"/>
      <c r="O122" s="10"/>
    </row>
    <row r="123" spans="1:15">
      <c r="A123" s="97"/>
      <c r="B123" s="97"/>
      <c r="C123" s="97" t="s">
        <v>214</v>
      </c>
      <c r="D123" s="97"/>
      <c r="E123" s="97"/>
      <c r="F123" s="97"/>
      <c r="G123" s="97">
        <v>2500</v>
      </c>
      <c r="H123" s="97"/>
      <c r="I123" s="97">
        <v>1</v>
      </c>
      <c r="J123" s="97"/>
      <c r="K123" s="97">
        <v>2500</v>
      </c>
      <c r="L123" s="8">
        <f>80+318</f>
        <v>398</v>
      </c>
      <c r="M123" s="36" t="s">
        <v>269</v>
      </c>
      <c r="N123" s="10"/>
      <c r="O123" s="8"/>
    </row>
    <row r="124" spans="1:15">
      <c r="A124" s="97"/>
      <c r="B124" s="97"/>
      <c r="C124" s="97"/>
      <c r="D124" s="97"/>
      <c r="E124" s="97"/>
      <c r="F124" s="97"/>
      <c r="G124" s="97"/>
      <c r="H124" s="97"/>
      <c r="I124" s="97"/>
      <c r="J124" s="97"/>
      <c r="K124" s="97"/>
      <c r="L124" s="8"/>
      <c r="M124" s="8"/>
      <c r="N124" s="10"/>
      <c r="O124" s="2"/>
    </row>
    <row r="125" spans="1:15">
      <c r="A125" s="97"/>
      <c r="B125" s="97"/>
      <c r="C125" s="97" t="s">
        <v>213</v>
      </c>
      <c r="D125" s="97"/>
      <c r="E125" s="97"/>
      <c r="F125" s="97"/>
      <c r="G125" s="97">
        <v>190</v>
      </c>
      <c r="H125" s="97"/>
      <c r="I125" s="97">
        <v>100</v>
      </c>
      <c r="J125" s="97"/>
      <c r="K125" s="97">
        <v>19000</v>
      </c>
      <c r="L125" s="8">
        <v>19030</v>
      </c>
      <c r="M125" s="36"/>
      <c r="N125" s="10"/>
      <c r="O125" s="86"/>
    </row>
    <row r="126" spans="1:15">
      <c r="A126" s="97"/>
      <c r="B126" s="97"/>
      <c r="C126" s="97"/>
      <c r="D126" s="97"/>
      <c r="E126" s="97"/>
      <c r="F126" s="97"/>
      <c r="G126" s="97"/>
      <c r="H126" s="97"/>
      <c r="I126" s="97"/>
      <c r="J126" s="97"/>
      <c r="K126" s="97"/>
      <c r="L126" s="10"/>
      <c r="M126" s="8"/>
      <c r="N126" s="10"/>
      <c r="O126" s="10"/>
    </row>
    <row r="127" spans="1:15">
      <c r="A127" s="97" t="s">
        <v>212</v>
      </c>
      <c r="B127" s="97"/>
      <c r="C127" s="97" t="s">
        <v>211</v>
      </c>
      <c r="D127" s="97"/>
      <c r="E127" s="97"/>
      <c r="F127" s="97"/>
      <c r="G127" s="97">
        <v>190</v>
      </c>
      <c r="H127" s="97"/>
      <c r="I127" s="97">
        <v>100</v>
      </c>
      <c r="J127" s="97"/>
      <c r="K127" s="97">
        <v>19000</v>
      </c>
      <c r="L127" s="8">
        <v>19030</v>
      </c>
      <c r="M127" s="8"/>
      <c r="N127" s="10"/>
      <c r="O127" s="10"/>
    </row>
    <row r="128" spans="1:15">
      <c r="A128" s="2"/>
      <c r="B128" s="1"/>
      <c r="C128" s="1"/>
      <c r="D128" s="1"/>
      <c r="E128" s="1"/>
      <c r="F128" s="1"/>
      <c r="G128" s="1"/>
      <c r="H128" s="1"/>
      <c r="I128" s="1"/>
      <c r="J128" s="7" t="s">
        <v>24</v>
      </c>
      <c r="K128" s="1">
        <f>K123+K125-K127</f>
        <v>2500</v>
      </c>
      <c r="L128" s="8">
        <f>L123</f>
        <v>398</v>
      </c>
      <c r="M128" s="10"/>
      <c r="N128" s="10"/>
      <c r="O128" s="10"/>
    </row>
    <row r="129" spans="1:15">
      <c r="A129" s="1"/>
      <c r="B129" s="1"/>
      <c r="C129" s="1"/>
      <c r="D129" s="4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1"/>
      <c r="C130" s="1"/>
      <c r="D130" s="1"/>
      <c r="E130" s="1"/>
      <c r="F130" s="1"/>
      <c r="G130" s="1"/>
      <c r="H130" s="1"/>
      <c r="I130" s="1"/>
      <c r="L130" s="1"/>
      <c r="M130" s="1"/>
      <c r="N130" s="1"/>
      <c r="O130" s="1"/>
    </row>
    <row r="131" spans="1:15" ht="25.5">
      <c r="A131" s="73" t="s">
        <v>210</v>
      </c>
      <c r="B131" s="11"/>
      <c r="C131" s="10" t="s">
        <v>347</v>
      </c>
      <c r="D131" s="11">
        <f>K135</f>
        <v>1400</v>
      </c>
      <c r="E131" s="10" t="s">
        <v>345</v>
      </c>
      <c r="F131" s="36">
        <v>0</v>
      </c>
      <c r="G131" s="10"/>
      <c r="H131" s="10"/>
      <c r="I131" s="10"/>
      <c r="J131" s="10"/>
      <c r="K131" s="10"/>
      <c r="L131" s="10"/>
      <c r="M131" s="10"/>
      <c r="N131" s="10"/>
      <c r="O131" s="10"/>
    </row>
    <row r="132" spans="1:15">
      <c r="A132" s="14" t="s">
        <v>47</v>
      </c>
      <c r="B132" s="15"/>
      <c r="C132" s="15" t="s">
        <v>32</v>
      </c>
      <c r="D132" s="15"/>
      <c r="E132" s="14"/>
      <c r="F132" s="14"/>
      <c r="G132" s="13" t="s">
        <v>31</v>
      </c>
      <c r="H132" s="13"/>
      <c r="I132" s="13" t="s">
        <v>30</v>
      </c>
      <c r="J132" s="13"/>
      <c r="K132" s="13" t="s">
        <v>29</v>
      </c>
      <c r="L132" s="13" t="s">
        <v>28</v>
      </c>
      <c r="M132" s="12" t="s">
        <v>35</v>
      </c>
      <c r="N132" s="12" t="s">
        <v>34</v>
      </c>
      <c r="O132" s="12" t="s">
        <v>33</v>
      </c>
    </row>
    <row r="133" spans="1:15">
      <c r="A133" s="3" t="s">
        <v>25</v>
      </c>
      <c r="B133" s="11"/>
      <c r="C133" s="11"/>
      <c r="D133" s="11"/>
      <c r="E133" s="3"/>
      <c r="F133" s="3"/>
      <c r="G133" s="10"/>
      <c r="H133" s="10"/>
      <c r="I133" s="10"/>
      <c r="J133" s="10"/>
      <c r="K133" s="10"/>
      <c r="L133" s="10"/>
      <c r="M133" s="10"/>
      <c r="N133" s="60"/>
      <c r="O133" s="10"/>
    </row>
    <row r="134" spans="1:15">
      <c r="A134" s="1"/>
      <c r="B134" s="1" t="s">
        <v>209</v>
      </c>
      <c r="C134" s="95"/>
      <c r="D134" s="95"/>
      <c r="E134" s="96"/>
      <c r="F134" s="96"/>
      <c r="G134" s="93"/>
      <c r="H134" s="93"/>
      <c r="I134" s="93"/>
      <c r="J134" s="93"/>
      <c r="K134" s="93"/>
      <c r="L134" s="1"/>
      <c r="M134" s="1"/>
      <c r="N134" s="1"/>
      <c r="O134" s="1"/>
    </row>
    <row r="135" spans="1:15">
      <c r="A135" s="5"/>
      <c r="B135" s="95"/>
      <c r="C135" s="5" t="s">
        <v>208</v>
      </c>
      <c r="D135" s="5"/>
      <c r="E135" s="5"/>
      <c r="F135" s="5"/>
      <c r="G135" s="94">
        <v>1400</v>
      </c>
      <c r="H135" s="5"/>
      <c r="I135" s="5">
        <v>1</v>
      </c>
      <c r="J135" s="7"/>
      <c r="K135" s="94">
        <f>G135*I135</f>
        <v>1400</v>
      </c>
      <c r="L135" s="91"/>
      <c r="M135" s="36" t="s">
        <v>272</v>
      </c>
      <c r="N135" s="93"/>
      <c r="O135" s="2"/>
    </row>
    <row r="136" spans="1:15">
      <c r="A136" s="5"/>
      <c r="B136" s="5"/>
      <c r="C136" s="5"/>
      <c r="D136" s="5"/>
      <c r="E136" s="5"/>
      <c r="F136" s="5"/>
      <c r="G136" s="5"/>
      <c r="H136" s="5"/>
      <c r="I136" s="5"/>
      <c r="J136" s="92" t="s">
        <v>24</v>
      </c>
      <c r="K136" s="5">
        <f>SUM(K135)</f>
        <v>1400</v>
      </c>
      <c r="L136" s="5"/>
      <c r="M136" s="36"/>
      <c r="N136" s="5"/>
      <c r="O136" s="91"/>
    </row>
    <row r="137" spans="1:15">
      <c r="M137" s="36"/>
    </row>
    <row r="138" spans="1:15" ht="25.5">
      <c r="A138" s="73" t="s">
        <v>207</v>
      </c>
      <c r="B138" s="11"/>
      <c r="C138" s="10" t="s">
        <v>347</v>
      </c>
      <c r="D138" s="11">
        <f>K142</f>
        <v>175</v>
      </c>
      <c r="E138" s="10" t="s">
        <v>345</v>
      </c>
      <c r="F138" s="36">
        <v>0</v>
      </c>
      <c r="G138" s="10"/>
      <c r="H138" s="10"/>
      <c r="I138" s="10"/>
      <c r="J138" s="10"/>
      <c r="K138" s="10"/>
      <c r="L138" s="10"/>
      <c r="M138" s="10"/>
      <c r="N138" s="10"/>
      <c r="O138" s="10"/>
    </row>
    <row r="139" spans="1:15">
      <c r="A139" s="14" t="s">
        <v>47</v>
      </c>
      <c r="B139" s="15"/>
      <c r="C139" s="15" t="s">
        <v>32</v>
      </c>
      <c r="D139" s="15"/>
      <c r="E139" s="14"/>
      <c r="F139" s="14"/>
      <c r="G139" s="13" t="s">
        <v>31</v>
      </c>
      <c r="H139" s="13"/>
      <c r="I139" s="13" t="s">
        <v>30</v>
      </c>
      <c r="J139" s="13"/>
      <c r="K139" s="13" t="s">
        <v>29</v>
      </c>
      <c r="L139" s="13" t="s">
        <v>28</v>
      </c>
      <c r="M139" s="12" t="s">
        <v>35</v>
      </c>
      <c r="N139" s="12" t="s">
        <v>34</v>
      </c>
      <c r="O139" s="12" t="s">
        <v>33</v>
      </c>
    </row>
    <row r="140" spans="1:15">
      <c r="A140" s="3" t="s">
        <v>25</v>
      </c>
      <c r="B140" s="11"/>
      <c r="C140" s="11"/>
      <c r="D140" s="11"/>
      <c r="E140" s="3"/>
      <c r="F140" s="3"/>
      <c r="G140" s="10"/>
      <c r="H140" s="10"/>
      <c r="I140" s="10"/>
      <c r="J140" s="10"/>
      <c r="K140" s="10"/>
      <c r="L140" s="10"/>
      <c r="M140" s="10"/>
      <c r="N140" s="10"/>
      <c r="O140" s="10"/>
    </row>
    <row r="141" spans="1:15">
      <c r="A141" s="1"/>
      <c r="B141" s="1"/>
      <c r="C141" s="11" t="s">
        <v>206</v>
      </c>
      <c r="D141" s="90"/>
      <c r="E141" s="90"/>
      <c r="F141" s="90"/>
      <c r="G141" s="88">
        <v>175</v>
      </c>
      <c r="H141" s="88"/>
      <c r="I141" s="88">
        <v>1</v>
      </c>
      <c r="J141" s="88"/>
      <c r="K141" s="88">
        <f>G141*I141</f>
        <v>175</v>
      </c>
      <c r="L141" s="6">
        <v>0</v>
      </c>
      <c r="M141" s="6" t="s">
        <v>270</v>
      </c>
      <c r="N141" s="1"/>
      <c r="O141" s="1"/>
    </row>
    <row r="142" spans="1:15">
      <c r="A142" s="1"/>
      <c r="B142" s="1"/>
      <c r="C142" s="11"/>
      <c r="D142" s="90"/>
      <c r="E142" s="90"/>
      <c r="F142" s="90"/>
      <c r="G142" s="88"/>
      <c r="H142" s="88"/>
      <c r="I142" s="88"/>
      <c r="J142" s="89" t="s">
        <v>205</v>
      </c>
      <c r="K142" s="88">
        <v>175</v>
      </c>
      <c r="L142" s="6"/>
      <c r="M142" s="6"/>
      <c r="N142" s="1"/>
      <c r="O142" s="1"/>
    </row>
    <row r="143" spans="1:15">
      <c r="C143" s="11"/>
      <c r="D143" s="90"/>
      <c r="E143" s="90"/>
      <c r="F143" s="90"/>
      <c r="G143" s="88"/>
      <c r="H143" s="88"/>
      <c r="I143" s="88"/>
    </row>
    <row r="144" spans="1:15" ht="25.5">
      <c r="A144" s="73" t="s">
        <v>204</v>
      </c>
      <c r="B144" s="11"/>
      <c r="C144" s="10" t="s">
        <v>347</v>
      </c>
      <c r="D144" s="11">
        <f>K173</f>
        <v>25243</v>
      </c>
      <c r="E144" s="10" t="s">
        <v>345</v>
      </c>
      <c r="F144" s="36">
        <f>1480</f>
        <v>1480</v>
      </c>
      <c r="G144" s="10"/>
      <c r="H144" s="10"/>
      <c r="I144" s="10"/>
      <c r="J144" s="10"/>
      <c r="K144" s="10"/>
      <c r="L144" s="10"/>
      <c r="M144" s="10"/>
      <c r="N144" s="10"/>
      <c r="O144" s="10"/>
    </row>
    <row r="145" spans="1:15">
      <c r="A145" s="14" t="s">
        <v>47</v>
      </c>
      <c r="B145" s="15"/>
      <c r="C145" s="15" t="s">
        <v>32</v>
      </c>
      <c r="D145" s="15"/>
      <c r="E145" s="14"/>
      <c r="F145" s="14"/>
      <c r="G145" s="13" t="s">
        <v>31</v>
      </c>
      <c r="H145" s="13"/>
      <c r="I145" s="13" t="s">
        <v>30</v>
      </c>
      <c r="J145" s="13"/>
      <c r="K145" s="13" t="s">
        <v>29</v>
      </c>
      <c r="L145" s="13" t="s">
        <v>28</v>
      </c>
      <c r="M145" s="12" t="s">
        <v>35</v>
      </c>
      <c r="N145" s="12" t="s">
        <v>34</v>
      </c>
      <c r="O145" s="12" t="s">
        <v>33</v>
      </c>
    </row>
    <row r="146" spans="1:15">
      <c r="A146" s="3" t="s">
        <v>25</v>
      </c>
      <c r="B146" s="11"/>
      <c r="C146" s="11"/>
      <c r="D146" s="11"/>
      <c r="E146" s="3"/>
      <c r="F146" s="3"/>
      <c r="G146" s="10"/>
      <c r="H146" s="10"/>
      <c r="I146" s="10"/>
      <c r="J146" s="10"/>
      <c r="K146" s="10"/>
      <c r="L146" s="10"/>
      <c r="M146" s="10"/>
      <c r="N146" s="10"/>
      <c r="O146" s="10"/>
    </row>
    <row r="147" spans="1:15">
      <c r="A147" s="3"/>
      <c r="B147" s="1" t="s">
        <v>203</v>
      </c>
      <c r="C147" s="2"/>
      <c r="D147" s="2"/>
      <c r="E147" s="2"/>
      <c r="F147" s="2"/>
      <c r="G147" s="2"/>
      <c r="H147" s="2"/>
      <c r="I147" s="2"/>
      <c r="J147" s="2"/>
      <c r="K147" s="2"/>
      <c r="L147" s="10"/>
      <c r="N147" s="10"/>
      <c r="O147" s="10"/>
    </row>
    <row r="148" spans="1:15">
      <c r="A148" s="3"/>
      <c r="B148" s="1"/>
      <c r="C148" s="1" t="s">
        <v>202</v>
      </c>
      <c r="D148" s="1"/>
      <c r="E148" s="1"/>
      <c r="F148" s="1"/>
      <c r="G148" s="1">
        <v>1600</v>
      </c>
      <c r="H148" s="1"/>
      <c r="I148" s="1">
        <v>6</v>
      </c>
      <c r="J148" s="1"/>
      <c r="K148" s="1">
        <f>G148*I148</f>
        <v>9600</v>
      </c>
      <c r="L148" s="8">
        <f>1600*3</f>
        <v>4800</v>
      </c>
      <c r="M148" s="8" t="s">
        <v>272</v>
      </c>
      <c r="N148" s="86"/>
      <c r="O148" s="86"/>
    </row>
    <row r="149" spans="1:15">
      <c r="A149" s="3"/>
      <c r="B149" s="1"/>
      <c r="C149" s="1" t="s">
        <v>201</v>
      </c>
      <c r="D149" s="1"/>
      <c r="E149" s="1"/>
      <c r="F149" s="1"/>
      <c r="G149" s="1" t="s">
        <v>200</v>
      </c>
      <c r="H149" s="1"/>
      <c r="I149" s="1">
        <v>2</v>
      </c>
      <c r="J149" s="1"/>
      <c r="K149" s="1">
        <f>843*2*2</f>
        <v>3372</v>
      </c>
      <c r="L149" s="8">
        <v>0</v>
      </c>
      <c r="M149" s="8" t="s">
        <v>272</v>
      </c>
      <c r="N149" s="86"/>
      <c r="O149" s="86"/>
    </row>
    <row r="150" spans="1:15">
      <c r="A150" s="3"/>
      <c r="B150" s="1"/>
      <c r="C150" s="1"/>
      <c r="D150" s="1"/>
      <c r="E150" s="1"/>
      <c r="F150" s="1"/>
      <c r="G150" s="87" t="s">
        <v>199</v>
      </c>
      <c r="H150" s="1"/>
      <c r="I150" s="1"/>
      <c r="J150" s="1"/>
      <c r="K150" s="1"/>
      <c r="L150" s="8"/>
      <c r="M150" s="10"/>
      <c r="N150" s="10"/>
      <c r="O150" s="10"/>
    </row>
    <row r="151" spans="1:15">
      <c r="A151" s="3"/>
      <c r="B151" s="1"/>
      <c r="C151" s="1"/>
      <c r="D151" s="1"/>
      <c r="E151" s="1"/>
      <c r="F151" s="1"/>
      <c r="G151" s="1" t="s">
        <v>198</v>
      </c>
      <c r="H151" s="1"/>
      <c r="I151" s="1">
        <v>2</v>
      </c>
      <c r="J151" s="1"/>
      <c r="K151" s="1">
        <f>469*2*2</f>
        <v>1876</v>
      </c>
      <c r="L151" s="8">
        <v>0</v>
      </c>
      <c r="M151" s="8" t="s">
        <v>272</v>
      </c>
      <c r="N151" s="10"/>
      <c r="O151" s="86"/>
    </row>
    <row r="152" spans="1:15">
      <c r="A152" s="3"/>
      <c r="B152" s="1"/>
      <c r="C152" s="1"/>
      <c r="D152" s="1"/>
      <c r="E152" s="1"/>
      <c r="F152" s="1"/>
      <c r="G152" s="87" t="s">
        <v>197</v>
      </c>
      <c r="H152" s="1"/>
      <c r="I152" s="1"/>
      <c r="J152" s="1"/>
      <c r="K152" s="1"/>
      <c r="L152" s="8"/>
      <c r="M152" s="10"/>
      <c r="N152" s="10"/>
      <c r="O152" s="10"/>
    </row>
    <row r="153" spans="1:15">
      <c r="A153" s="3"/>
      <c r="B153" s="1"/>
      <c r="C153" s="1" t="s">
        <v>196</v>
      </c>
      <c r="D153" s="1"/>
      <c r="E153" s="1"/>
      <c r="F153" s="1"/>
      <c r="G153" s="1">
        <v>70</v>
      </c>
      <c r="H153" s="1"/>
      <c r="I153" s="3">
        <v>6</v>
      </c>
      <c r="J153" s="1"/>
      <c r="K153" s="1">
        <f>G153*I153</f>
        <v>420</v>
      </c>
      <c r="L153" s="8">
        <v>0</v>
      </c>
      <c r="M153" s="8" t="s">
        <v>272</v>
      </c>
      <c r="N153" s="86"/>
      <c r="O153" s="8"/>
    </row>
    <row r="154" spans="1:15">
      <c r="A154" s="3"/>
      <c r="B154" s="1"/>
      <c r="C154" s="1" t="s">
        <v>190</v>
      </c>
      <c r="D154" s="1"/>
      <c r="E154" s="1"/>
      <c r="F154" s="1"/>
      <c r="G154" s="1">
        <v>200</v>
      </c>
      <c r="H154" s="1"/>
      <c r="I154" s="1">
        <v>12</v>
      </c>
      <c r="J154" s="1"/>
      <c r="K154" s="1">
        <f>G154*I154</f>
        <v>2400</v>
      </c>
      <c r="L154" s="8">
        <f>252*3</f>
        <v>756</v>
      </c>
      <c r="M154" s="8" t="s">
        <v>272</v>
      </c>
      <c r="N154" s="86"/>
      <c r="O154" s="85" t="s">
        <v>195</v>
      </c>
    </row>
    <row r="155" spans="1:15">
      <c r="A155" s="3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8"/>
      <c r="M155" s="10"/>
      <c r="N155" s="10"/>
      <c r="O155" s="10"/>
    </row>
    <row r="156" spans="1:15">
      <c r="A156" s="3"/>
      <c r="B156" s="1" t="s">
        <v>194</v>
      </c>
      <c r="C156" s="1" t="s">
        <v>193</v>
      </c>
      <c r="D156" s="1"/>
      <c r="E156" s="1"/>
      <c r="F156" s="1"/>
      <c r="G156" s="1">
        <v>500</v>
      </c>
      <c r="H156" s="1"/>
      <c r="I156" s="1">
        <v>1</v>
      </c>
      <c r="J156" s="1"/>
      <c r="K156" s="1">
        <f>G156*I156</f>
        <v>500</v>
      </c>
      <c r="L156" s="8">
        <v>0</v>
      </c>
      <c r="M156" s="8" t="s">
        <v>270</v>
      </c>
      <c r="N156" s="10"/>
      <c r="O156" s="8"/>
    </row>
    <row r="157" spans="1:15">
      <c r="A157" s="3"/>
      <c r="B157" s="1"/>
      <c r="C157" s="1" t="s">
        <v>192</v>
      </c>
      <c r="D157" s="1"/>
      <c r="E157" s="1"/>
      <c r="F157" s="1"/>
      <c r="G157" s="1">
        <v>1600</v>
      </c>
      <c r="H157" s="1"/>
      <c r="I157" s="1">
        <v>3</v>
      </c>
      <c r="J157" s="1"/>
      <c r="K157" s="1">
        <f>G157*I157</f>
        <v>4800</v>
      </c>
      <c r="L157" s="8">
        <v>0</v>
      </c>
      <c r="M157" s="8" t="s">
        <v>269</v>
      </c>
      <c r="N157" s="10"/>
      <c r="O157" s="10"/>
    </row>
    <row r="158" spans="1:15">
      <c r="A158" s="3"/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8"/>
      <c r="M158" s="10"/>
      <c r="N158" s="10"/>
      <c r="O158" s="10"/>
    </row>
    <row r="159" spans="1:15">
      <c r="A159" s="3"/>
      <c r="B159" s="1" t="s">
        <v>191</v>
      </c>
      <c r="C159" s="1" t="s">
        <v>190</v>
      </c>
      <c r="D159" s="1"/>
      <c r="E159" s="1"/>
      <c r="F159" s="1"/>
      <c r="G159" s="1">
        <v>200</v>
      </c>
      <c r="H159" s="1"/>
      <c r="I159" s="1">
        <v>2</v>
      </c>
      <c r="J159" s="1"/>
      <c r="K159" s="1">
        <f>G159*I159</f>
        <v>400</v>
      </c>
      <c r="L159" s="8">
        <v>0</v>
      </c>
      <c r="M159" s="8" t="s">
        <v>269</v>
      </c>
      <c r="N159" s="10"/>
      <c r="O159" s="10"/>
    </row>
    <row r="160" spans="1:15">
      <c r="A160" s="3"/>
      <c r="B160" s="1"/>
      <c r="C160" s="2"/>
      <c r="D160" s="2"/>
      <c r="E160" s="2"/>
      <c r="F160" s="2"/>
      <c r="G160" s="2"/>
      <c r="H160" s="2"/>
      <c r="I160" s="2"/>
      <c r="J160" s="2"/>
      <c r="K160" s="2"/>
      <c r="L160" s="8"/>
      <c r="M160" s="10"/>
      <c r="N160" s="10"/>
      <c r="O160" s="10"/>
    </row>
    <row r="161" spans="1:15">
      <c r="A161" s="3"/>
      <c r="B161" s="1" t="s">
        <v>189</v>
      </c>
      <c r="C161" s="2"/>
      <c r="D161" s="2"/>
      <c r="E161" s="2"/>
      <c r="F161" s="2"/>
      <c r="G161" s="2"/>
      <c r="H161" s="2"/>
      <c r="I161" s="2"/>
      <c r="J161" s="2"/>
      <c r="K161" s="2"/>
      <c r="L161" s="8"/>
      <c r="M161" s="10"/>
      <c r="N161" s="10"/>
      <c r="O161" s="10"/>
    </row>
    <row r="162" spans="1:15">
      <c r="A162" s="3"/>
      <c r="B162" s="1"/>
      <c r="C162" s="1" t="s">
        <v>188</v>
      </c>
      <c r="D162" s="1"/>
      <c r="E162" s="1"/>
      <c r="F162" s="1"/>
      <c r="G162" s="1">
        <v>5</v>
      </c>
      <c r="H162" s="1"/>
      <c r="I162" s="1">
        <v>30</v>
      </c>
      <c r="J162" s="1"/>
      <c r="K162" s="1">
        <f>G162*I162</f>
        <v>150</v>
      </c>
      <c r="L162" s="8">
        <v>0</v>
      </c>
      <c r="M162" s="8" t="s">
        <v>269</v>
      </c>
      <c r="N162" s="10"/>
      <c r="O162" s="10"/>
    </row>
    <row r="163" spans="1:15">
      <c r="A163" s="3"/>
      <c r="B163" s="1"/>
      <c r="C163" s="1" t="s">
        <v>187</v>
      </c>
      <c r="D163" s="1" t="s">
        <v>186</v>
      </c>
      <c r="E163" s="1"/>
      <c r="F163" s="1"/>
      <c r="G163" s="3">
        <v>500</v>
      </c>
      <c r="H163" s="1"/>
      <c r="I163" s="1">
        <v>1</v>
      </c>
      <c r="J163" s="1"/>
      <c r="K163" s="1">
        <f>G163*I163</f>
        <v>500</v>
      </c>
      <c r="L163" s="8">
        <v>1480</v>
      </c>
      <c r="M163" s="8" t="s">
        <v>268</v>
      </c>
      <c r="N163" s="10"/>
      <c r="O163" s="10"/>
    </row>
    <row r="164" spans="1:15">
      <c r="A164" s="3"/>
      <c r="B164" s="1"/>
      <c r="C164" s="1"/>
      <c r="D164" s="1" t="s">
        <v>185</v>
      </c>
      <c r="E164" s="1"/>
      <c r="F164" s="1"/>
      <c r="G164" s="3">
        <v>300</v>
      </c>
      <c r="H164" s="1"/>
      <c r="I164" s="1">
        <v>2</v>
      </c>
      <c r="J164" s="1"/>
      <c r="K164" s="1">
        <f>G164*I164</f>
        <v>600</v>
      </c>
      <c r="L164" s="8">
        <v>0</v>
      </c>
      <c r="M164" s="8" t="s">
        <v>268</v>
      </c>
      <c r="N164" s="10"/>
      <c r="O164" s="10"/>
    </row>
    <row r="165" spans="1:15">
      <c r="A165" s="3"/>
      <c r="B165" s="1"/>
      <c r="C165" s="1"/>
      <c r="D165" s="1" t="s">
        <v>184</v>
      </c>
      <c r="E165" s="1"/>
      <c r="F165" s="1"/>
      <c r="G165" s="3">
        <v>100</v>
      </c>
      <c r="H165" s="1"/>
      <c r="I165" s="1">
        <v>3</v>
      </c>
      <c r="J165" s="1"/>
      <c r="K165" s="1">
        <f>G165*I165</f>
        <v>300</v>
      </c>
      <c r="L165" s="8">
        <v>0</v>
      </c>
      <c r="M165" s="8" t="s">
        <v>268</v>
      </c>
      <c r="N165" s="10"/>
      <c r="O165" s="10"/>
    </row>
    <row r="166" spans="1:15">
      <c r="A166" s="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8"/>
      <c r="M166" s="10"/>
      <c r="N166" s="10"/>
      <c r="O166" s="10"/>
    </row>
    <row r="167" spans="1:15">
      <c r="A167" s="3"/>
      <c r="B167" s="1" t="s">
        <v>183</v>
      </c>
      <c r="C167" s="2"/>
      <c r="D167" s="2"/>
      <c r="E167" s="2"/>
      <c r="F167" s="2"/>
      <c r="G167" s="2"/>
      <c r="H167" s="2"/>
      <c r="I167" s="2"/>
      <c r="J167" s="2"/>
      <c r="K167" s="2"/>
      <c r="L167" s="8"/>
      <c r="M167" s="10"/>
      <c r="N167" s="10"/>
      <c r="O167" s="10"/>
    </row>
    <row r="168" spans="1:15">
      <c r="A168" s="3"/>
      <c r="B168" s="1"/>
      <c r="C168" s="1" t="s">
        <v>182</v>
      </c>
      <c r="D168" s="1"/>
      <c r="E168" s="1"/>
      <c r="F168" s="1"/>
      <c r="G168" s="1">
        <v>11</v>
      </c>
      <c r="H168" s="1"/>
      <c r="I168" s="1">
        <v>5</v>
      </c>
      <c r="J168" s="1"/>
      <c r="K168" s="1">
        <f>G168*I168</f>
        <v>55</v>
      </c>
      <c r="L168" s="8">
        <v>0</v>
      </c>
      <c r="M168" s="8" t="s">
        <v>269</v>
      </c>
      <c r="N168" s="10"/>
      <c r="O168" s="10"/>
    </row>
    <row r="169" spans="1:15">
      <c r="A169" s="3"/>
      <c r="B169" s="1"/>
      <c r="C169" s="1" t="s">
        <v>181</v>
      </c>
      <c r="D169" s="1"/>
      <c r="E169" s="1"/>
      <c r="F169" s="1"/>
      <c r="G169" s="1">
        <v>30</v>
      </c>
      <c r="H169" s="1"/>
      <c r="I169" s="1">
        <v>5</v>
      </c>
      <c r="J169" s="1"/>
      <c r="K169" s="1">
        <f>G169*I169</f>
        <v>150</v>
      </c>
      <c r="L169" s="8">
        <v>0</v>
      </c>
      <c r="M169" s="8" t="s">
        <v>268</v>
      </c>
      <c r="N169" s="10"/>
      <c r="O169" s="10"/>
    </row>
    <row r="170" spans="1:15">
      <c r="A170" s="3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8"/>
      <c r="M170" s="10"/>
      <c r="N170" s="10"/>
      <c r="O170" s="10"/>
    </row>
    <row r="171" spans="1:15">
      <c r="A171" s="3"/>
      <c r="B171" s="1" t="s">
        <v>180</v>
      </c>
      <c r="C171" s="2"/>
      <c r="D171" s="2"/>
      <c r="E171" s="2"/>
      <c r="F171" s="2"/>
      <c r="G171" s="2"/>
      <c r="H171" s="2"/>
      <c r="I171" s="2"/>
      <c r="J171" s="2"/>
      <c r="K171" s="2"/>
      <c r="L171" s="8"/>
      <c r="M171" s="10"/>
      <c r="N171" s="10"/>
      <c r="O171" s="8"/>
    </row>
    <row r="172" spans="1:15">
      <c r="A172" s="3"/>
      <c r="B172" s="11"/>
      <c r="C172" s="1" t="s">
        <v>179</v>
      </c>
      <c r="D172" s="1"/>
      <c r="E172" s="1"/>
      <c r="F172" s="1"/>
      <c r="G172" s="1">
        <v>20</v>
      </c>
      <c r="H172" s="1"/>
      <c r="I172" s="1">
        <v>6</v>
      </c>
      <c r="J172" s="1"/>
      <c r="K172" s="1">
        <f>G172*I172</f>
        <v>120</v>
      </c>
      <c r="L172" s="8">
        <v>0</v>
      </c>
      <c r="M172" s="8" t="s">
        <v>269</v>
      </c>
      <c r="N172" s="10"/>
      <c r="O172" s="10"/>
    </row>
    <row r="173" spans="1:15">
      <c r="A173" s="3"/>
      <c r="B173" s="11"/>
      <c r="C173" s="11"/>
      <c r="D173" s="11"/>
      <c r="E173" s="3"/>
      <c r="F173" s="3"/>
      <c r="G173" s="10"/>
      <c r="H173" s="10"/>
      <c r="I173" s="10"/>
      <c r="J173" s="10" t="s">
        <v>24</v>
      </c>
      <c r="K173" s="10">
        <f>SUM(K148:K172)</f>
        <v>25243</v>
      </c>
      <c r="L173" s="6">
        <v>1480</v>
      </c>
      <c r="M173" s="10"/>
      <c r="N173" s="10"/>
      <c r="O173" s="10"/>
    </row>
    <row r="174" spans="1:15">
      <c r="A174" s="3"/>
      <c r="B174" s="11"/>
      <c r="C174" s="11"/>
      <c r="D174" s="11"/>
      <c r="E174" s="3"/>
      <c r="F174" s="3"/>
      <c r="G174" s="10"/>
      <c r="H174" s="10"/>
      <c r="I174" s="10"/>
      <c r="J174" s="10"/>
      <c r="K174" s="10"/>
      <c r="L174" s="6"/>
      <c r="M174" s="10"/>
      <c r="N174" s="10"/>
      <c r="O174" s="10"/>
    </row>
    <row r="175" spans="1:15">
      <c r="A175" s="3"/>
      <c r="B175" s="11"/>
      <c r="C175" s="11"/>
      <c r="D175" s="11"/>
      <c r="E175" s="3"/>
      <c r="F175" s="3"/>
      <c r="G175" s="10"/>
      <c r="H175" s="10"/>
      <c r="I175" s="10"/>
      <c r="J175" s="10"/>
      <c r="K175" s="10"/>
      <c r="L175" s="6"/>
      <c r="M175" s="10"/>
      <c r="N175" s="10"/>
      <c r="O175" s="10"/>
    </row>
    <row r="176" spans="1:15" ht="25.5">
      <c r="A176" s="73" t="s">
        <v>178</v>
      </c>
      <c r="B176" s="5"/>
      <c r="C176" s="10" t="s">
        <v>347</v>
      </c>
      <c r="D176" s="133">
        <f>K191+K200+K219+K230</f>
        <v>40365</v>
      </c>
      <c r="E176" s="10" t="s">
        <v>345</v>
      </c>
      <c r="F176" s="132">
        <f>L191+L200+L221</f>
        <v>15155</v>
      </c>
      <c r="G176" s="5"/>
      <c r="H176" s="5"/>
      <c r="I176" s="5"/>
      <c r="J176" s="5"/>
      <c r="K176" s="5"/>
      <c r="L176" s="5"/>
      <c r="M176" s="5"/>
      <c r="N176" s="5"/>
      <c r="O176" s="5"/>
    </row>
    <row r="177" spans="1:15">
      <c r="A177" s="57" t="s">
        <v>177</v>
      </c>
      <c r="B177" s="15"/>
      <c r="C177" s="15" t="s">
        <v>176</v>
      </c>
      <c r="D177" s="15"/>
      <c r="E177" s="57"/>
      <c r="F177" s="57"/>
      <c r="G177" s="13" t="s">
        <v>175</v>
      </c>
      <c r="H177" s="13"/>
      <c r="I177" s="13" t="s">
        <v>174</v>
      </c>
      <c r="J177" s="13"/>
      <c r="K177" s="13" t="s">
        <v>173</v>
      </c>
      <c r="L177" s="13" t="s">
        <v>172</v>
      </c>
      <c r="M177" s="12" t="s">
        <v>171</v>
      </c>
      <c r="N177" s="12" t="s">
        <v>170</v>
      </c>
      <c r="O177" s="12" t="s">
        <v>169</v>
      </c>
    </row>
    <row r="178" spans="1:15">
      <c r="A178" s="52" t="s">
        <v>168</v>
      </c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2"/>
      <c r="N178" s="52"/>
      <c r="O178" s="52"/>
    </row>
    <row r="179" spans="1:15">
      <c r="A179" s="52"/>
      <c r="B179" s="52"/>
      <c r="C179" s="52" t="s">
        <v>167</v>
      </c>
      <c r="D179" s="52"/>
      <c r="E179" s="52"/>
      <c r="F179" s="52"/>
      <c r="G179" s="52">
        <v>2.5</v>
      </c>
      <c r="H179" s="52"/>
      <c r="I179" s="52">
        <f>I190*40</f>
        <v>1000</v>
      </c>
      <c r="J179" s="52"/>
      <c r="K179" s="52">
        <f t="shared" ref="K179:K185" si="0">G179*I179</f>
        <v>2500</v>
      </c>
      <c r="L179" s="54">
        <v>2500</v>
      </c>
      <c r="M179" s="8" t="s">
        <v>268</v>
      </c>
      <c r="N179" s="52"/>
      <c r="O179" s="52"/>
    </row>
    <row r="180" spans="1:15">
      <c r="A180" s="52"/>
      <c r="B180" s="52"/>
      <c r="C180" s="52" t="s">
        <v>166</v>
      </c>
      <c r="D180" s="52"/>
      <c r="E180" s="52"/>
      <c r="F180" s="52"/>
      <c r="G180" s="52">
        <v>8</v>
      </c>
      <c r="H180" s="52"/>
      <c r="I180" s="52">
        <f>12*15</f>
        <v>180</v>
      </c>
      <c r="J180" s="52"/>
      <c r="K180" s="52">
        <f t="shared" si="0"/>
        <v>1440</v>
      </c>
      <c r="L180" s="54">
        <v>1200</v>
      </c>
      <c r="M180" s="8" t="s">
        <v>268</v>
      </c>
      <c r="N180" s="52"/>
      <c r="O180" s="52"/>
    </row>
    <row r="181" spans="1:15">
      <c r="A181" s="52"/>
      <c r="B181" s="52"/>
      <c r="C181" s="52" t="s">
        <v>165</v>
      </c>
      <c r="D181" s="52"/>
      <c r="E181" s="52"/>
      <c r="F181" s="52"/>
      <c r="G181" s="52">
        <v>300</v>
      </c>
      <c r="H181" s="52"/>
      <c r="I181" s="52">
        <v>2</v>
      </c>
      <c r="J181" s="52"/>
      <c r="K181" s="52">
        <f t="shared" si="0"/>
        <v>600</v>
      </c>
      <c r="L181" s="54">
        <v>598</v>
      </c>
      <c r="M181" s="8" t="s">
        <v>268</v>
      </c>
      <c r="N181" s="52"/>
      <c r="O181" s="52"/>
    </row>
    <row r="182" spans="1:15">
      <c r="A182" s="52"/>
      <c r="B182" s="52"/>
      <c r="C182" s="52" t="s">
        <v>164</v>
      </c>
      <c r="D182" s="52"/>
      <c r="E182" s="52"/>
      <c r="F182" s="52"/>
      <c r="G182" s="52">
        <v>179</v>
      </c>
      <c r="H182" s="52"/>
      <c r="I182" s="52">
        <v>15</v>
      </c>
      <c r="J182" s="52"/>
      <c r="K182" s="52">
        <f t="shared" si="0"/>
        <v>2685</v>
      </c>
      <c r="L182" s="54">
        <v>2685</v>
      </c>
      <c r="M182" s="8" t="s">
        <v>268</v>
      </c>
      <c r="N182" s="52"/>
      <c r="O182" s="52"/>
    </row>
    <row r="183" spans="1:15">
      <c r="A183" s="52"/>
      <c r="B183" s="52"/>
      <c r="C183" s="52" t="s">
        <v>163</v>
      </c>
      <c r="D183" s="52"/>
      <c r="E183" s="52"/>
      <c r="F183" s="52"/>
      <c r="G183" s="52">
        <v>400</v>
      </c>
      <c r="H183" s="52"/>
      <c r="I183" s="52">
        <v>2</v>
      </c>
      <c r="J183" s="52"/>
      <c r="K183" s="52">
        <f t="shared" si="0"/>
        <v>800</v>
      </c>
      <c r="L183" s="54">
        <v>800</v>
      </c>
      <c r="M183" s="8" t="s">
        <v>268</v>
      </c>
      <c r="N183" s="52"/>
      <c r="O183" s="52"/>
    </row>
    <row r="184" spans="1:15">
      <c r="A184" s="52"/>
      <c r="B184" s="52"/>
      <c r="C184" s="52" t="s">
        <v>154</v>
      </c>
      <c r="D184" s="52"/>
      <c r="E184" s="52"/>
      <c r="F184" s="52"/>
      <c r="G184" s="52">
        <v>400</v>
      </c>
      <c r="H184" s="52"/>
      <c r="I184" s="52">
        <v>1</v>
      </c>
      <c r="J184" s="52"/>
      <c r="K184" s="52">
        <f t="shared" si="0"/>
        <v>400</v>
      </c>
      <c r="L184" s="54">
        <v>380</v>
      </c>
      <c r="M184" s="8" t="s">
        <v>268</v>
      </c>
      <c r="N184" s="52"/>
      <c r="O184" s="52"/>
    </row>
    <row r="185" spans="1:15">
      <c r="A185" s="52"/>
      <c r="B185" s="52"/>
      <c r="C185" s="52" t="s">
        <v>156</v>
      </c>
      <c r="D185" s="52"/>
      <c r="E185" s="52"/>
      <c r="F185" s="52"/>
      <c r="G185" s="52">
        <v>150</v>
      </c>
      <c r="H185" s="52"/>
      <c r="I185" s="52">
        <v>3</v>
      </c>
      <c r="J185" s="52"/>
      <c r="K185" s="52">
        <f t="shared" si="0"/>
        <v>450</v>
      </c>
      <c r="L185" s="54">
        <v>250</v>
      </c>
      <c r="M185" s="8" t="s">
        <v>268</v>
      </c>
      <c r="N185" s="52"/>
      <c r="O185" s="52"/>
    </row>
    <row r="186" spans="1:15">
      <c r="A186" s="102"/>
      <c r="B186" s="102"/>
      <c r="C186" s="23" t="s">
        <v>266</v>
      </c>
      <c r="D186" s="102"/>
      <c r="E186" s="102"/>
      <c r="F186" s="102"/>
      <c r="G186" s="102"/>
      <c r="H186" s="102"/>
      <c r="I186" s="102"/>
      <c r="J186" s="102"/>
      <c r="K186" s="102"/>
      <c r="L186" s="54">
        <f>99+78</f>
        <v>177</v>
      </c>
      <c r="M186" s="8" t="s">
        <v>268</v>
      </c>
      <c r="N186" s="102"/>
      <c r="O186" s="102"/>
    </row>
    <row r="187" spans="1:15">
      <c r="A187" s="52"/>
      <c r="B187" s="52"/>
      <c r="C187" s="52"/>
      <c r="D187" s="52"/>
      <c r="E187" s="52"/>
      <c r="F187" s="52"/>
      <c r="G187" s="52"/>
      <c r="H187" s="52"/>
      <c r="I187" s="52"/>
      <c r="J187" s="7" t="s">
        <v>162</v>
      </c>
      <c r="K187" s="52">
        <f>SUM(K179:K185)</f>
        <v>8875</v>
      </c>
      <c r="L187" s="54">
        <f>SUM(L179:L186)</f>
        <v>8590</v>
      </c>
      <c r="M187" s="54"/>
      <c r="N187" s="52"/>
      <c r="O187" s="52"/>
    </row>
    <row r="188" spans="1:15">
      <c r="A188" s="109"/>
      <c r="B188" s="109"/>
      <c r="C188" s="109"/>
      <c r="D188" s="109"/>
      <c r="E188" s="109"/>
      <c r="F188" s="109"/>
      <c r="G188" s="109"/>
      <c r="H188" s="109"/>
      <c r="I188" s="109"/>
      <c r="J188" s="7"/>
      <c r="K188" s="109"/>
      <c r="L188" s="54"/>
      <c r="M188" s="54"/>
      <c r="N188" s="109"/>
      <c r="O188" s="109"/>
    </row>
    <row r="189" spans="1:15">
      <c r="A189" s="52" t="s">
        <v>161</v>
      </c>
      <c r="B189" s="80"/>
      <c r="C189" s="54" t="s">
        <v>160</v>
      </c>
      <c r="D189" s="80"/>
      <c r="E189" s="80"/>
      <c r="F189" s="80"/>
      <c r="G189" s="81">
        <v>200</v>
      </c>
      <c r="H189" s="80"/>
      <c r="I189" s="81">
        <v>24</v>
      </c>
      <c r="J189" s="80"/>
      <c r="K189" s="81">
        <f>G189*I189</f>
        <v>4800</v>
      </c>
      <c r="L189" s="80"/>
      <c r="M189" s="8" t="s">
        <v>268</v>
      </c>
      <c r="N189" s="80"/>
      <c r="O189" s="80"/>
    </row>
    <row r="190" spans="1:15">
      <c r="A190" s="80"/>
      <c r="B190" s="80"/>
      <c r="C190" s="52" t="s">
        <v>160</v>
      </c>
      <c r="D190" s="80"/>
      <c r="E190" s="80"/>
      <c r="F190" s="80"/>
      <c r="G190" s="52">
        <v>200</v>
      </c>
      <c r="H190" s="80"/>
      <c r="I190" s="52">
        <v>25</v>
      </c>
      <c r="J190" s="80"/>
      <c r="K190" s="80">
        <f>G190*I190</f>
        <v>5000</v>
      </c>
      <c r="L190" s="80"/>
      <c r="M190" s="54"/>
      <c r="N190" s="80"/>
      <c r="O190" s="80"/>
    </row>
    <row r="191" spans="1:15">
      <c r="A191" s="80"/>
      <c r="B191" s="80"/>
      <c r="C191" s="80"/>
      <c r="D191" s="80"/>
      <c r="E191" s="80"/>
      <c r="F191" s="80"/>
      <c r="G191" s="80"/>
      <c r="H191" s="80"/>
      <c r="I191" s="80"/>
      <c r="J191" s="80" t="s">
        <v>159</v>
      </c>
      <c r="K191" s="80">
        <f>K187-K190</f>
        <v>3875</v>
      </c>
      <c r="L191" s="81">
        <f>L187-K189</f>
        <v>3790</v>
      </c>
      <c r="M191" s="8" t="s">
        <v>270</v>
      </c>
      <c r="N191" s="80"/>
      <c r="O191" s="80"/>
    </row>
    <row r="192" spans="1:15">
      <c r="A192" s="80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</row>
    <row r="193" spans="1:15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</row>
    <row r="194" spans="1:15">
      <c r="A194" s="82" t="s">
        <v>158</v>
      </c>
      <c r="B194" s="82"/>
      <c r="C194" s="82" t="s">
        <v>75</v>
      </c>
      <c r="D194" s="82"/>
      <c r="E194" s="82"/>
      <c r="F194" s="82"/>
      <c r="G194" s="82" t="s">
        <v>74</v>
      </c>
      <c r="H194" s="82"/>
      <c r="I194" s="82" t="s">
        <v>73</v>
      </c>
      <c r="J194" s="82"/>
      <c r="K194" s="82" t="s">
        <v>72</v>
      </c>
      <c r="L194" s="82" t="s">
        <v>71</v>
      </c>
      <c r="M194" s="82" t="s">
        <v>70</v>
      </c>
      <c r="N194" s="82" t="s">
        <v>69</v>
      </c>
      <c r="O194" s="82" t="s">
        <v>68</v>
      </c>
    </row>
    <row r="195" spans="1:15">
      <c r="A195" s="80" t="s">
        <v>92</v>
      </c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</row>
    <row r="196" spans="1:15">
      <c r="A196" s="80"/>
      <c r="B196" s="80"/>
      <c r="C196" s="80" t="s">
        <v>157</v>
      </c>
      <c r="D196" s="80"/>
      <c r="E196" s="80"/>
      <c r="F196" s="80"/>
      <c r="G196" s="80">
        <v>400</v>
      </c>
      <c r="H196" s="80"/>
      <c r="I196" s="80">
        <v>2</v>
      </c>
      <c r="J196" s="80"/>
      <c r="K196" s="80">
        <v>800</v>
      </c>
      <c r="L196" s="81">
        <v>800</v>
      </c>
      <c r="M196" s="6"/>
      <c r="N196" s="80"/>
      <c r="O196" s="80"/>
    </row>
    <row r="197" spans="1:15">
      <c r="A197" s="80"/>
      <c r="B197" s="80"/>
      <c r="C197" s="80" t="s">
        <v>156</v>
      </c>
      <c r="D197" s="80" t="s">
        <v>155</v>
      </c>
      <c r="E197" s="80"/>
      <c r="F197" s="80"/>
      <c r="G197" s="80">
        <v>100</v>
      </c>
      <c r="H197" s="80"/>
      <c r="I197" s="80">
        <v>6</v>
      </c>
      <c r="J197" s="80"/>
      <c r="K197" s="80">
        <v>600</v>
      </c>
      <c r="L197" s="81">
        <v>0</v>
      </c>
      <c r="M197" s="6"/>
      <c r="N197" s="80"/>
      <c r="O197" s="80"/>
    </row>
    <row r="198" spans="1:15">
      <c r="A198" s="80"/>
      <c r="B198" s="80"/>
      <c r="C198" s="80" t="s">
        <v>154</v>
      </c>
      <c r="D198" s="80"/>
      <c r="E198" s="80"/>
      <c r="F198" s="80"/>
      <c r="G198" s="80">
        <v>400</v>
      </c>
      <c r="H198" s="80"/>
      <c r="I198" s="80">
        <v>1</v>
      </c>
      <c r="J198" s="80"/>
      <c r="K198" s="80">
        <v>400</v>
      </c>
      <c r="L198" s="81">
        <v>400</v>
      </c>
      <c r="M198" s="6"/>
      <c r="N198" s="80"/>
      <c r="O198" s="80"/>
    </row>
    <row r="199" spans="1:15">
      <c r="A199" s="80"/>
      <c r="B199" s="80"/>
      <c r="C199" s="83" t="s">
        <v>153</v>
      </c>
      <c r="D199" s="84"/>
      <c r="E199" s="84"/>
      <c r="F199" s="84"/>
      <c r="G199" s="83">
        <v>650</v>
      </c>
      <c r="H199" s="84"/>
      <c r="I199" s="83">
        <v>1</v>
      </c>
      <c r="J199" s="84"/>
      <c r="K199" s="83">
        <v>650</v>
      </c>
      <c r="L199" s="81">
        <v>0</v>
      </c>
      <c r="M199" s="80"/>
      <c r="N199" s="80"/>
      <c r="O199" s="80"/>
    </row>
    <row r="200" spans="1:15">
      <c r="A200" s="80"/>
      <c r="B200" s="80"/>
      <c r="C200" s="80"/>
      <c r="D200" s="80"/>
      <c r="E200" s="80"/>
      <c r="F200" s="80"/>
      <c r="G200" s="80"/>
      <c r="H200" s="80"/>
      <c r="I200" s="80"/>
      <c r="J200" s="7" t="s">
        <v>152</v>
      </c>
      <c r="K200" s="80">
        <f>SUM(K196:K199)</f>
        <v>2450</v>
      </c>
      <c r="L200" s="81">
        <f>L198+L196</f>
        <v>1200</v>
      </c>
      <c r="M200" s="110" t="s">
        <v>269</v>
      </c>
      <c r="N200" s="80"/>
      <c r="O200" s="80"/>
    </row>
    <row r="201" spans="1:15">
      <c r="A201" s="80"/>
      <c r="B201" s="80"/>
      <c r="C201" s="80"/>
      <c r="D201" s="80"/>
      <c r="E201" s="80"/>
      <c r="F201" s="80"/>
      <c r="G201" s="80"/>
      <c r="H201" s="80"/>
      <c r="I201" s="80"/>
      <c r="J201" s="7"/>
      <c r="K201" s="80"/>
      <c r="L201" s="80"/>
      <c r="M201" s="81"/>
      <c r="N201" s="80"/>
      <c r="O201" s="80"/>
    </row>
    <row r="202" spans="1:15">
      <c r="A202" s="80"/>
      <c r="B202" s="80"/>
      <c r="C202" s="80"/>
      <c r="D202" s="80"/>
      <c r="E202" s="80"/>
      <c r="F202" s="80"/>
      <c r="G202" s="80"/>
      <c r="H202" s="80"/>
      <c r="I202" s="80"/>
      <c r="J202" s="7"/>
      <c r="K202" s="80"/>
      <c r="L202" s="80"/>
      <c r="M202" s="81"/>
      <c r="N202" s="80"/>
      <c r="O202" s="80"/>
    </row>
    <row r="203" spans="1:15">
      <c r="A203" s="82" t="s">
        <v>151</v>
      </c>
      <c r="B203" s="82"/>
      <c r="C203" s="82" t="s">
        <v>75</v>
      </c>
      <c r="D203" s="82"/>
      <c r="E203" s="82"/>
      <c r="F203" s="82"/>
      <c r="G203" s="82" t="s">
        <v>74</v>
      </c>
      <c r="H203" s="82"/>
      <c r="I203" s="82" t="s">
        <v>73</v>
      </c>
      <c r="J203" s="82"/>
      <c r="K203" s="82" t="s">
        <v>72</v>
      </c>
      <c r="L203" s="82" t="s">
        <v>71</v>
      </c>
      <c r="M203" s="82" t="s">
        <v>70</v>
      </c>
      <c r="N203" s="82" t="s">
        <v>69</v>
      </c>
      <c r="O203" s="82" t="s">
        <v>68</v>
      </c>
    </row>
    <row r="204" spans="1:15">
      <c r="A204" s="80" t="s">
        <v>150</v>
      </c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</row>
    <row r="205" spans="1:15">
      <c r="A205" s="80"/>
      <c r="B205" s="80" t="s">
        <v>149</v>
      </c>
      <c r="C205" s="64" t="s">
        <v>148</v>
      </c>
      <c r="D205" s="80"/>
      <c r="E205" s="80"/>
      <c r="F205" s="80"/>
      <c r="G205" s="80">
        <v>16000</v>
      </c>
      <c r="H205" s="80"/>
      <c r="I205" s="80">
        <v>4</v>
      </c>
      <c r="J205" s="80"/>
      <c r="K205" s="80">
        <f t="shared" ref="K205:K215" si="1">G205*I205</f>
        <v>64000</v>
      </c>
      <c r="L205" s="80"/>
      <c r="M205" s="81"/>
      <c r="N205" s="80"/>
      <c r="O205" s="80"/>
    </row>
    <row r="206" spans="1:15">
      <c r="A206" s="80"/>
      <c r="B206" s="80"/>
      <c r="C206" s="80" t="s">
        <v>147</v>
      </c>
      <c r="D206" s="80"/>
      <c r="E206" s="80"/>
      <c r="F206" s="80"/>
      <c r="G206" s="80">
        <v>50</v>
      </c>
      <c r="H206" s="80"/>
      <c r="I206" s="80">
        <f>I218</f>
        <v>300</v>
      </c>
      <c r="J206" s="80"/>
      <c r="K206" s="80">
        <f t="shared" si="1"/>
        <v>15000</v>
      </c>
      <c r="L206" s="80"/>
      <c r="M206" s="81"/>
      <c r="N206" s="80"/>
      <c r="O206" s="80"/>
    </row>
    <row r="207" spans="1:15">
      <c r="A207" s="80"/>
      <c r="B207" s="80"/>
      <c r="C207" s="80" t="s">
        <v>146</v>
      </c>
      <c r="D207" s="80"/>
      <c r="E207" s="80"/>
      <c r="F207" s="80"/>
      <c r="G207" s="80">
        <v>1000</v>
      </c>
      <c r="H207" s="80"/>
      <c r="I207" s="80">
        <v>4</v>
      </c>
      <c r="J207" s="80"/>
      <c r="K207" s="80">
        <f t="shared" si="1"/>
        <v>4000</v>
      </c>
      <c r="L207" s="80"/>
      <c r="M207" s="81"/>
      <c r="N207" s="80"/>
      <c r="O207" s="80"/>
    </row>
    <row r="208" spans="1:15">
      <c r="A208" s="80"/>
      <c r="B208" s="80" t="s">
        <v>145</v>
      </c>
      <c r="C208" s="80" t="s">
        <v>144</v>
      </c>
      <c r="D208" s="80"/>
      <c r="E208" s="80"/>
      <c r="F208" s="80"/>
      <c r="G208" s="80">
        <v>350</v>
      </c>
      <c r="H208" s="80"/>
      <c r="I208" s="80">
        <v>10</v>
      </c>
      <c r="J208" s="80"/>
      <c r="K208" s="80">
        <f t="shared" si="1"/>
        <v>3500</v>
      </c>
      <c r="L208" s="80"/>
      <c r="M208" s="81"/>
      <c r="N208" s="80"/>
      <c r="O208" s="80"/>
    </row>
    <row r="209" spans="1:15">
      <c r="A209" s="80"/>
      <c r="B209" s="80"/>
      <c r="C209" s="80" t="s">
        <v>143</v>
      </c>
      <c r="D209" s="80"/>
      <c r="E209" s="80"/>
      <c r="F209" s="80"/>
      <c r="G209" s="80">
        <v>3</v>
      </c>
      <c r="H209" s="80"/>
      <c r="I209" s="80">
        <v>500</v>
      </c>
      <c r="J209" s="80"/>
      <c r="K209" s="80">
        <f t="shared" si="1"/>
        <v>1500</v>
      </c>
      <c r="L209" s="80"/>
      <c r="M209" s="81"/>
      <c r="N209" s="80"/>
      <c r="O209" s="80"/>
    </row>
    <row r="210" spans="1:15">
      <c r="A210" s="80"/>
      <c r="B210" s="80"/>
      <c r="C210" s="80" t="s">
        <v>142</v>
      </c>
      <c r="D210" s="80"/>
      <c r="E210" s="80"/>
      <c r="F210" s="80"/>
      <c r="G210" s="80">
        <v>1500</v>
      </c>
      <c r="H210" s="80"/>
      <c r="I210" s="80">
        <v>1</v>
      </c>
      <c r="J210" s="80"/>
      <c r="K210" s="80">
        <f t="shared" si="1"/>
        <v>1500</v>
      </c>
      <c r="L210" s="80"/>
      <c r="M210" s="81"/>
      <c r="N210" s="80"/>
      <c r="O210" s="80"/>
    </row>
    <row r="211" spans="1:15">
      <c r="A211" s="80"/>
      <c r="B211" s="80"/>
      <c r="C211" s="64" t="s">
        <v>141</v>
      </c>
      <c r="D211" s="80"/>
      <c r="E211" s="80"/>
      <c r="F211" s="80"/>
      <c r="G211" s="80">
        <v>10</v>
      </c>
      <c r="H211" s="80"/>
      <c r="I211" s="80">
        <f>I218</f>
        <v>300</v>
      </c>
      <c r="J211" s="80"/>
      <c r="K211" s="80">
        <f t="shared" si="1"/>
        <v>3000</v>
      </c>
      <c r="L211" s="80"/>
      <c r="M211" s="81"/>
      <c r="N211" s="80"/>
      <c r="O211" s="80"/>
    </row>
    <row r="212" spans="1:15">
      <c r="A212" s="80"/>
      <c r="B212" s="80"/>
      <c r="C212" s="64" t="s">
        <v>140</v>
      </c>
      <c r="D212" s="80"/>
      <c r="E212" s="80"/>
      <c r="F212" s="80"/>
      <c r="G212" s="80">
        <v>300</v>
      </c>
      <c r="H212" s="80"/>
      <c r="I212" s="80">
        <v>1</v>
      </c>
      <c r="J212" s="80"/>
      <c r="K212" s="80">
        <f t="shared" si="1"/>
        <v>300</v>
      </c>
      <c r="L212" s="80"/>
      <c r="M212" s="81"/>
      <c r="N212" s="80"/>
      <c r="O212" s="80"/>
    </row>
    <row r="213" spans="1:15">
      <c r="A213" s="80"/>
      <c r="B213" s="80"/>
      <c r="C213" s="80" t="s">
        <v>139</v>
      </c>
      <c r="D213" s="80"/>
      <c r="E213" s="80"/>
      <c r="F213" s="80"/>
      <c r="G213" s="80">
        <v>10</v>
      </c>
      <c r="H213" s="80"/>
      <c r="I213" s="80">
        <v>40</v>
      </c>
      <c r="J213" s="80"/>
      <c r="K213" s="80">
        <f t="shared" si="1"/>
        <v>400</v>
      </c>
      <c r="L213" s="80"/>
      <c r="M213" s="81"/>
      <c r="N213" s="80"/>
      <c r="O213" s="80"/>
    </row>
    <row r="214" spans="1:15">
      <c r="A214" s="80"/>
      <c r="B214" s="80"/>
      <c r="C214" s="80" t="s">
        <v>138</v>
      </c>
      <c r="D214" s="80"/>
      <c r="E214" s="80"/>
      <c r="F214" s="80"/>
      <c r="G214" s="80">
        <v>200</v>
      </c>
      <c r="H214" s="80"/>
      <c r="I214" s="80">
        <v>1</v>
      </c>
      <c r="J214" s="80"/>
      <c r="K214" s="80">
        <f t="shared" si="1"/>
        <v>200</v>
      </c>
      <c r="L214" s="80"/>
      <c r="M214" s="81"/>
      <c r="N214" s="80"/>
      <c r="O214" s="80"/>
    </row>
    <row r="215" spans="1:15">
      <c r="A215" s="80"/>
      <c r="B215" s="80"/>
      <c r="C215" s="64" t="s">
        <v>137</v>
      </c>
      <c r="D215" s="80"/>
      <c r="E215" s="80"/>
      <c r="F215" s="80"/>
      <c r="G215" s="80">
        <v>160</v>
      </c>
      <c r="H215" s="80"/>
      <c r="I215" s="80">
        <v>4</v>
      </c>
      <c r="J215" s="80"/>
      <c r="K215" s="80">
        <f t="shared" si="1"/>
        <v>640</v>
      </c>
      <c r="L215" s="80"/>
      <c r="M215" s="81"/>
      <c r="N215" s="80"/>
      <c r="O215" s="80"/>
    </row>
    <row r="216" spans="1:15">
      <c r="A216" s="80"/>
      <c r="B216" s="80"/>
      <c r="C216" s="81"/>
      <c r="D216" s="80"/>
      <c r="E216" s="80"/>
      <c r="F216" s="80"/>
      <c r="G216" s="80"/>
      <c r="H216" s="80"/>
      <c r="I216" s="80"/>
      <c r="J216" s="80"/>
      <c r="K216" s="80">
        <f>SUM(K205:K215)</f>
        <v>94040</v>
      </c>
      <c r="L216" s="80"/>
      <c r="M216" s="81"/>
      <c r="N216" s="80"/>
      <c r="O216" s="80"/>
    </row>
    <row r="217" spans="1:15">
      <c r="A217" s="80" t="s">
        <v>136</v>
      </c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1"/>
      <c r="N217" s="80"/>
      <c r="O217" s="80"/>
    </row>
    <row r="218" spans="1:15">
      <c r="A218" s="80"/>
      <c r="B218" s="80"/>
      <c r="C218" s="80" t="s">
        <v>135</v>
      </c>
      <c r="D218" s="80"/>
      <c r="E218" s="80"/>
      <c r="F218" s="80"/>
      <c r="G218" s="80">
        <v>200</v>
      </c>
      <c r="H218" s="80"/>
      <c r="I218" s="80">
        <v>300</v>
      </c>
      <c r="J218" s="80"/>
      <c r="K218" s="80">
        <f>G218*I218</f>
        <v>60000</v>
      </c>
      <c r="L218" s="80"/>
      <c r="M218" s="81"/>
      <c r="N218" s="80"/>
      <c r="O218" s="80"/>
    </row>
    <row r="219" spans="1:15">
      <c r="A219" s="80"/>
      <c r="B219" s="80"/>
      <c r="C219" s="80" t="s">
        <v>134</v>
      </c>
      <c r="D219" s="80"/>
      <c r="E219" s="80"/>
      <c r="F219" s="80"/>
      <c r="G219" s="80"/>
      <c r="H219" s="80"/>
      <c r="I219" s="80"/>
      <c r="J219" s="80"/>
      <c r="K219" s="80">
        <f>K216-K218</f>
        <v>34040</v>
      </c>
      <c r="L219" s="80"/>
      <c r="M219" s="81"/>
      <c r="N219" s="80"/>
      <c r="O219" s="80"/>
    </row>
    <row r="220" spans="1:15">
      <c r="A220" s="80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1"/>
      <c r="N220" s="80"/>
      <c r="O220" s="80"/>
    </row>
    <row r="221" spans="1:15">
      <c r="A221" s="80"/>
      <c r="B221" s="80"/>
      <c r="C221" s="80"/>
      <c r="D221" s="80"/>
      <c r="E221" s="80"/>
      <c r="F221" s="80"/>
      <c r="G221" s="80"/>
      <c r="H221" s="80"/>
      <c r="I221" s="80"/>
      <c r="J221" s="80"/>
      <c r="K221" s="18" t="s">
        <v>133</v>
      </c>
      <c r="L221" s="81">
        <f>16000-5835</f>
        <v>10165</v>
      </c>
      <c r="M221" s="110" t="s">
        <v>270</v>
      </c>
      <c r="N221" s="80"/>
      <c r="O221" s="80"/>
    </row>
    <row r="223" spans="1:15">
      <c r="A223" s="3"/>
      <c r="B223" s="11"/>
      <c r="C223" s="11"/>
      <c r="D223" s="11"/>
      <c r="E223" s="3"/>
      <c r="F223" s="3"/>
      <c r="G223" s="10"/>
      <c r="H223" s="10"/>
      <c r="I223" s="10"/>
      <c r="J223" s="10"/>
      <c r="K223" s="10"/>
      <c r="L223" s="10"/>
      <c r="M223" s="10"/>
      <c r="N223" s="10"/>
      <c r="O223" s="21"/>
    </row>
    <row r="224" spans="1: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78" t="s">
        <v>132</v>
      </c>
      <c r="B225" s="79"/>
      <c r="C225" s="79"/>
      <c r="D225" s="79"/>
      <c r="E225" s="78"/>
      <c r="F225" s="78"/>
      <c r="G225" s="77" t="s">
        <v>74</v>
      </c>
      <c r="H225" s="77"/>
      <c r="I225" s="77" t="s">
        <v>73</v>
      </c>
      <c r="J225" s="77"/>
      <c r="K225" s="77" t="s">
        <v>72</v>
      </c>
      <c r="L225" s="77" t="s">
        <v>71</v>
      </c>
      <c r="M225" s="76" t="s">
        <v>70</v>
      </c>
      <c r="N225" s="76" t="s">
        <v>69</v>
      </c>
      <c r="O225" s="76" t="s">
        <v>68</v>
      </c>
    </row>
    <row r="226" spans="1:15">
      <c r="A226" s="74" t="s">
        <v>92</v>
      </c>
      <c r="B226" s="74" t="s">
        <v>131</v>
      </c>
      <c r="C226" s="75" t="s">
        <v>130</v>
      </c>
      <c r="D226" s="74"/>
      <c r="E226" s="74"/>
      <c r="F226" s="74"/>
      <c r="G226" s="16">
        <v>10000</v>
      </c>
      <c r="H226" s="16"/>
      <c r="I226" s="16">
        <v>1</v>
      </c>
      <c r="J226" s="16"/>
      <c r="K226" s="16">
        <f>G226*I226</f>
        <v>10000</v>
      </c>
      <c r="M226" s="8" t="s">
        <v>272</v>
      </c>
      <c r="N226" s="74"/>
      <c r="O226" s="74"/>
    </row>
    <row r="227" spans="1:15">
      <c r="A227" s="74"/>
      <c r="B227" s="74"/>
      <c r="C227" s="75" t="s">
        <v>129</v>
      </c>
      <c r="D227" s="74"/>
      <c r="E227" s="74"/>
      <c r="F227" s="74"/>
      <c r="G227" s="16">
        <v>28000</v>
      </c>
      <c r="H227" s="16"/>
      <c r="I227" s="16">
        <v>1</v>
      </c>
      <c r="J227" s="16"/>
      <c r="K227" s="16">
        <f>G227*I227</f>
        <v>28000</v>
      </c>
      <c r="M227" s="8" t="s">
        <v>272</v>
      </c>
      <c r="N227" s="74"/>
      <c r="O227" s="74"/>
    </row>
    <row r="228" spans="1:15">
      <c r="A228" s="74"/>
      <c r="B228" s="74" t="s">
        <v>128</v>
      </c>
      <c r="C228" s="75" t="s">
        <v>127</v>
      </c>
      <c r="D228" s="74"/>
      <c r="E228" s="74"/>
      <c r="F228" s="74"/>
      <c r="G228" s="16">
        <v>3.5</v>
      </c>
      <c r="H228" s="16"/>
      <c r="I228" s="16">
        <v>700</v>
      </c>
      <c r="J228" s="16"/>
      <c r="K228" s="16">
        <f>G228*I228</f>
        <v>2450</v>
      </c>
      <c r="M228" s="8" t="s">
        <v>272</v>
      </c>
      <c r="N228" s="74"/>
      <c r="O228" s="74"/>
    </row>
    <row r="229" spans="1:15">
      <c r="A229" s="74"/>
      <c r="B229" s="74"/>
      <c r="C229" s="75" t="s">
        <v>110</v>
      </c>
      <c r="D229" s="74"/>
      <c r="E229" s="74"/>
      <c r="F229" s="74"/>
      <c r="G229" s="16">
        <v>150</v>
      </c>
      <c r="H229" s="16"/>
      <c r="I229" s="16">
        <v>10</v>
      </c>
      <c r="J229" s="16"/>
      <c r="K229" s="16">
        <f>G229*I229</f>
        <v>1500</v>
      </c>
      <c r="M229" s="8" t="s">
        <v>272</v>
      </c>
      <c r="N229" s="74"/>
      <c r="O229" s="74"/>
    </row>
    <row r="230" spans="1:15">
      <c r="A230" s="74"/>
      <c r="B230" s="74"/>
      <c r="C230" s="75"/>
      <c r="D230" s="74"/>
      <c r="E230" s="74"/>
      <c r="F230" s="74"/>
      <c r="G230" s="74"/>
      <c r="H230" s="74"/>
      <c r="I230" s="74"/>
      <c r="J230" s="74"/>
      <c r="K230" s="74"/>
      <c r="M230" s="111"/>
      <c r="N230" s="74"/>
      <c r="O230" s="74"/>
    </row>
    <row r="231" spans="1:15">
      <c r="A231" s="74"/>
      <c r="B231" s="74"/>
      <c r="C231" s="75"/>
      <c r="D231" s="74"/>
      <c r="E231" s="74"/>
      <c r="F231" s="74"/>
      <c r="G231" s="74"/>
      <c r="H231" s="74"/>
      <c r="I231" s="40" t="s">
        <v>24</v>
      </c>
      <c r="J231" s="74"/>
      <c r="K231" s="74">
        <f>SUM(K226:K229)</f>
        <v>41950</v>
      </c>
      <c r="M231" s="8"/>
      <c r="N231" s="74"/>
      <c r="O231" s="74"/>
    </row>
    <row r="232" spans="1:15">
      <c r="A232" s="1"/>
      <c r="B232" s="3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3"/>
      <c r="C233" s="1"/>
      <c r="D233" s="1"/>
      <c r="E233" s="1"/>
      <c r="F233" s="1"/>
      <c r="G233" s="1"/>
      <c r="H233" s="1"/>
      <c r="I233" s="1"/>
      <c r="J233" s="7"/>
      <c r="K233" s="1"/>
      <c r="L233" s="1"/>
      <c r="M233" s="1"/>
      <c r="N233" s="1"/>
      <c r="O233" s="1"/>
    </row>
    <row r="234" spans="1:15" ht="25.5" customHeight="1">
      <c r="A234" s="73" t="s">
        <v>126</v>
      </c>
      <c r="B234" s="73"/>
      <c r="C234" s="10" t="s">
        <v>346</v>
      </c>
      <c r="D234" s="131">
        <f>K244+K273+K280+K289+K308+K337</f>
        <v>56982</v>
      </c>
      <c r="E234" s="10" t="s">
        <v>345</v>
      </c>
      <c r="F234" s="130">
        <f>L273+L289+L337</f>
        <v>13942</v>
      </c>
      <c r="G234" s="23"/>
      <c r="H234" s="23"/>
      <c r="I234" s="23"/>
      <c r="J234" s="23"/>
      <c r="K234" s="23"/>
      <c r="L234" s="23"/>
      <c r="M234" s="10"/>
      <c r="N234" s="23"/>
      <c r="O234" s="10"/>
    </row>
    <row r="235" spans="1:15">
      <c r="A235" s="57" t="s">
        <v>55</v>
      </c>
      <c r="B235" s="15"/>
      <c r="C235" s="15" t="s">
        <v>75</v>
      </c>
      <c r="D235" s="15"/>
      <c r="E235" s="57"/>
      <c r="F235" s="57"/>
      <c r="G235" s="13" t="s">
        <v>74</v>
      </c>
      <c r="H235" s="13"/>
      <c r="I235" s="13" t="s">
        <v>73</v>
      </c>
      <c r="J235" s="13"/>
      <c r="K235" s="13" t="s">
        <v>72</v>
      </c>
      <c r="L235" s="13" t="s">
        <v>71</v>
      </c>
      <c r="M235" s="12" t="s">
        <v>70</v>
      </c>
      <c r="N235" s="12" t="s">
        <v>69</v>
      </c>
      <c r="O235" s="12" t="s">
        <v>68</v>
      </c>
    </row>
    <row r="236" spans="1:15">
      <c r="A236" s="23" t="s">
        <v>92</v>
      </c>
      <c r="B236" s="23"/>
      <c r="C236" s="23"/>
      <c r="D236" s="23"/>
      <c r="E236" s="51"/>
      <c r="F236" s="51"/>
      <c r="G236" s="51"/>
      <c r="H236" s="23"/>
      <c r="I236" s="23"/>
      <c r="J236" s="23"/>
      <c r="K236" s="23"/>
      <c r="L236" s="23"/>
      <c r="M236" s="51"/>
      <c r="N236" s="23"/>
      <c r="O236" s="51"/>
    </row>
    <row r="237" spans="1:15">
      <c r="A237" s="51"/>
      <c r="B237" s="23" t="s">
        <v>125</v>
      </c>
      <c r="C237" s="23"/>
      <c r="D237" s="51"/>
      <c r="E237" s="51"/>
      <c r="F237" s="51"/>
      <c r="G237" s="51"/>
      <c r="H237" s="51"/>
      <c r="I237" s="51"/>
      <c r="J237" s="51"/>
      <c r="K237" s="23"/>
      <c r="L237" s="23"/>
      <c r="M237" s="51"/>
      <c r="N237" s="51"/>
      <c r="O237" s="2"/>
    </row>
    <row r="238" spans="1:15">
      <c r="A238" s="51"/>
      <c r="B238" s="23"/>
      <c r="C238" s="23" t="s">
        <v>121</v>
      </c>
      <c r="D238" s="23"/>
      <c r="E238" s="51"/>
      <c r="F238" s="51"/>
      <c r="G238" s="23">
        <v>200</v>
      </c>
      <c r="H238" s="23"/>
      <c r="I238" s="23">
        <v>1</v>
      </c>
      <c r="J238" s="23"/>
      <c r="K238" s="23">
        <f>G238*I238</f>
        <v>200</v>
      </c>
      <c r="L238" s="54">
        <v>0</v>
      </c>
      <c r="M238" s="8" t="s">
        <v>269</v>
      </c>
      <c r="N238" s="23"/>
      <c r="O238" s="55"/>
    </row>
    <row r="239" spans="1:15">
      <c r="A239" s="51"/>
      <c r="B239" s="51"/>
      <c r="C239" s="51"/>
      <c r="D239" s="51"/>
      <c r="E239" s="51"/>
      <c r="F239" s="51"/>
      <c r="G239" s="51"/>
      <c r="H239" s="23"/>
      <c r="I239" s="23"/>
      <c r="J239" s="51"/>
      <c r="K239" s="23"/>
      <c r="L239" s="108"/>
      <c r="M239" s="51"/>
      <c r="N239" s="51"/>
      <c r="O239" s="51"/>
    </row>
    <row r="240" spans="1:15">
      <c r="A240" s="51"/>
      <c r="B240" s="23" t="s">
        <v>124</v>
      </c>
      <c r="C240" s="23"/>
      <c r="D240" s="51"/>
      <c r="E240" s="51"/>
      <c r="F240" s="51"/>
      <c r="G240" s="51"/>
      <c r="H240" s="23"/>
      <c r="I240" s="23"/>
      <c r="J240" s="51"/>
      <c r="K240" s="23"/>
      <c r="L240" s="108"/>
      <c r="M240" s="8"/>
      <c r="N240" s="23"/>
      <c r="O240" s="55"/>
    </row>
    <row r="241" spans="1:15">
      <c r="A241" s="51"/>
      <c r="B241" s="23"/>
      <c r="C241" s="23" t="s">
        <v>123</v>
      </c>
      <c r="D241" s="23"/>
      <c r="E241" s="51"/>
      <c r="F241" s="51"/>
      <c r="G241" s="23">
        <v>1200</v>
      </c>
      <c r="H241" s="23"/>
      <c r="I241" s="23">
        <v>1</v>
      </c>
      <c r="J241" s="23"/>
      <c r="K241" s="23">
        <f>G241*I241</f>
        <v>1200</v>
      </c>
      <c r="L241" s="8">
        <v>0</v>
      </c>
      <c r="M241" s="8" t="s">
        <v>269</v>
      </c>
      <c r="N241" s="23"/>
      <c r="O241" s="51"/>
    </row>
    <row r="242" spans="1:15">
      <c r="A242" s="51"/>
      <c r="B242" s="23"/>
      <c r="C242" s="23" t="s">
        <v>122</v>
      </c>
      <c r="D242" s="23"/>
      <c r="E242" s="51"/>
      <c r="F242" s="51"/>
      <c r="G242" s="23">
        <v>10</v>
      </c>
      <c r="H242" s="23"/>
      <c r="I242" s="23">
        <v>100</v>
      </c>
      <c r="J242" s="23"/>
      <c r="K242" s="23">
        <f>G242*I242</f>
        <v>1000</v>
      </c>
      <c r="L242" s="8">
        <v>0</v>
      </c>
      <c r="M242" s="8" t="s">
        <v>269</v>
      </c>
      <c r="N242" s="23"/>
      <c r="O242" s="51"/>
    </row>
    <row r="243" spans="1:15">
      <c r="A243" s="51"/>
      <c r="B243" s="23"/>
      <c r="C243" s="23" t="s">
        <v>121</v>
      </c>
      <c r="D243" s="23"/>
      <c r="E243" s="51"/>
      <c r="F243" s="51"/>
      <c r="G243" s="23">
        <v>100</v>
      </c>
      <c r="H243" s="23"/>
      <c r="I243" s="23">
        <v>1</v>
      </c>
      <c r="J243" s="23"/>
      <c r="K243" s="23">
        <f>G243*I243</f>
        <v>100</v>
      </c>
      <c r="L243" s="54">
        <v>0</v>
      </c>
      <c r="M243" s="8" t="s">
        <v>269</v>
      </c>
      <c r="N243" s="23"/>
      <c r="O243" s="51"/>
    </row>
    <row r="244" spans="1:15">
      <c r="A244" s="52"/>
      <c r="B244" s="52"/>
      <c r="C244" s="52"/>
      <c r="D244" s="52"/>
      <c r="E244" s="52"/>
      <c r="F244" s="52"/>
      <c r="G244" s="52"/>
      <c r="H244" s="52"/>
      <c r="I244" s="23"/>
      <c r="J244" s="10" t="s">
        <v>24</v>
      </c>
      <c r="K244" s="23">
        <f>SUM(K238:K243)</f>
        <v>2500</v>
      </c>
      <c r="L244" s="54">
        <v>0</v>
      </c>
      <c r="M244" s="8" t="s">
        <v>269</v>
      </c>
      <c r="N244" s="52"/>
      <c r="O244" s="52"/>
    </row>
    <row r="245" spans="1:15">
      <c r="A245" s="52"/>
      <c r="B245" s="52"/>
      <c r="C245" s="52"/>
      <c r="D245" s="52"/>
      <c r="E245" s="52"/>
      <c r="F245" s="52"/>
      <c r="G245" s="52"/>
      <c r="H245" s="52"/>
      <c r="I245" s="23"/>
      <c r="J245" s="23"/>
      <c r="K245" s="23"/>
      <c r="L245" s="52"/>
      <c r="M245" s="52"/>
      <c r="N245" s="52"/>
      <c r="O245" s="52"/>
    </row>
    <row r="246" spans="1:15">
      <c r="A246" s="52"/>
      <c r="B246" s="52"/>
      <c r="C246" s="52"/>
      <c r="D246" s="52"/>
      <c r="E246" s="52"/>
      <c r="F246" s="52"/>
      <c r="G246" s="52"/>
      <c r="H246" s="52"/>
      <c r="I246" s="23"/>
      <c r="J246" s="23"/>
      <c r="K246" s="23"/>
      <c r="L246" s="52"/>
      <c r="M246" s="52"/>
      <c r="N246" s="52"/>
      <c r="O246" s="52"/>
    </row>
    <row r="247" spans="1:15">
      <c r="A247" s="71" t="s">
        <v>62</v>
      </c>
      <c r="B247" s="72"/>
      <c r="C247" s="72" t="s">
        <v>75</v>
      </c>
      <c r="D247" s="72"/>
      <c r="E247" s="71"/>
      <c r="F247" s="71"/>
      <c r="G247" s="70" t="s">
        <v>74</v>
      </c>
      <c r="H247" s="70"/>
      <c r="I247" s="70" t="s">
        <v>73</v>
      </c>
      <c r="J247" s="70"/>
      <c r="K247" s="70" t="s">
        <v>72</v>
      </c>
      <c r="L247" s="70" t="s">
        <v>71</v>
      </c>
      <c r="M247" s="69" t="s">
        <v>70</v>
      </c>
      <c r="N247" s="69" t="s">
        <v>69</v>
      </c>
      <c r="O247" s="69" t="s">
        <v>68</v>
      </c>
    </row>
    <row r="248" spans="1:15">
      <c r="A248" s="63" t="s">
        <v>92</v>
      </c>
      <c r="B248" s="65"/>
      <c r="C248" s="65"/>
      <c r="D248" s="65"/>
      <c r="E248" s="63"/>
      <c r="F248" s="63"/>
      <c r="G248" s="63"/>
      <c r="H248" s="61"/>
      <c r="I248" s="61"/>
      <c r="J248" s="61"/>
      <c r="K248" s="61"/>
      <c r="L248" s="61"/>
      <c r="M248" s="61"/>
      <c r="N248" s="61"/>
      <c r="O248" s="61"/>
    </row>
    <row r="249" spans="1:15">
      <c r="A249" s="63"/>
      <c r="B249" s="63" t="s">
        <v>120</v>
      </c>
      <c r="C249" s="63"/>
      <c r="D249" s="65"/>
      <c r="E249" s="63"/>
      <c r="F249" s="63"/>
      <c r="G249" s="63"/>
      <c r="H249" s="61"/>
      <c r="I249" s="61"/>
      <c r="J249" s="61"/>
      <c r="K249" s="61"/>
      <c r="L249" s="61"/>
      <c r="M249" s="8" t="s">
        <v>269</v>
      </c>
      <c r="N249" s="61"/>
      <c r="O249" s="61" t="s">
        <v>271</v>
      </c>
    </row>
    <row r="250" spans="1:15">
      <c r="A250" s="63"/>
      <c r="B250" s="65"/>
      <c r="C250" s="65" t="s">
        <v>119</v>
      </c>
      <c r="D250" s="65"/>
      <c r="E250" s="63"/>
      <c r="F250" s="63"/>
      <c r="G250" s="63">
        <v>0</v>
      </c>
      <c r="H250" s="63"/>
      <c r="I250" s="63">
        <v>0</v>
      </c>
      <c r="J250" s="61"/>
      <c r="K250" s="63">
        <v>0</v>
      </c>
      <c r="L250" s="62">
        <v>0</v>
      </c>
      <c r="M250" s="8"/>
      <c r="N250" s="61"/>
      <c r="O250" s="55"/>
    </row>
    <row r="251" spans="1:15">
      <c r="A251" s="63"/>
      <c r="B251" s="65"/>
      <c r="C251" s="68" t="s">
        <v>97</v>
      </c>
      <c r="D251" s="65"/>
      <c r="E251" s="63"/>
      <c r="F251" s="63"/>
      <c r="G251" s="68">
        <v>150</v>
      </c>
      <c r="H251" s="61"/>
      <c r="I251" s="68">
        <v>4</v>
      </c>
      <c r="J251" s="61"/>
      <c r="K251" s="68">
        <v>600</v>
      </c>
      <c r="L251" s="62">
        <v>0</v>
      </c>
      <c r="M251" s="8"/>
      <c r="N251" s="61"/>
      <c r="O251" s="61"/>
    </row>
    <row r="252" spans="1:15">
      <c r="A252" s="63"/>
      <c r="B252" s="63"/>
      <c r="C252" s="63" t="s">
        <v>118</v>
      </c>
      <c r="D252" s="63"/>
      <c r="E252" s="63"/>
      <c r="F252" s="63"/>
      <c r="G252" s="63">
        <v>20</v>
      </c>
      <c r="H252" s="63"/>
      <c r="I252" s="63">
        <v>4</v>
      </c>
      <c r="J252" s="63"/>
      <c r="K252" s="63">
        <v>80</v>
      </c>
      <c r="L252" s="62">
        <v>0</v>
      </c>
      <c r="M252" s="8"/>
      <c r="N252" s="61"/>
      <c r="O252" s="61"/>
    </row>
    <row r="253" spans="1:15">
      <c r="A253" s="63"/>
      <c r="B253" s="63"/>
      <c r="C253" s="63" t="s">
        <v>117</v>
      </c>
      <c r="D253" s="63"/>
      <c r="E253" s="63"/>
      <c r="F253" s="63"/>
      <c r="G253" s="63">
        <v>0</v>
      </c>
      <c r="H253" s="63"/>
      <c r="I253" s="63">
        <v>0</v>
      </c>
      <c r="J253" s="63"/>
      <c r="K253" s="63">
        <v>0</v>
      </c>
      <c r="L253" s="62">
        <v>0</v>
      </c>
      <c r="M253" s="8"/>
      <c r="N253" s="61"/>
      <c r="O253" s="61"/>
    </row>
    <row r="254" spans="1:15">
      <c r="A254" s="63"/>
      <c r="B254" s="65"/>
      <c r="C254" s="67" t="s">
        <v>116</v>
      </c>
      <c r="D254" s="66"/>
      <c r="E254" s="66"/>
      <c r="F254" s="66"/>
      <c r="G254" s="67">
        <v>0</v>
      </c>
      <c r="H254" s="23"/>
      <c r="I254" s="23">
        <v>0</v>
      </c>
      <c r="J254" s="66"/>
      <c r="K254" s="63">
        <v>0</v>
      </c>
      <c r="L254" s="62">
        <v>0</v>
      </c>
      <c r="M254" s="8"/>
      <c r="N254" s="61"/>
      <c r="O254" s="61"/>
    </row>
    <row r="255" spans="1:15">
      <c r="A255" s="63"/>
      <c r="B255" s="65"/>
      <c r="C255" s="67" t="s">
        <v>115</v>
      </c>
      <c r="D255" s="66"/>
      <c r="E255" s="66"/>
      <c r="F255" s="66"/>
      <c r="G255" s="67">
        <v>0</v>
      </c>
      <c r="H255" s="23"/>
      <c r="I255" s="23">
        <v>0</v>
      </c>
      <c r="J255" s="66"/>
      <c r="K255" s="63">
        <v>0</v>
      </c>
      <c r="L255" s="62">
        <v>0</v>
      </c>
      <c r="M255" s="8"/>
      <c r="N255" s="61"/>
      <c r="O255" s="61"/>
    </row>
    <row r="256" spans="1:15">
      <c r="A256" s="63"/>
      <c r="B256" s="65"/>
      <c r="C256" s="65" t="s">
        <v>114</v>
      </c>
      <c r="D256" s="65"/>
      <c r="E256" s="63"/>
      <c r="F256" s="63"/>
      <c r="G256" s="63">
        <v>10</v>
      </c>
      <c r="H256" s="63"/>
      <c r="I256" s="63">
        <v>10</v>
      </c>
      <c r="J256" s="61"/>
      <c r="K256" s="63">
        <v>100</v>
      </c>
      <c r="L256" s="62">
        <v>0</v>
      </c>
      <c r="M256" s="8"/>
      <c r="N256" s="61"/>
      <c r="O256" s="61"/>
    </row>
    <row r="257" spans="1:15">
      <c r="A257" s="63"/>
      <c r="B257" s="65"/>
      <c r="C257" s="65" t="s">
        <v>113</v>
      </c>
      <c r="D257" s="65"/>
      <c r="E257" s="63"/>
      <c r="F257" s="63"/>
      <c r="G257" s="63">
        <v>0</v>
      </c>
      <c r="H257" s="63"/>
      <c r="I257" s="63">
        <v>0</v>
      </c>
      <c r="J257" s="61"/>
      <c r="K257" s="63">
        <v>0</v>
      </c>
      <c r="L257" s="62">
        <v>0</v>
      </c>
      <c r="M257" s="61"/>
      <c r="N257" s="61"/>
      <c r="O257" s="61"/>
    </row>
    <row r="258" spans="1:15">
      <c r="A258" s="63"/>
      <c r="B258" s="65"/>
      <c r="C258" s="65" t="s">
        <v>112</v>
      </c>
      <c r="D258" s="65"/>
      <c r="E258" s="63"/>
      <c r="F258" s="63"/>
      <c r="G258" s="63">
        <v>0</v>
      </c>
      <c r="H258" s="63"/>
      <c r="I258" s="63">
        <v>0</v>
      </c>
      <c r="J258" s="61"/>
      <c r="K258" s="63">
        <v>0</v>
      </c>
      <c r="L258" s="62">
        <v>0</v>
      </c>
      <c r="M258" s="61"/>
      <c r="N258" s="61"/>
      <c r="O258" s="61"/>
    </row>
    <row r="259" spans="1:15">
      <c r="A259" s="63"/>
      <c r="B259" s="65"/>
      <c r="C259" s="65"/>
      <c r="D259" s="65"/>
      <c r="E259" s="63"/>
      <c r="F259" s="63"/>
      <c r="G259" s="63"/>
      <c r="H259" s="63"/>
      <c r="I259" s="63"/>
      <c r="J259" s="61" t="s">
        <v>274</v>
      </c>
      <c r="K259" s="63">
        <f>SUM(K250:K258)</f>
        <v>780</v>
      </c>
      <c r="L259" s="62">
        <v>0</v>
      </c>
      <c r="M259" s="61"/>
      <c r="N259" s="61"/>
      <c r="O259" s="61"/>
    </row>
    <row r="260" spans="1:15">
      <c r="A260" s="63"/>
      <c r="B260" s="65"/>
      <c r="C260" s="65"/>
      <c r="D260" s="65"/>
      <c r="E260" s="63"/>
      <c r="F260" s="63"/>
      <c r="G260" s="63"/>
      <c r="H260" s="63"/>
      <c r="I260" s="63"/>
      <c r="J260" s="61"/>
      <c r="K260" s="63"/>
      <c r="L260" s="61"/>
      <c r="M260" s="61"/>
      <c r="N260" s="61"/>
      <c r="O260" s="61"/>
    </row>
    <row r="261" spans="1:15" s="121" customFormat="1">
      <c r="A261" s="67"/>
      <c r="B261" s="118" t="s">
        <v>111</v>
      </c>
      <c r="C261" s="118"/>
      <c r="D261" s="119"/>
      <c r="E261" s="118"/>
      <c r="F261" s="118"/>
      <c r="G261" s="118"/>
      <c r="H261" s="118"/>
      <c r="I261" s="118"/>
      <c r="J261" s="60"/>
      <c r="K261" s="118"/>
      <c r="L261" s="120"/>
      <c r="M261" s="120"/>
      <c r="N261" s="120"/>
      <c r="O261" s="120"/>
    </row>
    <row r="262" spans="1:15" s="121" customFormat="1">
      <c r="A262" s="67"/>
      <c r="B262" s="119"/>
      <c r="C262" s="122" t="s">
        <v>110</v>
      </c>
      <c r="D262" s="119"/>
      <c r="E262" s="118"/>
      <c r="F262" s="118"/>
      <c r="G262" s="122">
        <v>150</v>
      </c>
      <c r="H262" s="60"/>
      <c r="I262" s="122">
        <v>2</v>
      </c>
      <c r="J262" s="60"/>
      <c r="K262" s="122">
        <v>300</v>
      </c>
      <c r="L262" s="120"/>
      <c r="M262" s="123"/>
      <c r="N262" s="124"/>
      <c r="O262" s="55"/>
    </row>
    <row r="263" spans="1:15" s="121" customFormat="1">
      <c r="A263" s="67"/>
      <c r="B263" s="118"/>
      <c r="C263" s="118" t="s">
        <v>109</v>
      </c>
      <c r="D263" s="118"/>
      <c r="E263" s="118"/>
      <c r="F263" s="118"/>
      <c r="G263" s="118">
        <v>20</v>
      </c>
      <c r="H263" s="118"/>
      <c r="I263" s="118">
        <v>4</v>
      </c>
      <c r="J263" s="118"/>
      <c r="K263" s="118">
        <v>80</v>
      </c>
      <c r="L263" s="123">
        <v>38</v>
      </c>
      <c r="M263" s="123"/>
      <c r="N263" s="120"/>
      <c r="O263" s="120"/>
    </row>
    <row r="264" spans="1:15" s="121" customFormat="1">
      <c r="A264" s="67"/>
      <c r="B264" s="118"/>
      <c r="C264" s="118" t="s">
        <v>108</v>
      </c>
      <c r="D264" s="118"/>
      <c r="E264" s="118"/>
      <c r="F264" s="118"/>
      <c r="G264" s="118">
        <v>20</v>
      </c>
      <c r="H264" s="118"/>
      <c r="I264" s="118">
        <v>3</v>
      </c>
      <c r="J264" s="118"/>
      <c r="K264" s="118">
        <v>60</v>
      </c>
      <c r="L264" s="123">
        <f>71+39</f>
        <v>110</v>
      </c>
      <c r="M264" s="123"/>
      <c r="N264" s="120"/>
      <c r="O264" s="120"/>
    </row>
    <row r="265" spans="1:15" s="121" customFormat="1">
      <c r="A265" s="67"/>
      <c r="B265" s="118"/>
      <c r="C265" s="125" t="s">
        <v>107</v>
      </c>
      <c r="D265" s="125"/>
      <c r="E265" s="125"/>
      <c r="F265" s="125"/>
      <c r="G265" s="118"/>
      <c r="H265" s="118"/>
      <c r="I265" s="118"/>
      <c r="J265" s="60"/>
      <c r="K265" s="118"/>
      <c r="L265" s="120"/>
      <c r="M265" s="120"/>
      <c r="N265" s="120"/>
      <c r="O265" s="126" t="s">
        <v>106</v>
      </c>
    </row>
    <row r="266" spans="1:15" s="121" customFormat="1">
      <c r="A266" s="67"/>
      <c r="B266" s="119"/>
      <c r="C266" s="119" t="s">
        <v>105</v>
      </c>
      <c r="D266" s="119"/>
      <c r="E266" s="118"/>
      <c r="F266" s="118"/>
      <c r="G266" s="118">
        <v>10</v>
      </c>
      <c r="H266" s="118"/>
      <c r="I266" s="118">
        <v>10</v>
      </c>
      <c r="J266" s="60"/>
      <c r="K266" s="118">
        <v>100</v>
      </c>
      <c r="L266" s="120"/>
      <c r="M266" s="123"/>
      <c r="N266" s="120"/>
      <c r="O266" s="120"/>
    </row>
    <row r="267" spans="1:15" s="121" customFormat="1">
      <c r="A267" s="67"/>
      <c r="B267" s="119"/>
      <c r="C267" s="119" t="s">
        <v>104</v>
      </c>
      <c r="D267" s="119"/>
      <c r="E267" s="119"/>
      <c r="F267" s="119"/>
      <c r="G267" s="118">
        <v>0</v>
      </c>
      <c r="H267" s="118"/>
      <c r="I267" s="118">
        <v>0</v>
      </c>
      <c r="J267" s="60"/>
      <c r="K267" s="118">
        <v>0</v>
      </c>
      <c r="L267" s="120"/>
      <c r="M267" s="120"/>
      <c r="N267" s="120"/>
      <c r="O267" s="120"/>
    </row>
    <row r="268" spans="1:15" s="121" customFormat="1">
      <c r="A268" s="67"/>
      <c r="B268" s="119"/>
      <c r="C268" s="119" t="s">
        <v>103</v>
      </c>
      <c r="D268" s="119"/>
      <c r="E268" s="118"/>
      <c r="F268" s="118"/>
      <c r="G268" s="118">
        <v>200</v>
      </c>
      <c r="H268" s="118"/>
      <c r="I268" s="118">
        <v>1</v>
      </c>
      <c r="J268" s="60"/>
      <c r="K268" s="118">
        <v>200</v>
      </c>
      <c r="L268" s="127"/>
      <c r="M268" s="123"/>
      <c r="N268" s="120"/>
      <c r="O268" s="120"/>
    </row>
    <row r="269" spans="1:15" s="121" customFormat="1">
      <c r="A269" s="67"/>
      <c r="B269" s="119"/>
      <c r="C269" s="119" t="s">
        <v>278</v>
      </c>
      <c r="D269" s="119"/>
      <c r="E269" s="118"/>
      <c r="F269" s="118"/>
      <c r="G269" s="118"/>
      <c r="H269" s="118"/>
      <c r="I269" s="118"/>
      <c r="J269" s="60"/>
      <c r="K269" s="118"/>
      <c r="L269" s="127">
        <v>163</v>
      </c>
      <c r="M269" s="123"/>
      <c r="N269" s="120"/>
      <c r="O269" s="120"/>
    </row>
    <row r="270" spans="1:15" s="121" customFormat="1">
      <c r="A270" s="67"/>
      <c r="B270" s="119"/>
      <c r="C270" s="119"/>
      <c r="D270" s="119"/>
      <c r="E270" s="118"/>
      <c r="F270" s="118"/>
      <c r="G270" s="118"/>
      <c r="H270" s="118"/>
      <c r="I270" s="118"/>
      <c r="J270" s="10" t="s">
        <v>273</v>
      </c>
      <c r="K270" s="23">
        <f>SUM(K262:K268)</f>
        <v>740</v>
      </c>
      <c r="L270" s="62">
        <f>L263+L264+L269</f>
        <v>311</v>
      </c>
      <c r="M270" s="8" t="s">
        <v>268</v>
      </c>
      <c r="N270" s="120"/>
      <c r="O270" s="120"/>
    </row>
    <row r="271" spans="1:15">
      <c r="A271" s="63"/>
      <c r="B271" s="11"/>
      <c r="C271" s="11"/>
      <c r="D271" s="11"/>
      <c r="E271" s="23"/>
      <c r="F271" s="23"/>
      <c r="G271" s="23"/>
      <c r="H271" s="23"/>
      <c r="I271" s="23"/>
      <c r="N271" s="61"/>
      <c r="O271" s="61"/>
    </row>
    <row r="272" spans="1:15">
      <c r="A272" s="63"/>
      <c r="B272" s="11"/>
      <c r="C272" s="128"/>
      <c r="D272" s="11"/>
      <c r="E272" s="23"/>
      <c r="F272" s="23"/>
      <c r="G272" s="23"/>
      <c r="H272" s="23"/>
      <c r="I272" s="23"/>
      <c r="J272" s="10"/>
      <c r="K272" s="23"/>
      <c r="L272" s="61"/>
      <c r="M272" s="62"/>
      <c r="N272" s="61"/>
      <c r="O272" s="61"/>
    </row>
    <row r="273" spans="1:15">
      <c r="A273" s="51"/>
      <c r="B273" s="51"/>
      <c r="C273" s="128"/>
      <c r="D273" s="51"/>
      <c r="E273" s="51"/>
      <c r="F273" s="51"/>
      <c r="G273" s="51"/>
      <c r="H273" s="51"/>
      <c r="I273" s="51"/>
      <c r="J273" s="7" t="s">
        <v>24</v>
      </c>
      <c r="K273" s="7">
        <f>K270+K259</f>
        <v>1520</v>
      </c>
      <c r="L273" s="54">
        <f>L270+L259</f>
        <v>311</v>
      </c>
      <c r="N273" s="51"/>
      <c r="O273" s="51"/>
    </row>
    <row r="274" spans="1:15">
      <c r="A274" s="51"/>
      <c r="B274" s="51"/>
      <c r="C274" s="128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</row>
    <row r="275" spans="1:15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</row>
    <row r="276" spans="1:15">
      <c r="A276" s="57" t="s">
        <v>102</v>
      </c>
      <c r="B276" s="15"/>
      <c r="C276" s="15" t="s">
        <v>75</v>
      </c>
      <c r="D276" s="15"/>
      <c r="E276" s="57"/>
      <c r="F276" s="57"/>
      <c r="G276" s="13" t="s">
        <v>74</v>
      </c>
      <c r="H276" s="13"/>
      <c r="I276" s="13" t="s">
        <v>73</v>
      </c>
      <c r="J276" s="13"/>
      <c r="K276" s="13" t="s">
        <v>72</v>
      </c>
      <c r="L276" s="13" t="s">
        <v>71</v>
      </c>
      <c r="M276" s="12" t="s">
        <v>70</v>
      </c>
      <c r="N276" s="12" t="s">
        <v>69</v>
      </c>
      <c r="O276" s="12" t="s">
        <v>68</v>
      </c>
    </row>
    <row r="277" spans="1:15">
      <c r="A277" s="16" t="s">
        <v>92</v>
      </c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10"/>
      <c r="M277" s="10"/>
      <c r="N277" s="10"/>
      <c r="O277" s="10"/>
    </row>
    <row r="278" spans="1:15">
      <c r="A278" s="23"/>
      <c r="B278" s="52" t="s">
        <v>101</v>
      </c>
      <c r="C278" s="51"/>
      <c r="D278" s="51"/>
      <c r="E278" s="51"/>
      <c r="F278" s="51"/>
      <c r="G278" s="51"/>
      <c r="H278" s="51"/>
      <c r="I278" s="51"/>
      <c r="J278" s="51"/>
      <c r="K278" s="51"/>
      <c r="L278" s="52"/>
      <c r="M278" s="10"/>
      <c r="N278" s="10"/>
      <c r="O278" s="10"/>
    </row>
    <row r="279" spans="1:15">
      <c r="A279" s="23"/>
      <c r="B279" s="52"/>
      <c r="C279" s="52" t="s">
        <v>100</v>
      </c>
      <c r="D279" s="52"/>
      <c r="E279" s="52"/>
      <c r="F279" s="52"/>
      <c r="G279" s="23">
        <v>70</v>
      </c>
      <c r="H279" s="52"/>
      <c r="I279" s="52">
        <v>3</v>
      </c>
      <c r="J279" s="52"/>
      <c r="K279" s="23">
        <f>G279*I279</f>
        <v>210</v>
      </c>
      <c r="L279" s="52"/>
      <c r="M279" s="8"/>
      <c r="N279" s="2"/>
      <c r="O279" s="55"/>
    </row>
    <row r="280" spans="1:15">
      <c r="A280" s="23"/>
      <c r="B280" s="52"/>
      <c r="C280" s="52"/>
      <c r="D280" s="52"/>
      <c r="E280" s="52"/>
      <c r="F280" s="52"/>
      <c r="G280" s="52"/>
      <c r="H280" s="52"/>
      <c r="I280" s="52"/>
      <c r="J280" s="61" t="s">
        <v>77</v>
      </c>
      <c r="K280" s="23">
        <f>SUM(K277:K279)</f>
        <v>210</v>
      </c>
      <c r="L280" s="54">
        <v>0</v>
      </c>
      <c r="M280" s="8" t="s">
        <v>268</v>
      </c>
      <c r="N280" s="10"/>
      <c r="O280" s="10"/>
    </row>
    <row r="281" spans="1:15">
      <c r="A281" s="23"/>
      <c r="B281" s="52"/>
      <c r="C281" s="52"/>
      <c r="D281" s="52"/>
      <c r="E281" s="52"/>
      <c r="F281" s="52"/>
      <c r="G281" s="52"/>
      <c r="H281" s="52"/>
      <c r="I281" s="51"/>
      <c r="L281" s="52"/>
      <c r="M281" s="10"/>
      <c r="N281" s="23"/>
      <c r="O281" s="10"/>
    </row>
    <row r="282" spans="1:15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</row>
    <row r="283" spans="1:15">
      <c r="A283" s="57" t="s">
        <v>53</v>
      </c>
      <c r="B283" s="15"/>
      <c r="C283" s="15" t="s">
        <v>75</v>
      </c>
      <c r="D283" s="15"/>
      <c r="E283" s="57"/>
      <c r="F283" s="57"/>
      <c r="G283" s="13" t="s">
        <v>74</v>
      </c>
      <c r="H283" s="13"/>
      <c r="I283" s="13" t="s">
        <v>73</v>
      </c>
      <c r="J283" s="13"/>
      <c r="K283" s="13" t="s">
        <v>72</v>
      </c>
      <c r="L283" s="13" t="s">
        <v>71</v>
      </c>
      <c r="M283" s="12" t="s">
        <v>70</v>
      </c>
      <c r="N283" s="12" t="s">
        <v>69</v>
      </c>
      <c r="O283" s="12" t="s">
        <v>68</v>
      </c>
    </row>
    <row r="284" spans="1:15">
      <c r="A284" s="16" t="s">
        <v>92</v>
      </c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10"/>
      <c r="M284" s="10"/>
      <c r="N284" s="10"/>
      <c r="O284" s="10"/>
    </row>
    <row r="285" spans="1:15">
      <c r="A285" s="23"/>
      <c r="B285" s="23" t="s">
        <v>99</v>
      </c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10"/>
      <c r="N285" s="23"/>
      <c r="O285" s="55"/>
    </row>
    <row r="286" spans="1:15">
      <c r="A286" s="23"/>
      <c r="B286" s="23"/>
      <c r="C286" s="23" t="s">
        <v>98</v>
      </c>
      <c r="D286" s="23"/>
      <c r="E286" s="23"/>
      <c r="F286" s="23"/>
      <c r="G286" s="23">
        <v>70</v>
      </c>
      <c r="H286" s="23"/>
      <c r="I286" s="23">
        <v>3</v>
      </c>
      <c r="J286" s="23"/>
      <c r="K286" s="23">
        <f>G286*I286</f>
        <v>210</v>
      </c>
      <c r="L286" s="54">
        <v>0</v>
      </c>
      <c r="N286" s="23"/>
      <c r="O286" s="10"/>
    </row>
    <row r="287" spans="1:15">
      <c r="A287" s="23"/>
      <c r="B287" s="23"/>
      <c r="C287" s="23" t="s">
        <v>97</v>
      </c>
      <c r="D287" s="23"/>
      <c r="E287" s="23"/>
      <c r="F287" s="23"/>
      <c r="G287" s="23">
        <v>200</v>
      </c>
      <c r="H287" s="23"/>
      <c r="I287" s="23">
        <v>2</v>
      </c>
      <c r="J287" s="23"/>
      <c r="K287" s="23">
        <f>G287*I287</f>
        <v>400</v>
      </c>
      <c r="L287" s="54">
        <v>252</v>
      </c>
      <c r="M287" s="10"/>
      <c r="N287" s="8"/>
      <c r="O287" s="8"/>
    </row>
    <row r="288" spans="1:15">
      <c r="A288" s="23"/>
      <c r="B288" s="23"/>
      <c r="C288" s="23" t="s">
        <v>96</v>
      </c>
      <c r="D288" s="23"/>
      <c r="E288" s="23"/>
      <c r="F288" s="23"/>
      <c r="G288" s="23">
        <v>800</v>
      </c>
      <c r="H288" s="23"/>
      <c r="I288" s="23">
        <v>2</v>
      </c>
      <c r="J288" s="23"/>
      <c r="K288" s="23">
        <f>G288*I288</f>
        <v>1600</v>
      </c>
      <c r="L288" s="54">
        <v>1600</v>
      </c>
      <c r="M288" s="10"/>
      <c r="N288" s="23"/>
      <c r="O288" s="10" t="s">
        <v>95</v>
      </c>
    </row>
    <row r="289" spans="1:15">
      <c r="A289" s="23"/>
      <c r="B289" s="11"/>
      <c r="C289" s="11" t="s">
        <v>94</v>
      </c>
      <c r="D289" s="23"/>
      <c r="E289" s="23"/>
      <c r="F289" s="23"/>
      <c r="G289" s="10"/>
      <c r="H289" s="10"/>
      <c r="I289" s="10"/>
      <c r="J289" s="61" t="s">
        <v>77</v>
      </c>
      <c r="K289" s="60">
        <f>SUM(K285:K288)</f>
        <v>2210</v>
      </c>
      <c r="L289" s="91">
        <f>L288+L287</f>
        <v>1852</v>
      </c>
      <c r="M289" s="8" t="s">
        <v>268</v>
      </c>
      <c r="N289" s="10"/>
    </row>
    <row r="290" spans="1:15">
      <c r="A290" s="23"/>
      <c r="B290" s="11"/>
      <c r="C290" s="11"/>
      <c r="D290" s="23"/>
      <c r="E290" s="23"/>
      <c r="F290" s="23"/>
      <c r="G290" s="10"/>
      <c r="H290" s="10"/>
      <c r="I290" s="10"/>
      <c r="J290" s="51"/>
      <c r="K290" s="51"/>
      <c r="L290" s="60"/>
      <c r="M290" s="60"/>
      <c r="N290" s="23"/>
      <c r="O290" s="10"/>
    </row>
    <row r="291" spans="1:15">
      <c r="A291" s="59" t="s">
        <v>93</v>
      </c>
      <c r="B291" s="58"/>
      <c r="C291" s="15" t="s">
        <v>75</v>
      </c>
      <c r="D291" s="15"/>
      <c r="E291" s="57"/>
      <c r="F291" s="57"/>
      <c r="G291" s="13" t="s">
        <v>74</v>
      </c>
      <c r="H291" s="13"/>
      <c r="I291" s="13" t="s">
        <v>73</v>
      </c>
      <c r="J291" s="13"/>
      <c r="K291" s="13" t="s">
        <v>72</v>
      </c>
      <c r="L291" s="13" t="s">
        <v>71</v>
      </c>
      <c r="M291" s="12" t="s">
        <v>70</v>
      </c>
      <c r="N291" s="12" t="s">
        <v>69</v>
      </c>
      <c r="O291" s="12" t="s">
        <v>68</v>
      </c>
    </row>
    <row r="292" spans="1:15">
      <c r="A292" s="16" t="s">
        <v>92</v>
      </c>
      <c r="B292" s="23"/>
      <c r="C292" s="23"/>
      <c r="D292" s="23"/>
      <c r="E292" s="51"/>
      <c r="F292" s="51"/>
      <c r="G292" s="56"/>
      <c r="H292" s="10"/>
      <c r="I292" s="10"/>
      <c r="J292" s="10"/>
      <c r="K292" s="10"/>
      <c r="L292" s="51"/>
      <c r="M292" s="51"/>
      <c r="N292" s="51"/>
      <c r="O292" s="51"/>
    </row>
    <row r="293" spans="1:15">
      <c r="A293" s="51"/>
      <c r="B293" s="4" t="s">
        <v>91</v>
      </c>
      <c r="C293" s="4"/>
      <c r="D293" s="4"/>
      <c r="E293" s="4"/>
      <c r="F293" s="4"/>
      <c r="G293" s="7"/>
      <c r="H293" s="7"/>
      <c r="I293" s="7"/>
      <c r="J293" s="7"/>
      <c r="K293" s="7"/>
      <c r="L293" s="51"/>
      <c r="M293" s="51"/>
      <c r="N293" s="51"/>
      <c r="O293" s="55"/>
    </row>
    <row r="294" spans="1:15">
      <c r="A294" s="51"/>
      <c r="B294" s="4"/>
      <c r="C294" s="4" t="s">
        <v>90</v>
      </c>
      <c r="D294" s="4"/>
      <c r="E294" s="4"/>
      <c r="F294" s="4"/>
      <c r="G294" s="7">
        <v>500</v>
      </c>
      <c r="H294" s="7"/>
      <c r="I294" s="7">
        <v>4</v>
      </c>
      <c r="J294" s="7"/>
      <c r="K294" s="7">
        <v>2000</v>
      </c>
      <c r="L294" s="54">
        <v>0</v>
      </c>
      <c r="M294" s="54"/>
      <c r="N294" s="51"/>
      <c r="O294" s="51"/>
    </row>
    <row r="295" spans="1:15">
      <c r="A295" s="51"/>
      <c r="B295" s="4"/>
      <c r="C295" s="4" t="s">
        <v>89</v>
      </c>
      <c r="D295" s="4"/>
      <c r="E295" s="4"/>
      <c r="F295" s="4"/>
      <c r="G295" s="7">
        <v>100</v>
      </c>
      <c r="H295" s="7"/>
      <c r="I295" s="7">
        <v>4</v>
      </c>
      <c r="J295" s="7"/>
      <c r="K295" s="7">
        <v>400</v>
      </c>
      <c r="L295" s="54">
        <v>0</v>
      </c>
      <c r="M295" s="54"/>
      <c r="N295" s="51"/>
      <c r="O295" s="51"/>
    </row>
    <row r="296" spans="1:15">
      <c r="A296" s="51"/>
      <c r="B296" s="4"/>
      <c r="C296" s="4" t="s">
        <v>88</v>
      </c>
      <c r="D296" s="4"/>
      <c r="E296" s="4"/>
      <c r="F296" s="4"/>
      <c r="G296" s="7">
        <v>150</v>
      </c>
      <c r="H296" s="7"/>
      <c r="I296" s="7">
        <v>4</v>
      </c>
      <c r="J296" s="7"/>
      <c r="K296" s="7">
        <v>600</v>
      </c>
      <c r="L296" s="54">
        <v>0</v>
      </c>
      <c r="M296" s="54"/>
      <c r="N296" s="51"/>
      <c r="O296" s="51"/>
    </row>
    <row r="297" spans="1:15">
      <c r="A297" s="51"/>
      <c r="B297" s="4"/>
      <c r="C297" s="4" t="s">
        <v>87</v>
      </c>
      <c r="D297" s="4"/>
      <c r="E297" s="4"/>
      <c r="F297" s="4"/>
      <c r="G297" s="7">
        <v>200</v>
      </c>
      <c r="H297" s="7"/>
      <c r="I297" s="7">
        <v>4</v>
      </c>
      <c r="J297" s="7"/>
      <c r="K297" s="7">
        <v>800</v>
      </c>
      <c r="L297" s="54">
        <v>0</v>
      </c>
      <c r="M297" s="54"/>
      <c r="N297" s="51"/>
      <c r="O297" s="51"/>
    </row>
    <row r="298" spans="1:15">
      <c r="A298" s="51"/>
      <c r="B298" s="4"/>
      <c r="C298" s="4" t="s">
        <v>86</v>
      </c>
      <c r="D298" s="4"/>
      <c r="E298" s="4"/>
      <c r="F298" s="4"/>
      <c r="G298" s="7">
        <v>250</v>
      </c>
      <c r="H298" s="7"/>
      <c r="I298" s="7">
        <v>4</v>
      </c>
      <c r="J298" s="7"/>
      <c r="K298" s="7">
        <v>1000</v>
      </c>
      <c r="L298" s="54">
        <v>0</v>
      </c>
      <c r="M298" s="54"/>
      <c r="N298" s="51"/>
      <c r="O298" s="51"/>
    </row>
    <row r="299" spans="1:15">
      <c r="A299" s="51"/>
      <c r="B299" s="4"/>
      <c r="C299" s="4" t="s">
        <v>85</v>
      </c>
      <c r="D299" s="4"/>
      <c r="E299" s="4"/>
      <c r="F299" s="4"/>
      <c r="G299" s="7">
        <v>100</v>
      </c>
      <c r="H299" s="7"/>
      <c r="I299" s="7">
        <v>4</v>
      </c>
      <c r="J299" s="7"/>
      <c r="K299" s="7">
        <v>400</v>
      </c>
      <c r="L299" s="54">
        <v>0</v>
      </c>
      <c r="M299" s="54"/>
      <c r="N299" s="51"/>
      <c r="O299" s="51"/>
    </row>
    <row r="300" spans="1:15">
      <c r="A300" s="51"/>
      <c r="B300" s="4"/>
      <c r="C300" s="4"/>
      <c r="D300" s="4"/>
      <c r="E300" s="4"/>
      <c r="F300" s="4"/>
      <c r="G300" s="7"/>
      <c r="H300" s="7"/>
      <c r="I300" s="7"/>
      <c r="J300" s="7"/>
      <c r="K300" s="7"/>
      <c r="L300" s="54">
        <v>0</v>
      </c>
      <c r="M300" s="54"/>
      <c r="N300" s="51"/>
      <c r="O300" s="51"/>
    </row>
    <row r="301" spans="1:15">
      <c r="A301" s="51"/>
      <c r="B301" s="4"/>
      <c r="C301" s="11" t="s">
        <v>84</v>
      </c>
      <c r="D301" s="11"/>
      <c r="E301" s="11"/>
      <c r="F301" s="11"/>
      <c r="G301" s="10">
        <v>200</v>
      </c>
      <c r="H301" s="10"/>
      <c r="I301" s="10">
        <v>4</v>
      </c>
      <c r="J301" s="10"/>
      <c r="K301" s="10">
        <v>800</v>
      </c>
      <c r="L301" s="54">
        <v>0</v>
      </c>
      <c r="M301" s="54"/>
      <c r="N301" s="51"/>
      <c r="O301" s="51"/>
    </row>
    <row r="302" spans="1:15">
      <c r="A302" s="51"/>
      <c r="B302" s="4"/>
      <c r="C302" s="11" t="s">
        <v>83</v>
      </c>
      <c r="D302" s="11"/>
      <c r="E302" s="11"/>
      <c r="F302" s="11"/>
      <c r="G302" s="10">
        <v>300</v>
      </c>
      <c r="H302" s="10"/>
      <c r="I302" s="10">
        <v>4</v>
      </c>
      <c r="J302" s="10"/>
      <c r="K302" s="10">
        <v>1200</v>
      </c>
      <c r="L302" s="54">
        <v>0</v>
      </c>
      <c r="M302" s="54"/>
      <c r="N302" s="51"/>
      <c r="O302" s="51"/>
    </row>
    <row r="303" spans="1:15">
      <c r="A303" s="51"/>
      <c r="B303" s="4"/>
      <c r="C303" s="11" t="s">
        <v>82</v>
      </c>
      <c r="D303" s="11"/>
      <c r="E303" s="11"/>
      <c r="F303" s="11"/>
      <c r="G303" s="10">
        <v>10</v>
      </c>
      <c r="H303" s="10"/>
      <c r="I303" s="10">
        <v>60</v>
      </c>
      <c r="J303" s="10"/>
      <c r="K303" s="10">
        <v>600</v>
      </c>
      <c r="L303" s="54">
        <v>0</v>
      </c>
      <c r="M303" s="54"/>
      <c r="N303" s="51"/>
      <c r="O303" s="51"/>
    </row>
    <row r="304" spans="1:15">
      <c r="A304" s="51"/>
      <c r="B304" s="4"/>
      <c r="C304" s="4" t="s">
        <v>81</v>
      </c>
      <c r="D304" s="4"/>
      <c r="E304" s="4"/>
      <c r="F304" s="4"/>
      <c r="G304" s="7">
        <v>150</v>
      </c>
      <c r="H304" s="7"/>
      <c r="I304" s="7">
        <v>4</v>
      </c>
      <c r="J304" s="7"/>
      <c r="K304" s="7">
        <v>600</v>
      </c>
      <c r="L304" s="54">
        <v>0</v>
      </c>
      <c r="M304" s="54"/>
      <c r="N304" s="51"/>
      <c r="O304" s="51"/>
    </row>
    <row r="305" spans="1:15">
      <c r="A305" s="51"/>
      <c r="B305" s="4"/>
      <c r="C305" s="4"/>
      <c r="D305" s="4"/>
      <c r="E305" s="4"/>
      <c r="F305" s="4"/>
      <c r="G305" s="7"/>
      <c r="H305" s="7"/>
      <c r="I305" s="7"/>
      <c r="J305" s="7"/>
      <c r="K305" s="7"/>
      <c r="L305" s="54">
        <v>0</v>
      </c>
      <c r="M305" s="54"/>
      <c r="N305" s="51"/>
      <c r="O305" s="51"/>
    </row>
    <row r="306" spans="1:15">
      <c r="A306" s="51"/>
      <c r="B306" s="4"/>
      <c r="C306" s="4" t="s">
        <v>80</v>
      </c>
      <c r="D306" s="4"/>
      <c r="E306" s="4"/>
      <c r="F306" s="4"/>
      <c r="G306" s="7">
        <v>40</v>
      </c>
      <c r="H306" s="7"/>
      <c r="I306" s="7">
        <v>40</v>
      </c>
      <c r="J306" s="7"/>
      <c r="K306" s="7">
        <v>1600</v>
      </c>
      <c r="L306" s="54">
        <v>0</v>
      </c>
      <c r="M306" s="54"/>
      <c r="N306" s="51"/>
      <c r="O306" s="51"/>
    </row>
    <row r="307" spans="1:15">
      <c r="A307" s="51"/>
      <c r="B307" s="4"/>
      <c r="C307" s="4" t="s">
        <v>79</v>
      </c>
      <c r="D307" s="4"/>
      <c r="E307" s="51"/>
      <c r="F307" s="4"/>
      <c r="G307" s="7">
        <v>12</v>
      </c>
      <c r="H307" s="7"/>
      <c r="I307" s="7">
        <v>40</v>
      </c>
      <c r="J307" s="7"/>
      <c r="K307" s="7">
        <v>480</v>
      </c>
      <c r="L307" s="54">
        <v>0</v>
      </c>
      <c r="M307" s="54"/>
      <c r="N307" s="51"/>
      <c r="O307" s="53" t="s">
        <v>78</v>
      </c>
    </row>
    <row r="308" spans="1:15">
      <c r="A308" s="51"/>
      <c r="B308" s="51"/>
      <c r="C308" s="51"/>
      <c r="D308" s="51"/>
      <c r="E308" s="51"/>
      <c r="F308" s="51"/>
      <c r="G308" s="51"/>
      <c r="H308" s="51"/>
      <c r="I308" s="51"/>
      <c r="J308" s="7" t="s">
        <v>77</v>
      </c>
      <c r="K308" s="52">
        <f>SUM(K294:K307)</f>
        <v>10480</v>
      </c>
      <c r="L308" s="54">
        <v>0</v>
      </c>
      <c r="M308" s="8" t="s">
        <v>268</v>
      </c>
      <c r="N308" s="51"/>
      <c r="O308" s="8"/>
    </row>
    <row r="309" spans="1:15">
      <c r="A309" s="51"/>
      <c r="B309" s="51"/>
      <c r="C309" s="51"/>
      <c r="D309" s="51"/>
      <c r="E309" s="51"/>
      <c r="F309" s="51"/>
      <c r="G309" s="51"/>
      <c r="H309" s="51"/>
      <c r="I309" s="51"/>
      <c r="J309" s="7"/>
      <c r="K309" s="52"/>
      <c r="L309" s="51"/>
      <c r="M309" s="51"/>
      <c r="N309" s="51"/>
      <c r="O309" s="8"/>
    </row>
    <row r="310" spans="1:15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</row>
    <row r="311" spans="1:15">
      <c r="A311" s="50" t="s">
        <v>76</v>
      </c>
      <c r="B311" s="48"/>
      <c r="C311" s="49" t="s">
        <v>75</v>
      </c>
      <c r="D311" s="48"/>
      <c r="E311" s="48"/>
      <c r="F311" s="48"/>
      <c r="G311" s="47" t="s">
        <v>74</v>
      </c>
      <c r="H311" s="48"/>
      <c r="I311" s="47" t="s">
        <v>73</v>
      </c>
      <c r="J311" s="47"/>
      <c r="K311" s="47" t="s">
        <v>72</v>
      </c>
      <c r="L311" s="47" t="s">
        <v>71</v>
      </c>
      <c r="M311" s="46" t="s">
        <v>70</v>
      </c>
      <c r="N311" s="46" t="s">
        <v>69</v>
      </c>
      <c r="O311" s="46" t="s">
        <v>68</v>
      </c>
    </row>
    <row r="312" spans="1:15">
      <c r="A312" s="45" t="s">
        <v>67</v>
      </c>
      <c r="B312" s="45"/>
      <c r="C312" s="45" t="s">
        <v>66</v>
      </c>
      <c r="D312" s="45"/>
      <c r="E312" s="45"/>
      <c r="F312" s="45"/>
      <c r="G312" s="45">
        <v>1170</v>
      </c>
      <c r="H312" s="45"/>
      <c r="I312" s="44">
        <v>14</v>
      </c>
      <c r="J312" s="44"/>
      <c r="K312" s="44">
        <f>G312*I312</f>
        <v>16380</v>
      </c>
      <c r="L312" s="105">
        <f>530+585*4+530+530+585*2+585</f>
        <v>5685</v>
      </c>
      <c r="M312" s="43"/>
      <c r="N312" s="37"/>
      <c r="O312" s="37"/>
    </row>
    <row r="313" spans="1:15">
      <c r="A313" s="37"/>
      <c r="B313" s="37"/>
      <c r="C313" s="45" t="s">
        <v>65</v>
      </c>
      <c r="D313" s="45"/>
      <c r="E313" s="45"/>
      <c r="F313" s="45"/>
      <c r="G313" s="45">
        <v>1518</v>
      </c>
      <c r="H313" s="45"/>
      <c r="I313" s="45">
        <v>1</v>
      </c>
      <c r="J313" s="45"/>
      <c r="K313" s="44">
        <f>G313*I313</f>
        <v>1518</v>
      </c>
      <c r="L313" s="106">
        <f>1518/2</f>
        <v>759</v>
      </c>
      <c r="M313" s="43"/>
      <c r="N313" s="37"/>
      <c r="O313" s="37"/>
    </row>
    <row r="314" spans="1:15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44"/>
      <c r="L314" s="105"/>
      <c r="M314" s="38"/>
      <c r="N314" s="37"/>
      <c r="O314" s="37"/>
    </row>
    <row r="315" spans="1:15">
      <c r="A315" s="45" t="s">
        <v>64</v>
      </c>
      <c r="B315" s="45"/>
      <c r="C315" s="45" t="s">
        <v>52</v>
      </c>
      <c r="D315" s="45" t="s">
        <v>50</v>
      </c>
      <c r="E315" s="45"/>
      <c r="F315" s="45"/>
      <c r="G315" s="45">
        <v>1518</v>
      </c>
      <c r="H315" s="45"/>
      <c r="I315" s="44">
        <v>1</v>
      </c>
      <c r="J315" s="44"/>
      <c r="K315" s="44">
        <f>G315*I315</f>
        <v>1518</v>
      </c>
      <c r="L315" s="107">
        <v>0</v>
      </c>
      <c r="M315" s="43"/>
      <c r="N315" s="37"/>
      <c r="O315" s="37"/>
    </row>
    <row r="316" spans="1:15">
      <c r="A316" s="45"/>
      <c r="B316" s="45"/>
      <c r="C316" s="45" t="s">
        <v>51</v>
      </c>
      <c r="D316" s="45" t="s">
        <v>50</v>
      </c>
      <c r="E316" s="45"/>
      <c r="F316" s="45"/>
      <c r="G316" s="45">
        <v>1518</v>
      </c>
      <c r="H316" s="45"/>
      <c r="I316" s="44">
        <v>1</v>
      </c>
      <c r="J316" s="44"/>
      <c r="K316" s="44">
        <f>G316*I316</f>
        <v>1518</v>
      </c>
      <c r="L316" s="105">
        <v>0</v>
      </c>
      <c r="M316" s="43"/>
      <c r="N316" s="37"/>
      <c r="O316" s="37"/>
    </row>
    <row r="317" spans="1:15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4"/>
      <c r="L317" s="105"/>
      <c r="M317" s="38"/>
      <c r="N317" s="37"/>
      <c r="O317" s="37"/>
    </row>
    <row r="318" spans="1:15">
      <c r="A318" s="45" t="s">
        <v>63</v>
      </c>
      <c r="B318" s="45"/>
      <c r="C318" s="45" t="s">
        <v>52</v>
      </c>
      <c r="D318" s="45" t="s">
        <v>57</v>
      </c>
      <c r="E318" s="45"/>
      <c r="F318" s="45"/>
      <c r="G318" s="45">
        <v>650</v>
      </c>
      <c r="H318" s="45"/>
      <c r="I318" s="45">
        <v>2</v>
      </c>
      <c r="J318" s="45"/>
      <c r="K318" s="44">
        <f>G318*I318</f>
        <v>1300</v>
      </c>
      <c r="L318" s="105">
        <f>240+325+325</f>
        <v>890</v>
      </c>
      <c r="M318" s="43"/>
      <c r="N318" s="37"/>
      <c r="O318" s="37"/>
    </row>
    <row r="319" spans="1:15">
      <c r="A319" s="45"/>
      <c r="B319" s="45"/>
      <c r="C319" s="45" t="s">
        <v>51</v>
      </c>
      <c r="D319" s="45" t="s">
        <v>50</v>
      </c>
      <c r="E319" s="45"/>
      <c r="F319" s="45"/>
      <c r="G319" s="45">
        <v>1170</v>
      </c>
      <c r="H319" s="45"/>
      <c r="I319" s="45">
        <v>2</v>
      </c>
      <c r="J319" s="45"/>
      <c r="K319" s="44">
        <f>G319*I319</f>
        <v>2340</v>
      </c>
      <c r="L319" s="105">
        <v>0</v>
      </c>
      <c r="M319" s="43"/>
      <c r="N319" s="37"/>
      <c r="O319" s="37"/>
    </row>
    <row r="320" spans="1:15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4"/>
      <c r="L320" s="105"/>
      <c r="M320" s="38"/>
      <c r="N320" s="37"/>
      <c r="O320" s="37"/>
    </row>
    <row r="321" spans="1:15">
      <c r="A321" s="45" t="s">
        <v>62</v>
      </c>
      <c r="B321" s="45"/>
      <c r="C321" s="45" t="s">
        <v>61</v>
      </c>
      <c r="D321" s="45" t="s">
        <v>57</v>
      </c>
      <c r="E321" s="45"/>
      <c r="F321" s="45"/>
      <c r="G321" s="45">
        <v>650</v>
      </c>
      <c r="H321" s="45"/>
      <c r="I321" s="45">
        <v>2</v>
      </c>
      <c r="J321" s="45"/>
      <c r="K321" s="44">
        <f>G321*I321</f>
        <v>1300</v>
      </c>
      <c r="L321" s="105">
        <v>525</v>
      </c>
      <c r="M321" s="43"/>
      <c r="N321" s="37"/>
      <c r="O321" s="37"/>
    </row>
    <row r="322" spans="1:15">
      <c r="A322" s="45"/>
      <c r="B322" s="45"/>
      <c r="C322" s="45" t="s">
        <v>60</v>
      </c>
      <c r="D322" s="45" t="s">
        <v>54</v>
      </c>
      <c r="E322" s="45"/>
      <c r="F322" s="45"/>
      <c r="G322" s="45">
        <v>150</v>
      </c>
      <c r="H322" s="45"/>
      <c r="I322" s="45">
        <v>2</v>
      </c>
      <c r="J322" s="45"/>
      <c r="K322" s="44">
        <f>G322*I322</f>
        <v>300</v>
      </c>
      <c r="L322" s="105">
        <v>0</v>
      </c>
      <c r="M322" s="43"/>
      <c r="N322" s="37"/>
      <c r="O322" s="37"/>
    </row>
    <row r="323" spans="1:15">
      <c r="A323" s="45"/>
      <c r="B323" s="45"/>
      <c r="C323" s="45" t="s">
        <v>59</v>
      </c>
      <c r="D323" s="45" t="s">
        <v>50</v>
      </c>
      <c r="E323" s="45"/>
      <c r="F323" s="45"/>
      <c r="G323" s="45">
        <v>1170</v>
      </c>
      <c r="H323" s="45"/>
      <c r="I323" s="45">
        <v>2</v>
      </c>
      <c r="J323" s="45"/>
      <c r="K323" s="44">
        <f>G323*I323</f>
        <v>2340</v>
      </c>
      <c r="L323" s="105">
        <v>0</v>
      </c>
      <c r="M323" s="43"/>
      <c r="N323" s="37"/>
      <c r="O323" s="37"/>
    </row>
    <row r="324" spans="1:15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4"/>
      <c r="L324" s="105"/>
      <c r="M324" s="38"/>
      <c r="N324" s="37"/>
      <c r="O324" s="37"/>
    </row>
    <row r="325" spans="1:15">
      <c r="A325" s="45" t="s">
        <v>58</v>
      </c>
      <c r="B325" s="45"/>
      <c r="C325" s="45" t="s">
        <v>52</v>
      </c>
      <c r="D325" s="45" t="s">
        <v>57</v>
      </c>
      <c r="E325" s="45"/>
      <c r="F325" s="45"/>
      <c r="G325" s="45">
        <v>650</v>
      </c>
      <c r="H325" s="45"/>
      <c r="I325" s="45">
        <v>2</v>
      </c>
      <c r="J325" s="45"/>
      <c r="K325" s="44">
        <f>G325*I325</f>
        <v>1300</v>
      </c>
      <c r="L325" s="105">
        <v>650</v>
      </c>
      <c r="M325" s="43"/>
      <c r="N325" s="37"/>
      <c r="O325" s="37"/>
    </row>
    <row r="326" spans="1:15">
      <c r="A326" s="45"/>
      <c r="B326" s="45"/>
      <c r="C326" s="45" t="s">
        <v>51</v>
      </c>
      <c r="D326" s="45" t="s">
        <v>54</v>
      </c>
      <c r="E326" s="45"/>
      <c r="F326" s="45"/>
      <c r="G326" s="45">
        <v>148</v>
      </c>
      <c r="H326" s="45"/>
      <c r="I326" s="45">
        <v>2</v>
      </c>
      <c r="J326" s="45"/>
      <c r="K326" s="44">
        <f>G326*I326</f>
        <v>296</v>
      </c>
      <c r="L326" s="105">
        <v>0</v>
      </c>
      <c r="M326" s="43"/>
      <c r="N326" s="37"/>
      <c r="O326" s="37"/>
    </row>
    <row r="327" spans="1:15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4"/>
      <c r="L327" s="105"/>
      <c r="M327" s="38"/>
      <c r="N327" s="37"/>
      <c r="O327" s="37"/>
    </row>
    <row r="328" spans="1:15">
      <c r="A328" s="45" t="s">
        <v>56</v>
      </c>
      <c r="B328" s="45"/>
      <c r="C328" s="45" t="s">
        <v>52</v>
      </c>
      <c r="D328" s="45" t="s">
        <v>50</v>
      </c>
      <c r="E328" s="45"/>
      <c r="F328" s="45"/>
      <c r="G328" s="45">
        <v>1170</v>
      </c>
      <c r="H328" s="45"/>
      <c r="I328" s="45">
        <v>2</v>
      </c>
      <c r="J328" s="45"/>
      <c r="K328" s="44">
        <f>G328*I328</f>
        <v>2340</v>
      </c>
      <c r="L328" s="105">
        <v>0</v>
      </c>
      <c r="M328" s="43"/>
      <c r="N328" s="37"/>
      <c r="O328" s="37"/>
    </row>
    <row r="329" spans="1:15">
      <c r="A329" s="45"/>
      <c r="B329" s="45"/>
      <c r="C329" s="45" t="s">
        <v>51</v>
      </c>
      <c r="D329" s="45" t="s">
        <v>54</v>
      </c>
      <c r="E329" s="45"/>
      <c r="F329" s="45"/>
      <c r="G329" s="45">
        <v>148</v>
      </c>
      <c r="H329" s="45"/>
      <c r="I329" s="45">
        <v>2</v>
      </c>
      <c r="J329" s="45"/>
      <c r="K329" s="44">
        <f>G329*I329</f>
        <v>296</v>
      </c>
      <c r="L329" s="105">
        <v>0</v>
      </c>
      <c r="M329" s="43"/>
      <c r="N329" s="37"/>
      <c r="O329" s="37"/>
    </row>
    <row r="330" spans="1:15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4"/>
      <c r="L330" s="105"/>
      <c r="M330" s="38"/>
      <c r="N330" s="37"/>
      <c r="O330" s="37"/>
    </row>
    <row r="331" spans="1:15">
      <c r="A331" s="45" t="s">
        <v>55</v>
      </c>
      <c r="B331" s="45"/>
      <c r="C331" s="45" t="s">
        <v>52</v>
      </c>
      <c r="D331" s="45" t="s">
        <v>50</v>
      </c>
      <c r="E331" s="45"/>
      <c r="F331" s="45"/>
      <c r="G331" s="45">
        <v>1170</v>
      </c>
      <c r="H331" s="45"/>
      <c r="I331" s="45">
        <v>2</v>
      </c>
      <c r="J331" s="45"/>
      <c r="K331" s="44">
        <f>G331*I331</f>
        <v>2340</v>
      </c>
      <c r="L331" s="105">
        <f>465+465+585+585</f>
        <v>2100</v>
      </c>
      <c r="M331" s="43"/>
      <c r="N331" s="37"/>
      <c r="O331" s="37"/>
    </row>
    <row r="332" spans="1:15">
      <c r="A332" s="45"/>
      <c r="B332" s="45"/>
      <c r="C332" s="45" t="s">
        <v>51</v>
      </c>
      <c r="D332" s="45" t="s">
        <v>54</v>
      </c>
      <c r="E332" s="45"/>
      <c r="F332" s="45"/>
      <c r="G332" s="45">
        <v>148</v>
      </c>
      <c r="H332" s="45"/>
      <c r="I332" s="45">
        <v>2</v>
      </c>
      <c r="J332" s="45"/>
      <c r="K332" s="44">
        <f>G332*I332</f>
        <v>296</v>
      </c>
      <c r="L332" s="105">
        <v>0</v>
      </c>
      <c r="M332" s="43"/>
      <c r="N332" s="37"/>
      <c r="O332" s="37"/>
    </row>
    <row r="333" spans="1:15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4"/>
      <c r="L333" s="105"/>
      <c r="M333" s="38"/>
      <c r="N333" s="37"/>
      <c r="O333" s="37"/>
    </row>
    <row r="334" spans="1:15">
      <c r="A334" s="45" t="s">
        <v>53</v>
      </c>
      <c r="B334" s="45"/>
      <c r="C334" s="45" t="s">
        <v>52</v>
      </c>
      <c r="D334" s="45" t="s">
        <v>50</v>
      </c>
      <c r="E334" s="45"/>
      <c r="F334" s="45"/>
      <c r="G334" s="45">
        <v>1170</v>
      </c>
      <c r="H334" s="45"/>
      <c r="I334" s="45">
        <v>2</v>
      </c>
      <c r="J334" s="45"/>
      <c r="K334" s="44">
        <f>G334*I334</f>
        <v>2340</v>
      </c>
      <c r="L334" s="105">
        <f>585+585</f>
        <v>1170</v>
      </c>
      <c r="M334" s="43"/>
      <c r="N334" s="37"/>
      <c r="O334" s="37"/>
    </row>
    <row r="335" spans="1:15">
      <c r="A335" s="45"/>
      <c r="B335" s="45"/>
      <c r="C335" s="45" t="s">
        <v>51</v>
      </c>
      <c r="D335" s="45" t="s">
        <v>50</v>
      </c>
      <c r="E335" s="45"/>
      <c r="F335" s="45"/>
      <c r="G335" s="45">
        <v>1170</v>
      </c>
      <c r="H335" s="45"/>
      <c r="I335" s="45">
        <v>2</v>
      </c>
      <c r="J335" s="45"/>
      <c r="K335" s="44">
        <f>G335*I335</f>
        <v>2340</v>
      </c>
      <c r="L335" s="104">
        <v>0</v>
      </c>
      <c r="M335" s="43"/>
      <c r="N335" s="37"/>
      <c r="O335" s="37"/>
    </row>
    <row r="336" spans="1:15">
      <c r="A336" s="42"/>
      <c r="B336" s="42"/>
      <c r="C336" s="42"/>
      <c r="D336" s="42"/>
      <c r="E336" s="42"/>
      <c r="F336" s="42"/>
      <c r="G336" s="42"/>
      <c r="H336" s="42"/>
      <c r="I336" s="41"/>
      <c r="J336" s="41"/>
      <c r="K336" s="39"/>
      <c r="L336" s="104"/>
      <c r="M336" s="38"/>
      <c r="N336" s="37"/>
      <c r="O336" s="37"/>
    </row>
    <row r="337" spans="1:15">
      <c r="A337" s="37"/>
      <c r="B337" s="37"/>
      <c r="C337" s="37"/>
      <c r="D337" s="37"/>
      <c r="E337" s="37"/>
      <c r="F337" s="37"/>
      <c r="G337" s="37"/>
      <c r="H337" s="37"/>
      <c r="J337" s="40" t="s">
        <v>24</v>
      </c>
      <c r="K337" s="39">
        <f>SUM(K312:K335)</f>
        <v>40062</v>
      </c>
      <c r="L337" s="105">
        <f>SUM(L312:L335)</f>
        <v>11779</v>
      </c>
      <c r="M337" s="8" t="s">
        <v>268</v>
      </c>
      <c r="N337" s="37"/>
      <c r="O337" s="37"/>
    </row>
    <row r="338" spans="1:15">
      <c r="B338" s="1"/>
      <c r="C338" s="11"/>
      <c r="D338" s="11"/>
      <c r="E338" s="23"/>
      <c r="F338" s="23"/>
      <c r="G338" s="23"/>
      <c r="H338" s="23"/>
      <c r="I338" s="23"/>
      <c r="J338" s="10"/>
      <c r="K338" s="23"/>
      <c r="M338" s="10"/>
      <c r="N338" s="10"/>
      <c r="O338" s="10"/>
    </row>
    <row r="339" spans="1:15" ht="25.5">
      <c r="A339" s="117" t="s">
        <v>49</v>
      </c>
      <c r="B339" s="117"/>
      <c r="C339" s="10" t="s">
        <v>346</v>
      </c>
      <c r="D339" s="11">
        <f>K360+K372+K379+K384+K391+K402+K410+K422+K434+K440+K445</f>
        <v>205092</v>
      </c>
      <c r="E339" s="10" t="s">
        <v>345</v>
      </c>
      <c r="F339" s="36">
        <f>L360+L372+L384+L391+L434+L445</f>
        <v>170395</v>
      </c>
      <c r="G339" s="10"/>
      <c r="H339" s="10"/>
      <c r="I339" s="10"/>
      <c r="J339" s="10"/>
      <c r="K339" s="10"/>
      <c r="L339" s="10"/>
      <c r="M339" s="10"/>
      <c r="N339" s="10" t="s">
        <v>48</v>
      </c>
      <c r="O339" s="10"/>
    </row>
    <row r="340" spans="1:15">
      <c r="A340" s="14" t="s">
        <v>279</v>
      </c>
      <c r="B340" s="15"/>
      <c r="C340" s="15" t="s">
        <v>75</v>
      </c>
      <c r="D340" s="15"/>
      <c r="E340" s="14"/>
      <c r="F340" s="14"/>
      <c r="G340" s="13" t="s">
        <v>74</v>
      </c>
      <c r="H340" s="13"/>
      <c r="I340" s="13" t="s">
        <v>73</v>
      </c>
      <c r="J340" s="13"/>
      <c r="K340" s="13" t="s">
        <v>72</v>
      </c>
      <c r="L340" s="13" t="s">
        <v>71</v>
      </c>
      <c r="M340" s="12" t="s">
        <v>70</v>
      </c>
      <c r="N340" s="12" t="s">
        <v>341</v>
      </c>
      <c r="O340" s="12" t="s">
        <v>342</v>
      </c>
    </row>
    <row r="341" spans="1:15">
      <c r="A341" s="3" t="s">
        <v>92</v>
      </c>
      <c r="B341" s="11"/>
      <c r="C341" s="11"/>
      <c r="D341" s="11"/>
      <c r="E341" s="3"/>
      <c r="F341" s="3"/>
      <c r="G341" s="10"/>
      <c r="H341" s="10"/>
      <c r="I341" s="10"/>
      <c r="J341" s="10"/>
      <c r="K341" s="10"/>
      <c r="L341" s="10"/>
      <c r="M341" s="10"/>
      <c r="N341" s="10"/>
      <c r="O341" s="10"/>
    </row>
    <row r="342" spans="1:15">
      <c r="A342" s="1"/>
      <c r="B342" s="1" t="s">
        <v>280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>
      <c r="A343" s="1"/>
      <c r="B343" s="1"/>
      <c r="C343" s="9" t="s">
        <v>281</v>
      </c>
      <c r="D343" s="1"/>
      <c r="E343" s="1"/>
      <c r="F343" s="1"/>
      <c r="G343" s="18"/>
      <c r="H343" s="1"/>
      <c r="I343" s="1"/>
      <c r="J343" s="1"/>
      <c r="K343" s="1"/>
      <c r="L343" s="1"/>
      <c r="M343" s="1"/>
      <c r="N343" s="1"/>
      <c r="O343" s="1"/>
    </row>
    <row r="344" spans="1:15">
      <c r="A344" s="1"/>
      <c r="B344" s="1"/>
      <c r="C344" s="9"/>
      <c r="D344" s="1" t="s">
        <v>282</v>
      </c>
      <c r="E344" s="1"/>
      <c r="F344" s="1"/>
      <c r="G344" s="18">
        <v>4000</v>
      </c>
      <c r="H344" s="1"/>
      <c r="I344" s="1">
        <v>9</v>
      </c>
      <c r="J344" s="1"/>
      <c r="K344" s="1">
        <f>G344*I344</f>
        <v>36000</v>
      </c>
      <c r="L344" s="1">
        <v>36000</v>
      </c>
      <c r="M344" s="8" t="s">
        <v>343</v>
      </c>
      <c r="N344" s="1"/>
      <c r="O344" s="1"/>
    </row>
    <row r="345" spans="1:15">
      <c r="A345" s="1"/>
      <c r="B345" s="1"/>
      <c r="C345" s="9"/>
      <c r="D345" s="1" t="s">
        <v>283</v>
      </c>
      <c r="E345" s="1"/>
      <c r="F345" s="1"/>
      <c r="G345" s="18">
        <v>1000</v>
      </c>
      <c r="H345" s="1"/>
      <c r="I345" s="1">
        <v>1</v>
      </c>
      <c r="J345" s="1"/>
      <c r="K345" s="1">
        <f t="shared" ref="K345:K347" si="2">G345*I345</f>
        <v>1000</v>
      </c>
      <c r="L345" s="1">
        <v>1000</v>
      </c>
      <c r="M345" s="8" t="s">
        <v>343</v>
      </c>
      <c r="N345" s="1"/>
      <c r="O345" s="1"/>
    </row>
    <row r="346" spans="1:15">
      <c r="A346" s="1"/>
      <c r="B346" s="1"/>
      <c r="C346" s="9"/>
      <c r="D346" s="1" t="s">
        <v>284</v>
      </c>
      <c r="E346" s="1"/>
      <c r="F346" s="1"/>
      <c r="G346" s="18">
        <v>500</v>
      </c>
      <c r="H346" s="1"/>
      <c r="I346" s="1">
        <v>1</v>
      </c>
      <c r="J346" s="1"/>
      <c r="K346" s="1">
        <f t="shared" si="2"/>
        <v>500</v>
      </c>
      <c r="L346" s="1">
        <v>500</v>
      </c>
      <c r="M346" s="8" t="s">
        <v>343</v>
      </c>
      <c r="N346" s="1"/>
      <c r="O346" s="1"/>
    </row>
    <row r="347" spans="1:15">
      <c r="A347" s="1"/>
      <c r="B347" s="1"/>
      <c r="C347" s="9"/>
      <c r="D347" s="1" t="s">
        <v>285</v>
      </c>
      <c r="E347" s="1"/>
      <c r="F347" s="1"/>
      <c r="G347" s="18">
        <v>1800</v>
      </c>
      <c r="H347" s="1"/>
      <c r="I347" s="1">
        <v>1</v>
      </c>
      <c r="J347" s="1"/>
      <c r="K347" s="1">
        <f t="shared" si="2"/>
        <v>1800</v>
      </c>
      <c r="L347" s="1">
        <v>1800</v>
      </c>
      <c r="M347" s="8" t="s">
        <v>343</v>
      </c>
      <c r="N347" s="1"/>
      <c r="O347" s="1"/>
    </row>
    <row r="348" spans="1:15">
      <c r="A348" s="1"/>
      <c r="B348" s="1"/>
      <c r="C348" s="9"/>
      <c r="L348" s="1"/>
      <c r="M348" s="8"/>
      <c r="N348" s="1"/>
      <c r="O348" s="1"/>
    </row>
    <row r="349" spans="1:15">
      <c r="A349" s="1"/>
      <c r="B349" s="1"/>
      <c r="C349" s="9" t="s">
        <v>286</v>
      </c>
      <c r="D349" s="1"/>
      <c r="E349" s="1"/>
      <c r="F349" s="1"/>
      <c r="G349" s="18"/>
      <c r="H349" s="1"/>
      <c r="I349" s="1"/>
      <c r="J349" s="1"/>
      <c r="K349" s="1"/>
      <c r="L349" s="1"/>
      <c r="M349" s="8"/>
      <c r="N349" s="1"/>
      <c r="O349" s="7" t="s">
        <v>344</v>
      </c>
    </row>
    <row r="350" spans="1:15">
      <c r="A350" s="1"/>
      <c r="B350" s="1"/>
      <c r="C350" s="9"/>
      <c r="D350" s="1" t="s">
        <v>287</v>
      </c>
      <c r="E350" s="1"/>
      <c r="F350" s="1"/>
      <c r="G350" s="18" t="s">
        <v>288</v>
      </c>
      <c r="H350" s="1"/>
      <c r="I350" s="1">
        <v>4</v>
      </c>
      <c r="J350" s="1"/>
      <c r="K350" s="1">
        <f>150*4</f>
        <v>600</v>
      </c>
      <c r="L350" s="6">
        <v>600</v>
      </c>
      <c r="M350" s="8" t="s">
        <v>343</v>
      </c>
      <c r="N350" s="1"/>
      <c r="O350" s="1"/>
    </row>
    <row r="351" spans="1:15">
      <c r="A351" s="1"/>
      <c r="B351" s="1"/>
      <c r="C351" s="9"/>
      <c r="D351" s="1" t="s">
        <v>289</v>
      </c>
      <c r="E351" s="1"/>
      <c r="F351" s="1"/>
      <c r="G351" s="18" t="s">
        <v>290</v>
      </c>
      <c r="H351" s="1"/>
      <c r="I351" s="1">
        <v>4</v>
      </c>
      <c r="J351" s="1"/>
      <c r="K351" s="1">
        <f>250*4</f>
        <v>1000</v>
      </c>
      <c r="L351" s="6">
        <v>1000</v>
      </c>
      <c r="M351" s="8" t="s">
        <v>343</v>
      </c>
      <c r="N351" s="1"/>
      <c r="O351" s="1"/>
    </row>
    <row r="352" spans="1:15">
      <c r="A352" s="1"/>
      <c r="B352" s="1"/>
      <c r="C352" s="9"/>
      <c r="D352" s="1" t="s">
        <v>291</v>
      </c>
      <c r="E352" s="1"/>
      <c r="F352" s="1"/>
      <c r="G352" s="18" t="s">
        <v>292</v>
      </c>
      <c r="H352" s="1"/>
      <c r="I352" s="1">
        <v>11</v>
      </c>
      <c r="J352" s="1"/>
      <c r="K352" s="1">
        <f>50*11</f>
        <v>550</v>
      </c>
      <c r="L352" s="129">
        <f>100*21/2</f>
        <v>1050</v>
      </c>
      <c r="M352" s="8" t="s">
        <v>268</v>
      </c>
      <c r="N352" s="1"/>
      <c r="O352" s="1"/>
    </row>
    <row r="353" spans="1:15">
      <c r="A353" s="1"/>
      <c r="B353" s="1"/>
      <c r="C353" s="9"/>
      <c r="D353" s="1" t="s">
        <v>293</v>
      </c>
      <c r="E353" s="1"/>
      <c r="F353" s="1"/>
      <c r="G353" s="18" t="s">
        <v>288</v>
      </c>
      <c r="H353" s="1"/>
      <c r="I353" s="1">
        <v>2</v>
      </c>
      <c r="J353" s="1"/>
      <c r="K353" s="1">
        <f>150*2</f>
        <v>300</v>
      </c>
      <c r="L353" s="6">
        <f>600/2</f>
        <v>300</v>
      </c>
      <c r="M353" s="8" t="s">
        <v>268</v>
      </c>
      <c r="N353" s="1"/>
      <c r="O353" s="1"/>
    </row>
    <row r="354" spans="1:15">
      <c r="A354" s="1"/>
      <c r="B354" s="1"/>
      <c r="C354" s="9"/>
      <c r="D354" s="1" t="s">
        <v>294</v>
      </c>
      <c r="E354" s="1"/>
      <c r="F354" s="1"/>
      <c r="G354" s="18">
        <v>100</v>
      </c>
      <c r="H354" s="1"/>
      <c r="I354" s="1">
        <v>16</v>
      </c>
      <c r="J354" s="1"/>
      <c r="K354" s="1">
        <f>G354*I354</f>
        <v>1600</v>
      </c>
      <c r="L354" s="129">
        <f>100*21/2</f>
        <v>1050</v>
      </c>
      <c r="M354" s="8" t="s">
        <v>268</v>
      </c>
      <c r="N354" s="1"/>
      <c r="O354" s="1"/>
    </row>
    <row r="355" spans="1:15">
      <c r="A355" s="1"/>
      <c r="B355" s="1"/>
      <c r="C355" s="9"/>
      <c r="D355" s="1"/>
      <c r="E355" s="1"/>
      <c r="F355" s="1"/>
      <c r="G355" s="18"/>
      <c r="H355" s="1"/>
      <c r="I355" s="1"/>
      <c r="J355" s="1"/>
      <c r="K355" s="1"/>
      <c r="L355" s="6"/>
      <c r="M355" s="1"/>
      <c r="N355" s="1"/>
      <c r="O355" s="1"/>
    </row>
    <row r="356" spans="1:15">
      <c r="A356" s="1"/>
      <c r="B356" s="1"/>
      <c r="C356" s="1" t="s">
        <v>295</v>
      </c>
      <c r="D356" s="1"/>
      <c r="E356" s="1"/>
      <c r="F356" s="1"/>
      <c r="G356" s="1">
        <v>54</v>
      </c>
      <c r="H356" s="1"/>
      <c r="I356" s="1">
        <v>223</v>
      </c>
      <c r="J356" s="1"/>
      <c r="K356" s="1">
        <f>G356*I356</f>
        <v>12042</v>
      </c>
      <c r="L356" s="1" t="s">
        <v>296</v>
      </c>
      <c r="M356" s="1"/>
      <c r="N356" s="1"/>
      <c r="O356" s="6" t="s">
        <v>268</v>
      </c>
    </row>
    <row r="357" spans="1:15">
      <c r="A357" s="1"/>
      <c r="B357" s="1"/>
      <c r="C357" s="9" t="s">
        <v>297</v>
      </c>
      <c r="D357" s="1"/>
      <c r="E357" s="1"/>
      <c r="F357" s="1"/>
      <c r="G357" s="18">
        <v>300</v>
      </c>
      <c r="H357" s="1"/>
      <c r="I357" s="6">
        <v>225</v>
      </c>
      <c r="J357" s="1"/>
      <c r="K357" s="1">
        <v>66900</v>
      </c>
      <c r="L357" s="1" t="s">
        <v>298</v>
      </c>
      <c r="M357" s="1"/>
      <c r="N357" s="1"/>
      <c r="O357" s="6" t="s">
        <v>268</v>
      </c>
    </row>
    <row r="358" spans="1:15">
      <c r="A358" s="1"/>
      <c r="B358" s="1"/>
      <c r="C358" s="9" t="s">
        <v>299</v>
      </c>
      <c r="D358" s="1"/>
      <c r="E358" s="1"/>
      <c r="F358" s="1"/>
      <c r="G358" s="18">
        <v>844</v>
      </c>
      <c r="H358" s="1"/>
      <c r="I358" s="1">
        <v>10</v>
      </c>
      <c r="J358" s="1"/>
      <c r="K358" s="1">
        <f t="shared" ref="K357:K358" si="3">G358*I358</f>
        <v>8440</v>
      </c>
      <c r="L358" s="1" t="s">
        <v>300</v>
      </c>
      <c r="M358" s="1"/>
      <c r="N358" s="1"/>
      <c r="O358" s="6" t="s">
        <v>268</v>
      </c>
    </row>
    <row r="359" spans="1:15">
      <c r="A359" s="1"/>
      <c r="B359" s="1"/>
      <c r="C359" s="28"/>
      <c r="D359" s="1"/>
      <c r="E359" s="1"/>
      <c r="F359" s="1"/>
      <c r="G359" s="27"/>
      <c r="H359" s="1"/>
      <c r="I359" s="1"/>
      <c r="J359" s="1"/>
      <c r="K359" s="1"/>
      <c r="L359" s="1"/>
      <c r="M359" s="1"/>
      <c r="N359" s="1"/>
      <c r="O359" s="1"/>
    </row>
    <row r="360" spans="1:15">
      <c r="A360" s="1"/>
      <c r="B360" s="1"/>
      <c r="C360" s="1"/>
      <c r="D360" s="1"/>
      <c r="E360" s="1"/>
      <c r="F360" s="1"/>
      <c r="G360" s="1"/>
      <c r="H360" s="1"/>
      <c r="I360" s="1"/>
      <c r="J360" s="7" t="s">
        <v>205</v>
      </c>
      <c r="K360" s="1">
        <f>SUM(K344:K358)</f>
        <v>130732</v>
      </c>
      <c r="L360" s="6">
        <f>L344+L345+L346+L347+L350+L351+L352+L353+L354+8938+67500+6752</f>
        <v>126490</v>
      </c>
      <c r="M360" s="8"/>
      <c r="N360" s="1"/>
      <c r="O360" s="1"/>
    </row>
    <row r="361" spans="1: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>
      <c r="A363" s="17" t="s">
        <v>46</v>
      </c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1:15">
      <c r="A364" s="17" t="s">
        <v>45</v>
      </c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>
      <c r="A365" s="17" t="s">
        <v>301</v>
      </c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>
      <c r="A366" s="17" t="s">
        <v>44</v>
      </c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>
      <c r="A367" s="14" t="s">
        <v>302</v>
      </c>
      <c r="B367" s="15"/>
      <c r="C367" s="15" t="s">
        <v>75</v>
      </c>
      <c r="D367" s="15"/>
      <c r="E367" s="14"/>
      <c r="F367" s="14"/>
      <c r="G367" s="13" t="s">
        <v>74</v>
      </c>
      <c r="H367" s="13"/>
      <c r="I367" s="13" t="s">
        <v>73</v>
      </c>
      <c r="J367" s="13"/>
      <c r="K367" s="13" t="s">
        <v>72</v>
      </c>
      <c r="L367" s="13" t="s">
        <v>71</v>
      </c>
      <c r="M367" s="12" t="s">
        <v>70</v>
      </c>
      <c r="N367" s="12" t="s">
        <v>27</v>
      </c>
      <c r="O367" s="12" t="s">
        <v>26</v>
      </c>
    </row>
    <row r="368" spans="1:15">
      <c r="A368" s="3" t="s">
        <v>92</v>
      </c>
      <c r="B368" s="11"/>
      <c r="C368" s="11"/>
      <c r="D368" s="11"/>
      <c r="E368" s="3"/>
      <c r="F368" s="3"/>
      <c r="G368" s="10"/>
      <c r="H368" s="10"/>
      <c r="I368" s="10"/>
      <c r="J368" s="10"/>
      <c r="K368" s="10"/>
      <c r="L368" s="10"/>
      <c r="M368" s="10"/>
      <c r="N368" s="3"/>
      <c r="O368" s="10"/>
    </row>
    <row r="369" spans="1:15" ht="18.75">
      <c r="A369" s="1"/>
      <c r="B369" s="1"/>
      <c r="C369" s="35" t="s">
        <v>303</v>
      </c>
      <c r="D369" s="33"/>
      <c r="E369" s="33"/>
      <c r="F369" s="33"/>
      <c r="G369" s="27">
        <v>600</v>
      </c>
      <c r="H369" s="1"/>
      <c r="I369" s="27">
        <v>3</v>
      </c>
      <c r="J369" s="1"/>
      <c r="K369" s="1">
        <v>1800</v>
      </c>
      <c r="L369" s="1">
        <v>1800</v>
      </c>
      <c r="M369" s="6"/>
      <c r="N369" s="1"/>
      <c r="O369" s="1"/>
    </row>
    <row r="370" spans="1:15" ht="18.75">
      <c r="A370" s="1"/>
      <c r="B370" s="1"/>
      <c r="C370" s="35" t="s">
        <v>304</v>
      </c>
      <c r="D370" s="33"/>
      <c r="E370" s="33"/>
      <c r="F370" s="33"/>
      <c r="G370" s="27">
        <v>1800</v>
      </c>
      <c r="H370" s="1"/>
      <c r="I370" s="27">
        <v>2</v>
      </c>
      <c r="J370" s="1"/>
      <c r="K370" s="1">
        <v>3600</v>
      </c>
      <c r="L370" s="1">
        <v>3600</v>
      </c>
      <c r="M370" s="6"/>
      <c r="N370" s="1"/>
      <c r="O370" s="1"/>
    </row>
    <row r="371" spans="1:15" ht="18.75">
      <c r="A371" s="1"/>
      <c r="B371" s="1"/>
      <c r="C371" s="35" t="s">
        <v>305</v>
      </c>
      <c r="D371" s="33"/>
      <c r="E371" s="33"/>
      <c r="F371" s="33"/>
      <c r="G371" s="27">
        <v>300</v>
      </c>
      <c r="H371" s="1"/>
      <c r="I371" s="27">
        <v>1</v>
      </c>
      <c r="J371" s="1"/>
      <c r="K371" s="1">
        <v>300</v>
      </c>
      <c r="L371" s="1">
        <v>270</v>
      </c>
      <c r="M371" s="6"/>
      <c r="N371" s="1"/>
      <c r="O371" s="1"/>
    </row>
    <row r="372" spans="1:15" ht="18.75">
      <c r="A372" s="1"/>
      <c r="B372" s="1"/>
      <c r="C372" s="34"/>
      <c r="D372" s="33"/>
      <c r="E372" s="33"/>
      <c r="F372" s="33"/>
      <c r="G372" s="27"/>
      <c r="H372" s="1"/>
      <c r="I372" s="27"/>
      <c r="J372" s="7" t="s">
        <v>205</v>
      </c>
      <c r="K372" s="1">
        <v>5700</v>
      </c>
      <c r="L372" s="6">
        <f>L369+L370+L371</f>
        <v>5670</v>
      </c>
      <c r="M372" s="8" t="s">
        <v>268</v>
      </c>
      <c r="N372" s="1"/>
      <c r="O372" s="1"/>
    </row>
    <row r="373" spans="1:15">
      <c r="A373" s="1"/>
      <c r="B373" s="1"/>
      <c r="C373" s="1"/>
      <c r="D373" s="1"/>
      <c r="E373" s="1"/>
      <c r="F373" s="1"/>
      <c r="G373" s="1"/>
      <c r="H373" s="1"/>
      <c r="I373" s="1"/>
      <c r="J373" s="7"/>
      <c r="K373" s="1"/>
      <c r="L373" s="1"/>
      <c r="M373" s="1"/>
      <c r="N373" s="1"/>
      <c r="O373" s="1"/>
    </row>
    <row r="374" spans="1:15">
      <c r="A374" s="14" t="s">
        <v>306</v>
      </c>
      <c r="B374" s="15"/>
      <c r="C374" s="15" t="s">
        <v>75</v>
      </c>
      <c r="D374" s="15"/>
      <c r="E374" s="32"/>
      <c r="F374" s="14"/>
      <c r="G374" s="13" t="s">
        <v>74</v>
      </c>
      <c r="H374" s="13"/>
      <c r="I374" s="13" t="s">
        <v>73</v>
      </c>
      <c r="J374" s="13"/>
      <c r="K374" s="13" t="s">
        <v>72</v>
      </c>
      <c r="L374" s="13" t="s">
        <v>71</v>
      </c>
      <c r="M374" s="12" t="s">
        <v>70</v>
      </c>
      <c r="N374" s="12" t="s">
        <v>27</v>
      </c>
      <c r="O374" s="12" t="s">
        <v>26</v>
      </c>
    </row>
    <row r="375" spans="1:15">
      <c r="A375" s="3" t="s">
        <v>92</v>
      </c>
      <c r="B375" s="11"/>
      <c r="C375" s="11"/>
      <c r="D375" s="11"/>
      <c r="E375" s="1"/>
      <c r="F375" s="3"/>
      <c r="G375" s="10"/>
      <c r="H375" s="8"/>
      <c r="I375" s="10"/>
      <c r="J375" s="10"/>
      <c r="K375" s="10"/>
      <c r="L375" s="10"/>
      <c r="M375" s="10"/>
      <c r="N375" s="10"/>
      <c r="O375" s="21"/>
    </row>
    <row r="376" spans="1:15">
      <c r="A376" s="1"/>
      <c r="B376" s="1"/>
      <c r="C376" s="20" t="s">
        <v>307</v>
      </c>
      <c r="D376" s="1"/>
      <c r="E376" s="1"/>
      <c r="F376" s="1"/>
      <c r="G376" s="19">
        <v>1500</v>
      </c>
      <c r="H376" s="1"/>
      <c r="I376" s="1">
        <v>1</v>
      </c>
      <c r="J376" s="1"/>
      <c r="K376" s="1">
        <v>1500</v>
      </c>
      <c r="L376" s="1"/>
      <c r="M376" s="1"/>
      <c r="N376" s="1"/>
      <c r="O376" s="1"/>
    </row>
    <row r="377" spans="1:15">
      <c r="A377" s="1"/>
      <c r="B377" s="1"/>
      <c r="C377" s="20" t="s">
        <v>308</v>
      </c>
      <c r="D377" s="1"/>
      <c r="E377" s="1"/>
      <c r="F377" s="1"/>
      <c r="G377" s="19">
        <v>600</v>
      </c>
      <c r="H377" s="1"/>
      <c r="I377" s="1">
        <v>6</v>
      </c>
      <c r="J377" s="1"/>
      <c r="K377" s="1">
        <v>3600</v>
      </c>
      <c r="L377" s="1"/>
      <c r="M377" s="1"/>
      <c r="N377" s="1"/>
      <c r="O377" s="1"/>
    </row>
    <row r="378" spans="1: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>
      <c r="A379" s="1"/>
      <c r="B379" s="1"/>
      <c r="C379" s="1"/>
      <c r="D379" s="1"/>
      <c r="E379" s="1"/>
      <c r="F379" s="1"/>
      <c r="G379" s="1"/>
      <c r="H379" s="1"/>
      <c r="I379" s="1"/>
      <c r="J379" s="7" t="s">
        <v>205</v>
      </c>
      <c r="K379" s="1">
        <v>5100</v>
      </c>
      <c r="L379" s="6"/>
      <c r="M379" s="1"/>
      <c r="N379" s="1"/>
      <c r="O379" s="1"/>
    </row>
    <row r="380" spans="1:15">
      <c r="A380" s="1"/>
      <c r="B380" s="1"/>
      <c r="C380" s="1"/>
      <c r="D380" s="1"/>
      <c r="E380" s="1"/>
      <c r="F380" s="1"/>
      <c r="G380" s="1"/>
      <c r="H380" s="1"/>
      <c r="I380" s="1"/>
      <c r="J380" s="7"/>
      <c r="K380" s="1"/>
      <c r="L380" s="1"/>
      <c r="M380" s="1"/>
      <c r="N380" s="1"/>
      <c r="O380" s="1"/>
    </row>
    <row r="381" spans="1:15">
      <c r="A381" s="14" t="s">
        <v>309</v>
      </c>
      <c r="B381" s="15"/>
      <c r="C381" s="15" t="s">
        <v>75</v>
      </c>
      <c r="D381" s="15"/>
      <c r="E381" s="14"/>
      <c r="F381" s="14"/>
      <c r="G381" s="13" t="s">
        <v>74</v>
      </c>
      <c r="H381" s="13"/>
      <c r="I381" s="13" t="s">
        <v>73</v>
      </c>
      <c r="J381" s="13"/>
      <c r="K381" s="13" t="s">
        <v>72</v>
      </c>
      <c r="L381" s="13" t="s">
        <v>71</v>
      </c>
      <c r="M381" s="12" t="s">
        <v>70</v>
      </c>
      <c r="N381" s="12" t="s">
        <v>27</v>
      </c>
      <c r="O381" s="12" t="s">
        <v>26</v>
      </c>
    </row>
    <row r="382" spans="1:15">
      <c r="A382" s="3" t="s">
        <v>92</v>
      </c>
      <c r="B382" s="11"/>
      <c r="C382" s="11" t="s">
        <v>43</v>
      </c>
      <c r="D382" s="11"/>
      <c r="E382" s="3"/>
      <c r="F382" s="3"/>
      <c r="G382" s="10">
        <v>350</v>
      </c>
      <c r="H382" s="10"/>
      <c r="I382" s="10">
        <v>12</v>
      </c>
      <c r="J382" s="10"/>
      <c r="K382" s="10">
        <v>4200</v>
      </c>
      <c r="L382" s="10">
        <f>15*350</f>
        <v>5250</v>
      </c>
      <c r="M382" s="8" t="s">
        <v>268</v>
      </c>
      <c r="N382" s="10"/>
      <c r="O382" s="21"/>
    </row>
    <row r="383" spans="1:15">
      <c r="A383" s="1"/>
      <c r="B383" s="1"/>
      <c r="C383" s="1" t="s">
        <v>310</v>
      </c>
      <c r="D383" s="1"/>
      <c r="E383" s="1"/>
      <c r="F383" s="1"/>
      <c r="G383" s="1"/>
      <c r="H383" s="1"/>
      <c r="I383" s="1"/>
      <c r="J383" s="1"/>
      <c r="K383" s="1"/>
      <c r="L383" s="10">
        <v>270</v>
      </c>
      <c r="M383" s="8" t="s">
        <v>268</v>
      </c>
      <c r="N383" s="1"/>
      <c r="O383" s="1"/>
    </row>
    <row r="384" spans="1:15">
      <c r="A384" s="1"/>
      <c r="B384" s="1"/>
      <c r="C384" s="1"/>
      <c r="D384" s="1"/>
      <c r="E384" s="1"/>
      <c r="F384" s="1"/>
      <c r="G384" s="1"/>
      <c r="H384" s="1"/>
      <c r="I384" s="1"/>
      <c r="J384" s="7" t="s">
        <v>205</v>
      </c>
      <c r="K384" s="3">
        <v>4200</v>
      </c>
      <c r="L384" s="6">
        <f>L383+L382</f>
        <v>5520</v>
      </c>
      <c r="M384" s="1"/>
      <c r="N384" s="1"/>
      <c r="O384" s="1"/>
    </row>
    <row r="385" spans="1:15">
      <c r="A385" s="1"/>
      <c r="B385" s="1"/>
      <c r="C385" s="1"/>
      <c r="D385" s="1"/>
      <c r="E385" s="1"/>
      <c r="F385" s="1"/>
      <c r="G385" s="1"/>
      <c r="H385" s="1"/>
      <c r="I385" s="1"/>
      <c r="J385" s="7"/>
      <c r="K385" s="6"/>
      <c r="L385" s="6"/>
      <c r="M385" s="1"/>
      <c r="N385" s="1"/>
      <c r="O385" s="1"/>
    </row>
    <row r="386" spans="1:15">
      <c r="A386" s="14" t="s">
        <v>311</v>
      </c>
      <c r="B386" s="15"/>
      <c r="C386" s="15" t="s">
        <v>75</v>
      </c>
      <c r="D386" s="15"/>
      <c r="E386" s="14"/>
      <c r="F386" s="14"/>
      <c r="G386" s="13" t="s">
        <v>74</v>
      </c>
      <c r="H386" s="13"/>
      <c r="I386" s="13" t="s">
        <v>73</v>
      </c>
      <c r="J386" s="13"/>
      <c r="K386" s="13" t="s">
        <v>72</v>
      </c>
      <c r="L386" s="13" t="s">
        <v>71</v>
      </c>
      <c r="M386" s="12" t="s">
        <v>70</v>
      </c>
      <c r="N386" s="12" t="s">
        <v>27</v>
      </c>
      <c r="O386" s="12" t="s">
        <v>26</v>
      </c>
    </row>
    <row r="387" spans="1:15">
      <c r="A387" s="3" t="s">
        <v>92</v>
      </c>
      <c r="B387" s="11"/>
      <c r="C387" s="11"/>
      <c r="D387" s="11"/>
      <c r="E387" s="3"/>
      <c r="F387" s="3"/>
      <c r="G387" s="10"/>
      <c r="H387" s="10"/>
      <c r="I387" s="10"/>
      <c r="J387" s="10"/>
      <c r="K387" s="10"/>
      <c r="L387" s="10"/>
      <c r="M387" s="10"/>
      <c r="N387" s="10"/>
      <c r="O387" s="21"/>
    </row>
    <row r="388" spans="1:15">
      <c r="A388" s="1"/>
      <c r="B388" s="1"/>
      <c r="C388" s="1" t="s">
        <v>43</v>
      </c>
      <c r="D388" s="1"/>
      <c r="E388" s="1"/>
      <c r="F388" s="1"/>
      <c r="G388" s="1">
        <v>370</v>
      </c>
      <c r="H388" s="1"/>
      <c r="I388" s="1">
        <v>13</v>
      </c>
      <c r="J388" s="1"/>
      <c r="K388" s="1">
        <v>4550</v>
      </c>
      <c r="L388" s="1">
        <v>4550</v>
      </c>
      <c r="M388" s="8" t="s">
        <v>268</v>
      </c>
      <c r="N388" s="1"/>
      <c r="O388" s="1"/>
    </row>
    <row r="389" spans="1:15">
      <c r="A389" s="1"/>
      <c r="B389" s="1"/>
      <c r="C389" s="1" t="s">
        <v>312</v>
      </c>
      <c r="D389" s="1"/>
      <c r="E389" s="1"/>
      <c r="F389" s="1"/>
      <c r="G389" s="1">
        <v>480</v>
      </c>
      <c r="H389" s="1"/>
      <c r="I389" s="1">
        <v>1</v>
      </c>
      <c r="J389" s="1"/>
      <c r="K389" s="1">
        <v>480</v>
      </c>
      <c r="L389" s="1">
        <v>480</v>
      </c>
      <c r="M389" s="8" t="s">
        <v>268</v>
      </c>
      <c r="N389" s="1"/>
      <c r="O389" s="1"/>
    </row>
    <row r="390" spans="1: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1:15">
      <c r="A391" s="1"/>
      <c r="B391" s="1"/>
      <c r="C391" s="1"/>
      <c r="D391" s="1"/>
      <c r="E391" s="1"/>
      <c r="F391" s="1"/>
      <c r="G391" s="1"/>
      <c r="H391" s="1"/>
      <c r="I391" s="1"/>
      <c r="J391" s="7" t="s">
        <v>205</v>
      </c>
      <c r="K391" s="1">
        <v>5030</v>
      </c>
      <c r="L391" s="6">
        <f>L388+L389</f>
        <v>5030</v>
      </c>
      <c r="M391" s="1"/>
      <c r="N391" s="1"/>
      <c r="O391" s="1"/>
    </row>
    <row r="392" spans="1: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>
      <c r="A393" s="14" t="s">
        <v>313</v>
      </c>
      <c r="B393" s="15"/>
      <c r="C393" s="15" t="s">
        <v>75</v>
      </c>
      <c r="D393" s="15"/>
      <c r="E393" s="14"/>
      <c r="F393" s="14"/>
      <c r="G393" s="13" t="s">
        <v>74</v>
      </c>
      <c r="H393" s="13"/>
      <c r="I393" s="13" t="s">
        <v>73</v>
      </c>
      <c r="J393" s="13"/>
      <c r="K393" s="13" t="s">
        <v>72</v>
      </c>
      <c r="L393" s="13" t="s">
        <v>71</v>
      </c>
      <c r="M393" s="12" t="s">
        <v>70</v>
      </c>
      <c r="N393" s="12" t="s">
        <v>27</v>
      </c>
      <c r="O393" s="12" t="s">
        <v>26</v>
      </c>
    </row>
    <row r="394" spans="1:15">
      <c r="A394" s="3" t="s">
        <v>92</v>
      </c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>
      <c r="A395" s="1"/>
      <c r="B395" s="1"/>
      <c r="C395" s="30" t="s">
        <v>42</v>
      </c>
      <c r="D395" s="1"/>
      <c r="E395" s="1"/>
      <c r="F395" s="1"/>
      <c r="G395" s="18">
        <v>600</v>
      </c>
      <c r="H395" s="7"/>
      <c r="I395" s="18">
        <v>2</v>
      </c>
      <c r="J395" s="1"/>
      <c r="K395" s="1">
        <v>1200</v>
      </c>
      <c r="L395" s="1"/>
      <c r="M395" s="1"/>
      <c r="N395" s="1"/>
      <c r="O395" s="1"/>
    </row>
    <row r="396" spans="1:15">
      <c r="A396" s="1"/>
      <c r="B396" s="1"/>
      <c r="C396" s="30" t="s">
        <v>41</v>
      </c>
      <c r="D396" s="1"/>
      <c r="E396" s="1"/>
      <c r="F396" s="1"/>
      <c r="G396" s="18">
        <v>1200</v>
      </c>
      <c r="H396" s="7"/>
      <c r="I396" s="18">
        <v>2</v>
      </c>
      <c r="J396" s="1"/>
      <c r="K396" s="1">
        <v>2400</v>
      </c>
      <c r="L396" s="1"/>
      <c r="M396" s="1"/>
      <c r="N396" s="1"/>
      <c r="O396" s="1"/>
    </row>
    <row r="397" spans="1:15">
      <c r="A397" s="1"/>
      <c r="B397" s="1"/>
      <c r="C397" s="30" t="s">
        <v>40</v>
      </c>
      <c r="D397" s="1"/>
      <c r="E397" s="1"/>
      <c r="F397" s="1"/>
      <c r="G397" s="18">
        <v>130</v>
      </c>
      <c r="H397" s="7"/>
      <c r="I397" s="18">
        <v>5</v>
      </c>
      <c r="J397" s="1"/>
      <c r="K397" s="1">
        <v>650</v>
      </c>
      <c r="L397" s="1"/>
      <c r="M397" s="1"/>
      <c r="N397" s="1"/>
      <c r="O397" s="1"/>
    </row>
    <row r="398" spans="1:15">
      <c r="A398" s="1"/>
      <c r="B398" s="1"/>
      <c r="C398" s="30" t="s">
        <v>39</v>
      </c>
      <c r="D398" s="1"/>
      <c r="E398" s="1"/>
      <c r="F398" s="1"/>
      <c r="G398" s="18">
        <v>2200</v>
      </c>
      <c r="H398" s="7"/>
      <c r="I398" s="18">
        <v>1</v>
      </c>
      <c r="J398" s="7"/>
      <c r="K398" s="1">
        <v>2200</v>
      </c>
      <c r="L398" s="1"/>
      <c r="M398" s="1"/>
      <c r="N398" s="1"/>
      <c r="O398" s="1"/>
    </row>
    <row r="399" spans="1:15">
      <c r="A399" s="1"/>
      <c r="B399" s="1"/>
      <c r="C399" s="30" t="s">
        <v>38</v>
      </c>
      <c r="D399" s="1"/>
      <c r="E399" s="1"/>
      <c r="F399" s="1"/>
      <c r="G399" s="18">
        <v>50</v>
      </c>
      <c r="H399" s="7"/>
      <c r="I399" s="18">
        <v>2</v>
      </c>
      <c r="J399" s="1"/>
      <c r="K399" s="1">
        <v>100</v>
      </c>
      <c r="L399" s="1"/>
      <c r="M399" s="1"/>
      <c r="N399" s="1"/>
      <c r="O399" s="1"/>
    </row>
    <row r="400" spans="1:15">
      <c r="A400" s="1"/>
      <c r="B400" s="1"/>
      <c r="C400" s="30"/>
      <c r="D400" s="1"/>
      <c r="E400" s="1"/>
      <c r="F400" s="1"/>
      <c r="G400" s="29"/>
      <c r="H400" s="1"/>
      <c r="I400" s="29"/>
      <c r="J400" s="7" t="s">
        <v>205</v>
      </c>
      <c r="K400" s="1">
        <v>6550</v>
      </c>
      <c r="L400" s="1"/>
      <c r="M400" s="1"/>
      <c r="N400" s="1"/>
      <c r="O400" s="1"/>
    </row>
    <row r="401" spans="1:15">
      <c r="A401" s="1"/>
      <c r="B401" s="1"/>
      <c r="C401" s="30"/>
      <c r="D401" s="1"/>
      <c r="E401" s="1"/>
      <c r="F401" s="1"/>
      <c r="G401" s="29"/>
      <c r="H401" s="1"/>
      <c r="I401" s="29"/>
      <c r="J401" s="31" t="s">
        <v>314</v>
      </c>
      <c r="K401" s="1">
        <v>4000</v>
      </c>
      <c r="L401" s="1"/>
      <c r="M401" s="1"/>
      <c r="N401" s="1"/>
      <c r="O401" s="1"/>
    </row>
    <row r="402" spans="1:15">
      <c r="A402" s="1"/>
      <c r="B402" s="1"/>
      <c r="C402" s="30"/>
      <c r="D402" s="1"/>
      <c r="E402" s="1"/>
      <c r="F402" s="1"/>
      <c r="G402" s="29"/>
      <c r="H402" s="1"/>
      <c r="I402" s="29"/>
      <c r="J402" s="1" t="s">
        <v>315</v>
      </c>
      <c r="K402" s="18">
        <v>2550</v>
      </c>
      <c r="L402" s="6"/>
      <c r="M402" s="1"/>
      <c r="N402" s="1"/>
      <c r="O402" s="1"/>
    </row>
    <row r="403" spans="1:15">
      <c r="A403" s="1"/>
      <c r="B403" s="1"/>
      <c r="C403" s="30"/>
      <c r="D403" s="1"/>
      <c r="E403" s="1"/>
      <c r="F403" s="1"/>
      <c r="G403" s="29"/>
      <c r="H403" s="1"/>
      <c r="I403" s="29"/>
      <c r="J403" s="1"/>
      <c r="K403" s="18"/>
      <c r="L403" s="1"/>
      <c r="M403" s="1"/>
      <c r="N403" s="1"/>
      <c r="O403" s="1"/>
    </row>
    <row r="404" spans="1:15">
      <c r="A404" s="14" t="s">
        <v>316</v>
      </c>
      <c r="B404" s="15"/>
      <c r="C404" s="15" t="s">
        <v>75</v>
      </c>
      <c r="D404" s="15"/>
      <c r="E404" s="14"/>
      <c r="F404" s="14"/>
      <c r="G404" s="13" t="s">
        <v>74</v>
      </c>
      <c r="H404" s="13"/>
      <c r="I404" s="13" t="s">
        <v>73</v>
      </c>
      <c r="J404" s="13"/>
      <c r="K404" s="13" t="s">
        <v>72</v>
      </c>
      <c r="L404" s="13" t="s">
        <v>71</v>
      </c>
      <c r="M404" s="12" t="s">
        <v>70</v>
      </c>
      <c r="N404" s="12" t="s">
        <v>27</v>
      </c>
      <c r="O404" s="12" t="s">
        <v>26</v>
      </c>
    </row>
    <row r="405" spans="1:15">
      <c r="A405" s="3" t="s">
        <v>92</v>
      </c>
      <c r="B405" s="11"/>
      <c r="C405" s="11"/>
      <c r="D405" s="11"/>
      <c r="E405" s="3"/>
      <c r="F405" s="3"/>
      <c r="G405" s="10"/>
      <c r="H405" s="10"/>
      <c r="I405" s="10"/>
      <c r="J405" s="10"/>
      <c r="K405" s="10"/>
      <c r="L405" s="10"/>
      <c r="M405" s="10"/>
      <c r="N405" s="10"/>
      <c r="O405" s="21"/>
    </row>
    <row r="406" spans="1:15">
      <c r="A406" s="1"/>
      <c r="B406" s="1"/>
      <c r="C406" s="20" t="s">
        <v>317</v>
      </c>
      <c r="D406" s="1"/>
      <c r="E406" s="1"/>
      <c r="F406" s="1"/>
      <c r="G406" s="19">
        <v>30</v>
      </c>
      <c r="H406" s="1"/>
      <c r="I406" s="19">
        <v>120</v>
      </c>
      <c r="J406" s="1"/>
      <c r="K406" s="1">
        <v>3600</v>
      </c>
      <c r="L406" s="1"/>
      <c r="M406" s="1"/>
      <c r="N406" s="1"/>
      <c r="O406" s="1"/>
    </row>
    <row r="407" spans="1:15">
      <c r="A407" s="1"/>
      <c r="B407" s="1"/>
      <c r="C407" s="20" t="s">
        <v>40</v>
      </c>
      <c r="D407" s="1"/>
      <c r="E407" s="1"/>
      <c r="F407" s="1"/>
      <c r="G407" s="19">
        <v>45</v>
      </c>
      <c r="H407" s="1"/>
      <c r="I407" s="19">
        <v>51</v>
      </c>
      <c r="J407" s="1"/>
      <c r="K407" s="1">
        <v>2295</v>
      </c>
      <c r="L407" s="1"/>
      <c r="M407" s="1"/>
      <c r="N407" s="1"/>
      <c r="O407" s="1"/>
    </row>
    <row r="408" spans="1:15">
      <c r="A408" s="1"/>
      <c r="B408" s="1"/>
      <c r="C408" s="28" t="s">
        <v>318</v>
      </c>
      <c r="D408" s="1"/>
      <c r="E408" s="1"/>
      <c r="F408" s="1"/>
      <c r="G408" s="27">
        <v>40</v>
      </c>
      <c r="H408" s="1"/>
      <c r="I408" s="27">
        <v>15</v>
      </c>
      <c r="J408" s="1"/>
      <c r="K408" s="1">
        <v>600</v>
      </c>
      <c r="L408" s="1"/>
      <c r="M408" s="1"/>
      <c r="N408" s="1"/>
      <c r="O408" s="1"/>
    </row>
    <row r="409" spans="1: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>
      <c r="A410" s="1"/>
      <c r="B410" s="1"/>
      <c r="C410" s="1"/>
      <c r="D410" s="1"/>
      <c r="E410" s="1"/>
      <c r="F410" s="1"/>
      <c r="G410" s="1"/>
      <c r="H410" s="1"/>
      <c r="I410" s="1"/>
      <c r="J410" s="7" t="s">
        <v>205</v>
      </c>
      <c r="K410" s="1">
        <v>6495</v>
      </c>
      <c r="L410" s="6"/>
      <c r="M410" s="1"/>
      <c r="N410" s="1"/>
      <c r="O410" s="1"/>
    </row>
    <row r="411" spans="1:15">
      <c r="A411" s="1"/>
      <c r="B411" s="9" t="s">
        <v>319</v>
      </c>
      <c r="C411" s="9"/>
      <c r="D411" s="9"/>
      <c r="E411" s="9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 ht="18.75">
      <c r="A412" s="1"/>
      <c r="B412" s="9" t="s">
        <v>320</v>
      </c>
      <c r="C412" s="9"/>
      <c r="D412" s="9"/>
      <c r="E412" s="9"/>
      <c r="F412" s="1"/>
      <c r="G412" s="1"/>
      <c r="H412" s="1"/>
      <c r="I412" s="1"/>
      <c r="J412" s="1"/>
      <c r="K412" s="1"/>
      <c r="L412" s="26"/>
      <c r="M412" s="26"/>
      <c r="N412" s="26"/>
      <c r="O412" s="26"/>
    </row>
    <row r="413" spans="1:15" ht="18.75">
      <c r="A413" s="1"/>
      <c r="B413" s="9" t="s">
        <v>37</v>
      </c>
      <c r="C413" s="9"/>
      <c r="D413" s="9"/>
      <c r="E413" s="9"/>
      <c r="F413" s="1"/>
      <c r="G413" s="1"/>
      <c r="H413" s="1"/>
      <c r="I413" s="1"/>
      <c r="J413" s="1"/>
      <c r="K413" s="1"/>
      <c r="L413" s="25"/>
      <c r="M413" s="24"/>
      <c r="N413" s="24"/>
      <c r="O413" s="24"/>
    </row>
    <row r="414" spans="1:15" ht="18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25"/>
      <c r="M414" s="24"/>
      <c r="N414" s="24"/>
      <c r="O414" s="24"/>
    </row>
    <row r="415" spans="1:15">
      <c r="A415" s="14" t="s">
        <v>321</v>
      </c>
      <c r="B415" s="15"/>
      <c r="C415" s="15" t="s">
        <v>75</v>
      </c>
      <c r="D415" s="15"/>
      <c r="E415" s="14"/>
      <c r="F415" s="14"/>
      <c r="G415" s="13" t="s">
        <v>74</v>
      </c>
      <c r="H415" s="13"/>
      <c r="I415" s="13" t="s">
        <v>73</v>
      </c>
      <c r="J415" s="13"/>
      <c r="K415" s="13" t="s">
        <v>72</v>
      </c>
      <c r="L415" s="13" t="s">
        <v>71</v>
      </c>
      <c r="M415" s="12" t="s">
        <v>70</v>
      </c>
      <c r="N415" s="12" t="s">
        <v>27</v>
      </c>
      <c r="O415" s="12" t="s">
        <v>26</v>
      </c>
    </row>
    <row r="416" spans="1:15">
      <c r="A416" s="3" t="s">
        <v>92</v>
      </c>
      <c r="B416" s="11"/>
      <c r="C416" s="11"/>
      <c r="D416" s="11"/>
      <c r="E416" s="3"/>
      <c r="F416" s="3"/>
      <c r="G416" s="10"/>
      <c r="H416" s="10"/>
      <c r="I416" s="10"/>
      <c r="J416" s="10"/>
      <c r="K416" s="10"/>
      <c r="L416" s="10"/>
      <c r="M416" s="10"/>
      <c r="N416" s="10"/>
      <c r="O416" s="21"/>
    </row>
    <row r="417" spans="1:15">
      <c r="A417" s="1"/>
      <c r="B417" s="1"/>
      <c r="C417" s="11" t="s">
        <v>322</v>
      </c>
      <c r="D417" s="11"/>
      <c r="E417" s="23"/>
      <c r="F417" s="23"/>
      <c r="G417" s="10">
        <v>1000</v>
      </c>
      <c r="H417" s="10"/>
      <c r="I417" s="10">
        <v>1</v>
      </c>
      <c r="J417" s="10"/>
      <c r="K417" s="10">
        <v>1000</v>
      </c>
      <c r="L417" s="1"/>
      <c r="M417" s="1"/>
      <c r="N417" s="1"/>
      <c r="O417" s="1"/>
    </row>
    <row r="418" spans="1:15">
      <c r="A418" s="1"/>
      <c r="B418" s="1"/>
      <c r="C418" s="11" t="s">
        <v>323</v>
      </c>
      <c r="D418" s="11"/>
      <c r="E418" s="23"/>
      <c r="F418" s="23"/>
      <c r="G418" s="10">
        <v>1500</v>
      </c>
      <c r="H418" s="10"/>
      <c r="I418" s="10">
        <v>1</v>
      </c>
      <c r="J418" s="10"/>
      <c r="K418" s="10">
        <v>1500</v>
      </c>
      <c r="L418" s="1"/>
      <c r="M418" s="1"/>
      <c r="N418" s="1"/>
      <c r="O418" s="1"/>
    </row>
    <row r="419" spans="1:15">
      <c r="A419" s="1"/>
      <c r="B419" s="1"/>
      <c r="C419" s="22" t="s">
        <v>324</v>
      </c>
      <c r="D419" s="11"/>
      <c r="E419" s="23"/>
      <c r="F419" s="23"/>
      <c r="G419" s="10">
        <v>400</v>
      </c>
      <c r="H419" s="10"/>
      <c r="I419" s="10">
        <v>2</v>
      </c>
      <c r="J419" s="10"/>
      <c r="K419" s="10">
        <v>800</v>
      </c>
      <c r="L419" s="1"/>
      <c r="M419" s="1"/>
      <c r="N419" s="1"/>
      <c r="O419" s="1"/>
    </row>
    <row r="420" spans="1:15">
      <c r="A420" s="1"/>
      <c r="B420" s="1"/>
      <c r="C420" s="22" t="s">
        <v>325</v>
      </c>
      <c r="D420" s="11"/>
      <c r="E420" s="3"/>
      <c r="F420" s="3"/>
      <c r="G420" s="10">
        <v>10</v>
      </c>
      <c r="H420" s="10"/>
      <c r="I420" s="10">
        <v>20</v>
      </c>
      <c r="J420" s="10"/>
      <c r="K420" s="10">
        <v>200</v>
      </c>
      <c r="L420" s="1"/>
      <c r="M420" s="1"/>
      <c r="N420" s="1"/>
      <c r="O420" s="1"/>
    </row>
    <row r="421" spans="1:15">
      <c r="A421" s="1"/>
      <c r="B421" s="1"/>
      <c r="D421" s="11"/>
      <c r="E421" s="3"/>
      <c r="F421" s="3"/>
      <c r="G421" s="10"/>
      <c r="H421" s="10"/>
      <c r="I421" s="10"/>
      <c r="J421" s="10"/>
      <c r="L421" s="1"/>
      <c r="M421" s="1"/>
      <c r="N421" s="1"/>
      <c r="O421" s="1"/>
    </row>
    <row r="422" spans="1:15">
      <c r="A422" s="1"/>
      <c r="B422" s="1"/>
      <c r="C422" s="11"/>
      <c r="J422" s="10" t="s">
        <v>205</v>
      </c>
      <c r="K422" s="10">
        <v>3500</v>
      </c>
      <c r="L422" s="6"/>
      <c r="M422" s="1"/>
      <c r="N422" s="1"/>
      <c r="O422" s="1"/>
    </row>
    <row r="423" spans="1:15">
      <c r="B423" s="1"/>
      <c r="C423" s="1"/>
      <c r="D423" s="1"/>
      <c r="E423" s="1"/>
      <c r="F423" s="1"/>
      <c r="G423" s="7"/>
      <c r="H423" s="7"/>
      <c r="I423" s="7"/>
      <c r="J423" s="7"/>
      <c r="K423" s="7"/>
    </row>
    <row r="424" spans="1:15">
      <c r="A424" s="14" t="s">
        <v>326</v>
      </c>
      <c r="B424" s="15"/>
      <c r="C424" s="15" t="s">
        <v>75</v>
      </c>
      <c r="D424" s="15"/>
      <c r="E424" s="14"/>
      <c r="F424" s="14"/>
      <c r="G424" s="13" t="s">
        <v>74</v>
      </c>
      <c r="H424" s="13"/>
      <c r="I424" s="13" t="s">
        <v>73</v>
      </c>
      <c r="J424" s="13"/>
      <c r="K424" s="13" t="s">
        <v>72</v>
      </c>
      <c r="L424" s="13" t="s">
        <v>71</v>
      </c>
      <c r="M424" s="12" t="s">
        <v>70</v>
      </c>
      <c r="N424" s="12" t="s">
        <v>27</v>
      </c>
      <c r="O424" s="12" t="s">
        <v>26</v>
      </c>
    </row>
    <row r="425" spans="1:15">
      <c r="A425" s="3" t="s">
        <v>92</v>
      </c>
      <c r="B425" s="11"/>
      <c r="C425" s="11" t="s">
        <v>327</v>
      </c>
      <c r="D425" s="11"/>
      <c r="E425" s="3"/>
      <c r="F425" s="3"/>
      <c r="G425" s="10" t="s">
        <v>328</v>
      </c>
      <c r="H425" s="10"/>
      <c r="I425" s="10" t="s">
        <v>329</v>
      </c>
      <c r="J425" s="10"/>
      <c r="K425" s="10">
        <v>14985</v>
      </c>
      <c r="L425" s="10">
        <v>14985</v>
      </c>
      <c r="M425" s="10"/>
      <c r="N425" s="10"/>
      <c r="O425" s="21"/>
    </row>
    <row r="426" spans="1:15">
      <c r="A426" s="1"/>
      <c r="B426" s="1"/>
      <c r="C426" s="1" t="s">
        <v>330</v>
      </c>
      <c r="D426" s="1"/>
      <c r="E426" s="1"/>
      <c r="F426" s="1"/>
      <c r="G426" s="1" t="s">
        <v>331</v>
      </c>
      <c r="H426" s="1"/>
      <c r="I426" s="3">
        <v>20</v>
      </c>
      <c r="J426" s="1"/>
      <c r="K426" s="3">
        <v>7000</v>
      </c>
      <c r="L426" s="1">
        <v>7000</v>
      </c>
      <c r="M426" s="1"/>
      <c r="N426" s="1"/>
      <c r="O426" s="1"/>
    </row>
    <row r="427" spans="1:15">
      <c r="A427" s="1"/>
      <c r="B427" s="1"/>
      <c r="C427" s="1"/>
      <c r="D427" s="1"/>
      <c r="E427" s="1"/>
      <c r="F427" s="1"/>
      <c r="G427" s="1"/>
      <c r="H427" s="1"/>
      <c r="I427" s="7"/>
      <c r="J427" s="1"/>
      <c r="K427" s="6"/>
      <c r="L427" s="1"/>
      <c r="M427" s="1"/>
      <c r="N427" s="1"/>
      <c r="O427" s="7" t="s">
        <v>36</v>
      </c>
    </row>
    <row r="428" spans="1: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>
      <c r="A429" s="1"/>
      <c r="B429" s="1"/>
      <c r="C429" s="1"/>
      <c r="D429" s="1"/>
      <c r="E429" s="1"/>
      <c r="F429" s="1"/>
      <c r="G429" s="1"/>
      <c r="H429" s="1"/>
      <c r="I429" s="1"/>
      <c r="J429" s="1" t="s">
        <v>212</v>
      </c>
      <c r="K429" s="1">
        <v>13500</v>
      </c>
      <c r="L429" s="3">
        <v>13500</v>
      </c>
      <c r="M429" s="1"/>
      <c r="N429" s="1"/>
      <c r="O429" s="1"/>
    </row>
    <row r="430" spans="1: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7" t="s">
        <v>36</v>
      </c>
    </row>
    <row r="431" spans="1:15">
      <c r="A431" s="1"/>
      <c r="B431" s="1"/>
      <c r="C431" s="1" t="s">
        <v>332</v>
      </c>
      <c r="D431" s="1"/>
      <c r="E431" s="1"/>
      <c r="F431" s="1"/>
      <c r="G431" s="1">
        <v>1200</v>
      </c>
      <c r="H431" s="1"/>
      <c r="I431" s="1">
        <v>1</v>
      </c>
      <c r="J431" s="1"/>
      <c r="K431" s="1">
        <v>1200</v>
      </c>
      <c r="L431" s="3">
        <v>1200</v>
      </c>
      <c r="M431" s="6"/>
      <c r="N431" s="1"/>
      <c r="O431" s="7"/>
    </row>
    <row r="432" spans="1:15">
      <c r="A432" s="1"/>
      <c r="B432" s="1"/>
      <c r="C432" s="1"/>
      <c r="D432" s="1"/>
      <c r="E432" s="1"/>
      <c r="F432" s="1"/>
      <c r="G432" s="1"/>
      <c r="H432" s="1"/>
      <c r="I432" s="1"/>
      <c r="M432" s="6"/>
      <c r="N432" s="1"/>
      <c r="O432" s="7" t="s">
        <v>333</v>
      </c>
    </row>
    <row r="433" spans="1:15">
      <c r="A433" s="1"/>
      <c r="B433" s="1"/>
      <c r="C433" s="1"/>
      <c r="D433" s="1"/>
      <c r="E433" s="1"/>
      <c r="F433" s="1"/>
      <c r="G433" s="1"/>
      <c r="H433" s="1"/>
      <c r="I433" s="1"/>
      <c r="J433" s="7"/>
      <c r="K433" s="3"/>
      <c r="L433" s="6"/>
      <c r="M433" s="6"/>
      <c r="N433" s="1"/>
      <c r="O433" s="1"/>
    </row>
    <row r="434" spans="1:15">
      <c r="A434" s="1"/>
      <c r="B434" s="1"/>
      <c r="C434" s="1"/>
      <c r="D434" s="1"/>
      <c r="E434" s="1"/>
      <c r="F434" s="1"/>
      <c r="G434" s="1"/>
      <c r="H434" s="1"/>
      <c r="I434" s="1"/>
      <c r="J434" s="7" t="s">
        <v>205</v>
      </c>
      <c r="K434" s="3">
        <v>9685</v>
      </c>
      <c r="L434" s="6">
        <f>L426+L425+L431-L429</f>
        <v>9685</v>
      </c>
      <c r="M434" s="8" t="s">
        <v>268</v>
      </c>
      <c r="N434" s="1"/>
      <c r="O434" s="1"/>
    </row>
    <row r="435" spans="1:15">
      <c r="A435" s="14" t="s">
        <v>334</v>
      </c>
      <c r="B435" s="15"/>
      <c r="C435" s="15" t="s">
        <v>75</v>
      </c>
      <c r="D435" s="15"/>
      <c r="E435" s="14"/>
      <c r="F435" s="14"/>
      <c r="G435" s="13" t="s">
        <v>74</v>
      </c>
      <c r="H435" s="13"/>
      <c r="I435" s="13" t="s">
        <v>73</v>
      </c>
      <c r="J435" s="13"/>
      <c r="K435" s="13" t="s">
        <v>72</v>
      </c>
      <c r="L435" s="13" t="s">
        <v>71</v>
      </c>
      <c r="M435" s="12" t="s">
        <v>70</v>
      </c>
      <c r="N435" s="12" t="s">
        <v>27</v>
      </c>
      <c r="O435" s="12" t="s">
        <v>26</v>
      </c>
    </row>
    <row r="436" spans="1:15">
      <c r="A436" s="3" t="s">
        <v>92</v>
      </c>
      <c r="B436" s="11"/>
      <c r="C436" s="11" t="s">
        <v>335</v>
      </c>
      <c r="D436" s="11"/>
      <c r="E436" s="3"/>
      <c r="F436" s="3"/>
      <c r="G436" s="10">
        <v>2000</v>
      </c>
      <c r="H436" s="10"/>
      <c r="I436" s="10">
        <v>1</v>
      </c>
      <c r="J436" s="10"/>
      <c r="K436" s="10">
        <v>2000</v>
      </c>
      <c r="L436" s="10"/>
      <c r="M436" s="8"/>
      <c r="N436" s="10"/>
      <c r="O436" s="21"/>
    </row>
    <row r="437" spans="1:15">
      <c r="A437" s="1"/>
      <c r="B437" s="1"/>
      <c r="C437" s="20" t="s">
        <v>336</v>
      </c>
      <c r="D437" s="1"/>
      <c r="E437" s="1"/>
      <c r="F437" s="1"/>
      <c r="G437" s="19">
        <v>8500</v>
      </c>
      <c r="H437" s="1"/>
      <c r="I437" s="19">
        <v>1</v>
      </c>
      <c r="J437" s="1"/>
      <c r="K437" s="1">
        <v>8500</v>
      </c>
      <c r="L437" s="1"/>
      <c r="M437" s="8"/>
      <c r="N437" s="1"/>
      <c r="O437" s="1"/>
    </row>
    <row r="438" spans="1:15">
      <c r="A438" s="1"/>
      <c r="B438" s="1"/>
      <c r="C438" s="9" t="s">
        <v>337</v>
      </c>
      <c r="D438" s="1"/>
      <c r="E438" s="1"/>
      <c r="F438" s="1"/>
      <c r="G438" s="18">
        <v>150</v>
      </c>
      <c r="H438" s="1"/>
      <c r="I438" s="18">
        <v>24</v>
      </c>
      <c r="J438" s="1"/>
      <c r="K438" s="1">
        <v>3600</v>
      </c>
      <c r="L438" s="1"/>
      <c r="M438" s="8"/>
      <c r="N438" s="1"/>
      <c r="O438" s="1"/>
    </row>
    <row r="439" spans="1:15">
      <c r="A439" s="1"/>
      <c r="B439" s="1"/>
      <c r="C439" s="9"/>
      <c r="D439" s="1"/>
      <c r="E439" s="1"/>
      <c r="F439" s="1"/>
      <c r="G439" s="18"/>
      <c r="H439" s="1"/>
      <c r="I439" s="18"/>
      <c r="J439" s="1"/>
      <c r="K439" s="1"/>
      <c r="L439" s="1"/>
      <c r="M439" s="1"/>
      <c r="N439" s="1"/>
      <c r="O439" s="1"/>
    </row>
    <row r="440" spans="1:15">
      <c r="A440" s="1"/>
      <c r="B440" s="1"/>
      <c r="C440" s="1"/>
      <c r="D440" s="1"/>
      <c r="E440" s="1"/>
      <c r="F440" s="1"/>
      <c r="G440" s="1"/>
      <c r="H440" s="1"/>
      <c r="I440" s="1"/>
      <c r="J440" s="7" t="s">
        <v>205</v>
      </c>
      <c r="K440" s="3">
        <v>14100</v>
      </c>
      <c r="L440" s="6"/>
      <c r="M440" s="1"/>
      <c r="N440" s="1"/>
      <c r="O440" s="1"/>
    </row>
    <row r="441" spans="1:15">
      <c r="A441" s="14" t="s">
        <v>338</v>
      </c>
      <c r="B441" s="15"/>
      <c r="C441" s="15" t="s">
        <v>75</v>
      </c>
      <c r="D441" s="15"/>
      <c r="E441" s="14"/>
      <c r="F441" s="14"/>
      <c r="G441" s="13" t="s">
        <v>74</v>
      </c>
      <c r="H441" s="13"/>
      <c r="I441" s="13" t="s">
        <v>73</v>
      </c>
      <c r="J441" s="13"/>
      <c r="K441" s="13" t="s">
        <v>72</v>
      </c>
      <c r="L441" s="13" t="s">
        <v>71</v>
      </c>
      <c r="M441" s="12" t="s">
        <v>70</v>
      </c>
      <c r="N441" s="12" t="s">
        <v>27</v>
      </c>
      <c r="O441" s="12" t="s">
        <v>26</v>
      </c>
    </row>
    <row r="442" spans="1:15">
      <c r="A442" s="3" t="s">
        <v>92</v>
      </c>
      <c r="B442" s="11"/>
      <c r="C442" s="11" t="s">
        <v>339</v>
      </c>
      <c r="D442" s="11"/>
      <c r="E442" s="3"/>
      <c r="F442" s="3"/>
      <c r="G442" s="10">
        <v>4000</v>
      </c>
      <c r="H442" s="10"/>
      <c r="I442" s="10">
        <v>1</v>
      </c>
      <c r="J442" s="10"/>
      <c r="K442" s="10">
        <v>4000</v>
      </c>
      <c r="L442" s="10">
        <v>4000</v>
      </c>
      <c r="M442" s="8" t="s">
        <v>268</v>
      </c>
      <c r="N442" s="2"/>
      <c r="O442" s="2"/>
    </row>
    <row r="443" spans="1:15">
      <c r="A443" s="1"/>
      <c r="B443" s="1"/>
      <c r="C443" s="9" t="s">
        <v>340</v>
      </c>
      <c r="D443" s="1"/>
      <c r="E443" s="1"/>
      <c r="F443" s="1"/>
      <c r="G443" s="1">
        <v>14000</v>
      </c>
      <c r="H443" s="1"/>
      <c r="I443" s="1"/>
      <c r="J443" s="1"/>
      <c r="K443" s="1">
        <v>14000</v>
      </c>
      <c r="L443" s="3">
        <v>14000</v>
      </c>
      <c r="M443" s="8" t="s">
        <v>268</v>
      </c>
      <c r="N443" s="2"/>
      <c r="O443" s="2"/>
    </row>
    <row r="444" spans="1:15">
      <c r="A444" s="1"/>
      <c r="B444" s="1"/>
      <c r="C444" s="9"/>
      <c r="D444" s="1"/>
      <c r="E444" s="1"/>
      <c r="F444" s="1"/>
      <c r="G444" s="1"/>
      <c r="H444" s="1"/>
      <c r="I444" s="1"/>
      <c r="J444" s="1"/>
      <c r="K444" s="1"/>
      <c r="L444" s="1"/>
      <c r="M444" s="6"/>
      <c r="N444" s="1"/>
      <c r="O444" s="8"/>
    </row>
    <row r="445" spans="1:15">
      <c r="A445" s="1"/>
      <c r="B445" s="1"/>
      <c r="C445" s="1"/>
      <c r="D445" s="1"/>
      <c r="E445" s="1"/>
      <c r="F445" s="1"/>
      <c r="G445" s="1"/>
      <c r="H445" s="1"/>
      <c r="I445" s="1"/>
      <c r="J445" s="7" t="s">
        <v>205</v>
      </c>
      <c r="K445" s="1">
        <v>18000</v>
      </c>
      <c r="L445" s="6">
        <f>L442+L443</f>
        <v>18000</v>
      </c>
      <c r="M445" s="6"/>
      <c r="N445" s="1"/>
      <c r="O445" s="1"/>
    </row>
    <row r="446" spans="1:15">
      <c r="A446" s="1"/>
      <c r="B446" s="1"/>
      <c r="C446" s="9"/>
      <c r="D446" s="1"/>
      <c r="E446" s="1"/>
      <c r="F446" s="1"/>
      <c r="G446" s="1"/>
      <c r="H446" s="1"/>
      <c r="I446" s="1"/>
      <c r="J446" s="1"/>
      <c r="K446" s="1"/>
      <c r="L446" s="1"/>
      <c r="M446" s="8"/>
      <c r="N446" s="2"/>
      <c r="O446" s="2"/>
    </row>
    <row r="447" spans="1:15">
      <c r="A447" s="1"/>
      <c r="B447" s="1"/>
      <c r="C447" s="9"/>
      <c r="D447" s="1"/>
      <c r="E447" s="1"/>
      <c r="F447" s="1"/>
      <c r="G447" s="1"/>
      <c r="H447" s="1"/>
      <c r="I447" s="1"/>
      <c r="J447" s="1"/>
      <c r="K447" s="1"/>
      <c r="L447" s="1"/>
      <c r="M447" s="6"/>
      <c r="N447" s="1"/>
      <c r="O447" s="8"/>
    </row>
    <row r="448" spans="1:15">
      <c r="A448" s="1"/>
      <c r="B448" s="1"/>
      <c r="C448" s="1"/>
      <c r="D448" s="1"/>
      <c r="E448" s="1"/>
      <c r="F448" s="1"/>
      <c r="G448" s="1"/>
      <c r="H448" s="1"/>
      <c r="I448" s="1"/>
      <c r="J448" s="7"/>
      <c r="K448" s="1"/>
      <c r="L448" s="6"/>
      <c r="M448" s="6"/>
      <c r="N448" s="1"/>
      <c r="O448" s="1"/>
    </row>
    <row r="449" spans="1:15">
      <c r="A449" s="1"/>
      <c r="B449" s="1"/>
      <c r="C449" s="1"/>
      <c r="D449" s="1"/>
      <c r="E449" s="1"/>
      <c r="F449" s="1"/>
      <c r="G449" s="1"/>
      <c r="H449" s="1"/>
      <c r="I449" s="5"/>
      <c r="J449" s="5"/>
      <c r="K449" s="5"/>
      <c r="L449" s="6"/>
      <c r="M449" s="2"/>
    </row>
    <row r="450" spans="1:15">
      <c r="A450" s="4" t="s">
        <v>23</v>
      </c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>
      <c r="A451" s="3" t="s">
        <v>22</v>
      </c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>
      <c r="A452" s="1" t="s">
        <v>21</v>
      </c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>
      <c r="A453" s="1" t="s">
        <v>20</v>
      </c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>
      <c r="A457" s="3" t="s">
        <v>19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>
      <c r="A458" s="3" t="s">
        <v>18</v>
      </c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>
      <c r="A459" s="3" t="s">
        <v>17</v>
      </c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>
      <c r="A460" s="3" t="s">
        <v>16</v>
      </c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>
      <c r="A461" s="3" t="s">
        <v>15</v>
      </c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>
      <c r="A462" s="3" t="s">
        <v>14</v>
      </c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>
      <c r="A463" s="3" t="s">
        <v>13</v>
      </c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>
      <c r="A464" s="3" t="s">
        <v>12</v>
      </c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>
      <c r="A465" s="3" t="s">
        <v>11</v>
      </c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>
      <c r="A467" s="3" t="s">
        <v>10</v>
      </c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>
      <c r="A468" s="3" t="s">
        <v>9</v>
      </c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>
      <c r="A469" s="3" t="s">
        <v>8</v>
      </c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>
      <c r="A470" s="1" t="s">
        <v>7</v>
      </c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>
      <c r="A471" s="1" t="s">
        <v>6</v>
      </c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>
      <c r="A472" s="1" t="s">
        <v>5</v>
      </c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>
      <c r="A474" s="3" t="s">
        <v>4</v>
      </c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>
      <c r="A475" s="1" t="s">
        <v>3</v>
      </c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>
      <c r="A476" s="1" t="s">
        <v>2</v>
      </c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>
      <c r="A478" s="3" t="s">
        <v>1</v>
      </c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>
      <c r="A479" s="1" t="s">
        <v>0</v>
      </c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>
      <c r="A480" s="1"/>
    </row>
  </sheetData>
  <mergeCells count="3">
    <mergeCell ref="A8:N8"/>
    <mergeCell ref="A50:B50"/>
    <mergeCell ref="A339:B339"/>
  </mergeCells>
  <phoneticPr fontId="2" type="noConversion"/>
  <pageMargins left="0.27083333333333331" right="0.7" top="0.75" bottom="0.75" header="0.3" footer="0.3"/>
  <pageSetup paperSize="9" orientation="landscape" r:id="rId1"/>
  <headerFooter>
    <oddFooter>&amp;C第 &amp;P 頁</oddFooter>
  </headerFooter>
  <rowBreaks count="6" manualBreakCount="6">
    <brk id="29" max="16383" man="1"/>
    <brk id="49" max="16383" man="1"/>
    <brk id="79" max="16383" man="1"/>
    <brk id="137" max="16383" man="1"/>
    <brk id="440" max="16383" man="1"/>
    <brk id="44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104上學期決算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2015-12-30T16:11:48Z</dcterms:created>
  <dcterms:modified xsi:type="dcterms:W3CDTF">2016-03-22T19:32:05Z</dcterms:modified>
</cp:coreProperties>
</file>