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ta031\Github\FEDPROFERENCE\"/>
    </mc:Choice>
  </mc:AlternateContent>
  <xr:revisionPtr revIDLastSave="0" documentId="13_ncr:1_{E5C3F549-D5D0-4E8A-A6DC-33A2E5F43FEF}" xr6:coauthVersionLast="47" xr6:coauthVersionMax="47" xr10:uidLastSave="{00000000-0000-0000-0000-000000000000}"/>
  <bookViews>
    <workbookView xWindow="-120" yWindow="-120" windowWidth="30960" windowHeight="15720" activeTab="3" xr2:uid="{00000000-000D-0000-FFFF-FFFF00000000}"/>
  </bookViews>
  <sheets>
    <sheet name="FED_METAFILE" sheetId="2" r:id="rId1"/>
    <sheet name="BODYWEIGHT" sheetId="1" r:id="rId2"/>
    <sheet name="FOOD_INTAKE" sheetId="3" r:id="rId3"/>
    <sheet name="BODY_COMPOSI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4" l="1"/>
  <c r="H28" i="4"/>
  <c r="K26" i="4"/>
  <c r="J26" i="4"/>
  <c r="G26" i="4"/>
  <c r="F26" i="4"/>
  <c r="K25" i="4"/>
  <c r="J25" i="4"/>
  <c r="G25" i="4"/>
  <c r="F25" i="4"/>
  <c r="K24" i="4"/>
  <c r="J24" i="4"/>
  <c r="G24" i="4"/>
  <c r="F24" i="4"/>
  <c r="K23" i="4"/>
  <c r="J23" i="4"/>
  <c r="G23" i="4"/>
  <c r="F23" i="4"/>
  <c r="K22" i="4"/>
  <c r="J22" i="4"/>
  <c r="G22" i="4"/>
  <c r="F22" i="4"/>
  <c r="K21" i="4"/>
  <c r="J21" i="4"/>
  <c r="G21" i="4"/>
  <c r="F21" i="4"/>
  <c r="K20" i="4"/>
  <c r="J20" i="4"/>
  <c r="G20" i="4"/>
  <c r="F20" i="4"/>
  <c r="K19" i="4"/>
  <c r="J19" i="4"/>
  <c r="G19" i="4"/>
  <c r="F19" i="4"/>
  <c r="K18" i="4"/>
  <c r="J18" i="4"/>
  <c r="G18" i="4"/>
  <c r="F18" i="4"/>
  <c r="K17" i="4"/>
  <c r="K28" i="4" s="1"/>
  <c r="J17" i="4"/>
  <c r="J28" i="4" s="1"/>
  <c r="G17" i="4"/>
  <c r="G28" i="4" s="1"/>
  <c r="F17" i="4"/>
  <c r="F28" i="4" s="1"/>
  <c r="L15" i="4"/>
  <c r="K15" i="4"/>
  <c r="H15" i="4"/>
  <c r="L14" i="4"/>
  <c r="H14" i="4"/>
  <c r="K11" i="4"/>
  <c r="J11" i="4"/>
  <c r="G11" i="4"/>
  <c r="F11" i="4"/>
  <c r="K10" i="4"/>
  <c r="J10" i="4"/>
  <c r="G10" i="4"/>
  <c r="F10" i="4"/>
  <c r="K9" i="4"/>
  <c r="J9" i="4"/>
  <c r="G9" i="4"/>
  <c r="F9" i="4"/>
  <c r="K8" i="4"/>
  <c r="J8" i="4"/>
  <c r="G8" i="4"/>
  <c r="F8" i="4"/>
  <c r="K7" i="4"/>
  <c r="J7" i="4"/>
  <c r="G7" i="4"/>
  <c r="F7" i="4"/>
  <c r="K6" i="4"/>
  <c r="J6" i="4"/>
  <c r="G6" i="4"/>
  <c r="F6" i="4"/>
  <c r="K5" i="4"/>
  <c r="J5" i="4"/>
  <c r="G5" i="4"/>
  <c r="F5" i="4"/>
  <c r="K4" i="4"/>
  <c r="J4" i="4"/>
  <c r="G4" i="4"/>
  <c r="F4" i="4"/>
  <c r="K3" i="4"/>
  <c r="J3" i="4"/>
  <c r="G3" i="4"/>
  <c r="F3" i="4"/>
  <c r="K2" i="4"/>
  <c r="K14" i="4" s="1"/>
  <c r="J2" i="4"/>
  <c r="J15" i="4" s="1"/>
  <c r="G2" i="4"/>
  <c r="G14" i="4" s="1"/>
  <c r="F2" i="4"/>
  <c r="F14" i="4" s="1"/>
  <c r="N25" i="3"/>
  <c r="E50" i="3"/>
  <c r="E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H50" i="3" s="1"/>
  <c r="G40" i="3"/>
  <c r="F40" i="3"/>
  <c r="H39" i="3"/>
  <c r="G39" i="3"/>
  <c r="G50" i="3" s="1"/>
  <c r="F39" i="3"/>
  <c r="F50" i="3" s="1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F49" i="3" s="1"/>
  <c r="H33" i="3"/>
  <c r="G33" i="3"/>
  <c r="H32" i="3"/>
  <c r="G32" i="3"/>
  <c r="H31" i="3"/>
  <c r="G31" i="3"/>
  <c r="H30" i="3"/>
  <c r="G30" i="3"/>
  <c r="H29" i="3"/>
  <c r="H49" i="3" s="1"/>
  <c r="G29" i="3"/>
  <c r="G49" i="3" s="1"/>
  <c r="K26" i="3"/>
  <c r="K25" i="3"/>
  <c r="E25" i="3"/>
  <c r="E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L26" i="3" s="1"/>
  <c r="H14" i="3"/>
  <c r="N26" i="3" s="1"/>
  <c r="G14" i="3"/>
  <c r="M26" i="3" s="1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L25" i="3" s="1"/>
  <c r="H8" i="3"/>
  <c r="G8" i="3"/>
  <c r="H7" i="3"/>
  <c r="G7" i="3"/>
  <c r="H6" i="3"/>
  <c r="G6" i="3"/>
  <c r="H5" i="3"/>
  <c r="G5" i="3"/>
  <c r="H4" i="3"/>
  <c r="G4" i="3"/>
  <c r="M25" i="3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D31" i="1"/>
  <c r="E31" i="1"/>
  <c r="F31" i="1"/>
  <c r="G31" i="1"/>
  <c r="H31" i="1"/>
  <c r="I31" i="1"/>
  <c r="J31" i="1"/>
  <c r="K31" i="1"/>
  <c r="L31" i="1"/>
  <c r="M31" i="1"/>
  <c r="N31" i="1"/>
  <c r="C31" i="1"/>
  <c r="D30" i="1"/>
  <c r="E30" i="1"/>
  <c r="F30" i="1"/>
  <c r="G30" i="1"/>
  <c r="H30" i="1"/>
  <c r="I30" i="1"/>
  <c r="J30" i="1"/>
  <c r="K30" i="1"/>
  <c r="L30" i="1"/>
  <c r="M30" i="1"/>
  <c r="N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C28" i="1"/>
  <c r="P53" i="1"/>
  <c r="O24" i="1"/>
  <c r="D25" i="1"/>
  <c r="E25" i="1"/>
  <c r="F25" i="1"/>
  <c r="G25" i="1"/>
  <c r="H25" i="1"/>
  <c r="I25" i="1"/>
  <c r="J25" i="1"/>
  <c r="K25" i="1"/>
  <c r="L25" i="1"/>
  <c r="M25" i="1"/>
  <c r="N25" i="1"/>
  <c r="D24" i="1"/>
  <c r="E24" i="1"/>
  <c r="F24" i="1"/>
  <c r="G24" i="1"/>
  <c r="H24" i="1"/>
  <c r="I24" i="1"/>
  <c r="J24" i="1"/>
  <c r="K24" i="1"/>
  <c r="L24" i="1"/>
  <c r="M24" i="1"/>
  <c r="N24" i="1"/>
  <c r="C25" i="1"/>
  <c r="C24" i="1"/>
  <c r="P56" i="1"/>
  <c r="P55" i="1"/>
  <c r="P5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J14" i="4" l="1"/>
  <c r="F15" i="4"/>
  <c r="G15" i="4"/>
  <c r="H25" i="3"/>
  <c r="F24" i="3"/>
  <c r="G24" i="3"/>
  <c r="H24" i="3"/>
  <c r="F25" i="3"/>
  <c r="G25" i="3"/>
  <c r="S22" i="1"/>
  <c r="P26" i="1"/>
  <c r="R26" i="1"/>
  <c r="P25" i="1"/>
  <c r="R25" i="1"/>
  <c r="S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tc={567B8444-89FC-4081-8475-4BF644144571}</author>
  </authors>
  <commentList>
    <comment ref="M2" authorId="0" shapeId="0" xr:uid="{567B8444-89FC-4081-8475-4BF6441445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up to measurement 9 is valid for the experiment, the rest are extra measurements, not part of the initial plan of the experiment. </t>
      </text>
    </comment>
  </commentList>
</comments>
</file>

<file path=xl/sharedStrings.xml><?xml version="1.0" encoding="utf-8"?>
<sst xmlns="http://schemas.openxmlformats.org/spreadsheetml/2006/main" count="2527" uniqueCount="556">
  <si>
    <t>MOUSEID</t>
  </si>
  <si>
    <t>SEX</t>
  </si>
  <si>
    <t>BATCH</t>
  </si>
  <si>
    <t>FEDFILE</t>
  </si>
  <si>
    <t>CHOICE_SESSION</t>
  </si>
  <si>
    <t>FED_PELLET</t>
  </si>
  <si>
    <t>MODE</t>
  </si>
  <si>
    <t>DIET</t>
  </si>
  <si>
    <t>FEDXDF1</t>
  </si>
  <si>
    <t>F</t>
  </si>
  <si>
    <t>FED001_032923_02.CSV</t>
  </si>
  <si>
    <t>MIX</t>
  </si>
  <si>
    <t>FF</t>
  </si>
  <si>
    <t>PR</t>
  </si>
  <si>
    <t>FED001_033023_01.CSV</t>
  </si>
  <si>
    <t>FR</t>
  </si>
  <si>
    <t>FED001_040923_00.CSV</t>
  </si>
  <si>
    <t>CAS20</t>
  </si>
  <si>
    <t>FED002_040923_00.CSV</t>
  </si>
  <si>
    <t>CAS5</t>
  </si>
  <si>
    <t>FED001_041323_00.CSV</t>
  </si>
  <si>
    <t>FED002_041323_00.CSV</t>
  </si>
  <si>
    <t>SUC</t>
  </si>
  <si>
    <t>FED001_041723_00.CSV</t>
  </si>
  <si>
    <t>FED002_041723_00.CSV</t>
  </si>
  <si>
    <t>FED001_042123_03.CSV</t>
  </si>
  <si>
    <t>CE</t>
  </si>
  <si>
    <t>FED002_042123_02.CSV</t>
  </si>
  <si>
    <t>FEDXDF2</t>
  </si>
  <si>
    <t>FED002_032923_02.CSV</t>
  </si>
  <si>
    <t>FED002_033023_01.CSV</t>
  </si>
  <si>
    <t>FED003_040923_00.CSV</t>
  </si>
  <si>
    <t>FED004_040923_00.CSV</t>
  </si>
  <si>
    <t>FED003_041323_00.CSV</t>
  </si>
  <si>
    <t>FED004_041323_00.CSV</t>
  </si>
  <si>
    <t>FED003_041723_00.CSV</t>
  </si>
  <si>
    <t>FED004_041723_00.CSV</t>
  </si>
  <si>
    <t>FED003_042123_02.CSV</t>
  </si>
  <si>
    <t>FED004_042123_02.CSV</t>
  </si>
  <si>
    <t>FEDXDF3</t>
  </si>
  <si>
    <t>FED003_032923_02.CSV</t>
  </si>
  <si>
    <t>FED003_033023_01.CSV</t>
  </si>
  <si>
    <t>FED005_040923_00.CSV</t>
  </si>
  <si>
    <t>FED006_040923_00.CSV</t>
  </si>
  <si>
    <t>FED005_041323_00.CSV</t>
  </si>
  <si>
    <t>FED006_041323_00.CSV</t>
  </si>
  <si>
    <t>FED005_041723_00.CSV</t>
  </si>
  <si>
    <t>FED006_041723_00.CSV</t>
  </si>
  <si>
    <t>FED005_042123_03.CSV</t>
  </si>
  <si>
    <t>FED006_042123_02.CSV</t>
  </si>
  <si>
    <t>FEDXDF4</t>
  </si>
  <si>
    <t>FED004_032923_03.CSV</t>
  </si>
  <si>
    <t>FED004_033023_01.CSV</t>
  </si>
  <si>
    <t>FED007_040923_00.CSV</t>
  </si>
  <si>
    <t>FED008_040923_00.CSV</t>
  </si>
  <si>
    <t>FED007_041323_00.CSV</t>
  </si>
  <si>
    <t>FED008_041323_00.CSV</t>
  </si>
  <si>
    <t>FED007_041723_00.CSV</t>
  </si>
  <si>
    <t>FED008_041723_00.CSV</t>
  </si>
  <si>
    <t>FED007_042123_02.CSV</t>
  </si>
  <si>
    <t>FED008_042123_02.CSV</t>
  </si>
  <si>
    <t>FEDXDF5</t>
  </si>
  <si>
    <t>FED005_032923_02.CSV</t>
  </si>
  <si>
    <t>FED005_033023_01.CSV</t>
  </si>
  <si>
    <t>FED009_040923_00.CSV</t>
  </si>
  <si>
    <t>FED010_040923_00.CSV</t>
  </si>
  <si>
    <t>FED009_041323_00.CSV</t>
  </si>
  <si>
    <t>FED010_041323_00.CSV</t>
  </si>
  <si>
    <t>FED009_041723_00.CSV</t>
  </si>
  <si>
    <t>FED010_041723_00.CSV</t>
  </si>
  <si>
    <t>FED009_042123_02.CSV</t>
  </si>
  <si>
    <t>FED010_042123_02.CSV</t>
  </si>
  <si>
    <t>FEDXDF6</t>
  </si>
  <si>
    <t>FED006_032923_02.CSV</t>
  </si>
  <si>
    <t>FED006_033023_01.CSV</t>
  </si>
  <si>
    <t>FED001_041023_00.CSV</t>
  </si>
  <si>
    <t>FED002_041023_00.CSV</t>
  </si>
  <si>
    <t>FED001_041423_00.CSV</t>
  </si>
  <si>
    <t>FED002_041423_00.CSV</t>
  </si>
  <si>
    <t>FED001_041823_00.CSV</t>
  </si>
  <si>
    <t>FED002_041823_00.CSV</t>
  </si>
  <si>
    <t>FED001_042223_00.CSV</t>
  </si>
  <si>
    <t>FED002_042223_00.CSV</t>
  </si>
  <si>
    <t>FEDXDF7</t>
  </si>
  <si>
    <t>FED007_032923_02.CSV</t>
  </si>
  <si>
    <t>FED007_033023_01.CSV</t>
  </si>
  <si>
    <t>FED003_041023_00.CSV</t>
  </si>
  <si>
    <t>FED004_041023_00.CSV</t>
  </si>
  <si>
    <t>FED003_041423_00.CSV</t>
  </si>
  <si>
    <t>FED004_041423_00.CSV</t>
  </si>
  <si>
    <t>FED003_041823_00.CSV</t>
  </si>
  <si>
    <t>FED004_041823_00.CSV</t>
  </si>
  <si>
    <t>FED003_042223_00.CSV</t>
  </si>
  <si>
    <t>FED004_042223_00.CSV</t>
  </si>
  <si>
    <t>FEDXDF8</t>
  </si>
  <si>
    <t>FED008_032923_02.CSV</t>
  </si>
  <si>
    <t>FED008_033023_01.CSV</t>
  </si>
  <si>
    <t>FED005_041023_00.CSV</t>
  </si>
  <si>
    <t>FED006_041023_00.CSV</t>
  </si>
  <si>
    <t>FED005_041423_00.CSV</t>
  </si>
  <si>
    <t>FED006_041423_00.CSV</t>
  </si>
  <si>
    <t>FED005_041823_00.CSV</t>
  </si>
  <si>
    <t>FED006_041823_00.CSV</t>
  </si>
  <si>
    <t>FED005_042223_00.CSV</t>
  </si>
  <si>
    <t>FED006_042223_00.CSV</t>
  </si>
  <si>
    <t>FEDXDF9</t>
  </si>
  <si>
    <t>FED009_032923_02.CSV</t>
  </si>
  <si>
    <t>FED009_033023_01.CSV</t>
  </si>
  <si>
    <t>FED007_041023_00.CSV</t>
  </si>
  <si>
    <t>FED008_041023_00.CSV</t>
  </si>
  <si>
    <t>FED007_041423_00.CSV</t>
  </si>
  <si>
    <t>FED008_041423_00.CSV</t>
  </si>
  <si>
    <t>FED007_041823_00.CSV</t>
  </si>
  <si>
    <t>FED008_041823_00.CSV</t>
  </si>
  <si>
    <t>FED007_042223_00.CSV</t>
  </si>
  <si>
    <t>FED008_042223_00.CSV</t>
  </si>
  <si>
    <t>FEDXDF10</t>
  </si>
  <si>
    <t>FED010_032923_02.CSV</t>
  </si>
  <si>
    <t>FED010_033023_04.CSV</t>
  </si>
  <si>
    <t>FED009_041023_00.CSV</t>
  </si>
  <si>
    <t>FED010_041023_00.CSV</t>
  </si>
  <si>
    <t>FED009_041423_00.CSV</t>
  </si>
  <si>
    <t>FED010_041423_00.CSV</t>
  </si>
  <si>
    <t>FED009_041823_00.CSV</t>
  </si>
  <si>
    <t>FED010_041823_00.CSV</t>
  </si>
  <si>
    <t>FED009_042223_00.CSV</t>
  </si>
  <si>
    <t>FED010_042223_00.CSV</t>
  </si>
  <si>
    <t>FEDXDF11</t>
  </si>
  <si>
    <t>FED011_032923_02.CSV</t>
  </si>
  <si>
    <t>NR</t>
  </si>
  <si>
    <t>FED011_033023_01.CSV</t>
  </si>
  <si>
    <t>FED011_040923_00.CSV</t>
  </si>
  <si>
    <t>FED012_040923_00.CSV</t>
  </si>
  <si>
    <t>FED011_041323_00.CSV</t>
  </si>
  <si>
    <t>FED012_041323_00.CSV</t>
  </si>
  <si>
    <t>FED011_041723_00.CSV</t>
  </si>
  <si>
    <t>FED012_041723_00.CSV</t>
  </si>
  <si>
    <t>FED011_042123_02.CSV</t>
  </si>
  <si>
    <t>FED012_042123_02.CSV</t>
  </si>
  <si>
    <t>FEDXDF12</t>
  </si>
  <si>
    <t>FED012_032923_02.CSV</t>
  </si>
  <si>
    <t>FED012_033023_01.CSV</t>
  </si>
  <si>
    <t>FED000_040923_00.CSV</t>
  </si>
  <si>
    <t>FED014_040923_00.CSV</t>
  </si>
  <si>
    <t>FED000_041323_00.CSV</t>
  </si>
  <si>
    <t>FED014_041323_00.CSV</t>
  </si>
  <si>
    <t>FED001_042523_02.CSV</t>
  </si>
  <si>
    <t>FED002_042523_02.CSV</t>
  </si>
  <si>
    <t>FED000_042123_02.CSV</t>
  </si>
  <si>
    <t>FED014_042123_02.CSV</t>
  </si>
  <si>
    <t>FEDXDF13</t>
  </si>
  <si>
    <t>FED000_032923_02.CSV</t>
  </si>
  <si>
    <t>FED000_033023_01.CSV</t>
  </si>
  <si>
    <t>FED015_040923_00.CSV</t>
  </si>
  <si>
    <t>FED016_040923_00.CSV</t>
  </si>
  <si>
    <t>FED015_041323_00.CSV</t>
  </si>
  <si>
    <t>FED016_041323_00.CSV</t>
  </si>
  <si>
    <t>FED015_041723_00.CSV</t>
  </si>
  <si>
    <t>FED016_041723_00.CSV</t>
  </si>
  <si>
    <t>FED015_042123_04.CSV</t>
  </si>
  <si>
    <t>FED016_042123_04.CSV</t>
  </si>
  <si>
    <t>FEDXDF14</t>
  </si>
  <si>
    <t>FED014_032923_03.CSV</t>
  </si>
  <si>
    <t>FED014_033023_00.CSV</t>
  </si>
  <si>
    <t>FED014_033123_01.CSV</t>
  </si>
  <si>
    <t xml:space="preserve"> FED017_040923_00.CSV</t>
  </si>
  <si>
    <t>FED018_040923_00.CSV</t>
  </si>
  <si>
    <t>FED017_041323_00.CSV</t>
  </si>
  <si>
    <t>FED018_041323_00.CSV</t>
  </si>
  <si>
    <t>FED017_041723_02.CSV</t>
  </si>
  <si>
    <t>FED018_041723_00.CSV</t>
  </si>
  <si>
    <t>FED017_042123_03.CSV</t>
  </si>
  <si>
    <t>FED018_042123_05.CSV</t>
  </si>
  <si>
    <t>FEDXDF15</t>
  </si>
  <si>
    <t>FED015_032923_08.CSV</t>
  </si>
  <si>
    <t>FED015_033023_00.CSV</t>
  </si>
  <si>
    <t>FED015_033123_01.CSV</t>
  </si>
  <si>
    <t>FED019_040923_00.CSV</t>
  </si>
  <si>
    <t>FED020_040923_00.CSV</t>
  </si>
  <si>
    <t>FED019_041323_00.CSV</t>
  </si>
  <si>
    <t>FED020_041323_00.CSV</t>
  </si>
  <si>
    <t>FED019_041723_00.CSV</t>
  </si>
  <si>
    <t>FED020_041723_00.CSV</t>
  </si>
  <si>
    <t>FED019_042123_02.CSV</t>
  </si>
  <si>
    <t>FED020_042123_02.CSV</t>
  </si>
  <si>
    <t>FEDXDF16</t>
  </si>
  <si>
    <t>FED016_032923_05.CSV</t>
  </si>
  <si>
    <t>FED016_033023_01.CSV</t>
  </si>
  <si>
    <t>FED011_041023_00.CSV</t>
  </si>
  <si>
    <t>FED012_041023_00.CSV</t>
  </si>
  <si>
    <t>FED011_041423_00.CSV</t>
  </si>
  <si>
    <t>FED012_041423_00.CSV</t>
  </si>
  <si>
    <t>FED011_041823_00.CSV</t>
  </si>
  <si>
    <t>FED012_041823_00.CSV</t>
  </si>
  <si>
    <t>FED011_042223_00.CSV</t>
  </si>
  <si>
    <t>FED012_042223_00.CSV</t>
  </si>
  <si>
    <t>FEDXDF17</t>
  </si>
  <si>
    <t>FED017_032923_03.CSV</t>
  </si>
  <si>
    <t>FED017_033023_00.CSV</t>
  </si>
  <si>
    <t>FED017_033123_01.CSV</t>
  </si>
  <si>
    <t>FED000_041023_00.CSV</t>
  </si>
  <si>
    <t>FED014_041023_00.CSV</t>
  </si>
  <si>
    <t>FED000_041423_00.CSV</t>
  </si>
  <si>
    <t>FED014_041423_00.CSV</t>
  </si>
  <si>
    <t>FED000_041823_01.CSV</t>
  </si>
  <si>
    <t>FED014_041823_00.CSV</t>
  </si>
  <si>
    <t>FED000_042223_00.CSV</t>
  </si>
  <si>
    <t>FED014_042223_00.CSV</t>
  </si>
  <si>
    <t>FEDXDF18</t>
  </si>
  <si>
    <t>FED018_032923_08.CSV</t>
  </si>
  <si>
    <t>FED018_033023_01.CSV</t>
  </si>
  <si>
    <t>FED015_041023_00.CSV</t>
  </si>
  <si>
    <t>FED016_041023_00.CSV</t>
  </si>
  <si>
    <t>FED015_041423_00.CSV</t>
  </si>
  <si>
    <t>FED016_041423_00.CSV</t>
  </si>
  <si>
    <t>FED015_041823_00.CSV</t>
  </si>
  <si>
    <t>FED016_041823_00.CSV</t>
  </si>
  <si>
    <t>FED015_042223_00.CSV</t>
  </si>
  <si>
    <t>FED016_042223_00.CSV</t>
  </si>
  <si>
    <t>FEDXDF19</t>
  </si>
  <si>
    <t>FED019_032923_02.CSV</t>
  </si>
  <si>
    <t>FED019_033023_01.CSV</t>
  </si>
  <si>
    <t>FED017_041023_00.CSV</t>
  </si>
  <si>
    <t>FED018_041023_00.CSV</t>
  </si>
  <si>
    <t>FED017_041423_00.CSV</t>
  </si>
  <si>
    <t>FED018_041423_00.CSV</t>
  </si>
  <si>
    <t>FED017_041823_00.CSV</t>
  </si>
  <si>
    <t>FED018_041823_00.CSV</t>
  </si>
  <si>
    <t>FED017_042223_01.CSV</t>
  </si>
  <si>
    <t>FED020_042223_02.CSV</t>
  </si>
  <si>
    <t>FEDXDF20</t>
  </si>
  <si>
    <t>FED020_032923_03.CSV</t>
  </si>
  <si>
    <t>FED020_033023_01.CSV</t>
  </si>
  <si>
    <t>FED019_041023_00.CSV</t>
  </si>
  <si>
    <t>FED020_041023_00.CSV</t>
  </si>
  <si>
    <t>FED019_041423_00.CSV</t>
  </si>
  <si>
    <t>FED020_041423_00.CSV</t>
  </si>
  <si>
    <t>FED019_041823_00.CSV</t>
  </si>
  <si>
    <t>FED020_041823_00.CSV</t>
  </si>
  <si>
    <t>FED003_042523_00.CSV</t>
  </si>
  <si>
    <t>FED004_042523_00.CSV</t>
  </si>
  <si>
    <t>M</t>
  </si>
  <si>
    <t>FED001_040123_01.CSV</t>
  </si>
  <si>
    <t>FED001_040223_01.CSV</t>
  </si>
  <si>
    <t>FED001_041123_00.CSV</t>
  </si>
  <si>
    <t>FED002_041123_00.CSV</t>
  </si>
  <si>
    <t>FED001_041523_00.CSV</t>
  </si>
  <si>
    <t>FED002_041523_00.CSV</t>
  </si>
  <si>
    <t>FED001_041923_00.CSV</t>
  </si>
  <si>
    <t>FED002_041923_00.CSV</t>
  </si>
  <si>
    <t>FED001_042323_00.CSV</t>
  </si>
  <si>
    <t>FED002_042323_00.CSV</t>
  </si>
  <si>
    <t>FED002_040123_02.CSV</t>
  </si>
  <si>
    <t>FED002_040223_02.CSV</t>
  </si>
  <si>
    <t>FED003_041123_00.CSV</t>
  </si>
  <si>
    <t>FED004_041123_00.CSV</t>
  </si>
  <si>
    <t>FED003_041523_00.CSV</t>
  </si>
  <si>
    <t>FED004_041523_00.CSV</t>
  </si>
  <si>
    <t>FED003_041923_00.CSV</t>
  </si>
  <si>
    <t>FED004_041923_00.CSV</t>
  </si>
  <si>
    <t>FED003_042323_00.CSV</t>
  </si>
  <si>
    <t>FED004_042323_00.CSV</t>
  </si>
  <si>
    <t>FED003_040123_01.CSV</t>
  </si>
  <si>
    <t>FED003_040223_01.CSV</t>
  </si>
  <si>
    <t>FED005_041123_00.CSV</t>
  </si>
  <si>
    <t>FED006_041123_00.CSV</t>
  </si>
  <si>
    <t>FED005_041523_00.CSV</t>
  </si>
  <si>
    <t>FED006_041523_00.CSV</t>
  </si>
  <si>
    <t>FED005_041923_00.CSV</t>
  </si>
  <si>
    <t>FED006_041923_00.CSV</t>
  </si>
  <si>
    <t>FED005_042323_00.CSV</t>
  </si>
  <si>
    <t>FED006_042323_00.CSV</t>
  </si>
  <si>
    <t>FED004_040123_01.CSV</t>
  </si>
  <si>
    <t>FED004_040223_01.CSV</t>
  </si>
  <si>
    <t>FED007_041123_00.CSV</t>
  </si>
  <si>
    <t>FED008_041123_00.CSV</t>
  </si>
  <si>
    <t>FED007_041523_00.CSV</t>
  </si>
  <si>
    <t>FED008_041523_00.CSV</t>
  </si>
  <si>
    <t>FED007_041923_00.CSV</t>
  </si>
  <si>
    <t>FED008_041923_00.CSV</t>
  </si>
  <si>
    <t>FED007_042323_00.CSV</t>
  </si>
  <si>
    <t>FED008_042323_00.CSV</t>
  </si>
  <si>
    <t>FED005_040123_02.CSV</t>
  </si>
  <si>
    <t>FED005_040223_00.CSV</t>
  </si>
  <si>
    <t>FED005_040323_01.CSV</t>
  </si>
  <si>
    <t>FED009_041123_00.CSV</t>
  </si>
  <si>
    <t>FED010_041123_00.CSV</t>
  </si>
  <si>
    <t>FED009_041523_00.CSV</t>
  </si>
  <si>
    <t>FED010_041523_00.CSV</t>
  </si>
  <si>
    <t>FED009_041923_00.CSV</t>
  </si>
  <si>
    <t>FED010_041923_00.CSV</t>
  </si>
  <si>
    <t>FED009_042323_00.CSV</t>
  </si>
  <si>
    <t>FED010_042323_00.CSV</t>
  </si>
  <si>
    <t>FED006_040123_01.CSV</t>
  </si>
  <si>
    <t>FED006_040223_01.CSV</t>
  </si>
  <si>
    <t>FED001_041223_00.CSV</t>
  </si>
  <si>
    <t>FED002_041223_00.CSV</t>
  </si>
  <si>
    <t>FED001_041623_00.CSV</t>
  </si>
  <si>
    <t>FED002_041623_00.CSV</t>
  </si>
  <si>
    <t>FED001_042023_00.CSV</t>
  </si>
  <si>
    <t>FED002_042023_00.CSV</t>
  </si>
  <si>
    <t>FED001_042423_00.CSV</t>
  </si>
  <si>
    <t>FED002_042423_00.CSV</t>
  </si>
  <si>
    <t>FED007_040123_01.CSV</t>
  </si>
  <si>
    <t>FED007_040223_00.CSV</t>
  </si>
  <si>
    <t>FED007_040323_01.CSV</t>
  </si>
  <si>
    <t>FED003_041223_00.CSV</t>
  </si>
  <si>
    <t>FED004_041223_00.CSV</t>
  </si>
  <si>
    <t>FED003_041623_00.CSV</t>
  </si>
  <si>
    <t>FED004_041623_00.CSV</t>
  </si>
  <si>
    <t>FED003_042023_00.CSV</t>
  </si>
  <si>
    <t>FED004_042023_00.CSV</t>
  </si>
  <si>
    <t>FED003_042423_00.CSV</t>
  </si>
  <si>
    <t>FED004_042423_00.CSV</t>
  </si>
  <si>
    <t>FED008_040123_01.CSV</t>
  </si>
  <si>
    <t>FED008_040223_02.CSV</t>
  </si>
  <si>
    <t>FED005_041223_00.CSV</t>
  </si>
  <si>
    <t>FED006_041223_00.CSV</t>
  </si>
  <si>
    <t>FED005_041623_00.CSV</t>
  </si>
  <si>
    <t>FED006_041623_00.CSV</t>
  </si>
  <si>
    <t>FED005_042023_00.CSV</t>
  </si>
  <si>
    <t>FED006_042023_00.CSV</t>
  </si>
  <si>
    <t>FED005_042423_00.CSV</t>
  </si>
  <si>
    <t>FED006_042423_00.CSV</t>
  </si>
  <si>
    <t>FED009_040123_02.CSV</t>
  </si>
  <si>
    <t>FED009_040223_01.CSV</t>
  </si>
  <si>
    <t>FED007_041223_00.CSV</t>
  </si>
  <si>
    <t>FED008_041223_00.CSV</t>
  </si>
  <si>
    <t>FED007_041623_00.CSV</t>
  </si>
  <si>
    <t>FED008_041623_00.CSV</t>
  </si>
  <si>
    <t>FED007_042023_00.CSV</t>
  </si>
  <si>
    <t>FED008_042023_00.CSV</t>
  </si>
  <si>
    <t>FED007_042423_00.CSV</t>
  </si>
  <si>
    <t>FED008_042423_00.CSV</t>
  </si>
  <si>
    <t>FED010_040123_01.CSV</t>
  </si>
  <si>
    <t>FED010_040223_01.CSV</t>
  </si>
  <si>
    <t>FED009_041223_00.CSV</t>
  </si>
  <si>
    <t>FED010_041223_00.CSV</t>
  </si>
  <si>
    <t>FED009_041623_00.CSV</t>
  </si>
  <si>
    <t>FED010_041623_00.CSV</t>
  </si>
  <si>
    <t>FED009_042023_00.CSV</t>
  </si>
  <si>
    <t>FED010_042023_00.CSV</t>
  </si>
  <si>
    <t>FED009_042423_00.CSV</t>
  </si>
  <si>
    <t>FED010_042423_00.CSV</t>
  </si>
  <si>
    <t>FED011_040123_01.CSV</t>
  </si>
  <si>
    <t>FED011_040223_01.CSV</t>
  </si>
  <si>
    <t>FED011_041123_00.CSV</t>
  </si>
  <si>
    <t>FED012_041123_00.CSV</t>
  </si>
  <si>
    <t>FED011_041523_00.CSV</t>
  </si>
  <si>
    <t>FED012_041523_00.CSV</t>
  </si>
  <si>
    <t>FED011_041923_00.CSV</t>
  </si>
  <si>
    <t>FED012_041923_00.CSV</t>
  </si>
  <si>
    <t>FED011_042323_00.CSV</t>
  </si>
  <si>
    <t>FED012_042323_00.CSV</t>
  </si>
  <si>
    <t>FED012_040123_01.CSV</t>
  </si>
  <si>
    <t>FED012_040223_01.CSV</t>
  </si>
  <si>
    <t>FED000_041123_00.CSV</t>
  </si>
  <si>
    <t>FED014_041123_00.CSV</t>
  </si>
  <si>
    <t>FED000_041523_00.CSV</t>
  </si>
  <si>
    <t>FED014_041523_00.CSV</t>
  </si>
  <si>
    <t>FED000_041923_00.CSV</t>
  </si>
  <si>
    <t>FED014_041923_00.CSV</t>
  </si>
  <si>
    <t>FED000_042323_00.CSV</t>
  </si>
  <si>
    <t>FED014_042323_00.CSV</t>
  </si>
  <si>
    <t>FED000_040123_02.CSV</t>
  </si>
  <si>
    <t>FED000_040223_01.CSV</t>
  </si>
  <si>
    <t>FED015_041123_00.CSV</t>
  </si>
  <si>
    <t>FED016_041123_00.CSV</t>
  </si>
  <si>
    <t>FED015_041523_00.CSV</t>
  </si>
  <si>
    <t>FED016_041523_00.CSV</t>
  </si>
  <si>
    <t>FED015_041923_00.CSV</t>
  </si>
  <si>
    <t>FED016_041923_00.CSV</t>
  </si>
  <si>
    <t>FED015_042323_00.CSV</t>
  </si>
  <si>
    <t>FED016_042323_00.CSV</t>
  </si>
  <si>
    <t>FED014_040123_01.CSV</t>
  </si>
  <si>
    <t>FED014_040223_01.CSV</t>
  </si>
  <si>
    <t>FED017_041123_01.CSV</t>
  </si>
  <si>
    <t>FED018_041123_00.CSV</t>
  </si>
  <si>
    <t>FED017_041523_00.CSV</t>
  </si>
  <si>
    <t>FED018_041523_00.CSV</t>
  </si>
  <si>
    <t>FED017_041923_00.CSV</t>
  </si>
  <si>
    <t>FED018_041923_00.CSV</t>
  </si>
  <si>
    <t>FED017_042323_00.CSV</t>
  </si>
  <si>
    <t>FED020_042323_00.CSV</t>
  </si>
  <si>
    <t>FED015_040123_01.CSV</t>
  </si>
  <si>
    <t>FED015_040223_01.CSV</t>
  </si>
  <si>
    <t>FED019_041123_00.CSV</t>
  </si>
  <si>
    <t>FED020_041123_00.CSV</t>
  </si>
  <si>
    <t>FED019_041523_00.CSV</t>
  </si>
  <si>
    <t>FED020_041523_00.CSV</t>
  </si>
  <si>
    <t>FED019_041923_00.CSV</t>
  </si>
  <si>
    <t>FED020_041923_00.CSV</t>
  </si>
  <si>
    <t>FED005_042523_00.CSV</t>
  </si>
  <si>
    <t>FED006_042523_00.CSV</t>
  </si>
  <si>
    <t>FED016_040123_01.CSV</t>
  </si>
  <si>
    <t>FED016_040223_01.CSV</t>
  </si>
  <si>
    <t>FED011_041223_00.CSV</t>
  </si>
  <si>
    <t>FED012_041223_00.CSV</t>
  </si>
  <si>
    <t>FED011_041623_00.CSV</t>
  </si>
  <si>
    <t>FED012_041623_00.CSV</t>
  </si>
  <si>
    <t>FED011_042023_00.CSV</t>
  </si>
  <si>
    <t>FED012_042023_00.CSV</t>
  </si>
  <si>
    <t>FED011_042423_00.CSV</t>
  </si>
  <si>
    <t>FED012_042423_00.CSV</t>
  </si>
  <si>
    <t>FED017_040123_01.CSV</t>
  </si>
  <si>
    <t>FED017_040223_03.CSV</t>
  </si>
  <si>
    <t>FED000_041223_00.CSV</t>
  </si>
  <si>
    <t>FED014_041223_00.CSV</t>
  </si>
  <si>
    <t>FED000_041623_00.CSV</t>
  </si>
  <si>
    <t>FED014_041623_00.CSV</t>
  </si>
  <si>
    <t>FED000_042023_01.CSV</t>
  </si>
  <si>
    <t>FED014_042023_00.CSV</t>
  </si>
  <si>
    <t>FED000_042423_00.CSV</t>
  </si>
  <si>
    <t>FED014_042423_00.CSV</t>
  </si>
  <si>
    <t>FED018_040123_01.CSV</t>
  </si>
  <si>
    <t>FED018_040223_01.CSV</t>
  </si>
  <si>
    <t>FED015_041223_00.CSV</t>
  </si>
  <si>
    <t>FED016_041223_00.CSV</t>
  </si>
  <si>
    <t>FED015_041623_00.CSV</t>
  </si>
  <si>
    <t>FED016_041623_00.CSV</t>
  </si>
  <si>
    <t>FED015_042023_00.CSV</t>
  </si>
  <si>
    <t>FED016_042023_00.CSV</t>
  </si>
  <si>
    <t>FED015_042423_00.CSV</t>
  </si>
  <si>
    <t>FED016_042423_00.CSV</t>
  </si>
  <si>
    <t>FED019_040123_01.CSV</t>
  </si>
  <si>
    <t>FED019_040223_01.CSV</t>
  </si>
  <si>
    <t>FED017_041223_00.CSV</t>
  </si>
  <si>
    <t>FED018_041223_00.CSV</t>
  </si>
  <si>
    <t>FED017_041623_00.CSV</t>
  </si>
  <si>
    <t>FED018_041623_00.CSV</t>
  </si>
  <si>
    <t>FED017_042023_00.CSV</t>
  </si>
  <si>
    <t>FED018_042023_00.CSV</t>
  </si>
  <si>
    <t>FED017_042423_00.CSV</t>
  </si>
  <si>
    <t>FED020_042423_00.CSV</t>
  </si>
  <si>
    <t>FED020_040123_03.CSV</t>
  </si>
  <si>
    <t>FED020_040223_01.CSV</t>
  </si>
  <si>
    <t>FED019_041223_00.CSV</t>
  </si>
  <si>
    <t>FED020_041223_00.CSV</t>
  </si>
  <si>
    <t>FED019_041623_00.CSV</t>
  </si>
  <si>
    <t>FED020_041623_00.CSV</t>
  </si>
  <si>
    <t>FED019_042023_00.CSV</t>
  </si>
  <si>
    <t>FED020_042023_00.CSV</t>
  </si>
  <si>
    <t>FED007_042523_00.CSV</t>
  </si>
  <si>
    <t>FED008_042523_00.CSV</t>
  </si>
  <si>
    <t>Mouse</t>
  </si>
  <si>
    <t>BW measuremnt times</t>
  </si>
  <si>
    <t>AV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</si>
  <si>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</si>
  <si>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</si>
  <si>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</si>
  <si>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</si>
  <si>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</si>
  <si>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</si>
  <si>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</si>
  <si>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</si>
  <si>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</si>
  <si>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</si>
  <si>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</si>
  <si>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</si>
  <si>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</si>
  <si>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</si>
  <si>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</si>
  <si>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</si>
  <si>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</si>
  <si>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</si>
  <si>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</si>
  <si>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T.test Females</t>
  </si>
  <si>
    <t>M10</t>
  </si>
  <si>
    <t>T.test Males</t>
  </si>
  <si>
    <t>T.TEST DAY BY DAY</t>
  </si>
  <si>
    <t>AV F PR</t>
  </si>
  <si>
    <t>AV F NR</t>
  </si>
  <si>
    <t>AV M PR</t>
  </si>
  <si>
    <t>AV M NR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</si>
  <si>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</si>
  <si>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</si>
  <si>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</si>
  <si>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</si>
  <si>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</si>
  <si>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</si>
  <si>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</si>
  <si>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</si>
  <si>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</si>
  <si>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</si>
  <si>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</si>
  <si>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</si>
  <si>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</si>
  <si>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</si>
  <si>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</si>
  <si>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</si>
  <si>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</si>
  <si>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</si>
  <si>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</si>
  <si>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</si>
  <si>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AV_PR_F</t>
  </si>
  <si>
    <t>AV_NR_F</t>
  </si>
  <si>
    <t>AV_PR_M</t>
  </si>
  <si>
    <t>AV_NR_M</t>
  </si>
  <si>
    <t>7 days</t>
  </si>
  <si>
    <t>3 days</t>
  </si>
  <si>
    <t>FW measuremnt times</t>
  </si>
  <si>
    <t>AV F</t>
  </si>
  <si>
    <t>10 days</t>
  </si>
  <si>
    <t>13 days</t>
  </si>
  <si>
    <t>16 days</t>
  </si>
  <si>
    <t>AV M</t>
  </si>
  <si>
    <t>F T.TEST</t>
  </si>
  <si>
    <t>Male T.TEST</t>
  </si>
  <si>
    <t>Label</t>
  </si>
  <si>
    <t>Fat</t>
  </si>
  <si>
    <t>Lean</t>
  </si>
  <si>
    <t>ID</t>
  </si>
  <si>
    <t>fat</t>
  </si>
  <si>
    <t>lean</t>
  </si>
  <si>
    <t>BW(g)</t>
  </si>
  <si>
    <t>FEDXD1F</t>
  </si>
  <si>
    <t>FEDXD1M</t>
  </si>
  <si>
    <t>FEDXD2F</t>
  </si>
  <si>
    <t>FEDXD2M</t>
  </si>
  <si>
    <t>FEDXD3F</t>
  </si>
  <si>
    <t>FEDXD3M</t>
  </si>
  <si>
    <t>FEDXD4F</t>
  </si>
  <si>
    <t>FEDXD4M</t>
  </si>
  <si>
    <t>FEDXD5F</t>
  </si>
  <si>
    <t>FEDXD5M</t>
  </si>
  <si>
    <t>FEDXD6F</t>
  </si>
  <si>
    <t>FEDXD6M</t>
  </si>
  <si>
    <t>FEDXD7F</t>
  </si>
  <si>
    <t>FEDXD7M</t>
  </si>
  <si>
    <t>FEDXD8F</t>
  </si>
  <si>
    <t>FEDXD8M</t>
  </si>
  <si>
    <t>FEDXD9F</t>
  </si>
  <si>
    <t>FEDXD9M</t>
  </si>
  <si>
    <t>FEDXD10F</t>
  </si>
  <si>
    <t>FEDXD10M</t>
  </si>
  <si>
    <t>T.TEST</t>
  </si>
  <si>
    <t>FEDXD11F</t>
  </si>
  <si>
    <t>FEDXD11M</t>
  </si>
  <si>
    <t>FEDXD12F</t>
  </si>
  <si>
    <t>FEDXD12M</t>
  </si>
  <si>
    <t>FEDXD13F</t>
  </si>
  <si>
    <t>FEDXD13M</t>
  </si>
  <si>
    <t>FEDXD14F</t>
  </si>
  <si>
    <t>FEDXD14M</t>
  </si>
  <si>
    <t>FEDXD15F</t>
  </si>
  <si>
    <t>FEDXD15M</t>
  </si>
  <si>
    <t>FEDXD16F</t>
  </si>
  <si>
    <t>FEDXD16M</t>
  </si>
  <si>
    <t>FEDXD17F</t>
  </si>
  <si>
    <t>FEDXD17M</t>
  </si>
  <si>
    <t>FEDXD18F</t>
  </si>
  <si>
    <t>FEDXD18M</t>
  </si>
  <si>
    <t>FEDXD19F</t>
  </si>
  <si>
    <t>FEDXD19M</t>
  </si>
  <si>
    <t>FEDXD20F</t>
  </si>
  <si>
    <t>FEDXD20M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</si>
</sst>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24</xdr:row>
      <xdr:rowOff>114300</xdr:rowOff>
    </xdr:from>
    <xdr:ext cx="8177047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9FA8D4-B38D-2907-8E7E-EE68698EB989}"/>
            </a:ext>
          </a:extLst>
        </xdr:cNvPr>
        <xdr:cNvSpPr txBox="1"/>
      </xdr:nvSpPr>
      <xdr:spPr>
        <a:xfrm>
          <a:off x="3238500" y="4686300"/>
          <a:ext cx="817704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</a:rPr>
            <a:t>No difference in bodyweights</a:t>
          </a:r>
          <a:r>
            <a:rPr lang="en-GB" sz="2400" baseline="0">
              <a:solidFill>
                <a:srgbClr val="FF0000"/>
              </a:solidFill>
            </a:rPr>
            <a:t> after 20 days of diet manipulation</a:t>
          </a:r>
          <a:endParaRPr lang="en-GB" sz="24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4</xdr:row>
      <xdr:rowOff>114300</xdr:rowOff>
    </xdr:from>
    <xdr:ext cx="10870092" cy="6937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47E04B-3C9C-433F-9812-AE3F986F57D6}"/>
            </a:ext>
          </a:extLst>
        </xdr:cNvPr>
        <xdr:cNvSpPr txBox="1"/>
      </xdr:nvSpPr>
      <xdr:spPr>
        <a:xfrm>
          <a:off x="5743575" y="876300"/>
          <a:ext cx="10870092" cy="693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</a:t>
          </a: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13 days female PR mice increase their intake however males show a difference after 16 days</a:t>
          </a:r>
          <a:b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Bodyweight remains similar among the two groups at this point.</a:t>
          </a:r>
          <a:endParaRPr lang="en-GB" sz="20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438150</xdr:colOff>
      <xdr:row>3</xdr:row>
      <xdr:rowOff>114300</xdr:rowOff>
    </xdr:from>
    <xdr:ext cx="14186512" cy="8139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C46B04-9DCD-0EE6-B638-E7CD7581400C}"/>
            </a:ext>
          </a:extLst>
        </xdr:cNvPr>
        <xdr:cNvSpPr txBox="1"/>
      </xdr:nvSpPr>
      <xdr:spPr>
        <a:xfrm>
          <a:off x="8362950" y="685800"/>
          <a:ext cx="14186512" cy="813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 almost 1 month being on diet, only</a:t>
          </a: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female PR mice have higher fat mass compared to female NR mice.</a:t>
          </a:r>
          <a:b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However at the day of scan, female PR mice also have higher body weight</a:t>
          </a:r>
          <a:endParaRPr lang="en-GB" sz="24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mid Taghipourbibalan" id="{49E8B411-4B4D-4025-8559-F7AAA4AC8E4F}" userId="S::hta031@uit.no::29922949-cdb3-4375-8ce2-aa711aea7c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12-14T13:39:27.44" personId="{49E8B411-4B4D-4025-8559-F7AAA4AC8E4F}" id="{567B8444-89FC-4081-8475-4BF644144571}">
    <text xml:space="preserve">Only up to measurement 9 is valid for the experiment, the rest are extra measurements, not part of the initial plan of the experiment.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B3F-C6CB-45D4-8236-338F6F2DA6B5}">
  <dimension ref="A1:H406"/>
  <sheetViews>
    <sheetView workbookViewId="0">
      <selection activeCell="R17" sqref="R17"/>
    </sheetView>
  </sheetViews>
  <sheetFormatPr defaultRowHeight="15" x14ac:dyDescent="0.25"/>
  <cols>
    <col min="1" max="1" width="10.42578125" bestFit="1" customWidth="1"/>
    <col min="2" max="2" width="4.140625" bestFit="1" customWidth="1"/>
    <col min="3" max="3" width="6.85546875" bestFit="1" customWidth="1"/>
    <col min="4" max="4" width="22.140625" bestFit="1" customWidth="1"/>
    <col min="5" max="5" width="16.140625" bestFit="1" customWidth="1"/>
    <col min="6" max="6" width="11.140625" bestFit="1" customWidth="1"/>
    <col min="7" max="7" width="6.5703125" bestFit="1" customWidth="1"/>
    <col min="8" max="8" width="4.85546875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 t="s">
        <v>9</v>
      </c>
      <c r="C2" s="3">
        <v>1</v>
      </c>
      <c r="D2" s="4" t="s">
        <v>10</v>
      </c>
      <c r="E2" s="3">
        <v>0</v>
      </c>
      <c r="F2" s="3" t="s">
        <v>11</v>
      </c>
      <c r="G2" s="3" t="s">
        <v>12</v>
      </c>
      <c r="H2" s="3" t="s">
        <v>13</v>
      </c>
    </row>
    <row r="3" spans="1:8" x14ac:dyDescent="0.25">
      <c r="A3" s="3" t="s">
        <v>8</v>
      </c>
      <c r="B3" s="3" t="s">
        <v>9</v>
      </c>
      <c r="C3" s="3">
        <v>1</v>
      </c>
      <c r="D3" s="4" t="s">
        <v>14</v>
      </c>
      <c r="E3" s="3">
        <v>0</v>
      </c>
      <c r="F3" s="3" t="s">
        <v>11</v>
      </c>
      <c r="G3" s="3" t="s">
        <v>15</v>
      </c>
      <c r="H3" s="3" t="s">
        <v>13</v>
      </c>
    </row>
    <row r="4" spans="1:8" x14ac:dyDescent="0.25">
      <c r="A4" s="3" t="s">
        <v>8</v>
      </c>
      <c r="B4" s="3" t="s">
        <v>9</v>
      </c>
      <c r="C4" s="3">
        <v>1</v>
      </c>
      <c r="D4" s="4" t="s">
        <v>16</v>
      </c>
      <c r="E4" s="3">
        <v>1</v>
      </c>
      <c r="F4" s="3" t="s">
        <v>17</v>
      </c>
      <c r="G4" s="3" t="s">
        <v>15</v>
      </c>
      <c r="H4" s="3" t="s">
        <v>13</v>
      </c>
    </row>
    <row r="5" spans="1:8" x14ac:dyDescent="0.25">
      <c r="A5" s="3" t="s">
        <v>8</v>
      </c>
      <c r="B5" s="3" t="s">
        <v>9</v>
      </c>
      <c r="C5" s="3">
        <v>1</v>
      </c>
      <c r="D5" s="4" t="s">
        <v>18</v>
      </c>
      <c r="E5" s="3">
        <v>1</v>
      </c>
      <c r="F5" s="3" t="s">
        <v>19</v>
      </c>
      <c r="G5" s="3" t="s">
        <v>15</v>
      </c>
      <c r="H5" s="3" t="s">
        <v>13</v>
      </c>
    </row>
    <row r="6" spans="1:8" x14ac:dyDescent="0.25">
      <c r="A6" s="3" t="s">
        <v>8</v>
      </c>
      <c r="B6" s="3" t="s">
        <v>9</v>
      </c>
      <c r="C6" s="3">
        <v>1</v>
      </c>
      <c r="D6" s="4" t="s">
        <v>20</v>
      </c>
      <c r="E6" s="3">
        <v>2</v>
      </c>
      <c r="F6" s="3" t="s">
        <v>17</v>
      </c>
      <c r="G6" s="3" t="s">
        <v>15</v>
      </c>
      <c r="H6" s="3" t="s">
        <v>13</v>
      </c>
    </row>
    <row r="7" spans="1:8" x14ac:dyDescent="0.25">
      <c r="A7" s="3" t="s">
        <v>8</v>
      </c>
      <c r="B7" s="3" t="s">
        <v>9</v>
      </c>
      <c r="C7" s="3">
        <v>1</v>
      </c>
      <c r="D7" s="4" t="s">
        <v>21</v>
      </c>
      <c r="E7" s="3">
        <v>2</v>
      </c>
      <c r="F7" s="5" t="s">
        <v>22</v>
      </c>
      <c r="G7" s="3" t="s">
        <v>15</v>
      </c>
      <c r="H7" s="3" t="s">
        <v>13</v>
      </c>
    </row>
    <row r="8" spans="1:8" x14ac:dyDescent="0.25">
      <c r="A8" s="3" t="s">
        <v>8</v>
      </c>
      <c r="B8" s="3" t="s">
        <v>9</v>
      </c>
      <c r="C8" s="3">
        <v>1</v>
      </c>
      <c r="D8" s="4" t="s">
        <v>23</v>
      </c>
      <c r="E8" s="3">
        <v>3</v>
      </c>
      <c r="F8" s="3" t="s">
        <v>19</v>
      </c>
      <c r="G8" s="3" t="s">
        <v>15</v>
      </c>
      <c r="H8" s="3" t="s">
        <v>13</v>
      </c>
    </row>
    <row r="9" spans="1:8" x14ac:dyDescent="0.25">
      <c r="A9" s="3" t="s">
        <v>8</v>
      </c>
      <c r="B9" s="3" t="s">
        <v>9</v>
      </c>
      <c r="C9" s="3">
        <v>1</v>
      </c>
      <c r="D9" s="4" t="s">
        <v>24</v>
      </c>
      <c r="E9" s="3">
        <v>3</v>
      </c>
      <c r="F9" s="3" t="s">
        <v>22</v>
      </c>
      <c r="G9" s="3" t="s">
        <v>15</v>
      </c>
      <c r="H9" s="3" t="s">
        <v>13</v>
      </c>
    </row>
    <row r="10" spans="1:8" x14ac:dyDescent="0.25">
      <c r="A10" s="3" t="s">
        <v>8</v>
      </c>
      <c r="B10" s="3" t="s">
        <v>9</v>
      </c>
      <c r="C10" s="3">
        <v>1</v>
      </c>
      <c r="D10" s="4" t="s">
        <v>25</v>
      </c>
      <c r="E10" s="3">
        <v>4</v>
      </c>
      <c r="F10" s="3" t="s">
        <v>19</v>
      </c>
      <c r="G10" s="3" t="s">
        <v>26</v>
      </c>
      <c r="H10" s="3" t="s">
        <v>13</v>
      </c>
    </row>
    <row r="11" spans="1:8" x14ac:dyDescent="0.25">
      <c r="A11" s="3" t="s">
        <v>8</v>
      </c>
      <c r="B11" s="3" t="s">
        <v>9</v>
      </c>
      <c r="C11" s="3">
        <v>1</v>
      </c>
      <c r="D11" s="4" t="s">
        <v>27</v>
      </c>
      <c r="E11" s="3">
        <v>4</v>
      </c>
      <c r="F11" s="3" t="s">
        <v>22</v>
      </c>
      <c r="G11" s="3" t="s">
        <v>26</v>
      </c>
      <c r="H11" s="3" t="s">
        <v>13</v>
      </c>
    </row>
    <row r="12" spans="1:8" x14ac:dyDescent="0.25">
      <c r="A12" s="3" t="s">
        <v>28</v>
      </c>
      <c r="B12" s="3" t="s">
        <v>9</v>
      </c>
      <c r="C12" s="3">
        <v>1</v>
      </c>
      <c r="D12" s="3" t="s">
        <v>29</v>
      </c>
      <c r="E12" s="3">
        <v>0</v>
      </c>
      <c r="F12" s="3" t="s">
        <v>11</v>
      </c>
      <c r="G12" s="3" t="s">
        <v>12</v>
      </c>
      <c r="H12" s="3" t="s">
        <v>13</v>
      </c>
    </row>
    <row r="13" spans="1:8" x14ac:dyDescent="0.25">
      <c r="A13" s="3" t="s">
        <v>28</v>
      </c>
      <c r="B13" s="3" t="s">
        <v>9</v>
      </c>
      <c r="C13" s="3">
        <v>1</v>
      </c>
      <c r="D13" s="3" t="s">
        <v>30</v>
      </c>
      <c r="E13" s="3">
        <v>0</v>
      </c>
      <c r="F13" s="3" t="s">
        <v>11</v>
      </c>
      <c r="G13" s="3" t="s">
        <v>15</v>
      </c>
      <c r="H13" s="3" t="s">
        <v>13</v>
      </c>
    </row>
    <row r="14" spans="1:8" x14ac:dyDescent="0.25">
      <c r="A14" s="3" t="s">
        <v>28</v>
      </c>
      <c r="B14" s="3" t="s">
        <v>9</v>
      </c>
      <c r="C14" s="3">
        <v>1</v>
      </c>
      <c r="D14" s="3" t="s">
        <v>31</v>
      </c>
      <c r="E14" s="3">
        <v>1</v>
      </c>
      <c r="F14" s="3" t="s">
        <v>17</v>
      </c>
      <c r="G14" s="3" t="s">
        <v>15</v>
      </c>
      <c r="H14" s="3" t="s">
        <v>13</v>
      </c>
    </row>
    <row r="15" spans="1:8" x14ac:dyDescent="0.25">
      <c r="A15" s="3" t="s">
        <v>28</v>
      </c>
      <c r="B15" s="3" t="s">
        <v>9</v>
      </c>
      <c r="C15" s="3">
        <v>1</v>
      </c>
      <c r="D15" s="3" t="s">
        <v>32</v>
      </c>
      <c r="E15" s="3">
        <v>1</v>
      </c>
      <c r="F15" s="3" t="s">
        <v>19</v>
      </c>
      <c r="G15" s="3" t="s">
        <v>15</v>
      </c>
      <c r="H15" s="3" t="s">
        <v>13</v>
      </c>
    </row>
    <row r="16" spans="1:8" x14ac:dyDescent="0.25">
      <c r="A16" s="3" t="s">
        <v>28</v>
      </c>
      <c r="B16" s="3" t="s">
        <v>9</v>
      </c>
      <c r="C16" s="3">
        <v>1</v>
      </c>
      <c r="D16" s="3" t="s">
        <v>33</v>
      </c>
      <c r="E16" s="3">
        <v>2</v>
      </c>
      <c r="F16" s="3" t="s">
        <v>17</v>
      </c>
      <c r="G16" s="3" t="s">
        <v>15</v>
      </c>
      <c r="H16" s="3" t="s">
        <v>13</v>
      </c>
    </row>
    <row r="17" spans="1:8" x14ac:dyDescent="0.25">
      <c r="A17" s="3" t="s">
        <v>28</v>
      </c>
      <c r="B17" s="3" t="s">
        <v>9</v>
      </c>
      <c r="C17" s="3">
        <v>1</v>
      </c>
      <c r="D17" s="3" t="s">
        <v>34</v>
      </c>
      <c r="E17" s="3">
        <v>2</v>
      </c>
      <c r="F17" s="5" t="s">
        <v>22</v>
      </c>
      <c r="G17" s="3" t="s">
        <v>15</v>
      </c>
      <c r="H17" s="3" t="s">
        <v>13</v>
      </c>
    </row>
    <row r="18" spans="1:8" x14ac:dyDescent="0.25">
      <c r="A18" s="3" t="s">
        <v>28</v>
      </c>
      <c r="B18" s="3" t="s">
        <v>9</v>
      </c>
      <c r="C18" s="3">
        <v>1</v>
      </c>
      <c r="D18" s="3" t="s">
        <v>35</v>
      </c>
      <c r="E18" s="3">
        <v>3</v>
      </c>
      <c r="F18" s="3" t="s">
        <v>19</v>
      </c>
      <c r="G18" s="3" t="s">
        <v>15</v>
      </c>
      <c r="H18" s="3" t="s">
        <v>13</v>
      </c>
    </row>
    <row r="19" spans="1:8" x14ac:dyDescent="0.25">
      <c r="A19" s="3" t="s">
        <v>28</v>
      </c>
      <c r="B19" s="3" t="s">
        <v>9</v>
      </c>
      <c r="C19" s="3">
        <v>1</v>
      </c>
      <c r="D19" s="3" t="s">
        <v>36</v>
      </c>
      <c r="E19" s="3">
        <v>3</v>
      </c>
      <c r="F19" s="3" t="s">
        <v>22</v>
      </c>
      <c r="G19" s="3" t="s">
        <v>15</v>
      </c>
      <c r="H19" s="3" t="s">
        <v>13</v>
      </c>
    </row>
    <row r="20" spans="1:8" x14ac:dyDescent="0.25">
      <c r="A20" s="3" t="s">
        <v>28</v>
      </c>
      <c r="B20" s="3" t="s">
        <v>9</v>
      </c>
      <c r="C20" s="3">
        <v>1</v>
      </c>
      <c r="D20" s="3" t="s">
        <v>37</v>
      </c>
      <c r="E20" s="3">
        <v>4</v>
      </c>
      <c r="F20" s="3" t="s">
        <v>19</v>
      </c>
      <c r="G20" s="3" t="s">
        <v>26</v>
      </c>
      <c r="H20" s="3" t="s">
        <v>13</v>
      </c>
    </row>
    <row r="21" spans="1:8" x14ac:dyDescent="0.25">
      <c r="A21" s="3" t="s">
        <v>28</v>
      </c>
      <c r="B21" s="3" t="s">
        <v>9</v>
      </c>
      <c r="C21" s="3">
        <v>1</v>
      </c>
      <c r="D21" s="3" t="s">
        <v>38</v>
      </c>
      <c r="E21" s="3">
        <v>4</v>
      </c>
      <c r="F21" s="3" t="s">
        <v>22</v>
      </c>
      <c r="G21" s="3" t="s">
        <v>26</v>
      </c>
      <c r="H21" s="3" t="s">
        <v>13</v>
      </c>
    </row>
    <row r="22" spans="1:8" x14ac:dyDescent="0.25">
      <c r="A22" s="3" t="s">
        <v>39</v>
      </c>
      <c r="B22" s="3" t="s">
        <v>9</v>
      </c>
      <c r="C22" s="3">
        <v>1</v>
      </c>
      <c r="D22" s="3" t="s">
        <v>40</v>
      </c>
      <c r="E22" s="3">
        <v>0</v>
      </c>
      <c r="F22" s="3" t="s">
        <v>11</v>
      </c>
      <c r="G22" s="3" t="s">
        <v>12</v>
      </c>
      <c r="H22" s="3" t="s">
        <v>13</v>
      </c>
    </row>
    <row r="23" spans="1:8" x14ac:dyDescent="0.25">
      <c r="A23" s="3" t="s">
        <v>39</v>
      </c>
      <c r="B23" s="3" t="s">
        <v>9</v>
      </c>
      <c r="C23" s="3">
        <v>1</v>
      </c>
      <c r="D23" s="3" t="s">
        <v>41</v>
      </c>
      <c r="E23" s="3">
        <v>0</v>
      </c>
      <c r="F23" s="3" t="s">
        <v>11</v>
      </c>
      <c r="G23" s="3" t="s">
        <v>15</v>
      </c>
      <c r="H23" s="3" t="s">
        <v>13</v>
      </c>
    </row>
    <row r="24" spans="1:8" x14ac:dyDescent="0.25">
      <c r="A24" s="3" t="s">
        <v>39</v>
      </c>
      <c r="B24" s="3" t="s">
        <v>9</v>
      </c>
      <c r="C24" s="3">
        <v>1</v>
      </c>
      <c r="D24" s="3" t="s">
        <v>42</v>
      </c>
      <c r="E24" s="3">
        <v>1</v>
      </c>
      <c r="F24" s="3" t="s">
        <v>17</v>
      </c>
      <c r="G24" s="3" t="s">
        <v>15</v>
      </c>
      <c r="H24" s="3" t="s">
        <v>13</v>
      </c>
    </row>
    <row r="25" spans="1:8" x14ac:dyDescent="0.25">
      <c r="A25" s="3" t="s">
        <v>39</v>
      </c>
      <c r="B25" s="3" t="s">
        <v>9</v>
      </c>
      <c r="C25" s="3">
        <v>1</v>
      </c>
      <c r="D25" s="3" t="s">
        <v>43</v>
      </c>
      <c r="E25" s="3">
        <v>1</v>
      </c>
      <c r="F25" s="3" t="s">
        <v>19</v>
      </c>
      <c r="G25" s="3" t="s">
        <v>15</v>
      </c>
      <c r="H25" s="3" t="s">
        <v>13</v>
      </c>
    </row>
    <row r="26" spans="1:8" x14ac:dyDescent="0.25">
      <c r="A26" s="3" t="s">
        <v>39</v>
      </c>
      <c r="B26" s="3" t="s">
        <v>9</v>
      </c>
      <c r="C26" s="3">
        <v>1</v>
      </c>
      <c r="D26" s="3" t="s">
        <v>44</v>
      </c>
      <c r="E26" s="3">
        <v>2</v>
      </c>
      <c r="F26" s="3" t="s">
        <v>17</v>
      </c>
      <c r="G26" s="3" t="s">
        <v>15</v>
      </c>
      <c r="H26" s="3" t="s">
        <v>13</v>
      </c>
    </row>
    <row r="27" spans="1:8" x14ac:dyDescent="0.25">
      <c r="A27" s="3" t="s">
        <v>39</v>
      </c>
      <c r="B27" s="3" t="s">
        <v>9</v>
      </c>
      <c r="C27" s="3">
        <v>1</v>
      </c>
      <c r="D27" s="3" t="s">
        <v>45</v>
      </c>
      <c r="E27" s="3">
        <v>2</v>
      </c>
      <c r="F27" s="5" t="s">
        <v>22</v>
      </c>
      <c r="G27" s="3" t="s">
        <v>15</v>
      </c>
      <c r="H27" s="3" t="s">
        <v>13</v>
      </c>
    </row>
    <row r="28" spans="1:8" x14ac:dyDescent="0.25">
      <c r="A28" s="3" t="s">
        <v>39</v>
      </c>
      <c r="B28" s="3" t="s">
        <v>9</v>
      </c>
      <c r="C28" s="3">
        <v>1</v>
      </c>
      <c r="D28" s="3" t="s">
        <v>46</v>
      </c>
      <c r="E28" s="3">
        <v>3</v>
      </c>
      <c r="F28" s="3" t="s">
        <v>19</v>
      </c>
      <c r="G28" s="3" t="s">
        <v>15</v>
      </c>
      <c r="H28" s="3" t="s">
        <v>13</v>
      </c>
    </row>
    <row r="29" spans="1:8" x14ac:dyDescent="0.25">
      <c r="A29" s="3" t="s">
        <v>39</v>
      </c>
      <c r="B29" s="3" t="s">
        <v>9</v>
      </c>
      <c r="C29" s="3">
        <v>1</v>
      </c>
      <c r="D29" s="3" t="s">
        <v>47</v>
      </c>
      <c r="E29" s="3">
        <v>3</v>
      </c>
      <c r="F29" s="3" t="s">
        <v>22</v>
      </c>
      <c r="G29" s="3" t="s">
        <v>15</v>
      </c>
      <c r="H29" s="3" t="s">
        <v>13</v>
      </c>
    </row>
    <row r="30" spans="1:8" x14ac:dyDescent="0.25">
      <c r="A30" s="3" t="s">
        <v>39</v>
      </c>
      <c r="B30" s="3" t="s">
        <v>9</v>
      </c>
      <c r="C30" s="3">
        <v>1</v>
      </c>
      <c r="D30" s="3" t="s">
        <v>48</v>
      </c>
      <c r="E30" s="3">
        <v>4</v>
      </c>
      <c r="F30" s="3" t="s">
        <v>19</v>
      </c>
      <c r="G30" s="3" t="s">
        <v>26</v>
      </c>
      <c r="H30" s="3" t="s">
        <v>13</v>
      </c>
    </row>
    <row r="31" spans="1:8" x14ac:dyDescent="0.25">
      <c r="A31" s="3" t="s">
        <v>39</v>
      </c>
      <c r="B31" s="3" t="s">
        <v>9</v>
      </c>
      <c r="C31" s="3">
        <v>1</v>
      </c>
      <c r="D31" s="3" t="s">
        <v>49</v>
      </c>
      <c r="E31" s="3">
        <v>4</v>
      </c>
      <c r="F31" s="3" t="s">
        <v>22</v>
      </c>
      <c r="G31" s="3" t="s">
        <v>26</v>
      </c>
      <c r="H31" s="3" t="s">
        <v>13</v>
      </c>
    </row>
    <row r="32" spans="1:8" x14ac:dyDescent="0.25">
      <c r="A32" s="3" t="s">
        <v>50</v>
      </c>
      <c r="B32" s="3" t="s">
        <v>9</v>
      </c>
      <c r="C32" s="3">
        <v>1</v>
      </c>
      <c r="D32" s="3" t="s">
        <v>51</v>
      </c>
      <c r="E32" s="3">
        <v>0</v>
      </c>
      <c r="F32" s="3" t="s">
        <v>11</v>
      </c>
      <c r="G32" s="3" t="s">
        <v>12</v>
      </c>
      <c r="H32" s="3" t="s">
        <v>13</v>
      </c>
    </row>
    <row r="33" spans="1:8" x14ac:dyDescent="0.25">
      <c r="A33" s="3" t="s">
        <v>50</v>
      </c>
      <c r="B33" s="3" t="s">
        <v>9</v>
      </c>
      <c r="C33" s="3">
        <v>1</v>
      </c>
      <c r="D33" s="3" t="s">
        <v>52</v>
      </c>
      <c r="E33" s="3">
        <v>0</v>
      </c>
      <c r="F33" s="3" t="s">
        <v>11</v>
      </c>
      <c r="G33" s="3" t="s">
        <v>15</v>
      </c>
      <c r="H33" s="3" t="s">
        <v>13</v>
      </c>
    </row>
    <row r="34" spans="1:8" x14ac:dyDescent="0.25">
      <c r="A34" s="3" t="s">
        <v>50</v>
      </c>
      <c r="B34" s="3" t="s">
        <v>9</v>
      </c>
      <c r="C34" s="3">
        <v>1</v>
      </c>
      <c r="D34" s="3" t="s">
        <v>53</v>
      </c>
      <c r="E34" s="3">
        <v>1</v>
      </c>
      <c r="F34" s="3" t="s">
        <v>17</v>
      </c>
      <c r="G34" s="3" t="s">
        <v>15</v>
      </c>
      <c r="H34" s="3" t="s">
        <v>13</v>
      </c>
    </row>
    <row r="35" spans="1:8" x14ac:dyDescent="0.25">
      <c r="A35" s="3" t="s">
        <v>50</v>
      </c>
      <c r="B35" s="3" t="s">
        <v>9</v>
      </c>
      <c r="C35" s="3">
        <v>1</v>
      </c>
      <c r="D35" s="3" t="s">
        <v>54</v>
      </c>
      <c r="E35" s="3">
        <v>1</v>
      </c>
      <c r="F35" s="3" t="s">
        <v>19</v>
      </c>
      <c r="G35" s="3" t="s">
        <v>15</v>
      </c>
      <c r="H35" s="3" t="s">
        <v>13</v>
      </c>
    </row>
    <row r="36" spans="1:8" x14ac:dyDescent="0.25">
      <c r="A36" s="3" t="s">
        <v>50</v>
      </c>
      <c r="B36" s="3" t="s">
        <v>9</v>
      </c>
      <c r="C36" s="3">
        <v>1</v>
      </c>
      <c r="D36" s="3" t="s">
        <v>55</v>
      </c>
      <c r="E36" s="3">
        <v>2</v>
      </c>
      <c r="F36" s="3" t="s">
        <v>17</v>
      </c>
      <c r="G36" s="3" t="s">
        <v>15</v>
      </c>
      <c r="H36" s="3" t="s">
        <v>13</v>
      </c>
    </row>
    <row r="37" spans="1:8" x14ac:dyDescent="0.25">
      <c r="A37" s="3" t="s">
        <v>50</v>
      </c>
      <c r="B37" s="3" t="s">
        <v>9</v>
      </c>
      <c r="C37" s="3">
        <v>1</v>
      </c>
      <c r="D37" s="3" t="s">
        <v>56</v>
      </c>
      <c r="E37" s="3">
        <v>2</v>
      </c>
      <c r="F37" s="5" t="s">
        <v>22</v>
      </c>
      <c r="G37" s="3" t="s">
        <v>15</v>
      </c>
      <c r="H37" s="3" t="s">
        <v>13</v>
      </c>
    </row>
    <row r="38" spans="1:8" x14ac:dyDescent="0.25">
      <c r="A38" s="3" t="s">
        <v>50</v>
      </c>
      <c r="B38" s="3" t="s">
        <v>9</v>
      </c>
      <c r="C38" s="3">
        <v>1</v>
      </c>
      <c r="D38" s="3" t="s">
        <v>57</v>
      </c>
      <c r="E38" s="3">
        <v>3</v>
      </c>
      <c r="F38" s="3" t="s">
        <v>19</v>
      </c>
      <c r="G38" s="3" t="s">
        <v>15</v>
      </c>
      <c r="H38" s="3" t="s">
        <v>13</v>
      </c>
    </row>
    <row r="39" spans="1:8" x14ac:dyDescent="0.25">
      <c r="A39" s="3" t="s">
        <v>50</v>
      </c>
      <c r="B39" s="3" t="s">
        <v>9</v>
      </c>
      <c r="C39" s="3">
        <v>1</v>
      </c>
      <c r="D39" s="3" t="s">
        <v>58</v>
      </c>
      <c r="E39" s="3">
        <v>3</v>
      </c>
      <c r="F39" s="3" t="s">
        <v>22</v>
      </c>
      <c r="G39" s="3" t="s">
        <v>15</v>
      </c>
      <c r="H39" s="3" t="s">
        <v>13</v>
      </c>
    </row>
    <row r="40" spans="1:8" x14ac:dyDescent="0.25">
      <c r="A40" s="3" t="s">
        <v>50</v>
      </c>
      <c r="B40" s="3" t="s">
        <v>9</v>
      </c>
      <c r="C40" s="3">
        <v>1</v>
      </c>
      <c r="D40" s="3" t="s">
        <v>59</v>
      </c>
      <c r="E40" s="3">
        <v>4</v>
      </c>
      <c r="F40" s="3" t="s">
        <v>19</v>
      </c>
      <c r="G40" s="3" t="s">
        <v>26</v>
      </c>
      <c r="H40" s="3" t="s">
        <v>13</v>
      </c>
    </row>
    <row r="41" spans="1:8" x14ac:dyDescent="0.25">
      <c r="A41" s="3" t="s">
        <v>50</v>
      </c>
      <c r="B41" s="3" t="s">
        <v>9</v>
      </c>
      <c r="C41" s="3">
        <v>1</v>
      </c>
      <c r="D41" s="3" t="s">
        <v>60</v>
      </c>
      <c r="E41" s="3">
        <v>4</v>
      </c>
      <c r="F41" s="3" t="s">
        <v>22</v>
      </c>
      <c r="G41" s="3" t="s">
        <v>26</v>
      </c>
      <c r="H41" s="3" t="s">
        <v>13</v>
      </c>
    </row>
    <row r="42" spans="1:8" x14ac:dyDescent="0.25">
      <c r="A42" s="3" t="s">
        <v>61</v>
      </c>
      <c r="B42" s="3" t="s">
        <v>9</v>
      </c>
      <c r="C42" s="3">
        <v>1</v>
      </c>
      <c r="D42" s="3" t="s">
        <v>62</v>
      </c>
      <c r="E42" s="3">
        <v>0</v>
      </c>
      <c r="F42" s="3" t="s">
        <v>11</v>
      </c>
      <c r="G42" s="3" t="s">
        <v>12</v>
      </c>
      <c r="H42" s="3" t="s">
        <v>13</v>
      </c>
    </row>
    <row r="43" spans="1:8" x14ac:dyDescent="0.25">
      <c r="A43" s="3" t="s">
        <v>61</v>
      </c>
      <c r="B43" s="3" t="s">
        <v>9</v>
      </c>
      <c r="C43" s="3">
        <v>1</v>
      </c>
      <c r="D43" s="3" t="s">
        <v>63</v>
      </c>
      <c r="E43" s="3">
        <v>0</v>
      </c>
      <c r="F43" s="3" t="s">
        <v>11</v>
      </c>
      <c r="G43" s="3" t="s">
        <v>15</v>
      </c>
      <c r="H43" s="3" t="s">
        <v>13</v>
      </c>
    </row>
    <row r="44" spans="1:8" x14ac:dyDescent="0.25">
      <c r="A44" s="3" t="s">
        <v>61</v>
      </c>
      <c r="B44" s="3" t="s">
        <v>9</v>
      </c>
      <c r="C44" s="3">
        <v>1</v>
      </c>
      <c r="D44" s="3" t="s">
        <v>64</v>
      </c>
      <c r="E44" s="3">
        <v>1</v>
      </c>
      <c r="F44" s="3" t="s">
        <v>17</v>
      </c>
      <c r="G44" s="3" t="s">
        <v>15</v>
      </c>
      <c r="H44" s="3" t="s">
        <v>13</v>
      </c>
    </row>
    <row r="45" spans="1:8" x14ac:dyDescent="0.25">
      <c r="A45" s="3" t="s">
        <v>61</v>
      </c>
      <c r="B45" s="3" t="s">
        <v>9</v>
      </c>
      <c r="C45" s="3">
        <v>1</v>
      </c>
      <c r="D45" s="3" t="s">
        <v>65</v>
      </c>
      <c r="E45" s="3">
        <v>1</v>
      </c>
      <c r="F45" s="3" t="s">
        <v>19</v>
      </c>
      <c r="G45" s="3" t="s">
        <v>15</v>
      </c>
      <c r="H45" s="3" t="s">
        <v>13</v>
      </c>
    </row>
    <row r="46" spans="1:8" x14ac:dyDescent="0.25">
      <c r="A46" s="3" t="s">
        <v>61</v>
      </c>
      <c r="B46" s="3" t="s">
        <v>9</v>
      </c>
      <c r="C46" s="3">
        <v>1</v>
      </c>
      <c r="D46" s="3" t="s">
        <v>66</v>
      </c>
      <c r="E46" s="3">
        <v>2</v>
      </c>
      <c r="F46" s="3" t="s">
        <v>17</v>
      </c>
      <c r="G46" s="3" t="s">
        <v>15</v>
      </c>
      <c r="H46" s="3" t="s">
        <v>13</v>
      </c>
    </row>
    <row r="47" spans="1:8" x14ac:dyDescent="0.25">
      <c r="A47" s="3" t="s">
        <v>61</v>
      </c>
      <c r="B47" s="3" t="s">
        <v>9</v>
      </c>
      <c r="C47" s="3">
        <v>1</v>
      </c>
      <c r="D47" s="3" t="s">
        <v>67</v>
      </c>
      <c r="E47" s="3">
        <v>2</v>
      </c>
      <c r="F47" s="5" t="s">
        <v>22</v>
      </c>
      <c r="G47" s="3" t="s">
        <v>15</v>
      </c>
      <c r="H47" s="3" t="s">
        <v>13</v>
      </c>
    </row>
    <row r="48" spans="1:8" x14ac:dyDescent="0.25">
      <c r="A48" s="3" t="s">
        <v>61</v>
      </c>
      <c r="B48" s="3" t="s">
        <v>9</v>
      </c>
      <c r="C48" s="3">
        <v>1</v>
      </c>
      <c r="D48" s="3" t="s">
        <v>68</v>
      </c>
      <c r="E48" s="3">
        <v>3</v>
      </c>
      <c r="F48" s="3" t="s">
        <v>19</v>
      </c>
      <c r="G48" s="3" t="s">
        <v>15</v>
      </c>
      <c r="H48" s="3" t="s">
        <v>13</v>
      </c>
    </row>
    <row r="49" spans="1:8" x14ac:dyDescent="0.25">
      <c r="A49" s="3" t="s">
        <v>61</v>
      </c>
      <c r="B49" s="3" t="s">
        <v>9</v>
      </c>
      <c r="C49" s="3">
        <v>1</v>
      </c>
      <c r="D49" s="3" t="s">
        <v>69</v>
      </c>
      <c r="E49" s="3">
        <v>3</v>
      </c>
      <c r="F49" s="3" t="s">
        <v>22</v>
      </c>
      <c r="G49" s="3" t="s">
        <v>15</v>
      </c>
      <c r="H49" s="3" t="s">
        <v>13</v>
      </c>
    </row>
    <row r="50" spans="1:8" x14ac:dyDescent="0.25">
      <c r="A50" s="3" t="s">
        <v>61</v>
      </c>
      <c r="B50" s="3" t="s">
        <v>9</v>
      </c>
      <c r="C50" s="3">
        <v>1</v>
      </c>
      <c r="D50" s="3" t="s">
        <v>70</v>
      </c>
      <c r="E50" s="3">
        <v>4</v>
      </c>
      <c r="F50" s="3" t="s">
        <v>19</v>
      </c>
      <c r="G50" s="3" t="s">
        <v>26</v>
      </c>
      <c r="H50" s="3" t="s">
        <v>13</v>
      </c>
    </row>
    <row r="51" spans="1:8" x14ac:dyDescent="0.25">
      <c r="A51" s="3" t="s">
        <v>61</v>
      </c>
      <c r="B51" s="3" t="s">
        <v>9</v>
      </c>
      <c r="C51" s="3">
        <v>1</v>
      </c>
      <c r="D51" s="3" t="s">
        <v>71</v>
      </c>
      <c r="E51" s="3">
        <v>4</v>
      </c>
      <c r="F51" s="3" t="s">
        <v>22</v>
      </c>
      <c r="G51" s="3" t="s">
        <v>26</v>
      </c>
      <c r="H51" s="3" t="s">
        <v>13</v>
      </c>
    </row>
    <row r="52" spans="1:8" x14ac:dyDescent="0.25">
      <c r="A52" s="3" t="s">
        <v>72</v>
      </c>
      <c r="B52" s="3" t="s">
        <v>9</v>
      </c>
      <c r="C52" s="3">
        <v>2</v>
      </c>
      <c r="D52" s="3" t="s">
        <v>73</v>
      </c>
      <c r="E52" s="3">
        <v>0</v>
      </c>
      <c r="F52" s="3" t="s">
        <v>11</v>
      </c>
      <c r="G52" s="3" t="s">
        <v>12</v>
      </c>
      <c r="H52" s="3" t="s">
        <v>13</v>
      </c>
    </row>
    <row r="53" spans="1:8" x14ac:dyDescent="0.25">
      <c r="A53" s="3" t="s">
        <v>72</v>
      </c>
      <c r="B53" s="3" t="s">
        <v>9</v>
      </c>
      <c r="C53" s="3">
        <v>2</v>
      </c>
      <c r="D53" s="3" t="s">
        <v>74</v>
      </c>
      <c r="E53" s="3">
        <v>0</v>
      </c>
      <c r="F53" s="3" t="s">
        <v>11</v>
      </c>
      <c r="G53" s="3" t="s">
        <v>15</v>
      </c>
      <c r="H53" s="3" t="s">
        <v>13</v>
      </c>
    </row>
    <row r="54" spans="1:8" x14ac:dyDescent="0.25">
      <c r="A54" s="3" t="s">
        <v>72</v>
      </c>
      <c r="B54" s="3" t="s">
        <v>9</v>
      </c>
      <c r="C54" s="3">
        <v>2</v>
      </c>
      <c r="D54" s="3" t="s">
        <v>75</v>
      </c>
      <c r="E54" s="3">
        <v>1</v>
      </c>
      <c r="F54" s="3" t="s">
        <v>17</v>
      </c>
      <c r="G54" s="3" t="s">
        <v>15</v>
      </c>
      <c r="H54" s="3" t="s">
        <v>13</v>
      </c>
    </row>
    <row r="55" spans="1:8" x14ac:dyDescent="0.25">
      <c r="A55" s="3" t="s">
        <v>72</v>
      </c>
      <c r="B55" s="3" t="s">
        <v>9</v>
      </c>
      <c r="C55" s="3">
        <v>2</v>
      </c>
      <c r="D55" s="3" t="s">
        <v>76</v>
      </c>
      <c r="E55" s="3">
        <v>1</v>
      </c>
      <c r="F55" s="3" t="s">
        <v>19</v>
      </c>
      <c r="G55" s="3" t="s">
        <v>15</v>
      </c>
      <c r="H55" s="3" t="s">
        <v>13</v>
      </c>
    </row>
    <row r="56" spans="1:8" x14ac:dyDescent="0.25">
      <c r="A56" s="3" t="s">
        <v>72</v>
      </c>
      <c r="B56" s="3" t="s">
        <v>9</v>
      </c>
      <c r="C56" s="3">
        <v>2</v>
      </c>
      <c r="D56" s="3" t="s">
        <v>77</v>
      </c>
      <c r="E56" s="3">
        <v>2</v>
      </c>
      <c r="F56" s="3" t="s">
        <v>17</v>
      </c>
      <c r="G56" s="3" t="s">
        <v>15</v>
      </c>
      <c r="H56" s="3" t="s">
        <v>13</v>
      </c>
    </row>
    <row r="57" spans="1:8" x14ac:dyDescent="0.25">
      <c r="A57" s="3" t="s">
        <v>72</v>
      </c>
      <c r="B57" s="3" t="s">
        <v>9</v>
      </c>
      <c r="C57" s="3">
        <v>2</v>
      </c>
      <c r="D57" s="3" t="s">
        <v>78</v>
      </c>
      <c r="E57" s="3">
        <v>2</v>
      </c>
      <c r="F57" s="5" t="s">
        <v>22</v>
      </c>
      <c r="G57" s="3" t="s">
        <v>15</v>
      </c>
      <c r="H57" s="3" t="s">
        <v>13</v>
      </c>
    </row>
    <row r="58" spans="1:8" x14ac:dyDescent="0.25">
      <c r="A58" s="3" t="s">
        <v>72</v>
      </c>
      <c r="B58" s="3" t="s">
        <v>9</v>
      </c>
      <c r="C58" s="3">
        <v>2</v>
      </c>
      <c r="D58" s="3" t="s">
        <v>79</v>
      </c>
      <c r="E58" s="3">
        <v>3</v>
      </c>
      <c r="F58" s="3" t="s">
        <v>19</v>
      </c>
      <c r="G58" s="3" t="s">
        <v>15</v>
      </c>
      <c r="H58" s="3" t="s">
        <v>13</v>
      </c>
    </row>
    <row r="59" spans="1:8" x14ac:dyDescent="0.25">
      <c r="A59" s="3" t="s">
        <v>72</v>
      </c>
      <c r="B59" s="3" t="s">
        <v>9</v>
      </c>
      <c r="C59" s="3">
        <v>2</v>
      </c>
      <c r="D59" s="3" t="s">
        <v>80</v>
      </c>
      <c r="E59" s="3">
        <v>3</v>
      </c>
      <c r="F59" s="3" t="s">
        <v>22</v>
      </c>
      <c r="G59" s="3" t="s">
        <v>15</v>
      </c>
      <c r="H59" s="3" t="s">
        <v>13</v>
      </c>
    </row>
    <row r="60" spans="1:8" x14ac:dyDescent="0.25">
      <c r="A60" s="3" t="s">
        <v>72</v>
      </c>
      <c r="B60" s="3" t="s">
        <v>9</v>
      </c>
      <c r="C60" s="3">
        <v>2</v>
      </c>
      <c r="D60" s="3" t="s">
        <v>81</v>
      </c>
      <c r="E60" s="3">
        <v>4</v>
      </c>
      <c r="F60" s="3" t="s">
        <v>19</v>
      </c>
      <c r="G60" s="3" t="s">
        <v>26</v>
      </c>
      <c r="H60" s="3" t="s">
        <v>13</v>
      </c>
    </row>
    <row r="61" spans="1:8" x14ac:dyDescent="0.25">
      <c r="A61" s="3" t="s">
        <v>72</v>
      </c>
      <c r="B61" s="3" t="s">
        <v>9</v>
      </c>
      <c r="C61" s="3">
        <v>2</v>
      </c>
      <c r="D61" s="3" t="s">
        <v>82</v>
      </c>
      <c r="E61" s="3">
        <v>4</v>
      </c>
      <c r="F61" s="3" t="s">
        <v>22</v>
      </c>
      <c r="G61" s="3" t="s">
        <v>26</v>
      </c>
      <c r="H61" s="3" t="s">
        <v>13</v>
      </c>
    </row>
    <row r="62" spans="1:8" x14ac:dyDescent="0.25">
      <c r="A62" s="3" t="s">
        <v>83</v>
      </c>
      <c r="B62" s="3" t="s">
        <v>9</v>
      </c>
      <c r="C62" s="3">
        <v>2</v>
      </c>
      <c r="D62" s="3" t="s">
        <v>84</v>
      </c>
      <c r="E62" s="3">
        <v>0</v>
      </c>
      <c r="F62" s="3" t="s">
        <v>11</v>
      </c>
      <c r="G62" s="3" t="s">
        <v>12</v>
      </c>
      <c r="H62" s="3" t="s">
        <v>13</v>
      </c>
    </row>
    <row r="63" spans="1:8" x14ac:dyDescent="0.25">
      <c r="A63" s="3" t="s">
        <v>83</v>
      </c>
      <c r="B63" s="3" t="s">
        <v>9</v>
      </c>
      <c r="C63" s="3">
        <v>2</v>
      </c>
      <c r="D63" s="3" t="s">
        <v>85</v>
      </c>
      <c r="E63" s="3">
        <v>0</v>
      </c>
      <c r="F63" s="3" t="s">
        <v>11</v>
      </c>
      <c r="G63" s="3" t="s">
        <v>15</v>
      </c>
      <c r="H63" s="3" t="s">
        <v>13</v>
      </c>
    </row>
    <row r="64" spans="1:8" x14ac:dyDescent="0.25">
      <c r="A64" s="3" t="s">
        <v>83</v>
      </c>
      <c r="B64" s="3" t="s">
        <v>9</v>
      </c>
      <c r="C64" s="3">
        <v>2</v>
      </c>
      <c r="D64" s="3" t="s">
        <v>86</v>
      </c>
      <c r="E64" s="3">
        <v>1</v>
      </c>
      <c r="F64" s="3" t="s">
        <v>17</v>
      </c>
      <c r="G64" s="3" t="s">
        <v>15</v>
      </c>
      <c r="H64" s="3" t="s">
        <v>13</v>
      </c>
    </row>
    <row r="65" spans="1:8" x14ac:dyDescent="0.25">
      <c r="A65" s="3" t="s">
        <v>83</v>
      </c>
      <c r="B65" s="3" t="s">
        <v>9</v>
      </c>
      <c r="C65" s="3">
        <v>2</v>
      </c>
      <c r="D65" s="3" t="s">
        <v>87</v>
      </c>
      <c r="E65" s="3">
        <v>1</v>
      </c>
      <c r="F65" s="3" t="s">
        <v>19</v>
      </c>
      <c r="G65" s="3" t="s">
        <v>15</v>
      </c>
      <c r="H65" s="3" t="s">
        <v>13</v>
      </c>
    </row>
    <row r="66" spans="1:8" x14ac:dyDescent="0.25">
      <c r="A66" s="3" t="s">
        <v>83</v>
      </c>
      <c r="B66" s="3" t="s">
        <v>9</v>
      </c>
      <c r="C66" s="3">
        <v>2</v>
      </c>
      <c r="D66" s="3" t="s">
        <v>88</v>
      </c>
      <c r="E66" s="3">
        <v>2</v>
      </c>
      <c r="F66" s="3" t="s">
        <v>17</v>
      </c>
      <c r="G66" s="3" t="s">
        <v>15</v>
      </c>
      <c r="H66" s="3" t="s">
        <v>13</v>
      </c>
    </row>
    <row r="67" spans="1:8" x14ac:dyDescent="0.25">
      <c r="A67" s="3" t="s">
        <v>83</v>
      </c>
      <c r="B67" s="3" t="s">
        <v>9</v>
      </c>
      <c r="C67" s="3">
        <v>2</v>
      </c>
      <c r="D67" s="3" t="s">
        <v>89</v>
      </c>
      <c r="E67" s="3">
        <v>2</v>
      </c>
      <c r="F67" s="5" t="s">
        <v>22</v>
      </c>
      <c r="G67" s="3" t="s">
        <v>15</v>
      </c>
      <c r="H67" s="3" t="s">
        <v>13</v>
      </c>
    </row>
    <row r="68" spans="1:8" x14ac:dyDescent="0.25">
      <c r="A68" s="3" t="s">
        <v>83</v>
      </c>
      <c r="B68" s="3" t="s">
        <v>9</v>
      </c>
      <c r="C68" s="3">
        <v>2</v>
      </c>
      <c r="D68" s="3" t="s">
        <v>90</v>
      </c>
      <c r="E68" s="3">
        <v>3</v>
      </c>
      <c r="F68" s="3" t="s">
        <v>19</v>
      </c>
      <c r="G68" s="3" t="s">
        <v>15</v>
      </c>
      <c r="H68" s="3" t="s">
        <v>13</v>
      </c>
    </row>
    <row r="69" spans="1:8" x14ac:dyDescent="0.25">
      <c r="A69" s="3" t="s">
        <v>83</v>
      </c>
      <c r="B69" s="3" t="s">
        <v>9</v>
      </c>
      <c r="C69" s="3">
        <v>2</v>
      </c>
      <c r="D69" s="3" t="s">
        <v>91</v>
      </c>
      <c r="E69" s="3">
        <v>3</v>
      </c>
      <c r="F69" s="3" t="s">
        <v>22</v>
      </c>
      <c r="G69" s="3" t="s">
        <v>15</v>
      </c>
      <c r="H69" s="3" t="s">
        <v>13</v>
      </c>
    </row>
    <row r="70" spans="1:8" x14ac:dyDescent="0.25">
      <c r="A70" s="3" t="s">
        <v>83</v>
      </c>
      <c r="B70" s="3" t="s">
        <v>9</v>
      </c>
      <c r="C70" s="3">
        <v>2</v>
      </c>
      <c r="D70" s="3" t="s">
        <v>92</v>
      </c>
      <c r="E70" s="3">
        <v>4</v>
      </c>
      <c r="F70" s="3" t="s">
        <v>19</v>
      </c>
      <c r="G70" s="3" t="s">
        <v>26</v>
      </c>
      <c r="H70" s="3" t="s">
        <v>13</v>
      </c>
    </row>
    <row r="71" spans="1:8" x14ac:dyDescent="0.25">
      <c r="A71" s="3" t="s">
        <v>83</v>
      </c>
      <c r="B71" s="3" t="s">
        <v>9</v>
      </c>
      <c r="C71" s="3">
        <v>2</v>
      </c>
      <c r="D71" s="3" t="s">
        <v>93</v>
      </c>
      <c r="E71" s="3">
        <v>4</v>
      </c>
      <c r="F71" s="3" t="s">
        <v>22</v>
      </c>
      <c r="G71" s="3" t="s">
        <v>26</v>
      </c>
      <c r="H71" s="3" t="s">
        <v>13</v>
      </c>
    </row>
    <row r="72" spans="1:8" x14ac:dyDescent="0.25">
      <c r="A72" s="3" t="s">
        <v>94</v>
      </c>
      <c r="B72" s="3" t="s">
        <v>9</v>
      </c>
      <c r="C72" s="3">
        <v>2</v>
      </c>
      <c r="D72" s="3" t="s">
        <v>95</v>
      </c>
      <c r="E72" s="3">
        <v>0</v>
      </c>
      <c r="F72" s="3" t="s">
        <v>11</v>
      </c>
      <c r="G72" s="3" t="s">
        <v>12</v>
      </c>
      <c r="H72" s="3" t="s">
        <v>13</v>
      </c>
    </row>
    <row r="73" spans="1:8" x14ac:dyDescent="0.25">
      <c r="A73" s="3" t="s">
        <v>94</v>
      </c>
      <c r="B73" s="3" t="s">
        <v>9</v>
      </c>
      <c r="C73" s="3">
        <v>2</v>
      </c>
      <c r="D73" s="3" t="s">
        <v>96</v>
      </c>
      <c r="E73" s="3">
        <v>0</v>
      </c>
      <c r="F73" s="3" t="s">
        <v>11</v>
      </c>
      <c r="G73" s="3" t="s">
        <v>15</v>
      </c>
      <c r="H73" s="3" t="s">
        <v>13</v>
      </c>
    </row>
    <row r="74" spans="1:8" x14ac:dyDescent="0.25">
      <c r="A74" s="3" t="s">
        <v>94</v>
      </c>
      <c r="B74" s="3" t="s">
        <v>9</v>
      </c>
      <c r="C74" s="3">
        <v>2</v>
      </c>
      <c r="D74" s="3" t="s">
        <v>97</v>
      </c>
      <c r="E74" s="3">
        <v>1</v>
      </c>
      <c r="F74" s="3" t="s">
        <v>17</v>
      </c>
      <c r="G74" s="3" t="s">
        <v>15</v>
      </c>
      <c r="H74" s="3" t="s">
        <v>13</v>
      </c>
    </row>
    <row r="75" spans="1:8" x14ac:dyDescent="0.25">
      <c r="A75" s="3" t="s">
        <v>94</v>
      </c>
      <c r="B75" s="3" t="s">
        <v>9</v>
      </c>
      <c r="C75" s="3">
        <v>2</v>
      </c>
      <c r="D75" s="3" t="s">
        <v>98</v>
      </c>
      <c r="E75" s="3">
        <v>1</v>
      </c>
      <c r="F75" s="3" t="s">
        <v>19</v>
      </c>
      <c r="G75" s="3" t="s">
        <v>15</v>
      </c>
      <c r="H75" s="3" t="s">
        <v>13</v>
      </c>
    </row>
    <row r="76" spans="1:8" x14ac:dyDescent="0.25">
      <c r="A76" s="3" t="s">
        <v>94</v>
      </c>
      <c r="B76" s="3" t="s">
        <v>9</v>
      </c>
      <c r="C76" s="3">
        <v>2</v>
      </c>
      <c r="D76" s="3" t="s">
        <v>99</v>
      </c>
      <c r="E76" s="3">
        <v>2</v>
      </c>
      <c r="F76" s="3" t="s">
        <v>17</v>
      </c>
      <c r="G76" s="3" t="s">
        <v>15</v>
      </c>
      <c r="H76" s="3" t="s">
        <v>13</v>
      </c>
    </row>
    <row r="77" spans="1:8" x14ac:dyDescent="0.25">
      <c r="A77" s="3" t="s">
        <v>94</v>
      </c>
      <c r="B77" s="3" t="s">
        <v>9</v>
      </c>
      <c r="C77" s="3">
        <v>2</v>
      </c>
      <c r="D77" s="3" t="s">
        <v>100</v>
      </c>
      <c r="E77" s="3">
        <v>2</v>
      </c>
      <c r="F77" s="5" t="s">
        <v>22</v>
      </c>
      <c r="G77" s="3" t="s">
        <v>15</v>
      </c>
      <c r="H77" s="3" t="s">
        <v>13</v>
      </c>
    </row>
    <row r="78" spans="1:8" x14ac:dyDescent="0.25">
      <c r="A78" s="3" t="s">
        <v>94</v>
      </c>
      <c r="B78" s="3" t="s">
        <v>9</v>
      </c>
      <c r="C78" s="3">
        <v>2</v>
      </c>
      <c r="D78" s="3" t="s">
        <v>101</v>
      </c>
      <c r="E78" s="3">
        <v>3</v>
      </c>
      <c r="F78" s="3" t="s">
        <v>19</v>
      </c>
      <c r="G78" s="3" t="s">
        <v>15</v>
      </c>
      <c r="H78" s="3" t="s">
        <v>13</v>
      </c>
    </row>
    <row r="79" spans="1:8" x14ac:dyDescent="0.25">
      <c r="A79" s="3" t="s">
        <v>94</v>
      </c>
      <c r="B79" s="3" t="s">
        <v>9</v>
      </c>
      <c r="C79" s="3">
        <v>2</v>
      </c>
      <c r="D79" s="3" t="s">
        <v>102</v>
      </c>
      <c r="E79" s="3">
        <v>3</v>
      </c>
      <c r="F79" s="3" t="s">
        <v>22</v>
      </c>
      <c r="G79" s="3" t="s">
        <v>15</v>
      </c>
      <c r="H79" s="3" t="s">
        <v>13</v>
      </c>
    </row>
    <row r="80" spans="1:8" x14ac:dyDescent="0.25">
      <c r="A80" s="3" t="s">
        <v>94</v>
      </c>
      <c r="B80" s="3" t="s">
        <v>9</v>
      </c>
      <c r="C80" s="3">
        <v>2</v>
      </c>
      <c r="D80" s="3" t="s">
        <v>103</v>
      </c>
      <c r="E80" s="3">
        <v>4</v>
      </c>
      <c r="F80" s="3" t="s">
        <v>19</v>
      </c>
      <c r="G80" s="3" t="s">
        <v>26</v>
      </c>
      <c r="H80" s="3" t="s">
        <v>13</v>
      </c>
    </row>
    <row r="81" spans="1:8" x14ac:dyDescent="0.25">
      <c r="A81" s="3" t="s">
        <v>94</v>
      </c>
      <c r="B81" s="3" t="s">
        <v>9</v>
      </c>
      <c r="C81" s="3">
        <v>2</v>
      </c>
      <c r="D81" s="3" t="s">
        <v>104</v>
      </c>
      <c r="E81" s="3">
        <v>4</v>
      </c>
      <c r="F81" s="3" t="s">
        <v>22</v>
      </c>
      <c r="G81" s="3" t="s">
        <v>26</v>
      </c>
      <c r="H81" s="3" t="s">
        <v>13</v>
      </c>
    </row>
    <row r="82" spans="1:8" x14ac:dyDescent="0.25">
      <c r="A82" s="3" t="s">
        <v>105</v>
      </c>
      <c r="B82" s="3" t="s">
        <v>9</v>
      </c>
      <c r="C82" s="3">
        <v>2</v>
      </c>
      <c r="D82" s="3" t="s">
        <v>106</v>
      </c>
      <c r="E82" s="3">
        <v>0</v>
      </c>
      <c r="F82" s="3" t="s">
        <v>11</v>
      </c>
      <c r="G82" s="3" t="s">
        <v>12</v>
      </c>
      <c r="H82" s="3" t="s">
        <v>13</v>
      </c>
    </row>
    <row r="83" spans="1:8" x14ac:dyDescent="0.25">
      <c r="A83" s="3" t="s">
        <v>105</v>
      </c>
      <c r="B83" s="3" t="s">
        <v>9</v>
      </c>
      <c r="C83" s="3">
        <v>2</v>
      </c>
      <c r="D83" s="3" t="s">
        <v>107</v>
      </c>
      <c r="E83" s="3">
        <v>0</v>
      </c>
      <c r="F83" s="3" t="s">
        <v>11</v>
      </c>
      <c r="G83" s="3" t="s">
        <v>15</v>
      </c>
      <c r="H83" s="3" t="s">
        <v>13</v>
      </c>
    </row>
    <row r="84" spans="1:8" x14ac:dyDescent="0.25">
      <c r="A84" s="3" t="s">
        <v>105</v>
      </c>
      <c r="B84" s="3" t="s">
        <v>9</v>
      </c>
      <c r="C84" s="3">
        <v>2</v>
      </c>
      <c r="D84" s="3" t="s">
        <v>108</v>
      </c>
      <c r="E84" s="3">
        <v>1</v>
      </c>
      <c r="F84" s="3" t="s">
        <v>17</v>
      </c>
      <c r="G84" s="3" t="s">
        <v>15</v>
      </c>
      <c r="H84" s="3" t="s">
        <v>13</v>
      </c>
    </row>
    <row r="85" spans="1:8" x14ac:dyDescent="0.25">
      <c r="A85" s="3" t="s">
        <v>105</v>
      </c>
      <c r="B85" s="3" t="s">
        <v>9</v>
      </c>
      <c r="C85" s="3">
        <v>2</v>
      </c>
      <c r="D85" s="3" t="s">
        <v>109</v>
      </c>
      <c r="E85" s="3">
        <v>1</v>
      </c>
      <c r="F85" s="3" t="s">
        <v>19</v>
      </c>
      <c r="G85" s="3" t="s">
        <v>15</v>
      </c>
      <c r="H85" s="3" t="s">
        <v>13</v>
      </c>
    </row>
    <row r="86" spans="1:8" x14ac:dyDescent="0.25">
      <c r="A86" s="3" t="s">
        <v>105</v>
      </c>
      <c r="B86" s="3" t="s">
        <v>9</v>
      </c>
      <c r="C86" s="3">
        <v>2</v>
      </c>
      <c r="D86" s="3" t="s">
        <v>110</v>
      </c>
      <c r="E86" s="3">
        <v>2</v>
      </c>
      <c r="F86" s="3" t="s">
        <v>17</v>
      </c>
      <c r="G86" s="3" t="s">
        <v>15</v>
      </c>
      <c r="H86" s="3" t="s">
        <v>13</v>
      </c>
    </row>
    <row r="87" spans="1:8" x14ac:dyDescent="0.25">
      <c r="A87" s="3" t="s">
        <v>105</v>
      </c>
      <c r="B87" s="3" t="s">
        <v>9</v>
      </c>
      <c r="C87" s="3">
        <v>2</v>
      </c>
      <c r="D87" s="3" t="s">
        <v>111</v>
      </c>
      <c r="E87" s="3">
        <v>2</v>
      </c>
      <c r="F87" s="5" t="s">
        <v>22</v>
      </c>
      <c r="G87" s="3" t="s">
        <v>15</v>
      </c>
      <c r="H87" s="3" t="s">
        <v>13</v>
      </c>
    </row>
    <row r="88" spans="1:8" x14ac:dyDescent="0.25">
      <c r="A88" s="3" t="s">
        <v>105</v>
      </c>
      <c r="B88" s="3" t="s">
        <v>9</v>
      </c>
      <c r="C88" s="3">
        <v>2</v>
      </c>
      <c r="D88" s="3" t="s">
        <v>112</v>
      </c>
      <c r="E88" s="3">
        <v>3</v>
      </c>
      <c r="F88" s="3" t="s">
        <v>19</v>
      </c>
      <c r="G88" s="3" t="s">
        <v>15</v>
      </c>
      <c r="H88" s="3" t="s">
        <v>13</v>
      </c>
    </row>
    <row r="89" spans="1:8" x14ac:dyDescent="0.25">
      <c r="A89" s="3" t="s">
        <v>105</v>
      </c>
      <c r="B89" s="3" t="s">
        <v>9</v>
      </c>
      <c r="C89" s="3">
        <v>2</v>
      </c>
      <c r="D89" s="3" t="s">
        <v>113</v>
      </c>
      <c r="E89" s="3">
        <v>3</v>
      </c>
      <c r="F89" s="3" t="s">
        <v>22</v>
      </c>
      <c r="G89" s="3" t="s">
        <v>15</v>
      </c>
      <c r="H89" s="3" t="s">
        <v>13</v>
      </c>
    </row>
    <row r="90" spans="1:8" x14ac:dyDescent="0.25">
      <c r="A90" s="3" t="s">
        <v>105</v>
      </c>
      <c r="B90" s="3" t="s">
        <v>9</v>
      </c>
      <c r="C90" s="3">
        <v>2</v>
      </c>
      <c r="D90" s="3" t="s">
        <v>114</v>
      </c>
      <c r="E90" s="3">
        <v>4</v>
      </c>
      <c r="F90" s="3" t="s">
        <v>19</v>
      </c>
      <c r="G90" s="3" t="s">
        <v>26</v>
      </c>
      <c r="H90" s="3" t="s">
        <v>13</v>
      </c>
    </row>
    <row r="91" spans="1:8" x14ac:dyDescent="0.25">
      <c r="A91" s="3" t="s">
        <v>105</v>
      </c>
      <c r="B91" s="3" t="s">
        <v>9</v>
      </c>
      <c r="C91" s="3">
        <v>2</v>
      </c>
      <c r="D91" s="3" t="s">
        <v>115</v>
      </c>
      <c r="E91" s="3">
        <v>4</v>
      </c>
      <c r="F91" s="3" t="s">
        <v>22</v>
      </c>
      <c r="G91" s="3" t="s">
        <v>26</v>
      </c>
      <c r="H91" s="3" t="s">
        <v>13</v>
      </c>
    </row>
    <row r="92" spans="1:8" x14ac:dyDescent="0.25">
      <c r="A92" s="3" t="s">
        <v>116</v>
      </c>
      <c r="B92" s="3" t="s">
        <v>9</v>
      </c>
      <c r="C92" s="3">
        <v>2</v>
      </c>
      <c r="D92" s="3" t="s">
        <v>117</v>
      </c>
      <c r="E92" s="3">
        <v>0</v>
      </c>
      <c r="F92" s="3" t="s">
        <v>11</v>
      </c>
      <c r="G92" s="3" t="s">
        <v>12</v>
      </c>
      <c r="H92" s="3" t="s">
        <v>13</v>
      </c>
    </row>
    <row r="93" spans="1:8" x14ac:dyDescent="0.25">
      <c r="A93" s="3" t="s">
        <v>116</v>
      </c>
      <c r="B93" s="3" t="s">
        <v>9</v>
      </c>
      <c r="C93" s="3">
        <v>2</v>
      </c>
      <c r="D93" s="3" t="s">
        <v>118</v>
      </c>
      <c r="E93" s="3">
        <v>0</v>
      </c>
      <c r="F93" s="3" t="s">
        <v>11</v>
      </c>
      <c r="G93" s="3" t="s">
        <v>15</v>
      </c>
      <c r="H93" s="3" t="s">
        <v>13</v>
      </c>
    </row>
    <row r="94" spans="1:8" x14ac:dyDescent="0.25">
      <c r="A94" s="3" t="s">
        <v>116</v>
      </c>
      <c r="B94" s="3" t="s">
        <v>9</v>
      </c>
      <c r="C94" s="3">
        <v>2</v>
      </c>
      <c r="D94" s="3" t="s">
        <v>119</v>
      </c>
      <c r="E94" s="3">
        <v>1</v>
      </c>
      <c r="F94" s="3" t="s">
        <v>17</v>
      </c>
      <c r="G94" s="3" t="s">
        <v>15</v>
      </c>
      <c r="H94" s="3" t="s">
        <v>13</v>
      </c>
    </row>
    <row r="95" spans="1:8" x14ac:dyDescent="0.25">
      <c r="A95" s="3" t="s">
        <v>116</v>
      </c>
      <c r="B95" s="3" t="s">
        <v>9</v>
      </c>
      <c r="C95" s="3">
        <v>2</v>
      </c>
      <c r="D95" s="3" t="s">
        <v>120</v>
      </c>
      <c r="E95" s="3">
        <v>1</v>
      </c>
      <c r="F95" s="3" t="s">
        <v>19</v>
      </c>
      <c r="G95" s="3" t="s">
        <v>15</v>
      </c>
      <c r="H95" s="3" t="s">
        <v>13</v>
      </c>
    </row>
    <row r="96" spans="1:8" x14ac:dyDescent="0.25">
      <c r="A96" s="3" t="s">
        <v>116</v>
      </c>
      <c r="B96" s="3" t="s">
        <v>9</v>
      </c>
      <c r="C96" s="3">
        <v>2</v>
      </c>
      <c r="D96" s="3" t="s">
        <v>121</v>
      </c>
      <c r="E96" s="3">
        <v>2</v>
      </c>
      <c r="F96" s="3" t="s">
        <v>17</v>
      </c>
      <c r="G96" s="3" t="s">
        <v>15</v>
      </c>
      <c r="H96" s="3" t="s">
        <v>13</v>
      </c>
    </row>
    <row r="97" spans="1:8" x14ac:dyDescent="0.25">
      <c r="A97" s="3" t="s">
        <v>116</v>
      </c>
      <c r="B97" s="3" t="s">
        <v>9</v>
      </c>
      <c r="C97" s="3">
        <v>2</v>
      </c>
      <c r="D97" s="3" t="s">
        <v>122</v>
      </c>
      <c r="E97" s="3">
        <v>2</v>
      </c>
      <c r="F97" s="5" t="s">
        <v>22</v>
      </c>
      <c r="G97" s="3" t="s">
        <v>15</v>
      </c>
      <c r="H97" s="3" t="s">
        <v>13</v>
      </c>
    </row>
    <row r="98" spans="1:8" x14ac:dyDescent="0.25">
      <c r="A98" s="3" t="s">
        <v>116</v>
      </c>
      <c r="B98" s="3" t="s">
        <v>9</v>
      </c>
      <c r="C98" s="3">
        <v>2</v>
      </c>
      <c r="D98" s="3" t="s">
        <v>123</v>
      </c>
      <c r="E98" s="3">
        <v>3</v>
      </c>
      <c r="F98" s="3" t="s">
        <v>19</v>
      </c>
      <c r="G98" s="3" t="s">
        <v>15</v>
      </c>
      <c r="H98" s="3" t="s">
        <v>13</v>
      </c>
    </row>
    <row r="99" spans="1:8" x14ac:dyDescent="0.25">
      <c r="A99" s="3" t="s">
        <v>116</v>
      </c>
      <c r="B99" s="3" t="s">
        <v>9</v>
      </c>
      <c r="C99" s="3">
        <v>2</v>
      </c>
      <c r="D99" s="3" t="s">
        <v>124</v>
      </c>
      <c r="E99" s="3">
        <v>3</v>
      </c>
      <c r="F99" s="3" t="s">
        <v>22</v>
      </c>
      <c r="G99" s="3" t="s">
        <v>15</v>
      </c>
      <c r="H99" s="3" t="s">
        <v>13</v>
      </c>
    </row>
    <row r="100" spans="1:8" x14ac:dyDescent="0.25">
      <c r="A100" s="3" t="s">
        <v>116</v>
      </c>
      <c r="B100" s="3" t="s">
        <v>9</v>
      </c>
      <c r="C100" s="3">
        <v>2</v>
      </c>
      <c r="D100" s="3" t="s">
        <v>125</v>
      </c>
      <c r="E100" s="3">
        <v>4</v>
      </c>
      <c r="F100" s="3" t="s">
        <v>19</v>
      </c>
      <c r="G100" s="3" t="s">
        <v>26</v>
      </c>
      <c r="H100" s="3" t="s">
        <v>13</v>
      </c>
    </row>
    <row r="101" spans="1:8" x14ac:dyDescent="0.25">
      <c r="A101" s="3" t="s">
        <v>116</v>
      </c>
      <c r="B101" s="3" t="s">
        <v>9</v>
      </c>
      <c r="C101" s="3">
        <v>2</v>
      </c>
      <c r="D101" s="3" t="s">
        <v>126</v>
      </c>
      <c r="E101" s="3">
        <v>4</v>
      </c>
      <c r="F101" s="3" t="s">
        <v>22</v>
      </c>
      <c r="G101" s="3" t="s">
        <v>26</v>
      </c>
      <c r="H101" s="3" t="s">
        <v>13</v>
      </c>
    </row>
    <row r="102" spans="1:8" x14ac:dyDescent="0.25">
      <c r="A102" s="3" t="s">
        <v>127</v>
      </c>
      <c r="B102" s="3" t="s">
        <v>9</v>
      </c>
      <c r="C102" s="3">
        <v>1</v>
      </c>
      <c r="D102" s="3" t="s">
        <v>128</v>
      </c>
      <c r="E102" s="3">
        <v>0</v>
      </c>
      <c r="F102" s="3" t="s">
        <v>11</v>
      </c>
      <c r="G102" s="3" t="s">
        <v>12</v>
      </c>
      <c r="H102" s="3" t="s">
        <v>129</v>
      </c>
    </row>
    <row r="103" spans="1:8" x14ac:dyDescent="0.25">
      <c r="A103" s="3" t="s">
        <v>127</v>
      </c>
      <c r="B103" s="3" t="s">
        <v>9</v>
      </c>
      <c r="C103" s="3">
        <v>1</v>
      </c>
      <c r="D103" s="3" t="s">
        <v>130</v>
      </c>
      <c r="E103" s="3">
        <v>0</v>
      </c>
      <c r="F103" s="3" t="s">
        <v>11</v>
      </c>
      <c r="G103" s="3" t="s">
        <v>15</v>
      </c>
      <c r="H103" s="3" t="s">
        <v>129</v>
      </c>
    </row>
    <row r="104" spans="1:8" x14ac:dyDescent="0.25">
      <c r="A104" s="3" t="s">
        <v>127</v>
      </c>
      <c r="B104" s="3" t="s">
        <v>9</v>
      </c>
      <c r="C104" s="3">
        <v>1</v>
      </c>
      <c r="D104" s="3" t="s">
        <v>131</v>
      </c>
      <c r="E104" s="3">
        <v>1</v>
      </c>
      <c r="F104" s="3" t="s">
        <v>17</v>
      </c>
      <c r="G104" s="3" t="s">
        <v>15</v>
      </c>
      <c r="H104" s="3" t="s">
        <v>129</v>
      </c>
    </row>
    <row r="105" spans="1:8" x14ac:dyDescent="0.25">
      <c r="A105" s="3" t="s">
        <v>127</v>
      </c>
      <c r="B105" s="3" t="s">
        <v>9</v>
      </c>
      <c r="C105" s="3">
        <v>1</v>
      </c>
      <c r="D105" s="3" t="s">
        <v>132</v>
      </c>
      <c r="E105" s="3">
        <v>1</v>
      </c>
      <c r="F105" s="3" t="s">
        <v>19</v>
      </c>
      <c r="G105" s="3" t="s">
        <v>15</v>
      </c>
      <c r="H105" s="3" t="s">
        <v>129</v>
      </c>
    </row>
    <row r="106" spans="1:8" x14ac:dyDescent="0.25">
      <c r="A106" s="3" t="s">
        <v>127</v>
      </c>
      <c r="B106" s="3" t="s">
        <v>9</v>
      </c>
      <c r="C106" s="3">
        <v>1</v>
      </c>
      <c r="D106" s="3" t="s">
        <v>133</v>
      </c>
      <c r="E106" s="3">
        <v>2</v>
      </c>
      <c r="F106" s="3" t="s">
        <v>17</v>
      </c>
      <c r="G106" s="3" t="s">
        <v>15</v>
      </c>
      <c r="H106" s="3" t="s">
        <v>129</v>
      </c>
    </row>
    <row r="107" spans="1:8" x14ac:dyDescent="0.25">
      <c r="A107" s="3" t="s">
        <v>127</v>
      </c>
      <c r="B107" s="3" t="s">
        <v>9</v>
      </c>
      <c r="C107" s="3">
        <v>1</v>
      </c>
      <c r="D107" s="3" t="s">
        <v>134</v>
      </c>
      <c r="E107" s="3">
        <v>2</v>
      </c>
      <c r="F107" s="5" t="s">
        <v>22</v>
      </c>
      <c r="G107" s="3" t="s">
        <v>15</v>
      </c>
      <c r="H107" s="3" t="s">
        <v>129</v>
      </c>
    </row>
    <row r="108" spans="1:8" x14ac:dyDescent="0.25">
      <c r="A108" s="3" t="s">
        <v>127</v>
      </c>
      <c r="B108" s="3" t="s">
        <v>9</v>
      </c>
      <c r="C108" s="3">
        <v>1</v>
      </c>
      <c r="D108" s="3" t="s">
        <v>135</v>
      </c>
      <c r="E108" s="3">
        <v>3</v>
      </c>
      <c r="F108" s="3" t="s">
        <v>19</v>
      </c>
      <c r="G108" s="3" t="s">
        <v>15</v>
      </c>
      <c r="H108" s="3" t="s">
        <v>129</v>
      </c>
    </row>
    <row r="109" spans="1:8" x14ac:dyDescent="0.25">
      <c r="A109" s="3" t="s">
        <v>127</v>
      </c>
      <c r="B109" s="3" t="s">
        <v>9</v>
      </c>
      <c r="C109" s="3">
        <v>1</v>
      </c>
      <c r="D109" s="3" t="s">
        <v>136</v>
      </c>
      <c r="E109" s="3">
        <v>3</v>
      </c>
      <c r="F109" s="3" t="s">
        <v>22</v>
      </c>
      <c r="G109" s="3" t="s">
        <v>15</v>
      </c>
      <c r="H109" s="3" t="s">
        <v>129</v>
      </c>
    </row>
    <row r="110" spans="1:8" x14ac:dyDescent="0.25">
      <c r="A110" s="3" t="s">
        <v>127</v>
      </c>
      <c r="B110" s="3" t="s">
        <v>9</v>
      </c>
      <c r="C110" s="3">
        <v>1</v>
      </c>
      <c r="D110" s="3" t="s">
        <v>137</v>
      </c>
      <c r="E110" s="3">
        <v>4</v>
      </c>
      <c r="F110" s="3" t="s">
        <v>19</v>
      </c>
      <c r="G110" s="3" t="s">
        <v>26</v>
      </c>
      <c r="H110" s="3" t="s">
        <v>129</v>
      </c>
    </row>
    <row r="111" spans="1:8" x14ac:dyDescent="0.25">
      <c r="A111" s="3" t="s">
        <v>127</v>
      </c>
      <c r="B111" s="3" t="s">
        <v>9</v>
      </c>
      <c r="C111" s="3">
        <v>1</v>
      </c>
      <c r="D111" s="3" t="s">
        <v>138</v>
      </c>
      <c r="E111" s="3">
        <v>4</v>
      </c>
      <c r="F111" s="3" t="s">
        <v>22</v>
      </c>
      <c r="G111" s="3" t="s">
        <v>26</v>
      </c>
      <c r="H111" s="3" t="s">
        <v>129</v>
      </c>
    </row>
    <row r="112" spans="1:8" x14ac:dyDescent="0.25">
      <c r="A112" s="3" t="s">
        <v>139</v>
      </c>
      <c r="B112" s="3" t="s">
        <v>9</v>
      </c>
      <c r="C112" s="3">
        <v>1</v>
      </c>
      <c r="D112" s="3" t="s">
        <v>140</v>
      </c>
      <c r="E112" s="3">
        <v>0</v>
      </c>
      <c r="F112" s="3" t="s">
        <v>11</v>
      </c>
      <c r="G112" s="3" t="s">
        <v>12</v>
      </c>
      <c r="H112" s="3" t="s">
        <v>129</v>
      </c>
    </row>
    <row r="113" spans="1:8" x14ac:dyDescent="0.25">
      <c r="A113" s="3" t="s">
        <v>139</v>
      </c>
      <c r="B113" s="3" t="s">
        <v>9</v>
      </c>
      <c r="C113" s="3">
        <v>1</v>
      </c>
      <c r="D113" s="3" t="s">
        <v>141</v>
      </c>
      <c r="E113" s="3">
        <v>0</v>
      </c>
      <c r="F113" s="3" t="s">
        <v>11</v>
      </c>
      <c r="G113" s="3" t="s">
        <v>15</v>
      </c>
      <c r="H113" s="3" t="s">
        <v>129</v>
      </c>
    </row>
    <row r="114" spans="1:8" x14ac:dyDescent="0.25">
      <c r="A114" s="3" t="s">
        <v>139</v>
      </c>
      <c r="B114" s="3" t="s">
        <v>9</v>
      </c>
      <c r="C114" s="3">
        <v>1</v>
      </c>
      <c r="D114" s="3" t="s">
        <v>142</v>
      </c>
      <c r="E114" s="3">
        <v>1</v>
      </c>
      <c r="F114" s="3" t="s">
        <v>17</v>
      </c>
      <c r="G114" s="3" t="s">
        <v>15</v>
      </c>
      <c r="H114" s="3" t="s">
        <v>129</v>
      </c>
    </row>
    <row r="115" spans="1:8" x14ac:dyDescent="0.25">
      <c r="A115" s="3" t="s">
        <v>139</v>
      </c>
      <c r="B115" s="3" t="s">
        <v>9</v>
      </c>
      <c r="C115" s="3">
        <v>1</v>
      </c>
      <c r="D115" s="3" t="s">
        <v>143</v>
      </c>
      <c r="E115" s="3">
        <v>1</v>
      </c>
      <c r="F115" s="3" t="s">
        <v>19</v>
      </c>
      <c r="G115" s="3" t="s">
        <v>15</v>
      </c>
      <c r="H115" s="3" t="s">
        <v>129</v>
      </c>
    </row>
    <row r="116" spans="1:8" x14ac:dyDescent="0.25">
      <c r="A116" s="3" t="s">
        <v>139</v>
      </c>
      <c r="B116" s="3" t="s">
        <v>9</v>
      </c>
      <c r="C116" s="3">
        <v>1</v>
      </c>
      <c r="D116" s="3" t="s">
        <v>144</v>
      </c>
      <c r="E116" s="3">
        <v>2</v>
      </c>
      <c r="F116" s="3" t="s">
        <v>17</v>
      </c>
      <c r="G116" s="3" t="s">
        <v>15</v>
      </c>
      <c r="H116" s="3" t="s">
        <v>129</v>
      </c>
    </row>
    <row r="117" spans="1:8" x14ac:dyDescent="0.25">
      <c r="A117" s="3" t="s">
        <v>139</v>
      </c>
      <c r="B117" s="3" t="s">
        <v>9</v>
      </c>
      <c r="C117" s="3">
        <v>1</v>
      </c>
      <c r="D117" s="3" t="s">
        <v>145</v>
      </c>
      <c r="E117" s="3">
        <v>2</v>
      </c>
      <c r="F117" s="5" t="s">
        <v>22</v>
      </c>
      <c r="G117" s="3" t="s">
        <v>15</v>
      </c>
      <c r="H117" s="3" t="s">
        <v>129</v>
      </c>
    </row>
    <row r="118" spans="1:8" x14ac:dyDescent="0.25">
      <c r="A118" s="3" t="s">
        <v>139</v>
      </c>
      <c r="B118" s="3" t="s">
        <v>9</v>
      </c>
      <c r="C118" s="3">
        <v>1</v>
      </c>
      <c r="D118" s="3" t="s">
        <v>146</v>
      </c>
      <c r="E118" s="3">
        <v>3</v>
      </c>
      <c r="F118" s="3" t="s">
        <v>19</v>
      </c>
      <c r="G118" s="3" t="s">
        <v>15</v>
      </c>
      <c r="H118" s="3" t="s">
        <v>129</v>
      </c>
    </row>
    <row r="119" spans="1:8" x14ac:dyDescent="0.25">
      <c r="A119" s="3" t="s">
        <v>139</v>
      </c>
      <c r="B119" s="3" t="s">
        <v>9</v>
      </c>
      <c r="C119" s="3">
        <v>1</v>
      </c>
      <c r="D119" s="3" t="s">
        <v>147</v>
      </c>
      <c r="E119" s="3">
        <v>3</v>
      </c>
      <c r="F119" s="3" t="s">
        <v>22</v>
      </c>
      <c r="G119" s="3" t="s">
        <v>15</v>
      </c>
      <c r="H119" s="3" t="s">
        <v>129</v>
      </c>
    </row>
    <row r="120" spans="1:8" x14ac:dyDescent="0.25">
      <c r="A120" s="3" t="s">
        <v>139</v>
      </c>
      <c r="B120" s="3" t="s">
        <v>9</v>
      </c>
      <c r="C120" s="3">
        <v>1</v>
      </c>
      <c r="D120" s="3" t="s">
        <v>148</v>
      </c>
      <c r="E120" s="3">
        <v>4</v>
      </c>
      <c r="F120" s="3" t="s">
        <v>19</v>
      </c>
      <c r="G120" s="3" t="s">
        <v>26</v>
      </c>
      <c r="H120" s="3" t="s">
        <v>129</v>
      </c>
    </row>
    <row r="121" spans="1:8" x14ac:dyDescent="0.25">
      <c r="A121" s="3" t="s">
        <v>139</v>
      </c>
      <c r="B121" s="3" t="s">
        <v>9</v>
      </c>
      <c r="C121" s="3">
        <v>1</v>
      </c>
      <c r="D121" s="3" t="s">
        <v>149</v>
      </c>
      <c r="E121" s="3">
        <v>4</v>
      </c>
      <c r="F121" s="3" t="s">
        <v>22</v>
      </c>
      <c r="G121" s="3" t="s">
        <v>26</v>
      </c>
      <c r="H121" s="3" t="s">
        <v>129</v>
      </c>
    </row>
    <row r="122" spans="1:8" x14ac:dyDescent="0.25">
      <c r="A122" s="3" t="s">
        <v>150</v>
      </c>
      <c r="B122" s="3" t="s">
        <v>9</v>
      </c>
      <c r="C122" s="3">
        <v>1</v>
      </c>
      <c r="D122" s="3" t="s">
        <v>151</v>
      </c>
      <c r="E122" s="3">
        <v>0</v>
      </c>
      <c r="F122" s="3" t="s">
        <v>11</v>
      </c>
      <c r="G122" s="3" t="s">
        <v>12</v>
      </c>
      <c r="H122" s="3" t="s">
        <v>129</v>
      </c>
    </row>
    <row r="123" spans="1:8" x14ac:dyDescent="0.25">
      <c r="A123" s="3" t="s">
        <v>150</v>
      </c>
      <c r="B123" s="3" t="s">
        <v>9</v>
      </c>
      <c r="C123" s="3">
        <v>1</v>
      </c>
      <c r="D123" s="3" t="s">
        <v>152</v>
      </c>
      <c r="E123" s="3">
        <v>0</v>
      </c>
      <c r="F123" s="3" t="s">
        <v>11</v>
      </c>
      <c r="G123" s="3" t="s">
        <v>15</v>
      </c>
      <c r="H123" s="3" t="s">
        <v>129</v>
      </c>
    </row>
    <row r="124" spans="1:8" x14ac:dyDescent="0.25">
      <c r="A124" s="3" t="s">
        <v>150</v>
      </c>
      <c r="B124" s="3" t="s">
        <v>9</v>
      </c>
      <c r="C124" s="3">
        <v>1</v>
      </c>
      <c r="D124" s="3" t="s">
        <v>153</v>
      </c>
      <c r="E124" s="3">
        <v>1</v>
      </c>
      <c r="F124" s="3" t="s">
        <v>17</v>
      </c>
      <c r="G124" s="3" t="s">
        <v>15</v>
      </c>
      <c r="H124" s="3" t="s">
        <v>129</v>
      </c>
    </row>
    <row r="125" spans="1:8" x14ac:dyDescent="0.25">
      <c r="A125" s="3" t="s">
        <v>150</v>
      </c>
      <c r="B125" s="3" t="s">
        <v>9</v>
      </c>
      <c r="C125" s="3">
        <v>1</v>
      </c>
      <c r="D125" s="3" t="s">
        <v>154</v>
      </c>
      <c r="E125" s="3">
        <v>1</v>
      </c>
      <c r="F125" s="3" t="s">
        <v>19</v>
      </c>
      <c r="G125" s="3" t="s">
        <v>15</v>
      </c>
      <c r="H125" s="3" t="s">
        <v>129</v>
      </c>
    </row>
    <row r="126" spans="1:8" x14ac:dyDescent="0.25">
      <c r="A126" s="3" t="s">
        <v>150</v>
      </c>
      <c r="B126" s="3" t="s">
        <v>9</v>
      </c>
      <c r="C126" s="3">
        <v>1</v>
      </c>
      <c r="D126" s="3" t="s">
        <v>155</v>
      </c>
      <c r="E126" s="3">
        <v>2</v>
      </c>
      <c r="F126" s="3" t="s">
        <v>17</v>
      </c>
      <c r="G126" s="3" t="s">
        <v>15</v>
      </c>
      <c r="H126" s="3" t="s">
        <v>129</v>
      </c>
    </row>
    <row r="127" spans="1:8" x14ac:dyDescent="0.25">
      <c r="A127" s="3" t="s">
        <v>150</v>
      </c>
      <c r="B127" s="3" t="s">
        <v>9</v>
      </c>
      <c r="C127" s="3">
        <v>1</v>
      </c>
      <c r="D127" s="3" t="s">
        <v>156</v>
      </c>
      <c r="E127" s="3">
        <v>2</v>
      </c>
      <c r="F127" s="5" t="s">
        <v>22</v>
      </c>
      <c r="G127" s="3" t="s">
        <v>15</v>
      </c>
      <c r="H127" s="3" t="s">
        <v>129</v>
      </c>
    </row>
    <row r="128" spans="1:8" x14ac:dyDescent="0.25">
      <c r="A128" s="3" t="s">
        <v>150</v>
      </c>
      <c r="B128" s="3" t="s">
        <v>9</v>
      </c>
      <c r="C128" s="3">
        <v>1</v>
      </c>
      <c r="D128" s="3" t="s">
        <v>157</v>
      </c>
      <c r="E128" s="3">
        <v>3</v>
      </c>
      <c r="F128" s="3" t="s">
        <v>19</v>
      </c>
      <c r="G128" s="3" t="s">
        <v>15</v>
      </c>
      <c r="H128" s="3" t="s">
        <v>129</v>
      </c>
    </row>
    <row r="129" spans="1:8" x14ac:dyDescent="0.25">
      <c r="A129" s="3" t="s">
        <v>150</v>
      </c>
      <c r="B129" s="3" t="s">
        <v>9</v>
      </c>
      <c r="C129" s="3">
        <v>1</v>
      </c>
      <c r="D129" s="3" t="s">
        <v>158</v>
      </c>
      <c r="E129" s="3">
        <v>3</v>
      </c>
      <c r="F129" s="3" t="s">
        <v>22</v>
      </c>
      <c r="G129" s="3" t="s">
        <v>15</v>
      </c>
      <c r="H129" s="3" t="s">
        <v>129</v>
      </c>
    </row>
    <row r="130" spans="1:8" x14ac:dyDescent="0.25">
      <c r="A130" s="3" t="s">
        <v>150</v>
      </c>
      <c r="B130" s="3" t="s">
        <v>9</v>
      </c>
      <c r="C130" s="3">
        <v>1</v>
      </c>
      <c r="D130" s="3" t="s">
        <v>159</v>
      </c>
      <c r="E130" s="3">
        <v>4</v>
      </c>
      <c r="F130" s="3" t="s">
        <v>19</v>
      </c>
      <c r="G130" s="3" t="s">
        <v>26</v>
      </c>
      <c r="H130" s="3" t="s">
        <v>129</v>
      </c>
    </row>
    <row r="131" spans="1:8" x14ac:dyDescent="0.25">
      <c r="A131" s="3" t="s">
        <v>150</v>
      </c>
      <c r="B131" s="3" t="s">
        <v>9</v>
      </c>
      <c r="C131" s="3">
        <v>1</v>
      </c>
      <c r="D131" s="3" t="s">
        <v>160</v>
      </c>
      <c r="E131" s="3">
        <v>4</v>
      </c>
      <c r="F131" s="3" t="s">
        <v>22</v>
      </c>
      <c r="G131" s="3" t="s">
        <v>26</v>
      </c>
      <c r="H131" s="3" t="s">
        <v>129</v>
      </c>
    </row>
    <row r="132" spans="1:8" x14ac:dyDescent="0.25">
      <c r="A132" s="3" t="s">
        <v>161</v>
      </c>
      <c r="B132" s="3" t="s">
        <v>9</v>
      </c>
      <c r="C132" s="3">
        <v>1</v>
      </c>
      <c r="D132" s="3" t="s">
        <v>162</v>
      </c>
      <c r="E132" s="3">
        <v>0</v>
      </c>
      <c r="F132" s="3" t="s">
        <v>11</v>
      </c>
      <c r="G132" s="3" t="s">
        <v>12</v>
      </c>
      <c r="H132" s="3" t="s">
        <v>129</v>
      </c>
    </row>
    <row r="133" spans="1:8" x14ac:dyDescent="0.25">
      <c r="A133" s="3" t="s">
        <v>161</v>
      </c>
      <c r="B133" s="3" t="s">
        <v>9</v>
      </c>
      <c r="C133" s="3">
        <v>1</v>
      </c>
      <c r="D133" s="3" t="s">
        <v>163</v>
      </c>
      <c r="E133" s="3">
        <v>0</v>
      </c>
      <c r="F133" s="3" t="s">
        <v>11</v>
      </c>
      <c r="G133" s="6" t="s">
        <v>12</v>
      </c>
      <c r="H133" s="3" t="s">
        <v>129</v>
      </c>
    </row>
    <row r="134" spans="1:8" x14ac:dyDescent="0.25">
      <c r="A134" s="3" t="s">
        <v>161</v>
      </c>
      <c r="B134" s="3" t="s">
        <v>9</v>
      </c>
      <c r="C134" s="3">
        <v>1</v>
      </c>
      <c r="D134" s="3" t="s">
        <v>164</v>
      </c>
      <c r="E134" s="3">
        <v>0</v>
      </c>
      <c r="F134" s="3" t="s">
        <v>11</v>
      </c>
      <c r="G134" s="3" t="s">
        <v>15</v>
      </c>
      <c r="H134" s="3" t="s">
        <v>129</v>
      </c>
    </row>
    <row r="135" spans="1:8" x14ac:dyDescent="0.25">
      <c r="A135" s="3" t="s">
        <v>161</v>
      </c>
      <c r="B135" s="3" t="s">
        <v>9</v>
      </c>
      <c r="C135" s="3">
        <v>1</v>
      </c>
      <c r="D135" s="3" t="s">
        <v>165</v>
      </c>
      <c r="E135" s="3">
        <v>1</v>
      </c>
      <c r="F135" s="3" t="s">
        <v>17</v>
      </c>
      <c r="G135" s="3" t="s">
        <v>15</v>
      </c>
      <c r="H135" s="3" t="s">
        <v>129</v>
      </c>
    </row>
    <row r="136" spans="1:8" x14ac:dyDescent="0.25">
      <c r="A136" s="3" t="s">
        <v>161</v>
      </c>
      <c r="B136" s="3" t="s">
        <v>9</v>
      </c>
      <c r="C136" s="3">
        <v>1</v>
      </c>
      <c r="D136" s="3" t="s">
        <v>166</v>
      </c>
      <c r="E136" s="3">
        <v>1</v>
      </c>
      <c r="F136" s="3" t="s">
        <v>19</v>
      </c>
      <c r="G136" s="3" t="s">
        <v>15</v>
      </c>
      <c r="H136" s="3" t="s">
        <v>129</v>
      </c>
    </row>
    <row r="137" spans="1:8" x14ac:dyDescent="0.25">
      <c r="A137" s="3" t="s">
        <v>161</v>
      </c>
      <c r="B137" s="3" t="s">
        <v>9</v>
      </c>
      <c r="C137" s="3">
        <v>1</v>
      </c>
      <c r="D137" s="3" t="s">
        <v>167</v>
      </c>
      <c r="E137" s="3">
        <v>2</v>
      </c>
      <c r="F137" s="3" t="s">
        <v>17</v>
      </c>
      <c r="G137" s="3" t="s">
        <v>15</v>
      </c>
      <c r="H137" s="3" t="s">
        <v>129</v>
      </c>
    </row>
    <row r="138" spans="1:8" x14ac:dyDescent="0.25">
      <c r="A138" s="3" t="s">
        <v>161</v>
      </c>
      <c r="B138" s="3" t="s">
        <v>9</v>
      </c>
      <c r="C138" s="3">
        <v>1</v>
      </c>
      <c r="D138" s="3" t="s">
        <v>168</v>
      </c>
      <c r="E138" s="3">
        <v>2</v>
      </c>
      <c r="F138" s="5" t="s">
        <v>22</v>
      </c>
      <c r="G138" s="3" t="s">
        <v>15</v>
      </c>
      <c r="H138" s="3" t="s">
        <v>129</v>
      </c>
    </row>
    <row r="139" spans="1:8" x14ac:dyDescent="0.25">
      <c r="A139" s="3" t="s">
        <v>161</v>
      </c>
      <c r="B139" s="3" t="s">
        <v>9</v>
      </c>
      <c r="C139" s="3">
        <v>1</v>
      </c>
      <c r="D139" s="3" t="s">
        <v>169</v>
      </c>
      <c r="E139" s="3">
        <v>3</v>
      </c>
      <c r="F139" s="3" t="s">
        <v>19</v>
      </c>
      <c r="G139" s="3" t="s">
        <v>15</v>
      </c>
      <c r="H139" s="3" t="s">
        <v>129</v>
      </c>
    </row>
    <row r="140" spans="1:8" x14ac:dyDescent="0.25">
      <c r="A140" s="3" t="s">
        <v>161</v>
      </c>
      <c r="B140" s="3" t="s">
        <v>9</v>
      </c>
      <c r="C140" s="3">
        <v>1</v>
      </c>
      <c r="D140" s="3" t="s">
        <v>170</v>
      </c>
      <c r="E140" s="3">
        <v>3</v>
      </c>
      <c r="F140" s="3" t="s">
        <v>22</v>
      </c>
      <c r="G140" s="3" t="s">
        <v>15</v>
      </c>
      <c r="H140" s="3" t="s">
        <v>129</v>
      </c>
    </row>
    <row r="141" spans="1:8" x14ac:dyDescent="0.25">
      <c r="A141" s="3" t="s">
        <v>161</v>
      </c>
      <c r="B141" s="3" t="s">
        <v>9</v>
      </c>
      <c r="C141" s="3">
        <v>1</v>
      </c>
      <c r="D141" s="3" t="s">
        <v>171</v>
      </c>
      <c r="E141" s="3">
        <v>4</v>
      </c>
      <c r="F141" s="3" t="s">
        <v>19</v>
      </c>
      <c r="G141" s="3" t="s">
        <v>26</v>
      </c>
      <c r="H141" s="3" t="s">
        <v>129</v>
      </c>
    </row>
    <row r="142" spans="1:8" x14ac:dyDescent="0.25">
      <c r="A142" s="3" t="s">
        <v>161</v>
      </c>
      <c r="B142" s="3" t="s">
        <v>9</v>
      </c>
      <c r="C142" s="3">
        <v>1</v>
      </c>
      <c r="D142" s="3" t="s">
        <v>172</v>
      </c>
      <c r="E142" s="3">
        <v>4</v>
      </c>
      <c r="F142" s="3" t="s">
        <v>22</v>
      </c>
      <c r="G142" s="3" t="s">
        <v>26</v>
      </c>
      <c r="H142" s="3" t="s">
        <v>129</v>
      </c>
    </row>
    <row r="143" spans="1:8" x14ac:dyDescent="0.25">
      <c r="A143" s="3" t="s">
        <v>173</v>
      </c>
      <c r="B143" s="3" t="s">
        <v>9</v>
      </c>
      <c r="C143" s="3">
        <v>1</v>
      </c>
      <c r="D143" s="3" t="s">
        <v>174</v>
      </c>
      <c r="E143" s="3">
        <v>0</v>
      </c>
      <c r="F143" s="3" t="s">
        <v>11</v>
      </c>
      <c r="G143" s="3" t="s">
        <v>12</v>
      </c>
      <c r="H143" s="3" t="s">
        <v>129</v>
      </c>
    </row>
    <row r="144" spans="1:8" x14ac:dyDescent="0.25">
      <c r="A144" s="3" t="s">
        <v>173</v>
      </c>
      <c r="B144" s="3" t="s">
        <v>9</v>
      </c>
      <c r="C144" s="3">
        <v>1</v>
      </c>
      <c r="D144" s="3" t="s">
        <v>175</v>
      </c>
      <c r="E144" s="3">
        <v>0</v>
      </c>
      <c r="F144" s="3" t="s">
        <v>11</v>
      </c>
      <c r="G144" s="6" t="s">
        <v>12</v>
      </c>
      <c r="H144" s="3" t="s">
        <v>129</v>
      </c>
    </row>
    <row r="145" spans="1:8" x14ac:dyDescent="0.25">
      <c r="A145" s="3" t="s">
        <v>173</v>
      </c>
      <c r="B145" s="3" t="s">
        <v>9</v>
      </c>
      <c r="C145" s="3">
        <v>1</v>
      </c>
      <c r="D145" s="3" t="s">
        <v>176</v>
      </c>
      <c r="E145" s="3">
        <v>0</v>
      </c>
      <c r="F145" s="3" t="s">
        <v>11</v>
      </c>
      <c r="G145" s="3" t="s">
        <v>15</v>
      </c>
      <c r="H145" s="3" t="s">
        <v>129</v>
      </c>
    </row>
    <row r="146" spans="1:8" x14ac:dyDescent="0.25">
      <c r="A146" s="3" t="s">
        <v>173</v>
      </c>
      <c r="B146" s="3" t="s">
        <v>9</v>
      </c>
      <c r="C146" s="3">
        <v>1</v>
      </c>
      <c r="D146" s="3" t="s">
        <v>177</v>
      </c>
      <c r="E146" s="3">
        <v>1</v>
      </c>
      <c r="F146" s="3" t="s">
        <v>17</v>
      </c>
      <c r="G146" s="3" t="s">
        <v>15</v>
      </c>
      <c r="H146" s="3" t="s">
        <v>129</v>
      </c>
    </row>
    <row r="147" spans="1:8" x14ac:dyDescent="0.25">
      <c r="A147" s="3" t="s">
        <v>173</v>
      </c>
      <c r="B147" s="3" t="s">
        <v>9</v>
      </c>
      <c r="C147" s="3">
        <v>1</v>
      </c>
      <c r="D147" s="3" t="s">
        <v>178</v>
      </c>
      <c r="E147" s="3">
        <v>1</v>
      </c>
      <c r="F147" s="3" t="s">
        <v>19</v>
      </c>
      <c r="G147" s="3" t="s">
        <v>15</v>
      </c>
      <c r="H147" s="3" t="s">
        <v>129</v>
      </c>
    </row>
    <row r="148" spans="1:8" x14ac:dyDescent="0.25">
      <c r="A148" s="3" t="s">
        <v>173</v>
      </c>
      <c r="B148" s="3" t="s">
        <v>9</v>
      </c>
      <c r="C148" s="3">
        <v>1</v>
      </c>
      <c r="D148" s="3" t="s">
        <v>179</v>
      </c>
      <c r="E148" s="3">
        <v>2</v>
      </c>
      <c r="F148" s="3" t="s">
        <v>17</v>
      </c>
      <c r="G148" s="3" t="s">
        <v>15</v>
      </c>
      <c r="H148" s="3" t="s">
        <v>129</v>
      </c>
    </row>
    <row r="149" spans="1:8" x14ac:dyDescent="0.25">
      <c r="A149" s="3" t="s">
        <v>173</v>
      </c>
      <c r="B149" s="3" t="s">
        <v>9</v>
      </c>
      <c r="C149" s="3">
        <v>1</v>
      </c>
      <c r="D149" s="3" t="s">
        <v>180</v>
      </c>
      <c r="E149" s="3">
        <v>2</v>
      </c>
      <c r="F149" s="5" t="s">
        <v>22</v>
      </c>
      <c r="G149" s="3" t="s">
        <v>15</v>
      </c>
      <c r="H149" s="3" t="s">
        <v>129</v>
      </c>
    </row>
    <row r="150" spans="1:8" x14ac:dyDescent="0.25">
      <c r="A150" s="3" t="s">
        <v>173</v>
      </c>
      <c r="B150" s="3" t="s">
        <v>9</v>
      </c>
      <c r="C150" s="3">
        <v>1</v>
      </c>
      <c r="D150" s="3" t="s">
        <v>181</v>
      </c>
      <c r="E150" s="3">
        <v>3</v>
      </c>
      <c r="F150" s="3" t="s">
        <v>19</v>
      </c>
      <c r="G150" s="3" t="s">
        <v>15</v>
      </c>
      <c r="H150" s="3" t="s">
        <v>129</v>
      </c>
    </row>
    <row r="151" spans="1:8" x14ac:dyDescent="0.25">
      <c r="A151" s="3" t="s">
        <v>173</v>
      </c>
      <c r="B151" s="3" t="s">
        <v>9</v>
      </c>
      <c r="C151" s="3">
        <v>1</v>
      </c>
      <c r="D151" s="3" t="s">
        <v>182</v>
      </c>
      <c r="E151" s="3">
        <v>3</v>
      </c>
      <c r="F151" s="3" t="s">
        <v>22</v>
      </c>
      <c r="G151" s="3" t="s">
        <v>15</v>
      </c>
      <c r="H151" s="3" t="s">
        <v>129</v>
      </c>
    </row>
    <row r="152" spans="1:8" x14ac:dyDescent="0.25">
      <c r="A152" s="3" t="s">
        <v>173</v>
      </c>
      <c r="B152" s="3" t="s">
        <v>9</v>
      </c>
      <c r="C152" s="3">
        <v>1</v>
      </c>
      <c r="D152" s="3" t="s">
        <v>183</v>
      </c>
      <c r="E152" s="3">
        <v>4</v>
      </c>
      <c r="F152" s="3" t="s">
        <v>19</v>
      </c>
      <c r="G152" s="3" t="s">
        <v>26</v>
      </c>
      <c r="H152" s="3" t="s">
        <v>129</v>
      </c>
    </row>
    <row r="153" spans="1:8" x14ac:dyDescent="0.25">
      <c r="A153" s="3" t="s">
        <v>173</v>
      </c>
      <c r="B153" s="3" t="s">
        <v>9</v>
      </c>
      <c r="C153" s="3">
        <v>1</v>
      </c>
      <c r="D153" s="3" t="s">
        <v>184</v>
      </c>
      <c r="E153" s="3">
        <v>4</v>
      </c>
      <c r="F153" s="3" t="s">
        <v>22</v>
      </c>
      <c r="G153" s="3" t="s">
        <v>26</v>
      </c>
      <c r="H153" s="3" t="s">
        <v>129</v>
      </c>
    </row>
    <row r="154" spans="1:8" x14ac:dyDescent="0.25">
      <c r="A154" s="3" t="s">
        <v>185</v>
      </c>
      <c r="B154" s="3" t="s">
        <v>9</v>
      </c>
      <c r="C154" s="3">
        <v>2</v>
      </c>
      <c r="D154" s="3" t="s">
        <v>186</v>
      </c>
      <c r="E154" s="3">
        <v>0</v>
      </c>
      <c r="F154" s="3" t="s">
        <v>11</v>
      </c>
      <c r="G154" s="3" t="s">
        <v>12</v>
      </c>
      <c r="H154" s="3" t="s">
        <v>129</v>
      </c>
    </row>
    <row r="155" spans="1:8" x14ac:dyDescent="0.25">
      <c r="A155" s="3" t="s">
        <v>185</v>
      </c>
      <c r="B155" s="3" t="s">
        <v>9</v>
      </c>
      <c r="C155" s="3">
        <v>2</v>
      </c>
      <c r="D155" s="3" t="s">
        <v>187</v>
      </c>
      <c r="E155" s="3">
        <v>0</v>
      </c>
      <c r="F155" s="3" t="s">
        <v>11</v>
      </c>
      <c r="G155" s="3" t="s">
        <v>15</v>
      </c>
      <c r="H155" s="3" t="s">
        <v>129</v>
      </c>
    </row>
    <row r="156" spans="1:8" x14ac:dyDescent="0.25">
      <c r="A156" s="3" t="s">
        <v>185</v>
      </c>
      <c r="B156" s="3" t="s">
        <v>9</v>
      </c>
      <c r="C156" s="3">
        <v>2</v>
      </c>
      <c r="D156" s="3" t="s">
        <v>188</v>
      </c>
      <c r="E156" s="3">
        <v>1</v>
      </c>
      <c r="F156" s="3" t="s">
        <v>17</v>
      </c>
      <c r="G156" s="3" t="s">
        <v>15</v>
      </c>
      <c r="H156" s="3" t="s">
        <v>129</v>
      </c>
    </row>
    <row r="157" spans="1:8" x14ac:dyDescent="0.25">
      <c r="A157" s="3" t="s">
        <v>185</v>
      </c>
      <c r="B157" s="3" t="s">
        <v>9</v>
      </c>
      <c r="C157" s="3">
        <v>2</v>
      </c>
      <c r="D157" s="3" t="s">
        <v>189</v>
      </c>
      <c r="E157" s="3">
        <v>1</v>
      </c>
      <c r="F157" s="3" t="s">
        <v>19</v>
      </c>
      <c r="G157" s="3" t="s">
        <v>15</v>
      </c>
      <c r="H157" s="3" t="s">
        <v>129</v>
      </c>
    </row>
    <row r="158" spans="1:8" x14ac:dyDescent="0.25">
      <c r="A158" s="3" t="s">
        <v>185</v>
      </c>
      <c r="B158" s="3" t="s">
        <v>9</v>
      </c>
      <c r="C158" s="3">
        <v>2</v>
      </c>
      <c r="D158" s="3" t="s">
        <v>190</v>
      </c>
      <c r="E158" s="3">
        <v>2</v>
      </c>
      <c r="F158" s="3" t="s">
        <v>17</v>
      </c>
      <c r="G158" s="3" t="s">
        <v>15</v>
      </c>
      <c r="H158" s="3" t="s">
        <v>129</v>
      </c>
    </row>
    <row r="159" spans="1:8" x14ac:dyDescent="0.25">
      <c r="A159" s="3" t="s">
        <v>185</v>
      </c>
      <c r="B159" s="3" t="s">
        <v>9</v>
      </c>
      <c r="C159" s="3">
        <v>2</v>
      </c>
      <c r="D159" s="3" t="s">
        <v>191</v>
      </c>
      <c r="E159" s="3">
        <v>2</v>
      </c>
      <c r="F159" s="5" t="s">
        <v>22</v>
      </c>
      <c r="G159" s="3" t="s">
        <v>15</v>
      </c>
      <c r="H159" s="3" t="s">
        <v>129</v>
      </c>
    </row>
    <row r="160" spans="1:8" x14ac:dyDescent="0.25">
      <c r="A160" s="3" t="s">
        <v>185</v>
      </c>
      <c r="B160" s="3" t="s">
        <v>9</v>
      </c>
      <c r="C160" s="3">
        <v>2</v>
      </c>
      <c r="D160" s="3" t="s">
        <v>192</v>
      </c>
      <c r="E160" s="3">
        <v>3</v>
      </c>
      <c r="F160" s="3" t="s">
        <v>19</v>
      </c>
      <c r="G160" s="3" t="s">
        <v>15</v>
      </c>
      <c r="H160" s="3" t="s">
        <v>129</v>
      </c>
    </row>
    <row r="161" spans="1:8" x14ac:dyDescent="0.25">
      <c r="A161" s="3" t="s">
        <v>185</v>
      </c>
      <c r="B161" s="3" t="s">
        <v>9</v>
      </c>
      <c r="C161" s="3">
        <v>2</v>
      </c>
      <c r="D161" s="3" t="s">
        <v>193</v>
      </c>
      <c r="E161" s="3">
        <v>3</v>
      </c>
      <c r="F161" s="3" t="s">
        <v>22</v>
      </c>
      <c r="G161" s="3" t="s">
        <v>15</v>
      </c>
      <c r="H161" s="3" t="s">
        <v>129</v>
      </c>
    </row>
    <row r="162" spans="1:8" x14ac:dyDescent="0.25">
      <c r="A162" s="3" t="s">
        <v>185</v>
      </c>
      <c r="B162" s="3" t="s">
        <v>9</v>
      </c>
      <c r="C162" s="3">
        <v>2</v>
      </c>
      <c r="D162" s="3" t="s">
        <v>194</v>
      </c>
      <c r="E162" s="3">
        <v>4</v>
      </c>
      <c r="F162" s="3" t="s">
        <v>19</v>
      </c>
      <c r="G162" s="3" t="s">
        <v>26</v>
      </c>
      <c r="H162" s="3" t="s">
        <v>129</v>
      </c>
    </row>
    <row r="163" spans="1:8" x14ac:dyDescent="0.25">
      <c r="A163" s="3" t="s">
        <v>185</v>
      </c>
      <c r="B163" s="3" t="s">
        <v>9</v>
      </c>
      <c r="C163" s="3">
        <v>2</v>
      </c>
      <c r="D163" s="3" t="s">
        <v>195</v>
      </c>
      <c r="E163" s="3">
        <v>4</v>
      </c>
      <c r="F163" s="3" t="s">
        <v>22</v>
      </c>
      <c r="G163" s="3" t="s">
        <v>26</v>
      </c>
      <c r="H163" s="3" t="s">
        <v>129</v>
      </c>
    </row>
    <row r="164" spans="1:8" x14ac:dyDescent="0.25">
      <c r="A164" s="3" t="s">
        <v>196</v>
      </c>
      <c r="B164" s="3" t="s">
        <v>9</v>
      </c>
      <c r="C164" s="3">
        <v>2</v>
      </c>
      <c r="D164" s="3" t="s">
        <v>197</v>
      </c>
      <c r="E164" s="3">
        <v>0</v>
      </c>
      <c r="F164" s="3" t="s">
        <v>11</v>
      </c>
      <c r="G164" s="3" t="s">
        <v>12</v>
      </c>
      <c r="H164" s="3" t="s">
        <v>129</v>
      </c>
    </row>
    <row r="165" spans="1:8" x14ac:dyDescent="0.25">
      <c r="A165" s="3" t="s">
        <v>196</v>
      </c>
      <c r="B165" s="3" t="s">
        <v>9</v>
      </c>
      <c r="C165" s="3">
        <v>2</v>
      </c>
      <c r="D165" s="3" t="s">
        <v>198</v>
      </c>
      <c r="E165" s="3">
        <v>0</v>
      </c>
      <c r="F165" s="3" t="s">
        <v>11</v>
      </c>
      <c r="G165" s="6" t="s">
        <v>12</v>
      </c>
      <c r="H165" s="3" t="s">
        <v>129</v>
      </c>
    </row>
    <row r="166" spans="1:8" x14ac:dyDescent="0.25">
      <c r="A166" s="3" t="s">
        <v>196</v>
      </c>
      <c r="B166" s="3" t="s">
        <v>9</v>
      </c>
      <c r="C166" s="3">
        <v>2</v>
      </c>
      <c r="D166" s="3" t="s">
        <v>199</v>
      </c>
      <c r="E166" s="3">
        <v>0</v>
      </c>
      <c r="F166" s="3" t="s">
        <v>11</v>
      </c>
      <c r="G166" s="3" t="s">
        <v>15</v>
      </c>
      <c r="H166" s="3" t="s">
        <v>129</v>
      </c>
    </row>
    <row r="167" spans="1:8" x14ac:dyDescent="0.25">
      <c r="A167" s="3" t="s">
        <v>196</v>
      </c>
      <c r="B167" s="3" t="s">
        <v>9</v>
      </c>
      <c r="C167" s="3">
        <v>2</v>
      </c>
      <c r="D167" s="3" t="s">
        <v>200</v>
      </c>
      <c r="E167" s="3">
        <v>1</v>
      </c>
      <c r="F167" s="3" t="s">
        <v>17</v>
      </c>
      <c r="G167" s="3" t="s">
        <v>15</v>
      </c>
      <c r="H167" s="3" t="s">
        <v>129</v>
      </c>
    </row>
    <row r="168" spans="1:8" x14ac:dyDescent="0.25">
      <c r="A168" s="3" t="s">
        <v>196</v>
      </c>
      <c r="B168" s="3" t="s">
        <v>9</v>
      </c>
      <c r="C168" s="3">
        <v>2</v>
      </c>
      <c r="D168" s="3" t="s">
        <v>201</v>
      </c>
      <c r="E168" s="3">
        <v>1</v>
      </c>
      <c r="F168" s="3" t="s">
        <v>19</v>
      </c>
      <c r="G168" s="3" t="s">
        <v>15</v>
      </c>
      <c r="H168" s="3" t="s">
        <v>129</v>
      </c>
    </row>
    <row r="169" spans="1:8" x14ac:dyDescent="0.25">
      <c r="A169" s="3" t="s">
        <v>196</v>
      </c>
      <c r="B169" s="3" t="s">
        <v>9</v>
      </c>
      <c r="C169" s="3">
        <v>2</v>
      </c>
      <c r="D169" s="3" t="s">
        <v>202</v>
      </c>
      <c r="E169" s="3">
        <v>2</v>
      </c>
      <c r="F169" s="3" t="s">
        <v>17</v>
      </c>
      <c r="G169" s="3" t="s">
        <v>15</v>
      </c>
      <c r="H169" s="3" t="s">
        <v>129</v>
      </c>
    </row>
    <row r="170" spans="1:8" x14ac:dyDescent="0.25">
      <c r="A170" s="3" t="s">
        <v>196</v>
      </c>
      <c r="B170" s="3" t="s">
        <v>9</v>
      </c>
      <c r="C170" s="3">
        <v>2</v>
      </c>
      <c r="D170" s="3" t="s">
        <v>203</v>
      </c>
      <c r="E170" s="3">
        <v>2</v>
      </c>
      <c r="F170" s="5" t="s">
        <v>22</v>
      </c>
      <c r="G170" s="3" t="s">
        <v>15</v>
      </c>
      <c r="H170" s="3" t="s">
        <v>129</v>
      </c>
    </row>
    <row r="171" spans="1:8" x14ac:dyDescent="0.25">
      <c r="A171" s="3" t="s">
        <v>196</v>
      </c>
      <c r="B171" s="3" t="s">
        <v>9</v>
      </c>
      <c r="C171" s="3">
        <v>2</v>
      </c>
      <c r="D171" s="3" t="s">
        <v>204</v>
      </c>
      <c r="E171" s="3">
        <v>3</v>
      </c>
      <c r="F171" s="3" t="s">
        <v>19</v>
      </c>
      <c r="G171" s="3" t="s">
        <v>15</v>
      </c>
      <c r="H171" s="3" t="s">
        <v>129</v>
      </c>
    </row>
    <row r="172" spans="1:8" x14ac:dyDescent="0.25">
      <c r="A172" s="3" t="s">
        <v>196</v>
      </c>
      <c r="B172" s="3" t="s">
        <v>9</v>
      </c>
      <c r="C172" s="3">
        <v>2</v>
      </c>
      <c r="D172" s="3" t="s">
        <v>205</v>
      </c>
      <c r="E172" s="3">
        <v>3</v>
      </c>
      <c r="F172" s="3" t="s">
        <v>22</v>
      </c>
      <c r="G172" s="3" t="s">
        <v>15</v>
      </c>
      <c r="H172" s="3" t="s">
        <v>129</v>
      </c>
    </row>
    <row r="173" spans="1:8" x14ac:dyDescent="0.25">
      <c r="A173" s="3" t="s">
        <v>196</v>
      </c>
      <c r="B173" s="3" t="s">
        <v>9</v>
      </c>
      <c r="C173" s="3">
        <v>2</v>
      </c>
      <c r="D173" s="3" t="s">
        <v>206</v>
      </c>
      <c r="E173" s="3">
        <v>4</v>
      </c>
      <c r="F173" s="3" t="s">
        <v>19</v>
      </c>
      <c r="G173" s="3" t="s">
        <v>26</v>
      </c>
      <c r="H173" s="3" t="s">
        <v>129</v>
      </c>
    </row>
    <row r="174" spans="1:8" x14ac:dyDescent="0.25">
      <c r="A174" s="3" t="s">
        <v>196</v>
      </c>
      <c r="B174" s="3" t="s">
        <v>9</v>
      </c>
      <c r="C174" s="3">
        <v>2</v>
      </c>
      <c r="D174" s="3" t="s">
        <v>207</v>
      </c>
      <c r="E174" s="3">
        <v>4</v>
      </c>
      <c r="F174" s="3" t="s">
        <v>22</v>
      </c>
      <c r="G174" s="3" t="s">
        <v>26</v>
      </c>
      <c r="H174" s="3" t="s">
        <v>129</v>
      </c>
    </row>
    <row r="175" spans="1:8" x14ac:dyDescent="0.25">
      <c r="A175" s="3" t="s">
        <v>208</v>
      </c>
      <c r="B175" s="3" t="s">
        <v>9</v>
      </c>
      <c r="C175" s="3">
        <v>2</v>
      </c>
      <c r="D175" s="3" t="s">
        <v>209</v>
      </c>
      <c r="E175" s="3">
        <v>0</v>
      </c>
      <c r="F175" s="3" t="s">
        <v>11</v>
      </c>
      <c r="G175" s="3" t="s">
        <v>12</v>
      </c>
      <c r="H175" s="3" t="s">
        <v>129</v>
      </c>
    </row>
    <row r="176" spans="1:8" x14ac:dyDescent="0.25">
      <c r="A176" s="3" t="s">
        <v>208</v>
      </c>
      <c r="B176" s="3" t="s">
        <v>9</v>
      </c>
      <c r="C176" s="3">
        <v>2</v>
      </c>
      <c r="D176" s="3" t="s">
        <v>210</v>
      </c>
      <c r="E176" s="3">
        <v>0</v>
      </c>
      <c r="F176" s="3" t="s">
        <v>11</v>
      </c>
      <c r="G176" s="3" t="s">
        <v>15</v>
      </c>
      <c r="H176" s="3" t="s">
        <v>129</v>
      </c>
    </row>
    <row r="177" spans="1:8" x14ac:dyDescent="0.25">
      <c r="A177" s="3" t="s">
        <v>208</v>
      </c>
      <c r="B177" s="3" t="s">
        <v>9</v>
      </c>
      <c r="C177" s="3">
        <v>2</v>
      </c>
      <c r="D177" s="3" t="s">
        <v>211</v>
      </c>
      <c r="E177" s="3">
        <v>1</v>
      </c>
      <c r="F177" s="3" t="s">
        <v>17</v>
      </c>
      <c r="G177" s="3" t="s">
        <v>15</v>
      </c>
      <c r="H177" s="3" t="s">
        <v>129</v>
      </c>
    </row>
    <row r="178" spans="1:8" x14ac:dyDescent="0.25">
      <c r="A178" s="3" t="s">
        <v>208</v>
      </c>
      <c r="B178" s="3" t="s">
        <v>9</v>
      </c>
      <c r="C178" s="3">
        <v>2</v>
      </c>
      <c r="D178" s="3" t="s">
        <v>212</v>
      </c>
      <c r="E178" s="3">
        <v>1</v>
      </c>
      <c r="F178" s="3" t="s">
        <v>19</v>
      </c>
      <c r="G178" s="3" t="s">
        <v>15</v>
      </c>
      <c r="H178" s="3" t="s">
        <v>129</v>
      </c>
    </row>
    <row r="179" spans="1:8" x14ac:dyDescent="0.25">
      <c r="A179" s="3" t="s">
        <v>208</v>
      </c>
      <c r="B179" s="3" t="s">
        <v>9</v>
      </c>
      <c r="C179" s="3">
        <v>2</v>
      </c>
      <c r="D179" s="3" t="s">
        <v>213</v>
      </c>
      <c r="E179" s="3">
        <v>2</v>
      </c>
      <c r="F179" s="3" t="s">
        <v>17</v>
      </c>
      <c r="G179" s="3" t="s">
        <v>15</v>
      </c>
      <c r="H179" s="3" t="s">
        <v>129</v>
      </c>
    </row>
    <row r="180" spans="1:8" x14ac:dyDescent="0.25">
      <c r="A180" s="3" t="s">
        <v>208</v>
      </c>
      <c r="B180" s="3" t="s">
        <v>9</v>
      </c>
      <c r="C180" s="3">
        <v>2</v>
      </c>
      <c r="D180" s="3" t="s">
        <v>214</v>
      </c>
      <c r="E180" s="3">
        <v>2</v>
      </c>
      <c r="F180" s="5" t="s">
        <v>22</v>
      </c>
      <c r="G180" s="3" t="s">
        <v>15</v>
      </c>
      <c r="H180" s="3" t="s">
        <v>129</v>
      </c>
    </row>
    <row r="181" spans="1:8" x14ac:dyDescent="0.25">
      <c r="A181" s="3" t="s">
        <v>208</v>
      </c>
      <c r="B181" s="3" t="s">
        <v>9</v>
      </c>
      <c r="C181" s="3">
        <v>2</v>
      </c>
      <c r="D181" s="3" t="s">
        <v>215</v>
      </c>
      <c r="E181" s="3">
        <v>3</v>
      </c>
      <c r="F181" s="3" t="s">
        <v>19</v>
      </c>
      <c r="G181" s="3" t="s">
        <v>15</v>
      </c>
      <c r="H181" s="3" t="s">
        <v>129</v>
      </c>
    </row>
    <row r="182" spans="1:8" x14ac:dyDescent="0.25">
      <c r="A182" s="3" t="s">
        <v>208</v>
      </c>
      <c r="B182" s="3" t="s">
        <v>9</v>
      </c>
      <c r="C182" s="3">
        <v>2</v>
      </c>
      <c r="D182" s="3" t="s">
        <v>216</v>
      </c>
      <c r="E182" s="3">
        <v>3</v>
      </c>
      <c r="F182" s="3" t="s">
        <v>22</v>
      </c>
      <c r="G182" s="3" t="s">
        <v>15</v>
      </c>
      <c r="H182" s="3" t="s">
        <v>129</v>
      </c>
    </row>
    <row r="183" spans="1:8" x14ac:dyDescent="0.25">
      <c r="A183" s="3" t="s">
        <v>208</v>
      </c>
      <c r="B183" s="3" t="s">
        <v>9</v>
      </c>
      <c r="C183" s="3">
        <v>2</v>
      </c>
      <c r="D183" s="3" t="s">
        <v>217</v>
      </c>
      <c r="E183" s="3">
        <v>4</v>
      </c>
      <c r="F183" s="3" t="s">
        <v>19</v>
      </c>
      <c r="G183" s="3" t="s">
        <v>26</v>
      </c>
      <c r="H183" s="3" t="s">
        <v>129</v>
      </c>
    </row>
    <row r="184" spans="1:8" x14ac:dyDescent="0.25">
      <c r="A184" s="3" t="s">
        <v>208</v>
      </c>
      <c r="B184" s="3" t="s">
        <v>9</v>
      </c>
      <c r="C184" s="3">
        <v>2</v>
      </c>
      <c r="D184" s="3" t="s">
        <v>218</v>
      </c>
      <c r="E184" s="3">
        <v>4</v>
      </c>
      <c r="F184" s="3" t="s">
        <v>22</v>
      </c>
      <c r="G184" s="3" t="s">
        <v>26</v>
      </c>
      <c r="H184" s="3" t="s">
        <v>129</v>
      </c>
    </row>
    <row r="185" spans="1:8" x14ac:dyDescent="0.25">
      <c r="A185" s="3" t="s">
        <v>219</v>
      </c>
      <c r="B185" s="3" t="s">
        <v>9</v>
      </c>
      <c r="C185" s="3">
        <v>2</v>
      </c>
      <c r="D185" s="3" t="s">
        <v>220</v>
      </c>
      <c r="E185" s="3">
        <v>0</v>
      </c>
      <c r="F185" s="3" t="s">
        <v>11</v>
      </c>
      <c r="G185" s="3" t="s">
        <v>12</v>
      </c>
      <c r="H185" s="3" t="s">
        <v>129</v>
      </c>
    </row>
    <row r="186" spans="1:8" x14ac:dyDescent="0.25">
      <c r="A186" s="3" t="s">
        <v>219</v>
      </c>
      <c r="B186" s="3" t="s">
        <v>9</v>
      </c>
      <c r="C186" s="3">
        <v>2</v>
      </c>
      <c r="D186" s="3" t="s">
        <v>221</v>
      </c>
      <c r="E186" s="3">
        <v>0</v>
      </c>
      <c r="F186" s="3" t="s">
        <v>11</v>
      </c>
      <c r="G186" s="3" t="s">
        <v>15</v>
      </c>
      <c r="H186" s="3" t="s">
        <v>129</v>
      </c>
    </row>
    <row r="187" spans="1:8" x14ac:dyDescent="0.25">
      <c r="A187" s="3" t="s">
        <v>219</v>
      </c>
      <c r="B187" s="3" t="s">
        <v>9</v>
      </c>
      <c r="C187" s="3">
        <v>2</v>
      </c>
      <c r="D187" s="3" t="s">
        <v>222</v>
      </c>
      <c r="E187" s="3">
        <v>1</v>
      </c>
      <c r="F187" s="3" t="s">
        <v>17</v>
      </c>
      <c r="G187" s="3" t="s">
        <v>15</v>
      </c>
      <c r="H187" s="3" t="s">
        <v>129</v>
      </c>
    </row>
    <row r="188" spans="1:8" x14ac:dyDescent="0.25">
      <c r="A188" s="3" t="s">
        <v>219</v>
      </c>
      <c r="B188" s="3" t="s">
        <v>9</v>
      </c>
      <c r="C188" s="3">
        <v>2</v>
      </c>
      <c r="D188" s="3" t="s">
        <v>223</v>
      </c>
      <c r="E188" s="3">
        <v>1</v>
      </c>
      <c r="F188" s="3" t="s">
        <v>19</v>
      </c>
      <c r="G188" s="3" t="s">
        <v>15</v>
      </c>
      <c r="H188" s="3" t="s">
        <v>129</v>
      </c>
    </row>
    <row r="189" spans="1:8" x14ac:dyDescent="0.25">
      <c r="A189" s="3" t="s">
        <v>219</v>
      </c>
      <c r="B189" s="3" t="s">
        <v>9</v>
      </c>
      <c r="C189" s="3">
        <v>2</v>
      </c>
      <c r="D189" s="3" t="s">
        <v>224</v>
      </c>
      <c r="E189" s="3">
        <v>2</v>
      </c>
      <c r="F189" s="3" t="s">
        <v>17</v>
      </c>
      <c r="G189" s="3" t="s">
        <v>15</v>
      </c>
      <c r="H189" s="3" t="s">
        <v>129</v>
      </c>
    </row>
    <row r="190" spans="1:8" x14ac:dyDescent="0.25">
      <c r="A190" s="3" t="s">
        <v>219</v>
      </c>
      <c r="B190" s="3" t="s">
        <v>9</v>
      </c>
      <c r="C190" s="3">
        <v>2</v>
      </c>
      <c r="D190" s="3" t="s">
        <v>225</v>
      </c>
      <c r="E190" s="3">
        <v>2</v>
      </c>
      <c r="F190" s="5" t="s">
        <v>22</v>
      </c>
      <c r="G190" s="3" t="s">
        <v>15</v>
      </c>
      <c r="H190" s="3" t="s">
        <v>129</v>
      </c>
    </row>
    <row r="191" spans="1:8" x14ac:dyDescent="0.25">
      <c r="A191" s="3" t="s">
        <v>219</v>
      </c>
      <c r="B191" s="3" t="s">
        <v>9</v>
      </c>
      <c r="C191" s="3">
        <v>2</v>
      </c>
      <c r="D191" s="3" t="s">
        <v>226</v>
      </c>
      <c r="E191" s="3">
        <v>3</v>
      </c>
      <c r="F191" s="3" t="s">
        <v>19</v>
      </c>
      <c r="G191" s="3" t="s">
        <v>15</v>
      </c>
      <c r="H191" s="3" t="s">
        <v>129</v>
      </c>
    </row>
    <row r="192" spans="1:8" x14ac:dyDescent="0.25">
      <c r="A192" s="3" t="s">
        <v>219</v>
      </c>
      <c r="B192" s="3" t="s">
        <v>9</v>
      </c>
      <c r="C192" s="3">
        <v>2</v>
      </c>
      <c r="D192" s="3" t="s">
        <v>227</v>
      </c>
      <c r="E192" s="3">
        <v>3</v>
      </c>
      <c r="F192" s="3" t="s">
        <v>22</v>
      </c>
      <c r="G192" s="3" t="s">
        <v>15</v>
      </c>
      <c r="H192" s="3" t="s">
        <v>129</v>
      </c>
    </row>
    <row r="193" spans="1:8" x14ac:dyDescent="0.25">
      <c r="A193" s="3" t="s">
        <v>219</v>
      </c>
      <c r="B193" s="3" t="s">
        <v>9</v>
      </c>
      <c r="C193" s="3">
        <v>2</v>
      </c>
      <c r="D193" s="3" t="s">
        <v>228</v>
      </c>
      <c r="E193" s="3">
        <v>4</v>
      </c>
      <c r="F193" s="3" t="s">
        <v>19</v>
      </c>
      <c r="G193" s="3" t="s">
        <v>26</v>
      </c>
      <c r="H193" s="3" t="s">
        <v>129</v>
      </c>
    </row>
    <row r="194" spans="1:8" x14ac:dyDescent="0.25">
      <c r="A194" s="3" t="s">
        <v>219</v>
      </c>
      <c r="B194" s="3" t="s">
        <v>9</v>
      </c>
      <c r="C194" s="3">
        <v>2</v>
      </c>
      <c r="D194" s="3" t="s">
        <v>229</v>
      </c>
      <c r="E194" s="3">
        <v>4</v>
      </c>
      <c r="F194" s="3" t="s">
        <v>22</v>
      </c>
      <c r="G194" s="3" t="s">
        <v>26</v>
      </c>
      <c r="H194" s="3" t="s">
        <v>129</v>
      </c>
    </row>
    <row r="195" spans="1:8" x14ac:dyDescent="0.25">
      <c r="A195" s="3" t="s">
        <v>230</v>
      </c>
      <c r="B195" s="3" t="s">
        <v>9</v>
      </c>
      <c r="C195" s="3">
        <v>2</v>
      </c>
      <c r="D195" s="3" t="s">
        <v>231</v>
      </c>
      <c r="E195" s="3">
        <v>0</v>
      </c>
      <c r="F195" s="3" t="s">
        <v>11</v>
      </c>
      <c r="G195" s="3" t="s">
        <v>12</v>
      </c>
      <c r="H195" s="3" t="s">
        <v>129</v>
      </c>
    </row>
    <row r="196" spans="1:8" x14ac:dyDescent="0.25">
      <c r="A196" s="3" t="s">
        <v>230</v>
      </c>
      <c r="B196" s="3" t="s">
        <v>9</v>
      </c>
      <c r="C196" s="3">
        <v>2</v>
      </c>
      <c r="D196" s="3" t="s">
        <v>232</v>
      </c>
      <c r="E196" s="3">
        <v>0</v>
      </c>
      <c r="F196" s="3" t="s">
        <v>11</v>
      </c>
      <c r="G196" s="3" t="s">
        <v>15</v>
      </c>
      <c r="H196" s="3" t="s">
        <v>129</v>
      </c>
    </row>
    <row r="197" spans="1:8" x14ac:dyDescent="0.25">
      <c r="A197" s="3" t="s">
        <v>230</v>
      </c>
      <c r="B197" s="3" t="s">
        <v>9</v>
      </c>
      <c r="C197" s="3">
        <v>2</v>
      </c>
      <c r="D197" s="3" t="s">
        <v>233</v>
      </c>
      <c r="E197" s="3">
        <v>1</v>
      </c>
      <c r="F197" s="3" t="s">
        <v>17</v>
      </c>
      <c r="G197" s="3" t="s">
        <v>15</v>
      </c>
      <c r="H197" s="3" t="s">
        <v>129</v>
      </c>
    </row>
    <row r="198" spans="1:8" x14ac:dyDescent="0.25">
      <c r="A198" s="3" t="s">
        <v>230</v>
      </c>
      <c r="B198" s="3" t="s">
        <v>9</v>
      </c>
      <c r="C198" s="3">
        <v>2</v>
      </c>
      <c r="D198" s="3" t="s">
        <v>234</v>
      </c>
      <c r="E198" s="3">
        <v>1</v>
      </c>
      <c r="F198" s="3" t="s">
        <v>19</v>
      </c>
      <c r="G198" s="3" t="s">
        <v>15</v>
      </c>
      <c r="H198" s="3" t="s">
        <v>129</v>
      </c>
    </row>
    <row r="199" spans="1:8" x14ac:dyDescent="0.25">
      <c r="A199" s="3" t="s">
        <v>230</v>
      </c>
      <c r="B199" s="3" t="s">
        <v>9</v>
      </c>
      <c r="C199" s="3">
        <v>2</v>
      </c>
      <c r="D199" s="3" t="s">
        <v>235</v>
      </c>
      <c r="E199" s="3">
        <v>2</v>
      </c>
      <c r="F199" s="3" t="s">
        <v>17</v>
      </c>
      <c r="G199" s="3" t="s">
        <v>15</v>
      </c>
      <c r="H199" s="3" t="s">
        <v>129</v>
      </c>
    </row>
    <row r="200" spans="1:8" x14ac:dyDescent="0.25">
      <c r="A200" s="3" t="s">
        <v>230</v>
      </c>
      <c r="B200" s="3" t="s">
        <v>9</v>
      </c>
      <c r="C200" s="3">
        <v>2</v>
      </c>
      <c r="D200" s="3" t="s">
        <v>236</v>
      </c>
      <c r="E200" s="3">
        <v>2</v>
      </c>
      <c r="F200" s="5" t="s">
        <v>22</v>
      </c>
      <c r="G200" s="3" t="s">
        <v>15</v>
      </c>
      <c r="H200" s="3" t="s">
        <v>129</v>
      </c>
    </row>
    <row r="201" spans="1:8" x14ac:dyDescent="0.25">
      <c r="A201" s="3" t="s">
        <v>230</v>
      </c>
      <c r="B201" s="3" t="s">
        <v>9</v>
      </c>
      <c r="C201" s="3">
        <v>2</v>
      </c>
      <c r="D201" s="3" t="s">
        <v>237</v>
      </c>
      <c r="E201" s="3">
        <v>3</v>
      </c>
      <c r="F201" s="3" t="s">
        <v>19</v>
      </c>
      <c r="G201" s="3" t="s">
        <v>15</v>
      </c>
      <c r="H201" s="3" t="s">
        <v>129</v>
      </c>
    </row>
    <row r="202" spans="1:8" x14ac:dyDescent="0.25">
      <c r="A202" s="3" t="s">
        <v>230</v>
      </c>
      <c r="B202" s="3" t="s">
        <v>9</v>
      </c>
      <c r="C202" s="3">
        <v>2</v>
      </c>
      <c r="D202" s="3" t="s">
        <v>238</v>
      </c>
      <c r="E202" s="3">
        <v>3</v>
      </c>
      <c r="F202" s="3" t="s">
        <v>22</v>
      </c>
      <c r="G202" s="3" t="s">
        <v>15</v>
      </c>
      <c r="H202" s="3" t="s">
        <v>129</v>
      </c>
    </row>
    <row r="203" spans="1:8" x14ac:dyDescent="0.25">
      <c r="A203" s="3" t="s">
        <v>230</v>
      </c>
      <c r="B203" s="3" t="s">
        <v>9</v>
      </c>
      <c r="C203" s="3">
        <v>2</v>
      </c>
      <c r="D203" s="3" t="s">
        <v>239</v>
      </c>
      <c r="E203" s="3">
        <v>4</v>
      </c>
      <c r="F203" s="3" t="s">
        <v>19</v>
      </c>
      <c r="G203" s="3" t="s">
        <v>26</v>
      </c>
      <c r="H203" s="3" t="s">
        <v>129</v>
      </c>
    </row>
    <row r="204" spans="1:8" x14ac:dyDescent="0.25">
      <c r="A204" s="3" t="s">
        <v>230</v>
      </c>
      <c r="B204" s="3" t="s">
        <v>9</v>
      </c>
      <c r="C204" s="3">
        <v>2</v>
      </c>
      <c r="D204" s="3" t="s">
        <v>240</v>
      </c>
      <c r="E204" s="3">
        <v>4</v>
      </c>
      <c r="F204" s="3" t="s">
        <v>22</v>
      </c>
      <c r="G204" s="3" t="s">
        <v>26</v>
      </c>
      <c r="H204" s="3" t="s">
        <v>129</v>
      </c>
    </row>
    <row r="205" spans="1:8" x14ac:dyDescent="0.25">
      <c r="A205" s="7" t="str">
        <f>REPLACE("FEDXDF1",6,1,"M")</f>
        <v>FEDXDM1</v>
      </c>
      <c r="B205" s="7" t="s">
        <v>241</v>
      </c>
      <c r="C205" s="7">
        <v>3</v>
      </c>
      <c r="D205" s="7" t="s">
        <v>242</v>
      </c>
      <c r="E205" s="7">
        <v>0</v>
      </c>
      <c r="F205" s="7" t="s">
        <v>11</v>
      </c>
      <c r="G205" s="7" t="s">
        <v>12</v>
      </c>
      <c r="H205" s="7" t="s">
        <v>13</v>
      </c>
    </row>
    <row r="206" spans="1:8" x14ac:dyDescent="0.25">
      <c r="A206" s="3" t="str">
        <f t="shared" ref="A206:A214" si="0">REPLACE("FEDXDF1",6,1,"M")</f>
        <v>FEDXDM1</v>
      </c>
      <c r="B206" s="3" t="s">
        <v>241</v>
      </c>
      <c r="C206" s="3">
        <v>3</v>
      </c>
      <c r="D206" s="3" t="s">
        <v>243</v>
      </c>
      <c r="E206" s="3">
        <v>0</v>
      </c>
      <c r="F206" s="3" t="s">
        <v>11</v>
      </c>
      <c r="G206" s="3" t="s">
        <v>15</v>
      </c>
      <c r="H206" s="7" t="s">
        <v>13</v>
      </c>
    </row>
    <row r="207" spans="1:8" x14ac:dyDescent="0.25">
      <c r="A207" s="3" t="str">
        <f t="shared" si="0"/>
        <v>FEDXDM1</v>
      </c>
      <c r="B207" s="3" t="s">
        <v>241</v>
      </c>
      <c r="C207" s="3">
        <v>3</v>
      </c>
      <c r="D207" s="3" t="s">
        <v>244</v>
      </c>
      <c r="E207" s="3">
        <v>1</v>
      </c>
      <c r="F207" s="3" t="s">
        <v>17</v>
      </c>
      <c r="G207" s="3" t="s">
        <v>15</v>
      </c>
      <c r="H207" s="7" t="s">
        <v>13</v>
      </c>
    </row>
    <row r="208" spans="1:8" x14ac:dyDescent="0.25">
      <c r="A208" s="3" t="str">
        <f t="shared" si="0"/>
        <v>FEDXDM1</v>
      </c>
      <c r="B208" s="3" t="s">
        <v>241</v>
      </c>
      <c r="C208" s="3">
        <v>3</v>
      </c>
      <c r="D208" s="3" t="s">
        <v>245</v>
      </c>
      <c r="E208" s="3">
        <v>1</v>
      </c>
      <c r="F208" s="3" t="s">
        <v>19</v>
      </c>
      <c r="G208" s="3" t="s">
        <v>15</v>
      </c>
      <c r="H208" s="7" t="s">
        <v>13</v>
      </c>
    </row>
    <row r="209" spans="1:8" x14ac:dyDescent="0.25">
      <c r="A209" s="3" t="str">
        <f t="shared" si="0"/>
        <v>FEDXDM1</v>
      </c>
      <c r="B209" s="3" t="s">
        <v>241</v>
      </c>
      <c r="C209" s="3">
        <v>3</v>
      </c>
      <c r="D209" s="3" t="s">
        <v>246</v>
      </c>
      <c r="E209" s="3">
        <v>2</v>
      </c>
      <c r="F209" s="3" t="s">
        <v>17</v>
      </c>
      <c r="G209" s="3" t="s">
        <v>15</v>
      </c>
      <c r="H209" s="7" t="s">
        <v>13</v>
      </c>
    </row>
    <row r="210" spans="1:8" x14ac:dyDescent="0.25">
      <c r="A210" s="3" t="str">
        <f t="shared" si="0"/>
        <v>FEDXDM1</v>
      </c>
      <c r="B210" s="3" t="s">
        <v>241</v>
      </c>
      <c r="C210" s="3">
        <v>3</v>
      </c>
      <c r="D210" s="3" t="s">
        <v>247</v>
      </c>
      <c r="E210" s="3">
        <v>2</v>
      </c>
      <c r="F210" s="5" t="s">
        <v>22</v>
      </c>
      <c r="G210" s="3" t="s">
        <v>15</v>
      </c>
      <c r="H210" s="7" t="s">
        <v>13</v>
      </c>
    </row>
    <row r="211" spans="1:8" x14ac:dyDescent="0.25">
      <c r="A211" s="3" t="str">
        <f t="shared" si="0"/>
        <v>FEDXDM1</v>
      </c>
      <c r="B211" s="3" t="s">
        <v>241</v>
      </c>
      <c r="C211" s="3">
        <v>3</v>
      </c>
      <c r="D211" s="3" t="s">
        <v>248</v>
      </c>
      <c r="E211" s="3">
        <v>3</v>
      </c>
      <c r="F211" s="3" t="s">
        <v>19</v>
      </c>
      <c r="G211" s="3" t="s">
        <v>15</v>
      </c>
      <c r="H211" s="7" t="s">
        <v>13</v>
      </c>
    </row>
    <row r="212" spans="1:8" x14ac:dyDescent="0.25">
      <c r="A212" s="3" t="str">
        <f t="shared" si="0"/>
        <v>FEDXDM1</v>
      </c>
      <c r="B212" s="3" t="s">
        <v>241</v>
      </c>
      <c r="C212" s="3">
        <v>3</v>
      </c>
      <c r="D212" s="3" t="s">
        <v>249</v>
      </c>
      <c r="E212" s="3">
        <v>3</v>
      </c>
      <c r="F212" s="3" t="s">
        <v>22</v>
      </c>
      <c r="G212" s="3" t="s">
        <v>15</v>
      </c>
      <c r="H212" s="7" t="s">
        <v>13</v>
      </c>
    </row>
    <row r="213" spans="1:8" x14ac:dyDescent="0.25">
      <c r="A213" s="3" t="str">
        <f t="shared" si="0"/>
        <v>FEDXDM1</v>
      </c>
      <c r="B213" s="3" t="s">
        <v>241</v>
      </c>
      <c r="C213" s="3">
        <v>3</v>
      </c>
      <c r="D213" s="3" t="s">
        <v>250</v>
      </c>
      <c r="E213" s="3">
        <v>4</v>
      </c>
      <c r="F213" s="3" t="s">
        <v>19</v>
      </c>
      <c r="G213" s="3" t="s">
        <v>26</v>
      </c>
      <c r="H213" s="7" t="s">
        <v>13</v>
      </c>
    </row>
    <row r="214" spans="1:8" x14ac:dyDescent="0.25">
      <c r="A214" s="3" t="str">
        <f t="shared" si="0"/>
        <v>FEDXDM1</v>
      </c>
      <c r="B214" s="3" t="s">
        <v>241</v>
      </c>
      <c r="C214" s="3">
        <v>3</v>
      </c>
      <c r="D214" s="3" t="s">
        <v>251</v>
      </c>
      <c r="E214" s="3">
        <v>4</v>
      </c>
      <c r="F214" s="3" t="s">
        <v>22</v>
      </c>
      <c r="G214" s="3" t="s">
        <v>26</v>
      </c>
      <c r="H214" s="7" t="s">
        <v>13</v>
      </c>
    </row>
    <row r="215" spans="1:8" x14ac:dyDescent="0.25">
      <c r="A215" s="3" t="str">
        <f>REPLACE("FEDXDF2",6,1,"M")</f>
        <v>FEDXDM2</v>
      </c>
      <c r="B215" s="3" t="s">
        <v>241</v>
      </c>
      <c r="C215" s="3">
        <v>3</v>
      </c>
      <c r="D215" s="3" t="s">
        <v>252</v>
      </c>
      <c r="E215" s="3">
        <v>0</v>
      </c>
      <c r="F215" s="3" t="s">
        <v>11</v>
      </c>
      <c r="G215" s="3" t="s">
        <v>12</v>
      </c>
      <c r="H215" s="7" t="s">
        <v>13</v>
      </c>
    </row>
    <row r="216" spans="1:8" x14ac:dyDescent="0.25">
      <c r="A216" s="3" t="str">
        <f t="shared" ref="A216:A224" si="1">REPLACE("FEDXDF2",6,1,"M")</f>
        <v>FEDXDM2</v>
      </c>
      <c r="B216" s="3" t="s">
        <v>241</v>
      </c>
      <c r="C216" s="3">
        <v>3</v>
      </c>
      <c r="D216" s="3" t="s">
        <v>253</v>
      </c>
      <c r="E216" s="3">
        <v>0</v>
      </c>
      <c r="F216" s="3" t="s">
        <v>11</v>
      </c>
      <c r="G216" s="3" t="s">
        <v>15</v>
      </c>
      <c r="H216" s="7" t="s">
        <v>13</v>
      </c>
    </row>
    <row r="217" spans="1:8" x14ac:dyDescent="0.25">
      <c r="A217" s="3" t="str">
        <f t="shared" si="1"/>
        <v>FEDXDM2</v>
      </c>
      <c r="B217" s="3" t="s">
        <v>241</v>
      </c>
      <c r="C217" s="3">
        <v>3</v>
      </c>
      <c r="D217" s="3" t="s">
        <v>254</v>
      </c>
      <c r="E217" s="3">
        <v>1</v>
      </c>
      <c r="F217" s="3" t="s">
        <v>17</v>
      </c>
      <c r="G217" s="3" t="s">
        <v>15</v>
      </c>
      <c r="H217" s="7" t="s">
        <v>13</v>
      </c>
    </row>
    <row r="218" spans="1:8" x14ac:dyDescent="0.25">
      <c r="A218" s="3" t="str">
        <f t="shared" si="1"/>
        <v>FEDXDM2</v>
      </c>
      <c r="B218" s="3" t="s">
        <v>241</v>
      </c>
      <c r="C218" s="3">
        <v>3</v>
      </c>
      <c r="D218" s="3" t="s">
        <v>255</v>
      </c>
      <c r="E218" s="3">
        <v>1</v>
      </c>
      <c r="F218" s="3" t="s">
        <v>19</v>
      </c>
      <c r="G218" s="3" t="s">
        <v>15</v>
      </c>
      <c r="H218" s="7" t="s">
        <v>13</v>
      </c>
    </row>
    <row r="219" spans="1:8" x14ac:dyDescent="0.25">
      <c r="A219" s="3" t="str">
        <f t="shared" si="1"/>
        <v>FEDXDM2</v>
      </c>
      <c r="B219" s="3" t="s">
        <v>241</v>
      </c>
      <c r="C219" s="3">
        <v>3</v>
      </c>
      <c r="D219" s="3" t="s">
        <v>256</v>
      </c>
      <c r="E219" s="3">
        <v>2</v>
      </c>
      <c r="F219" s="3" t="s">
        <v>17</v>
      </c>
      <c r="G219" s="3" t="s">
        <v>15</v>
      </c>
      <c r="H219" s="7" t="s">
        <v>13</v>
      </c>
    </row>
    <row r="220" spans="1:8" x14ac:dyDescent="0.25">
      <c r="A220" s="3" t="str">
        <f t="shared" si="1"/>
        <v>FEDXDM2</v>
      </c>
      <c r="B220" s="3" t="s">
        <v>241</v>
      </c>
      <c r="C220" s="3">
        <v>3</v>
      </c>
      <c r="D220" s="3" t="s">
        <v>257</v>
      </c>
      <c r="E220" s="3">
        <v>2</v>
      </c>
      <c r="F220" s="5" t="s">
        <v>22</v>
      </c>
      <c r="G220" s="3" t="s">
        <v>15</v>
      </c>
      <c r="H220" s="7" t="s">
        <v>13</v>
      </c>
    </row>
    <row r="221" spans="1:8" x14ac:dyDescent="0.25">
      <c r="A221" s="3" t="str">
        <f t="shared" si="1"/>
        <v>FEDXDM2</v>
      </c>
      <c r="B221" s="3" t="s">
        <v>241</v>
      </c>
      <c r="C221" s="3">
        <v>3</v>
      </c>
      <c r="D221" s="3" t="s">
        <v>258</v>
      </c>
      <c r="E221" s="3">
        <v>3</v>
      </c>
      <c r="F221" s="3" t="s">
        <v>19</v>
      </c>
      <c r="G221" s="3" t="s">
        <v>15</v>
      </c>
      <c r="H221" s="7" t="s">
        <v>13</v>
      </c>
    </row>
    <row r="222" spans="1:8" x14ac:dyDescent="0.25">
      <c r="A222" s="3" t="str">
        <f t="shared" si="1"/>
        <v>FEDXDM2</v>
      </c>
      <c r="B222" s="3" t="s">
        <v>241</v>
      </c>
      <c r="C222" s="3">
        <v>3</v>
      </c>
      <c r="D222" s="3" t="s">
        <v>259</v>
      </c>
      <c r="E222" s="3">
        <v>3</v>
      </c>
      <c r="F222" s="3" t="s">
        <v>22</v>
      </c>
      <c r="G222" s="3" t="s">
        <v>15</v>
      </c>
      <c r="H222" s="7" t="s">
        <v>13</v>
      </c>
    </row>
    <row r="223" spans="1:8" x14ac:dyDescent="0.25">
      <c r="A223" s="3" t="str">
        <f t="shared" si="1"/>
        <v>FEDXDM2</v>
      </c>
      <c r="B223" s="3" t="s">
        <v>241</v>
      </c>
      <c r="C223" s="3">
        <v>3</v>
      </c>
      <c r="D223" s="3" t="s">
        <v>260</v>
      </c>
      <c r="E223" s="3">
        <v>4</v>
      </c>
      <c r="F223" s="3" t="s">
        <v>19</v>
      </c>
      <c r="G223" s="3" t="s">
        <v>26</v>
      </c>
      <c r="H223" s="7" t="s">
        <v>13</v>
      </c>
    </row>
    <row r="224" spans="1:8" x14ac:dyDescent="0.25">
      <c r="A224" s="3" t="str">
        <f t="shared" si="1"/>
        <v>FEDXDM2</v>
      </c>
      <c r="B224" s="3" t="s">
        <v>241</v>
      </c>
      <c r="C224" s="3">
        <v>3</v>
      </c>
      <c r="D224" s="3" t="s">
        <v>261</v>
      </c>
      <c r="E224" s="3">
        <v>4</v>
      </c>
      <c r="F224" s="3" t="s">
        <v>22</v>
      </c>
      <c r="G224" s="3" t="s">
        <v>26</v>
      </c>
      <c r="H224" s="7" t="s">
        <v>13</v>
      </c>
    </row>
    <row r="225" spans="1:8" x14ac:dyDescent="0.25">
      <c r="A225" s="3" t="str">
        <f>REPLACE("FEDXDF3",6,1,"M")</f>
        <v>FEDXDM3</v>
      </c>
      <c r="B225" s="3" t="s">
        <v>241</v>
      </c>
      <c r="C225" s="3">
        <v>3</v>
      </c>
      <c r="D225" s="3" t="s">
        <v>262</v>
      </c>
      <c r="E225" s="3">
        <v>0</v>
      </c>
      <c r="F225" s="3" t="s">
        <v>11</v>
      </c>
      <c r="G225" s="3" t="s">
        <v>12</v>
      </c>
      <c r="H225" s="7" t="s">
        <v>13</v>
      </c>
    </row>
    <row r="226" spans="1:8" x14ac:dyDescent="0.25">
      <c r="A226" s="3" t="str">
        <f t="shared" ref="A226:A234" si="2">REPLACE("FEDXDF3",6,1,"M")</f>
        <v>FEDXDM3</v>
      </c>
      <c r="B226" s="3" t="s">
        <v>241</v>
      </c>
      <c r="C226" s="3">
        <v>3</v>
      </c>
      <c r="D226" s="3" t="s">
        <v>263</v>
      </c>
      <c r="E226" s="3">
        <v>0</v>
      </c>
      <c r="F226" s="3" t="s">
        <v>11</v>
      </c>
      <c r="G226" s="3" t="s">
        <v>15</v>
      </c>
      <c r="H226" s="7" t="s">
        <v>13</v>
      </c>
    </row>
    <row r="227" spans="1:8" x14ac:dyDescent="0.25">
      <c r="A227" s="3" t="str">
        <f t="shared" si="2"/>
        <v>FEDXDM3</v>
      </c>
      <c r="B227" s="3" t="s">
        <v>241</v>
      </c>
      <c r="C227" s="3">
        <v>3</v>
      </c>
      <c r="D227" s="3" t="s">
        <v>264</v>
      </c>
      <c r="E227" s="3">
        <v>1</v>
      </c>
      <c r="F227" s="3" t="s">
        <v>17</v>
      </c>
      <c r="G227" s="3" t="s">
        <v>15</v>
      </c>
      <c r="H227" s="7" t="s">
        <v>13</v>
      </c>
    </row>
    <row r="228" spans="1:8" x14ac:dyDescent="0.25">
      <c r="A228" s="3" t="str">
        <f t="shared" si="2"/>
        <v>FEDXDM3</v>
      </c>
      <c r="B228" s="3" t="s">
        <v>241</v>
      </c>
      <c r="C228" s="3">
        <v>3</v>
      </c>
      <c r="D228" s="3" t="s">
        <v>265</v>
      </c>
      <c r="E228" s="3">
        <v>1</v>
      </c>
      <c r="F228" s="3" t="s">
        <v>19</v>
      </c>
      <c r="G228" s="3" t="s">
        <v>15</v>
      </c>
      <c r="H228" s="7" t="s">
        <v>13</v>
      </c>
    </row>
    <row r="229" spans="1:8" x14ac:dyDescent="0.25">
      <c r="A229" s="3" t="str">
        <f t="shared" si="2"/>
        <v>FEDXDM3</v>
      </c>
      <c r="B229" s="3" t="s">
        <v>241</v>
      </c>
      <c r="C229" s="3">
        <v>3</v>
      </c>
      <c r="D229" s="3" t="s">
        <v>266</v>
      </c>
      <c r="E229" s="3">
        <v>2</v>
      </c>
      <c r="F229" s="3" t="s">
        <v>17</v>
      </c>
      <c r="G229" s="3" t="s">
        <v>15</v>
      </c>
      <c r="H229" s="7" t="s">
        <v>13</v>
      </c>
    </row>
    <row r="230" spans="1:8" x14ac:dyDescent="0.25">
      <c r="A230" s="3" t="str">
        <f t="shared" si="2"/>
        <v>FEDXDM3</v>
      </c>
      <c r="B230" s="3" t="s">
        <v>241</v>
      </c>
      <c r="C230" s="3">
        <v>3</v>
      </c>
      <c r="D230" s="3" t="s">
        <v>267</v>
      </c>
      <c r="E230" s="3">
        <v>2</v>
      </c>
      <c r="F230" s="5" t="s">
        <v>22</v>
      </c>
      <c r="G230" s="3" t="s">
        <v>15</v>
      </c>
      <c r="H230" s="7" t="s">
        <v>13</v>
      </c>
    </row>
    <row r="231" spans="1:8" x14ac:dyDescent="0.25">
      <c r="A231" s="3" t="str">
        <f t="shared" si="2"/>
        <v>FEDXDM3</v>
      </c>
      <c r="B231" s="3" t="s">
        <v>241</v>
      </c>
      <c r="C231" s="3">
        <v>3</v>
      </c>
      <c r="D231" s="3" t="s">
        <v>268</v>
      </c>
      <c r="E231" s="3">
        <v>3</v>
      </c>
      <c r="F231" s="3" t="s">
        <v>19</v>
      </c>
      <c r="G231" s="3" t="s">
        <v>15</v>
      </c>
      <c r="H231" s="7" t="s">
        <v>13</v>
      </c>
    </row>
    <row r="232" spans="1:8" x14ac:dyDescent="0.25">
      <c r="A232" s="3" t="str">
        <f t="shared" si="2"/>
        <v>FEDXDM3</v>
      </c>
      <c r="B232" s="3" t="s">
        <v>241</v>
      </c>
      <c r="C232" s="3">
        <v>3</v>
      </c>
      <c r="D232" s="3" t="s">
        <v>269</v>
      </c>
      <c r="E232" s="3">
        <v>3</v>
      </c>
      <c r="F232" s="3" t="s">
        <v>22</v>
      </c>
      <c r="G232" s="3" t="s">
        <v>15</v>
      </c>
      <c r="H232" s="7" t="s">
        <v>13</v>
      </c>
    </row>
    <row r="233" spans="1:8" x14ac:dyDescent="0.25">
      <c r="A233" s="3" t="str">
        <f t="shared" si="2"/>
        <v>FEDXDM3</v>
      </c>
      <c r="B233" s="3" t="s">
        <v>241</v>
      </c>
      <c r="C233" s="3">
        <v>3</v>
      </c>
      <c r="D233" s="3" t="s">
        <v>270</v>
      </c>
      <c r="E233" s="3">
        <v>4</v>
      </c>
      <c r="F233" s="3" t="s">
        <v>19</v>
      </c>
      <c r="G233" s="3" t="s">
        <v>26</v>
      </c>
      <c r="H233" s="7" t="s">
        <v>13</v>
      </c>
    </row>
    <row r="234" spans="1:8" x14ac:dyDescent="0.25">
      <c r="A234" s="3" t="str">
        <f t="shared" si="2"/>
        <v>FEDXDM3</v>
      </c>
      <c r="B234" s="3" t="s">
        <v>241</v>
      </c>
      <c r="C234" s="3">
        <v>3</v>
      </c>
      <c r="D234" s="3" t="s">
        <v>271</v>
      </c>
      <c r="E234" s="3">
        <v>4</v>
      </c>
      <c r="F234" s="3" t="s">
        <v>22</v>
      </c>
      <c r="G234" s="3" t="s">
        <v>26</v>
      </c>
      <c r="H234" s="7" t="s">
        <v>13</v>
      </c>
    </row>
    <row r="235" spans="1:8" x14ac:dyDescent="0.25">
      <c r="A235" s="3" t="str">
        <f>REPLACE("FEDXDF4",6,1,"M")</f>
        <v>FEDXDM4</v>
      </c>
      <c r="B235" s="3" t="s">
        <v>241</v>
      </c>
      <c r="C235" s="3">
        <v>3</v>
      </c>
      <c r="D235" s="3" t="s">
        <v>272</v>
      </c>
      <c r="E235" s="3">
        <v>0</v>
      </c>
      <c r="F235" s="3" t="s">
        <v>11</v>
      </c>
      <c r="G235" s="3" t="s">
        <v>12</v>
      </c>
      <c r="H235" s="7" t="s">
        <v>13</v>
      </c>
    </row>
    <row r="236" spans="1:8" x14ac:dyDescent="0.25">
      <c r="A236" s="3" t="str">
        <f t="shared" ref="A236:A244" si="3">REPLACE("FEDXDF4",6,1,"M")</f>
        <v>FEDXDM4</v>
      </c>
      <c r="B236" s="3" t="s">
        <v>241</v>
      </c>
      <c r="C236" s="3">
        <v>3</v>
      </c>
      <c r="D236" s="3" t="s">
        <v>273</v>
      </c>
      <c r="E236" s="3">
        <v>0</v>
      </c>
      <c r="F236" s="3" t="s">
        <v>11</v>
      </c>
      <c r="G236" s="3" t="s">
        <v>15</v>
      </c>
      <c r="H236" s="7" t="s">
        <v>13</v>
      </c>
    </row>
    <row r="237" spans="1:8" x14ac:dyDescent="0.25">
      <c r="A237" s="3" t="str">
        <f t="shared" si="3"/>
        <v>FEDXDM4</v>
      </c>
      <c r="B237" s="3" t="s">
        <v>241</v>
      </c>
      <c r="C237" s="3">
        <v>3</v>
      </c>
      <c r="D237" s="3" t="s">
        <v>274</v>
      </c>
      <c r="E237" s="3">
        <v>1</v>
      </c>
      <c r="F237" s="3" t="s">
        <v>17</v>
      </c>
      <c r="G237" s="3" t="s">
        <v>15</v>
      </c>
      <c r="H237" s="7" t="s">
        <v>13</v>
      </c>
    </row>
    <row r="238" spans="1:8" x14ac:dyDescent="0.25">
      <c r="A238" s="3" t="str">
        <f t="shared" si="3"/>
        <v>FEDXDM4</v>
      </c>
      <c r="B238" s="3" t="s">
        <v>241</v>
      </c>
      <c r="C238" s="3">
        <v>3</v>
      </c>
      <c r="D238" s="3" t="s">
        <v>275</v>
      </c>
      <c r="E238" s="3">
        <v>1</v>
      </c>
      <c r="F238" s="3" t="s">
        <v>19</v>
      </c>
      <c r="G238" s="3" t="s">
        <v>15</v>
      </c>
      <c r="H238" s="7" t="s">
        <v>13</v>
      </c>
    </row>
    <row r="239" spans="1:8" x14ac:dyDescent="0.25">
      <c r="A239" s="3" t="str">
        <f t="shared" si="3"/>
        <v>FEDXDM4</v>
      </c>
      <c r="B239" s="3" t="s">
        <v>241</v>
      </c>
      <c r="C239" s="3">
        <v>3</v>
      </c>
      <c r="D239" s="3" t="s">
        <v>276</v>
      </c>
      <c r="E239" s="3">
        <v>2</v>
      </c>
      <c r="F239" s="3" t="s">
        <v>17</v>
      </c>
      <c r="G239" s="3" t="s">
        <v>15</v>
      </c>
      <c r="H239" s="7" t="s">
        <v>13</v>
      </c>
    </row>
    <row r="240" spans="1:8" x14ac:dyDescent="0.25">
      <c r="A240" s="3" t="str">
        <f t="shared" si="3"/>
        <v>FEDXDM4</v>
      </c>
      <c r="B240" s="3" t="s">
        <v>241</v>
      </c>
      <c r="C240" s="3">
        <v>3</v>
      </c>
      <c r="D240" s="3" t="s">
        <v>277</v>
      </c>
      <c r="E240" s="3">
        <v>2</v>
      </c>
      <c r="F240" s="5" t="s">
        <v>22</v>
      </c>
      <c r="G240" s="3" t="s">
        <v>15</v>
      </c>
      <c r="H240" s="7" t="s">
        <v>13</v>
      </c>
    </row>
    <row r="241" spans="1:8" x14ac:dyDescent="0.25">
      <c r="A241" s="3" t="str">
        <f t="shared" si="3"/>
        <v>FEDXDM4</v>
      </c>
      <c r="B241" s="3" t="s">
        <v>241</v>
      </c>
      <c r="C241" s="3">
        <v>3</v>
      </c>
      <c r="D241" s="3" t="s">
        <v>278</v>
      </c>
      <c r="E241" s="3">
        <v>3</v>
      </c>
      <c r="F241" s="3" t="s">
        <v>19</v>
      </c>
      <c r="G241" s="3" t="s">
        <v>15</v>
      </c>
      <c r="H241" s="7" t="s">
        <v>13</v>
      </c>
    </row>
    <row r="242" spans="1:8" x14ac:dyDescent="0.25">
      <c r="A242" s="3" t="str">
        <f t="shared" si="3"/>
        <v>FEDXDM4</v>
      </c>
      <c r="B242" s="3" t="s">
        <v>241</v>
      </c>
      <c r="C242" s="3">
        <v>3</v>
      </c>
      <c r="D242" s="3" t="s">
        <v>279</v>
      </c>
      <c r="E242" s="3">
        <v>3</v>
      </c>
      <c r="F242" s="3" t="s">
        <v>22</v>
      </c>
      <c r="G242" s="3" t="s">
        <v>15</v>
      </c>
      <c r="H242" s="7" t="s">
        <v>13</v>
      </c>
    </row>
    <row r="243" spans="1:8" x14ac:dyDescent="0.25">
      <c r="A243" s="3" t="str">
        <f t="shared" si="3"/>
        <v>FEDXDM4</v>
      </c>
      <c r="B243" s="3" t="s">
        <v>241</v>
      </c>
      <c r="C243" s="3">
        <v>3</v>
      </c>
      <c r="D243" s="3" t="s">
        <v>280</v>
      </c>
      <c r="E243" s="3">
        <v>4</v>
      </c>
      <c r="F243" s="3" t="s">
        <v>19</v>
      </c>
      <c r="G243" s="3" t="s">
        <v>26</v>
      </c>
      <c r="H243" s="7" t="s">
        <v>13</v>
      </c>
    </row>
    <row r="244" spans="1:8" x14ac:dyDescent="0.25">
      <c r="A244" s="3" t="str">
        <f t="shared" si="3"/>
        <v>FEDXDM4</v>
      </c>
      <c r="B244" s="3" t="s">
        <v>241</v>
      </c>
      <c r="C244" s="3">
        <v>3</v>
      </c>
      <c r="D244" s="3" t="s">
        <v>281</v>
      </c>
      <c r="E244" s="3">
        <v>4</v>
      </c>
      <c r="F244" s="3" t="s">
        <v>22</v>
      </c>
      <c r="G244" s="3" t="s">
        <v>26</v>
      </c>
      <c r="H244" s="7" t="s">
        <v>13</v>
      </c>
    </row>
    <row r="245" spans="1:8" x14ac:dyDescent="0.25">
      <c r="A245" s="3" t="str">
        <f>REPLACE("FEDXDF5",6,1,"M")</f>
        <v>FEDXDM5</v>
      </c>
      <c r="B245" s="3" t="s">
        <v>241</v>
      </c>
      <c r="C245" s="3">
        <v>3</v>
      </c>
      <c r="D245" s="3" t="s">
        <v>282</v>
      </c>
      <c r="E245" s="3">
        <v>0</v>
      </c>
      <c r="F245" s="3" t="s">
        <v>11</v>
      </c>
      <c r="G245" s="3" t="s">
        <v>12</v>
      </c>
      <c r="H245" s="7" t="s">
        <v>13</v>
      </c>
    </row>
    <row r="246" spans="1:8" x14ac:dyDescent="0.25">
      <c r="A246" s="3" t="str">
        <f t="shared" ref="A246:A255" si="4">REPLACE("FEDXDF5",6,1,"M")</f>
        <v>FEDXDM5</v>
      </c>
      <c r="B246" s="3" t="s">
        <v>241</v>
      </c>
      <c r="C246" s="3">
        <v>3</v>
      </c>
      <c r="D246" s="3" t="s">
        <v>283</v>
      </c>
      <c r="E246" s="3">
        <v>0</v>
      </c>
      <c r="F246" s="3" t="s">
        <v>11</v>
      </c>
      <c r="G246" s="6" t="s">
        <v>12</v>
      </c>
      <c r="H246" s="7" t="s">
        <v>13</v>
      </c>
    </row>
    <row r="247" spans="1:8" x14ac:dyDescent="0.25">
      <c r="A247" s="3" t="str">
        <f t="shared" si="4"/>
        <v>FEDXDM5</v>
      </c>
      <c r="B247" s="3" t="s">
        <v>241</v>
      </c>
      <c r="C247" s="3">
        <v>3</v>
      </c>
      <c r="D247" s="3" t="s">
        <v>284</v>
      </c>
      <c r="E247" s="3">
        <v>0</v>
      </c>
      <c r="F247" s="3" t="s">
        <v>11</v>
      </c>
      <c r="G247" s="3" t="s">
        <v>15</v>
      </c>
      <c r="H247" s="7" t="s">
        <v>13</v>
      </c>
    </row>
    <row r="248" spans="1:8" x14ac:dyDescent="0.25">
      <c r="A248" s="3" t="str">
        <f t="shared" si="4"/>
        <v>FEDXDM5</v>
      </c>
      <c r="B248" s="3" t="s">
        <v>241</v>
      </c>
      <c r="C248" s="3">
        <v>3</v>
      </c>
      <c r="D248" s="3" t="s">
        <v>285</v>
      </c>
      <c r="E248" s="3">
        <v>1</v>
      </c>
      <c r="F248" s="3" t="s">
        <v>17</v>
      </c>
      <c r="G248" s="3" t="s">
        <v>15</v>
      </c>
      <c r="H248" s="7" t="s">
        <v>13</v>
      </c>
    </row>
    <row r="249" spans="1:8" x14ac:dyDescent="0.25">
      <c r="A249" s="3" t="str">
        <f t="shared" si="4"/>
        <v>FEDXDM5</v>
      </c>
      <c r="B249" s="3" t="s">
        <v>241</v>
      </c>
      <c r="C249" s="3">
        <v>3</v>
      </c>
      <c r="D249" s="3" t="s">
        <v>286</v>
      </c>
      <c r="E249" s="3">
        <v>1</v>
      </c>
      <c r="F249" s="3" t="s">
        <v>19</v>
      </c>
      <c r="G249" s="3" t="s">
        <v>15</v>
      </c>
      <c r="H249" s="7" t="s">
        <v>13</v>
      </c>
    </row>
    <row r="250" spans="1:8" x14ac:dyDescent="0.25">
      <c r="A250" s="3" t="str">
        <f t="shared" si="4"/>
        <v>FEDXDM5</v>
      </c>
      <c r="B250" s="3" t="s">
        <v>241</v>
      </c>
      <c r="C250" s="3">
        <v>3</v>
      </c>
      <c r="D250" s="3" t="s">
        <v>287</v>
      </c>
      <c r="E250" s="3">
        <v>2</v>
      </c>
      <c r="F250" s="3" t="s">
        <v>17</v>
      </c>
      <c r="G250" s="3" t="s">
        <v>15</v>
      </c>
      <c r="H250" s="7" t="s">
        <v>13</v>
      </c>
    </row>
    <row r="251" spans="1:8" x14ac:dyDescent="0.25">
      <c r="A251" s="3" t="str">
        <f t="shared" si="4"/>
        <v>FEDXDM5</v>
      </c>
      <c r="B251" s="3" t="s">
        <v>241</v>
      </c>
      <c r="C251" s="3">
        <v>3</v>
      </c>
      <c r="D251" s="3" t="s">
        <v>288</v>
      </c>
      <c r="E251" s="3">
        <v>2</v>
      </c>
      <c r="F251" s="5" t="s">
        <v>22</v>
      </c>
      <c r="G251" s="3" t="s">
        <v>15</v>
      </c>
      <c r="H251" s="7" t="s">
        <v>13</v>
      </c>
    </row>
    <row r="252" spans="1:8" x14ac:dyDescent="0.25">
      <c r="A252" s="3" t="str">
        <f t="shared" si="4"/>
        <v>FEDXDM5</v>
      </c>
      <c r="B252" s="3" t="s">
        <v>241</v>
      </c>
      <c r="C252" s="3">
        <v>3</v>
      </c>
      <c r="D252" s="3" t="s">
        <v>289</v>
      </c>
      <c r="E252" s="3">
        <v>3</v>
      </c>
      <c r="F252" s="3" t="s">
        <v>19</v>
      </c>
      <c r="G252" s="3" t="s">
        <v>15</v>
      </c>
      <c r="H252" s="7" t="s">
        <v>13</v>
      </c>
    </row>
    <row r="253" spans="1:8" x14ac:dyDescent="0.25">
      <c r="A253" s="3" t="str">
        <f t="shared" si="4"/>
        <v>FEDXDM5</v>
      </c>
      <c r="B253" s="3" t="s">
        <v>241</v>
      </c>
      <c r="C253" s="3">
        <v>3</v>
      </c>
      <c r="D253" s="3" t="s">
        <v>290</v>
      </c>
      <c r="E253" s="3">
        <v>3</v>
      </c>
      <c r="F253" s="3" t="s">
        <v>22</v>
      </c>
      <c r="G253" s="3" t="s">
        <v>15</v>
      </c>
      <c r="H253" s="7" t="s">
        <v>13</v>
      </c>
    </row>
    <row r="254" spans="1:8" x14ac:dyDescent="0.25">
      <c r="A254" s="3" t="str">
        <f t="shared" si="4"/>
        <v>FEDXDM5</v>
      </c>
      <c r="B254" s="3" t="s">
        <v>241</v>
      </c>
      <c r="C254" s="3">
        <v>3</v>
      </c>
      <c r="D254" s="3" t="s">
        <v>291</v>
      </c>
      <c r="E254" s="3">
        <v>4</v>
      </c>
      <c r="F254" s="3" t="s">
        <v>19</v>
      </c>
      <c r="G254" s="3" t="s">
        <v>26</v>
      </c>
      <c r="H254" s="7" t="s">
        <v>13</v>
      </c>
    </row>
    <row r="255" spans="1:8" x14ac:dyDescent="0.25">
      <c r="A255" s="3" t="str">
        <f t="shared" si="4"/>
        <v>FEDXDM5</v>
      </c>
      <c r="B255" s="3" t="s">
        <v>241</v>
      </c>
      <c r="C255" s="3">
        <v>3</v>
      </c>
      <c r="D255" s="3" t="s">
        <v>292</v>
      </c>
      <c r="E255" s="3">
        <v>4</v>
      </c>
      <c r="F255" s="3" t="s">
        <v>22</v>
      </c>
      <c r="G255" s="3" t="s">
        <v>26</v>
      </c>
      <c r="H255" s="7" t="s">
        <v>13</v>
      </c>
    </row>
    <row r="256" spans="1:8" x14ac:dyDescent="0.25">
      <c r="A256" s="3" t="str">
        <f>REPLACE("FEDXDF6",6,1,"M")</f>
        <v>FEDXDM6</v>
      </c>
      <c r="B256" s="3" t="s">
        <v>241</v>
      </c>
      <c r="C256" s="3">
        <v>4</v>
      </c>
      <c r="D256" s="3" t="s">
        <v>293</v>
      </c>
      <c r="E256" s="3">
        <v>0</v>
      </c>
      <c r="F256" s="3" t="s">
        <v>11</v>
      </c>
      <c r="G256" s="3" t="s">
        <v>12</v>
      </c>
      <c r="H256" s="7" t="s">
        <v>13</v>
      </c>
    </row>
    <row r="257" spans="1:8" x14ac:dyDescent="0.25">
      <c r="A257" s="3" t="str">
        <f t="shared" ref="A257:A265" si="5">REPLACE("FEDXDF6",6,1,"M")</f>
        <v>FEDXDM6</v>
      </c>
      <c r="B257" s="3" t="s">
        <v>241</v>
      </c>
      <c r="C257" s="3">
        <v>4</v>
      </c>
      <c r="D257" s="3" t="s">
        <v>294</v>
      </c>
      <c r="E257" s="3">
        <v>0</v>
      </c>
      <c r="F257" s="3" t="s">
        <v>11</v>
      </c>
      <c r="G257" s="3" t="s">
        <v>15</v>
      </c>
      <c r="H257" s="7" t="s">
        <v>13</v>
      </c>
    </row>
    <row r="258" spans="1:8" x14ac:dyDescent="0.25">
      <c r="A258" s="3" t="str">
        <f t="shared" si="5"/>
        <v>FEDXDM6</v>
      </c>
      <c r="B258" s="3" t="s">
        <v>241</v>
      </c>
      <c r="C258" s="3">
        <v>4</v>
      </c>
      <c r="D258" s="3" t="s">
        <v>295</v>
      </c>
      <c r="E258" s="3">
        <v>1</v>
      </c>
      <c r="F258" s="3" t="s">
        <v>17</v>
      </c>
      <c r="G258" s="3" t="s">
        <v>15</v>
      </c>
      <c r="H258" s="7" t="s">
        <v>13</v>
      </c>
    </row>
    <row r="259" spans="1:8" x14ac:dyDescent="0.25">
      <c r="A259" s="3" t="str">
        <f t="shared" si="5"/>
        <v>FEDXDM6</v>
      </c>
      <c r="B259" s="3" t="s">
        <v>241</v>
      </c>
      <c r="C259" s="3">
        <v>4</v>
      </c>
      <c r="D259" s="3" t="s">
        <v>296</v>
      </c>
      <c r="E259" s="3">
        <v>1</v>
      </c>
      <c r="F259" s="3" t="s">
        <v>19</v>
      </c>
      <c r="G259" s="3" t="s">
        <v>15</v>
      </c>
      <c r="H259" s="7" t="s">
        <v>13</v>
      </c>
    </row>
    <row r="260" spans="1:8" x14ac:dyDescent="0.25">
      <c r="A260" s="3" t="str">
        <f t="shared" si="5"/>
        <v>FEDXDM6</v>
      </c>
      <c r="B260" s="3" t="s">
        <v>241</v>
      </c>
      <c r="C260" s="3">
        <v>4</v>
      </c>
      <c r="D260" s="3" t="s">
        <v>297</v>
      </c>
      <c r="E260" s="3">
        <v>2</v>
      </c>
      <c r="F260" s="3" t="s">
        <v>17</v>
      </c>
      <c r="G260" s="3" t="s">
        <v>15</v>
      </c>
      <c r="H260" s="7" t="s">
        <v>13</v>
      </c>
    </row>
    <row r="261" spans="1:8" x14ac:dyDescent="0.25">
      <c r="A261" s="3" t="str">
        <f t="shared" si="5"/>
        <v>FEDXDM6</v>
      </c>
      <c r="B261" s="3" t="s">
        <v>241</v>
      </c>
      <c r="C261" s="3">
        <v>4</v>
      </c>
      <c r="D261" s="3" t="s">
        <v>298</v>
      </c>
      <c r="E261" s="3">
        <v>2</v>
      </c>
      <c r="F261" s="5" t="s">
        <v>22</v>
      </c>
      <c r="G261" s="3" t="s">
        <v>15</v>
      </c>
      <c r="H261" s="7" t="s">
        <v>13</v>
      </c>
    </row>
    <row r="262" spans="1:8" x14ac:dyDescent="0.25">
      <c r="A262" s="3" t="str">
        <f t="shared" si="5"/>
        <v>FEDXDM6</v>
      </c>
      <c r="B262" s="3" t="s">
        <v>241</v>
      </c>
      <c r="C262" s="3">
        <v>4</v>
      </c>
      <c r="D262" s="3" t="s">
        <v>299</v>
      </c>
      <c r="E262" s="3">
        <v>3</v>
      </c>
      <c r="F262" s="3" t="s">
        <v>19</v>
      </c>
      <c r="G262" s="3" t="s">
        <v>15</v>
      </c>
      <c r="H262" s="7" t="s">
        <v>13</v>
      </c>
    </row>
    <row r="263" spans="1:8" x14ac:dyDescent="0.25">
      <c r="A263" s="3" t="str">
        <f t="shared" si="5"/>
        <v>FEDXDM6</v>
      </c>
      <c r="B263" s="3" t="s">
        <v>241</v>
      </c>
      <c r="C263" s="3">
        <v>4</v>
      </c>
      <c r="D263" s="3" t="s">
        <v>300</v>
      </c>
      <c r="E263" s="3">
        <v>3</v>
      </c>
      <c r="F263" s="3" t="s">
        <v>22</v>
      </c>
      <c r="G263" s="3" t="s">
        <v>15</v>
      </c>
      <c r="H263" s="7" t="s">
        <v>13</v>
      </c>
    </row>
    <row r="264" spans="1:8" x14ac:dyDescent="0.25">
      <c r="A264" s="3" t="str">
        <f t="shared" si="5"/>
        <v>FEDXDM6</v>
      </c>
      <c r="B264" s="3" t="s">
        <v>241</v>
      </c>
      <c r="C264" s="3">
        <v>4</v>
      </c>
      <c r="D264" s="3" t="s">
        <v>301</v>
      </c>
      <c r="E264" s="3">
        <v>4</v>
      </c>
      <c r="F264" s="3" t="s">
        <v>19</v>
      </c>
      <c r="G264" s="3" t="s">
        <v>26</v>
      </c>
      <c r="H264" s="7" t="s">
        <v>13</v>
      </c>
    </row>
    <row r="265" spans="1:8" x14ac:dyDescent="0.25">
      <c r="A265" s="3" t="str">
        <f t="shared" si="5"/>
        <v>FEDXDM6</v>
      </c>
      <c r="B265" s="3" t="s">
        <v>241</v>
      </c>
      <c r="C265" s="3">
        <v>4</v>
      </c>
      <c r="D265" s="3" t="s">
        <v>302</v>
      </c>
      <c r="E265" s="3">
        <v>4</v>
      </c>
      <c r="F265" s="3" t="s">
        <v>22</v>
      </c>
      <c r="G265" s="3" t="s">
        <v>26</v>
      </c>
      <c r="H265" s="7" t="s">
        <v>13</v>
      </c>
    </row>
    <row r="266" spans="1:8" x14ac:dyDescent="0.25">
      <c r="A266" s="3" t="str">
        <f>REPLACE("FEDXDF7",6,1,"M")</f>
        <v>FEDXDM7</v>
      </c>
      <c r="B266" s="3" t="s">
        <v>241</v>
      </c>
      <c r="C266" s="3">
        <v>4</v>
      </c>
      <c r="D266" s="3" t="s">
        <v>303</v>
      </c>
      <c r="E266" s="3">
        <v>0</v>
      </c>
      <c r="F266" s="3" t="s">
        <v>11</v>
      </c>
      <c r="G266" s="3" t="s">
        <v>12</v>
      </c>
      <c r="H266" s="7" t="s">
        <v>13</v>
      </c>
    </row>
    <row r="267" spans="1:8" x14ac:dyDescent="0.25">
      <c r="A267" s="3" t="str">
        <f t="shared" ref="A267:A276" si="6">REPLACE("FEDXDF7",6,1,"M")</f>
        <v>FEDXDM7</v>
      </c>
      <c r="B267" s="3" t="s">
        <v>241</v>
      </c>
      <c r="C267" s="3">
        <v>4</v>
      </c>
      <c r="D267" s="3" t="s">
        <v>304</v>
      </c>
      <c r="E267" s="3">
        <v>0</v>
      </c>
      <c r="F267" s="3" t="s">
        <v>11</v>
      </c>
      <c r="G267" s="6" t="s">
        <v>12</v>
      </c>
      <c r="H267" s="7" t="s">
        <v>13</v>
      </c>
    </row>
    <row r="268" spans="1:8" x14ac:dyDescent="0.25">
      <c r="A268" s="3" t="str">
        <f t="shared" si="6"/>
        <v>FEDXDM7</v>
      </c>
      <c r="B268" s="3" t="s">
        <v>241</v>
      </c>
      <c r="C268" s="3">
        <v>4</v>
      </c>
      <c r="D268" s="3" t="s">
        <v>305</v>
      </c>
      <c r="E268" s="3">
        <v>0</v>
      </c>
      <c r="F268" s="3" t="s">
        <v>11</v>
      </c>
      <c r="G268" s="3" t="s">
        <v>15</v>
      </c>
      <c r="H268" s="7" t="s">
        <v>13</v>
      </c>
    </row>
    <row r="269" spans="1:8" x14ac:dyDescent="0.25">
      <c r="A269" s="3" t="str">
        <f t="shared" si="6"/>
        <v>FEDXDM7</v>
      </c>
      <c r="B269" s="3" t="s">
        <v>241</v>
      </c>
      <c r="C269" s="3">
        <v>4</v>
      </c>
      <c r="D269" s="3" t="s">
        <v>306</v>
      </c>
      <c r="E269" s="3">
        <v>1</v>
      </c>
      <c r="F269" s="3" t="s">
        <v>17</v>
      </c>
      <c r="G269" s="3" t="s">
        <v>15</v>
      </c>
      <c r="H269" s="7" t="s">
        <v>13</v>
      </c>
    </row>
    <row r="270" spans="1:8" x14ac:dyDescent="0.25">
      <c r="A270" s="3" t="str">
        <f t="shared" si="6"/>
        <v>FEDXDM7</v>
      </c>
      <c r="B270" s="3" t="s">
        <v>241</v>
      </c>
      <c r="C270" s="3">
        <v>4</v>
      </c>
      <c r="D270" s="3" t="s">
        <v>307</v>
      </c>
      <c r="E270" s="3">
        <v>1</v>
      </c>
      <c r="F270" s="3" t="s">
        <v>19</v>
      </c>
      <c r="G270" s="3" t="s">
        <v>15</v>
      </c>
      <c r="H270" s="7" t="s">
        <v>13</v>
      </c>
    </row>
    <row r="271" spans="1:8" x14ac:dyDescent="0.25">
      <c r="A271" s="3" t="str">
        <f t="shared" si="6"/>
        <v>FEDXDM7</v>
      </c>
      <c r="B271" s="3" t="s">
        <v>241</v>
      </c>
      <c r="C271" s="3">
        <v>4</v>
      </c>
      <c r="D271" s="3" t="s">
        <v>308</v>
      </c>
      <c r="E271" s="3">
        <v>2</v>
      </c>
      <c r="F271" s="3" t="s">
        <v>17</v>
      </c>
      <c r="G271" s="3" t="s">
        <v>15</v>
      </c>
      <c r="H271" s="7" t="s">
        <v>13</v>
      </c>
    </row>
    <row r="272" spans="1:8" x14ac:dyDescent="0.25">
      <c r="A272" s="3" t="str">
        <f t="shared" si="6"/>
        <v>FEDXDM7</v>
      </c>
      <c r="B272" s="3" t="s">
        <v>241</v>
      </c>
      <c r="C272" s="3">
        <v>4</v>
      </c>
      <c r="D272" s="3" t="s">
        <v>309</v>
      </c>
      <c r="E272" s="3">
        <v>2</v>
      </c>
      <c r="F272" s="5" t="s">
        <v>22</v>
      </c>
      <c r="G272" s="3" t="s">
        <v>15</v>
      </c>
      <c r="H272" s="7" t="s">
        <v>13</v>
      </c>
    </row>
    <row r="273" spans="1:8" x14ac:dyDescent="0.25">
      <c r="A273" s="3" t="str">
        <f t="shared" si="6"/>
        <v>FEDXDM7</v>
      </c>
      <c r="B273" s="3" t="s">
        <v>241</v>
      </c>
      <c r="C273" s="3">
        <v>4</v>
      </c>
      <c r="D273" s="3" t="s">
        <v>310</v>
      </c>
      <c r="E273" s="3">
        <v>3</v>
      </c>
      <c r="F273" s="3" t="s">
        <v>19</v>
      </c>
      <c r="G273" s="3" t="s">
        <v>15</v>
      </c>
      <c r="H273" s="7" t="s">
        <v>13</v>
      </c>
    </row>
    <row r="274" spans="1:8" x14ac:dyDescent="0.25">
      <c r="A274" s="3" t="str">
        <f t="shared" si="6"/>
        <v>FEDXDM7</v>
      </c>
      <c r="B274" s="3" t="s">
        <v>241</v>
      </c>
      <c r="C274" s="3">
        <v>4</v>
      </c>
      <c r="D274" s="3" t="s">
        <v>311</v>
      </c>
      <c r="E274" s="3">
        <v>3</v>
      </c>
      <c r="F274" s="3" t="s">
        <v>22</v>
      </c>
      <c r="G274" s="3" t="s">
        <v>15</v>
      </c>
      <c r="H274" s="7" t="s">
        <v>13</v>
      </c>
    </row>
    <row r="275" spans="1:8" x14ac:dyDescent="0.25">
      <c r="A275" s="3" t="str">
        <f t="shared" si="6"/>
        <v>FEDXDM7</v>
      </c>
      <c r="B275" s="3" t="s">
        <v>241</v>
      </c>
      <c r="C275" s="3">
        <v>4</v>
      </c>
      <c r="D275" s="3" t="s">
        <v>312</v>
      </c>
      <c r="E275" s="3">
        <v>4</v>
      </c>
      <c r="F275" s="3" t="s">
        <v>19</v>
      </c>
      <c r="G275" s="3" t="s">
        <v>26</v>
      </c>
      <c r="H275" s="7" t="s">
        <v>13</v>
      </c>
    </row>
    <row r="276" spans="1:8" x14ac:dyDescent="0.25">
      <c r="A276" s="3" t="str">
        <f t="shared" si="6"/>
        <v>FEDXDM7</v>
      </c>
      <c r="B276" s="3" t="s">
        <v>241</v>
      </c>
      <c r="C276" s="3">
        <v>4</v>
      </c>
      <c r="D276" s="3" t="s">
        <v>313</v>
      </c>
      <c r="E276" s="3">
        <v>4</v>
      </c>
      <c r="F276" s="3" t="s">
        <v>22</v>
      </c>
      <c r="G276" s="3" t="s">
        <v>26</v>
      </c>
      <c r="H276" s="7" t="s">
        <v>13</v>
      </c>
    </row>
    <row r="277" spans="1:8" x14ac:dyDescent="0.25">
      <c r="A277" s="3" t="str">
        <f>REPLACE("FEDXDF8",6,1,"M")</f>
        <v>FEDXDM8</v>
      </c>
      <c r="B277" s="3" t="s">
        <v>241</v>
      </c>
      <c r="C277" s="3">
        <v>4</v>
      </c>
      <c r="D277" s="3" t="s">
        <v>314</v>
      </c>
      <c r="E277" s="3">
        <v>0</v>
      </c>
      <c r="F277" s="3" t="s">
        <v>11</v>
      </c>
      <c r="G277" s="3" t="s">
        <v>12</v>
      </c>
      <c r="H277" s="7" t="s">
        <v>13</v>
      </c>
    </row>
    <row r="278" spans="1:8" x14ac:dyDescent="0.25">
      <c r="A278" s="3" t="str">
        <f t="shared" ref="A278:A285" si="7">REPLACE("FEDXDF8",6,1,"M")</f>
        <v>FEDXDM8</v>
      </c>
      <c r="B278" s="3" t="s">
        <v>241</v>
      </c>
      <c r="C278" s="3">
        <v>4</v>
      </c>
      <c r="D278" s="3" t="s">
        <v>315</v>
      </c>
      <c r="E278" s="3">
        <v>0</v>
      </c>
      <c r="F278" s="3" t="s">
        <v>11</v>
      </c>
      <c r="G278" s="3" t="s">
        <v>15</v>
      </c>
      <c r="H278" s="7" t="s">
        <v>13</v>
      </c>
    </row>
    <row r="279" spans="1:8" x14ac:dyDescent="0.25">
      <c r="A279" s="3" t="str">
        <f t="shared" si="7"/>
        <v>FEDXDM8</v>
      </c>
      <c r="B279" s="3" t="s">
        <v>241</v>
      </c>
      <c r="C279" s="3">
        <v>4</v>
      </c>
      <c r="D279" s="3" t="s">
        <v>316</v>
      </c>
      <c r="E279" s="3">
        <v>1</v>
      </c>
      <c r="F279" s="3" t="s">
        <v>17</v>
      </c>
      <c r="G279" s="3" t="s">
        <v>15</v>
      </c>
      <c r="H279" s="7" t="s">
        <v>13</v>
      </c>
    </row>
    <row r="280" spans="1:8" x14ac:dyDescent="0.25">
      <c r="A280" s="3" t="str">
        <f t="shared" si="7"/>
        <v>FEDXDM8</v>
      </c>
      <c r="B280" s="3" t="s">
        <v>241</v>
      </c>
      <c r="C280" s="3">
        <v>4</v>
      </c>
      <c r="D280" s="3" t="s">
        <v>317</v>
      </c>
      <c r="E280" s="3">
        <v>1</v>
      </c>
      <c r="F280" s="3" t="s">
        <v>19</v>
      </c>
      <c r="G280" s="3" t="s">
        <v>15</v>
      </c>
      <c r="H280" s="7" t="s">
        <v>13</v>
      </c>
    </row>
    <row r="281" spans="1:8" x14ac:dyDescent="0.25">
      <c r="A281" s="3" t="str">
        <f t="shared" si="7"/>
        <v>FEDXDM8</v>
      </c>
      <c r="B281" s="3" t="s">
        <v>241</v>
      </c>
      <c r="C281" s="3">
        <v>4</v>
      </c>
      <c r="D281" s="3" t="s">
        <v>318</v>
      </c>
      <c r="E281" s="3">
        <v>2</v>
      </c>
      <c r="F281" s="3" t="s">
        <v>17</v>
      </c>
      <c r="G281" s="3" t="s">
        <v>15</v>
      </c>
      <c r="H281" s="7" t="s">
        <v>13</v>
      </c>
    </row>
    <row r="282" spans="1:8" x14ac:dyDescent="0.25">
      <c r="A282" s="3" t="str">
        <f t="shared" si="7"/>
        <v>FEDXDM8</v>
      </c>
      <c r="B282" s="3" t="s">
        <v>241</v>
      </c>
      <c r="C282" s="3">
        <v>4</v>
      </c>
      <c r="D282" s="3" t="s">
        <v>319</v>
      </c>
      <c r="E282" s="3">
        <v>2</v>
      </c>
      <c r="F282" s="5" t="s">
        <v>22</v>
      </c>
      <c r="G282" s="3" t="s">
        <v>15</v>
      </c>
      <c r="H282" s="7" t="s">
        <v>13</v>
      </c>
    </row>
    <row r="283" spans="1:8" x14ac:dyDescent="0.25">
      <c r="A283" s="3" t="str">
        <f t="shared" si="7"/>
        <v>FEDXDM8</v>
      </c>
      <c r="B283" s="3" t="s">
        <v>241</v>
      </c>
      <c r="C283" s="3">
        <v>4</v>
      </c>
      <c r="D283" s="3" t="s">
        <v>320</v>
      </c>
      <c r="E283" s="3">
        <v>3</v>
      </c>
      <c r="F283" s="3" t="s">
        <v>19</v>
      </c>
      <c r="G283" s="3" t="s">
        <v>15</v>
      </c>
      <c r="H283" s="7" t="s">
        <v>13</v>
      </c>
    </row>
    <row r="284" spans="1:8" x14ac:dyDescent="0.25">
      <c r="A284" s="3" t="str">
        <f t="shared" si="7"/>
        <v>FEDXDM8</v>
      </c>
      <c r="B284" s="3" t="s">
        <v>241</v>
      </c>
      <c r="C284" s="3">
        <v>4</v>
      </c>
      <c r="D284" s="3" t="s">
        <v>321</v>
      </c>
      <c r="E284" s="3">
        <v>3</v>
      </c>
      <c r="F284" s="3" t="s">
        <v>22</v>
      </c>
      <c r="G284" s="3" t="s">
        <v>15</v>
      </c>
      <c r="H284" s="7" t="s">
        <v>13</v>
      </c>
    </row>
    <row r="285" spans="1:8" x14ac:dyDescent="0.25">
      <c r="A285" s="3" t="str">
        <f t="shared" si="7"/>
        <v>FEDXDM8</v>
      </c>
      <c r="B285" s="3" t="s">
        <v>241</v>
      </c>
      <c r="C285" s="3">
        <v>4</v>
      </c>
      <c r="D285" s="3" t="s">
        <v>322</v>
      </c>
      <c r="E285" s="3">
        <v>4</v>
      </c>
      <c r="F285" s="3" t="s">
        <v>19</v>
      </c>
      <c r="G285" s="3" t="s">
        <v>26</v>
      </c>
      <c r="H285" s="7" t="s">
        <v>13</v>
      </c>
    </row>
    <row r="286" spans="1:8" x14ac:dyDescent="0.25">
      <c r="A286" s="3" t="str">
        <f>REPLACE("FEDXDF8",6,1,"M")</f>
        <v>FEDXDM8</v>
      </c>
      <c r="B286" s="3" t="s">
        <v>241</v>
      </c>
      <c r="C286" s="3">
        <v>4</v>
      </c>
      <c r="D286" s="3" t="s">
        <v>323</v>
      </c>
      <c r="E286" s="3">
        <v>4</v>
      </c>
      <c r="F286" s="3" t="s">
        <v>22</v>
      </c>
      <c r="G286" s="3" t="s">
        <v>26</v>
      </c>
      <c r="H286" s="7" t="s">
        <v>13</v>
      </c>
    </row>
    <row r="287" spans="1:8" x14ac:dyDescent="0.25">
      <c r="A287" s="3" t="str">
        <f>REPLACE("FEDXDF9",6,1,"M")</f>
        <v>FEDXDM9</v>
      </c>
      <c r="B287" s="3" t="s">
        <v>241</v>
      </c>
      <c r="C287" s="3">
        <v>4</v>
      </c>
      <c r="D287" s="3" t="s">
        <v>324</v>
      </c>
      <c r="E287" s="3">
        <v>0</v>
      </c>
      <c r="F287" s="3" t="s">
        <v>11</v>
      </c>
      <c r="G287" s="3" t="s">
        <v>12</v>
      </c>
      <c r="H287" s="7" t="s">
        <v>13</v>
      </c>
    </row>
    <row r="288" spans="1:8" x14ac:dyDescent="0.25">
      <c r="A288" s="3" t="str">
        <f t="shared" ref="A288:A296" si="8">REPLACE("FEDXDF9",6,1,"M")</f>
        <v>FEDXDM9</v>
      </c>
      <c r="B288" s="3" t="s">
        <v>241</v>
      </c>
      <c r="C288" s="3">
        <v>4</v>
      </c>
      <c r="D288" s="3" t="s">
        <v>325</v>
      </c>
      <c r="E288" s="3">
        <v>0</v>
      </c>
      <c r="F288" s="3" t="s">
        <v>11</v>
      </c>
      <c r="G288" s="3" t="s">
        <v>15</v>
      </c>
      <c r="H288" s="7" t="s">
        <v>13</v>
      </c>
    </row>
    <row r="289" spans="1:8" x14ac:dyDescent="0.25">
      <c r="A289" s="3" t="str">
        <f t="shared" si="8"/>
        <v>FEDXDM9</v>
      </c>
      <c r="B289" s="3" t="s">
        <v>241</v>
      </c>
      <c r="C289" s="3">
        <v>4</v>
      </c>
      <c r="D289" s="3" t="s">
        <v>326</v>
      </c>
      <c r="E289" s="3">
        <v>1</v>
      </c>
      <c r="F289" s="3" t="s">
        <v>17</v>
      </c>
      <c r="G289" s="3" t="s">
        <v>15</v>
      </c>
      <c r="H289" s="7" t="s">
        <v>13</v>
      </c>
    </row>
    <row r="290" spans="1:8" x14ac:dyDescent="0.25">
      <c r="A290" s="3" t="str">
        <f t="shared" si="8"/>
        <v>FEDXDM9</v>
      </c>
      <c r="B290" s="3" t="s">
        <v>241</v>
      </c>
      <c r="C290" s="3">
        <v>4</v>
      </c>
      <c r="D290" s="3" t="s">
        <v>327</v>
      </c>
      <c r="E290" s="3">
        <v>1</v>
      </c>
      <c r="F290" s="3" t="s">
        <v>19</v>
      </c>
      <c r="G290" s="3" t="s">
        <v>15</v>
      </c>
      <c r="H290" s="7" t="s">
        <v>13</v>
      </c>
    </row>
    <row r="291" spans="1:8" x14ac:dyDescent="0.25">
      <c r="A291" s="3" t="str">
        <f t="shared" si="8"/>
        <v>FEDXDM9</v>
      </c>
      <c r="B291" s="3" t="s">
        <v>241</v>
      </c>
      <c r="C291" s="3">
        <v>4</v>
      </c>
      <c r="D291" s="3" t="s">
        <v>328</v>
      </c>
      <c r="E291" s="3">
        <v>2</v>
      </c>
      <c r="F291" s="3" t="s">
        <v>17</v>
      </c>
      <c r="G291" s="3" t="s">
        <v>15</v>
      </c>
      <c r="H291" s="7" t="s">
        <v>13</v>
      </c>
    </row>
    <row r="292" spans="1:8" x14ac:dyDescent="0.25">
      <c r="A292" s="3" t="str">
        <f t="shared" si="8"/>
        <v>FEDXDM9</v>
      </c>
      <c r="B292" s="3" t="s">
        <v>241</v>
      </c>
      <c r="C292" s="3">
        <v>4</v>
      </c>
      <c r="D292" s="3" t="s">
        <v>329</v>
      </c>
      <c r="E292" s="3">
        <v>2</v>
      </c>
      <c r="F292" s="5" t="s">
        <v>22</v>
      </c>
      <c r="G292" s="3" t="s">
        <v>15</v>
      </c>
      <c r="H292" s="7" t="s">
        <v>13</v>
      </c>
    </row>
    <row r="293" spans="1:8" x14ac:dyDescent="0.25">
      <c r="A293" s="3" t="str">
        <f t="shared" si="8"/>
        <v>FEDXDM9</v>
      </c>
      <c r="B293" s="3" t="s">
        <v>241</v>
      </c>
      <c r="C293" s="3">
        <v>4</v>
      </c>
      <c r="D293" s="3" t="s">
        <v>330</v>
      </c>
      <c r="E293" s="3">
        <v>3</v>
      </c>
      <c r="F293" s="3" t="s">
        <v>19</v>
      </c>
      <c r="G293" s="3" t="s">
        <v>15</v>
      </c>
      <c r="H293" s="7" t="s">
        <v>13</v>
      </c>
    </row>
    <row r="294" spans="1:8" x14ac:dyDescent="0.25">
      <c r="A294" s="3" t="str">
        <f t="shared" si="8"/>
        <v>FEDXDM9</v>
      </c>
      <c r="B294" s="3" t="s">
        <v>241</v>
      </c>
      <c r="C294" s="3">
        <v>4</v>
      </c>
      <c r="D294" s="3" t="s">
        <v>331</v>
      </c>
      <c r="E294" s="3">
        <v>3</v>
      </c>
      <c r="F294" s="3" t="s">
        <v>22</v>
      </c>
      <c r="G294" s="3" t="s">
        <v>15</v>
      </c>
      <c r="H294" s="7" t="s">
        <v>13</v>
      </c>
    </row>
    <row r="295" spans="1:8" x14ac:dyDescent="0.25">
      <c r="A295" s="3" t="str">
        <f t="shared" si="8"/>
        <v>FEDXDM9</v>
      </c>
      <c r="B295" s="3" t="s">
        <v>241</v>
      </c>
      <c r="C295" s="3">
        <v>4</v>
      </c>
      <c r="D295" s="3" t="s">
        <v>332</v>
      </c>
      <c r="E295" s="3">
        <v>4</v>
      </c>
      <c r="F295" s="3" t="s">
        <v>19</v>
      </c>
      <c r="G295" s="3" t="s">
        <v>26</v>
      </c>
      <c r="H295" s="7" t="s">
        <v>13</v>
      </c>
    </row>
    <row r="296" spans="1:8" x14ac:dyDescent="0.25">
      <c r="A296" s="3" t="str">
        <f t="shared" si="8"/>
        <v>FEDXDM9</v>
      </c>
      <c r="B296" s="3" t="s">
        <v>241</v>
      </c>
      <c r="C296" s="3">
        <v>4</v>
      </c>
      <c r="D296" s="3" t="s">
        <v>333</v>
      </c>
      <c r="E296" s="3">
        <v>4</v>
      </c>
      <c r="F296" s="3" t="s">
        <v>22</v>
      </c>
      <c r="G296" s="3" t="s">
        <v>26</v>
      </c>
      <c r="H296" s="7" t="s">
        <v>13</v>
      </c>
    </row>
    <row r="297" spans="1:8" x14ac:dyDescent="0.25">
      <c r="A297" s="3" t="str">
        <f>REPLACE("FEDXDF10",6,1,"M")</f>
        <v>FEDXDM10</v>
      </c>
      <c r="B297" s="3" t="s">
        <v>241</v>
      </c>
      <c r="C297" s="3">
        <v>4</v>
      </c>
      <c r="D297" s="3" t="s">
        <v>334</v>
      </c>
      <c r="E297" s="3">
        <v>0</v>
      </c>
      <c r="F297" s="3" t="s">
        <v>11</v>
      </c>
      <c r="G297" s="3" t="s">
        <v>12</v>
      </c>
      <c r="H297" s="7" t="s">
        <v>13</v>
      </c>
    </row>
    <row r="298" spans="1:8" x14ac:dyDescent="0.25">
      <c r="A298" s="3" t="str">
        <f t="shared" ref="A298:A306" si="9">REPLACE("FEDXDF10",6,1,"M")</f>
        <v>FEDXDM10</v>
      </c>
      <c r="B298" s="3" t="s">
        <v>241</v>
      </c>
      <c r="C298" s="3">
        <v>4</v>
      </c>
      <c r="D298" s="3" t="s">
        <v>335</v>
      </c>
      <c r="E298" s="3">
        <v>0</v>
      </c>
      <c r="F298" s="3" t="s">
        <v>11</v>
      </c>
      <c r="G298" s="3" t="s">
        <v>15</v>
      </c>
      <c r="H298" s="7" t="s">
        <v>13</v>
      </c>
    </row>
    <row r="299" spans="1:8" x14ac:dyDescent="0.25">
      <c r="A299" s="3" t="str">
        <f t="shared" si="9"/>
        <v>FEDXDM10</v>
      </c>
      <c r="B299" s="3" t="s">
        <v>241</v>
      </c>
      <c r="C299" s="3">
        <v>4</v>
      </c>
      <c r="D299" s="3" t="s">
        <v>336</v>
      </c>
      <c r="E299" s="3">
        <v>1</v>
      </c>
      <c r="F299" s="3" t="s">
        <v>17</v>
      </c>
      <c r="G299" s="3" t="s">
        <v>15</v>
      </c>
      <c r="H299" s="7" t="s">
        <v>13</v>
      </c>
    </row>
    <row r="300" spans="1:8" x14ac:dyDescent="0.25">
      <c r="A300" s="3" t="str">
        <f t="shared" si="9"/>
        <v>FEDXDM10</v>
      </c>
      <c r="B300" s="3" t="s">
        <v>241</v>
      </c>
      <c r="C300" s="3">
        <v>4</v>
      </c>
      <c r="D300" s="3" t="s">
        <v>337</v>
      </c>
      <c r="E300" s="3">
        <v>1</v>
      </c>
      <c r="F300" s="3" t="s">
        <v>19</v>
      </c>
      <c r="G300" s="3" t="s">
        <v>15</v>
      </c>
      <c r="H300" s="7" t="s">
        <v>13</v>
      </c>
    </row>
    <row r="301" spans="1:8" x14ac:dyDescent="0.25">
      <c r="A301" s="3" t="str">
        <f t="shared" si="9"/>
        <v>FEDXDM10</v>
      </c>
      <c r="B301" s="3" t="s">
        <v>241</v>
      </c>
      <c r="C301" s="3">
        <v>4</v>
      </c>
      <c r="D301" s="3" t="s">
        <v>338</v>
      </c>
      <c r="E301" s="3">
        <v>2</v>
      </c>
      <c r="F301" s="3" t="s">
        <v>17</v>
      </c>
      <c r="G301" s="3" t="s">
        <v>15</v>
      </c>
      <c r="H301" s="7" t="s">
        <v>13</v>
      </c>
    </row>
    <row r="302" spans="1:8" x14ac:dyDescent="0.25">
      <c r="A302" s="3" t="str">
        <f t="shared" si="9"/>
        <v>FEDXDM10</v>
      </c>
      <c r="B302" s="3" t="s">
        <v>241</v>
      </c>
      <c r="C302" s="3">
        <v>4</v>
      </c>
      <c r="D302" s="3" t="s">
        <v>339</v>
      </c>
      <c r="E302" s="3">
        <v>2</v>
      </c>
      <c r="F302" s="5" t="s">
        <v>22</v>
      </c>
      <c r="G302" s="3" t="s">
        <v>15</v>
      </c>
      <c r="H302" s="7" t="s">
        <v>13</v>
      </c>
    </row>
    <row r="303" spans="1:8" x14ac:dyDescent="0.25">
      <c r="A303" s="3" t="str">
        <f t="shared" si="9"/>
        <v>FEDXDM10</v>
      </c>
      <c r="B303" s="3" t="s">
        <v>241</v>
      </c>
      <c r="C303" s="3">
        <v>4</v>
      </c>
      <c r="D303" s="3" t="s">
        <v>340</v>
      </c>
      <c r="E303" s="3">
        <v>3</v>
      </c>
      <c r="F303" s="3" t="s">
        <v>19</v>
      </c>
      <c r="G303" s="3" t="s">
        <v>15</v>
      </c>
      <c r="H303" s="7" t="s">
        <v>13</v>
      </c>
    </row>
    <row r="304" spans="1:8" x14ac:dyDescent="0.25">
      <c r="A304" s="3" t="str">
        <f t="shared" si="9"/>
        <v>FEDXDM10</v>
      </c>
      <c r="B304" s="3" t="s">
        <v>241</v>
      </c>
      <c r="C304" s="3">
        <v>4</v>
      </c>
      <c r="D304" s="3" t="s">
        <v>341</v>
      </c>
      <c r="E304" s="3">
        <v>3</v>
      </c>
      <c r="F304" s="3" t="s">
        <v>22</v>
      </c>
      <c r="G304" s="3" t="s">
        <v>15</v>
      </c>
      <c r="H304" s="7" t="s">
        <v>13</v>
      </c>
    </row>
    <row r="305" spans="1:8" x14ac:dyDescent="0.25">
      <c r="A305" s="3" t="str">
        <f t="shared" si="9"/>
        <v>FEDXDM10</v>
      </c>
      <c r="B305" s="3" t="s">
        <v>241</v>
      </c>
      <c r="C305" s="3">
        <v>4</v>
      </c>
      <c r="D305" s="3" t="s">
        <v>342</v>
      </c>
      <c r="E305" s="3">
        <v>4</v>
      </c>
      <c r="F305" s="3" t="s">
        <v>19</v>
      </c>
      <c r="G305" s="3" t="s">
        <v>26</v>
      </c>
      <c r="H305" s="7" t="s">
        <v>13</v>
      </c>
    </row>
    <row r="306" spans="1:8" x14ac:dyDescent="0.25">
      <c r="A306" s="3" t="str">
        <f t="shared" si="9"/>
        <v>FEDXDM10</v>
      </c>
      <c r="B306" s="3" t="s">
        <v>241</v>
      </c>
      <c r="C306" s="3">
        <v>4</v>
      </c>
      <c r="D306" s="3" t="s">
        <v>343</v>
      </c>
      <c r="E306" s="3">
        <v>4</v>
      </c>
      <c r="F306" s="3" t="s">
        <v>22</v>
      </c>
      <c r="G306" s="3" t="s">
        <v>26</v>
      </c>
      <c r="H306" s="7" t="s">
        <v>13</v>
      </c>
    </row>
    <row r="307" spans="1:8" x14ac:dyDescent="0.25">
      <c r="A307" s="3" t="str">
        <f>REPLACE("FEDXDF11",6,1,"M")</f>
        <v>FEDXDM11</v>
      </c>
      <c r="B307" s="3" t="s">
        <v>241</v>
      </c>
      <c r="C307" s="3">
        <v>3</v>
      </c>
      <c r="D307" s="3" t="s">
        <v>344</v>
      </c>
      <c r="E307" s="3">
        <v>0</v>
      </c>
      <c r="F307" s="3" t="s">
        <v>11</v>
      </c>
      <c r="G307" s="3" t="s">
        <v>12</v>
      </c>
      <c r="H307" s="3" t="s">
        <v>129</v>
      </c>
    </row>
    <row r="308" spans="1:8" x14ac:dyDescent="0.25">
      <c r="A308" s="3" t="str">
        <f t="shared" ref="A308:A316" si="10">REPLACE("FEDXDF11",6,1,"M")</f>
        <v>FEDXDM11</v>
      </c>
      <c r="B308" s="3" t="s">
        <v>241</v>
      </c>
      <c r="C308" s="3">
        <v>3</v>
      </c>
      <c r="D308" s="3" t="s">
        <v>345</v>
      </c>
      <c r="E308" s="3">
        <v>0</v>
      </c>
      <c r="F308" s="3" t="s">
        <v>11</v>
      </c>
      <c r="G308" s="3" t="s">
        <v>15</v>
      </c>
      <c r="H308" s="3" t="s">
        <v>129</v>
      </c>
    </row>
    <row r="309" spans="1:8" x14ac:dyDescent="0.25">
      <c r="A309" s="3" t="str">
        <f t="shared" si="10"/>
        <v>FEDXDM11</v>
      </c>
      <c r="B309" s="3" t="s">
        <v>241</v>
      </c>
      <c r="C309" s="3">
        <v>3</v>
      </c>
      <c r="D309" s="3" t="s">
        <v>346</v>
      </c>
      <c r="E309" s="3">
        <v>1</v>
      </c>
      <c r="F309" s="3" t="s">
        <v>17</v>
      </c>
      <c r="G309" s="3" t="s">
        <v>15</v>
      </c>
      <c r="H309" s="3" t="s">
        <v>129</v>
      </c>
    </row>
    <row r="310" spans="1:8" x14ac:dyDescent="0.25">
      <c r="A310" s="3" t="str">
        <f t="shared" si="10"/>
        <v>FEDXDM11</v>
      </c>
      <c r="B310" s="3" t="s">
        <v>241</v>
      </c>
      <c r="C310" s="3">
        <v>3</v>
      </c>
      <c r="D310" s="3" t="s">
        <v>347</v>
      </c>
      <c r="E310" s="3">
        <v>1</v>
      </c>
      <c r="F310" s="3" t="s">
        <v>19</v>
      </c>
      <c r="G310" s="3" t="s">
        <v>15</v>
      </c>
      <c r="H310" s="3" t="s">
        <v>129</v>
      </c>
    </row>
    <row r="311" spans="1:8" x14ac:dyDescent="0.25">
      <c r="A311" s="3" t="str">
        <f t="shared" si="10"/>
        <v>FEDXDM11</v>
      </c>
      <c r="B311" s="3" t="s">
        <v>241</v>
      </c>
      <c r="C311" s="3">
        <v>3</v>
      </c>
      <c r="D311" s="3" t="s">
        <v>348</v>
      </c>
      <c r="E311" s="3">
        <v>2</v>
      </c>
      <c r="F311" s="3" t="s">
        <v>17</v>
      </c>
      <c r="G311" s="3" t="s">
        <v>15</v>
      </c>
      <c r="H311" s="3" t="s">
        <v>129</v>
      </c>
    </row>
    <row r="312" spans="1:8" x14ac:dyDescent="0.25">
      <c r="A312" s="3" t="str">
        <f t="shared" si="10"/>
        <v>FEDXDM11</v>
      </c>
      <c r="B312" s="3" t="s">
        <v>241</v>
      </c>
      <c r="C312" s="3">
        <v>3</v>
      </c>
      <c r="D312" s="3" t="s">
        <v>349</v>
      </c>
      <c r="E312" s="3">
        <v>2</v>
      </c>
      <c r="F312" s="5" t="s">
        <v>22</v>
      </c>
      <c r="G312" s="3" t="s">
        <v>15</v>
      </c>
      <c r="H312" s="3" t="s">
        <v>129</v>
      </c>
    </row>
    <row r="313" spans="1:8" x14ac:dyDescent="0.25">
      <c r="A313" s="3" t="str">
        <f t="shared" si="10"/>
        <v>FEDXDM11</v>
      </c>
      <c r="B313" s="3" t="s">
        <v>241</v>
      </c>
      <c r="C313" s="3">
        <v>3</v>
      </c>
      <c r="D313" s="3" t="s">
        <v>350</v>
      </c>
      <c r="E313" s="3">
        <v>3</v>
      </c>
      <c r="F313" s="3" t="s">
        <v>19</v>
      </c>
      <c r="G313" s="3" t="s">
        <v>15</v>
      </c>
      <c r="H313" s="3" t="s">
        <v>129</v>
      </c>
    </row>
    <row r="314" spans="1:8" x14ac:dyDescent="0.25">
      <c r="A314" s="3" t="str">
        <f t="shared" si="10"/>
        <v>FEDXDM11</v>
      </c>
      <c r="B314" s="3" t="s">
        <v>241</v>
      </c>
      <c r="C314" s="3">
        <v>3</v>
      </c>
      <c r="D314" s="3" t="s">
        <v>351</v>
      </c>
      <c r="E314" s="3">
        <v>3</v>
      </c>
      <c r="F314" s="3" t="s">
        <v>22</v>
      </c>
      <c r="G314" s="3" t="s">
        <v>15</v>
      </c>
      <c r="H314" s="3" t="s">
        <v>129</v>
      </c>
    </row>
    <row r="315" spans="1:8" x14ac:dyDescent="0.25">
      <c r="A315" s="3" t="str">
        <f t="shared" si="10"/>
        <v>FEDXDM11</v>
      </c>
      <c r="B315" s="3" t="s">
        <v>241</v>
      </c>
      <c r="C315" s="3">
        <v>3</v>
      </c>
      <c r="D315" s="3" t="s">
        <v>352</v>
      </c>
      <c r="E315" s="3">
        <v>4</v>
      </c>
      <c r="F315" s="3" t="s">
        <v>19</v>
      </c>
      <c r="G315" s="3" t="s">
        <v>26</v>
      </c>
      <c r="H315" s="3" t="s">
        <v>129</v>
      </c>
    </row>
    <row r="316" spans="1:8" x14ac:dyDescent="0.25">
      <c r="A316" s="3" t="str">
        <f t="shared" si="10"/>
        <v>FEDXDM11</v>
      </c>
      <c r="B316" s="3" t="s">
        <v>241</v>
      </c>
      <c r="C316" s="3">
        <v>3</v>
      </c>
      <c r="D316" s="3" t="s">
        <v>353</v>
      </c>
      <c r="E316" s="3">
        <v>4</v>
      </c>
      <c r="F316" s="3" t="s">
        <v>22</v>
      </c>
      <c r="G316" s="3" t="s">
        <v>26</v>
      </c>
      <c r="H316" s="3" t="s">
        <v>129</v>
      </c>
    </row>
    <row r="317" spans="1:8" x14ac:dyDescent="0.25">
      <c r="A317" s="3" t="str">
        <f>REPLACE("FEDXDF12",6,1,"M")</f>
        <v>FEDXDM12</v>
      </c>
      <c r="B317" s="3" t="s">
        <v>241</v>
      </c>
      <c r="C317" s="3">
        <v>3</v>
      </c>
      <c r="D317" s="3" t="s">
        <v>354</v>
      </c>
      <c r="E317" s="3">
        <v>0</v>
      </c>
      <c r="F317" s="3" t="s">
        <v>11</v>
      </c>
      <c r="G317" s="3" t="s">
        <v>12</v>
      </c>
      <c r="H317" s="3" t="s">
        <v>129</v>
      </c>
    </row>
    <row r="318" spans="1:8" x14ac:dyDescent="0.25">
      <c r="A318" s="3" t="str">
        <f t="shared" ref="A318:A326" si="11">REPLACE("FEDXDF12",6,1,"M")</f>
        <v>FEDXDM12</v>
      </c>
      <c r="B318" s="3" t="s">
        <v>241</v>
      </c>
      <c r="C318" s="3">
        <v>3</v>
      </c>
      <c r="D318" s="3" t="s">
        <v>355</v>
      </c>
      <c r="E318" s="3">
        <v>0</v>
      </c>
      <c r="F318" s="3" t="s">
        <v>11</v>
      </c>
      <c r="G318" s="3" t="s">
        <v>15</v>
      </c>
      <c r="H318" s="3" t="s">
        <v>129</v>
      </c>
    </row>
    <row r="319" spans="1:8" x14ac:dyDescent="0.25">
      <c r="A319" s="3" t="str">
        <f t="shared" si="11"/>
        <v>FEDXDM12</v>
      </c>
      <c r="B319" s="3" t="s">
        <v>241</v>
      </c>
      <c r="C319" s="3">
        <v>3</v>
      </c>
      <c r="D319" s="3" t="s">
        <v>356</v>
      </c>
      <c r="E319" s="3">
        <v>1</v>
      </c>
      <c r="F319" s="3" t="s">
        <v>17</v>
      </c>
      <c r="G319" s="3" t="s">
        <v>15</v>
      </c>
      <c r="H319" s="3" t="s">
        <v>129</v>
      </c>
    </row>
    <row r="320" spans="1:8" x14ac:dyDescent="0.25">
      <c r="A320" s="3" t="str">
        <f t="shared" si="11"/>
        <v>FEDXDM12</v>
      </c>
      <c r="B320" s="3" t="s">
        <v>241</v>
      </c>
      <c r="C320" s="3">
        <v>3</v>
      </c>
      <c r="D320" s="3" t="s">
        <v>357</v>
      </c>
      <c r="E320" s="3">
        <v>1</v>
      </c>
      <c r="F320" s="3" t="s">
        <v>19</v>
      </c>
      <c r="G320" s="3" t="s">
        <v>15</v>
      </c>
      <c r="H320" s="3" t="s">
        <v>129</v>
      </c>
    </row>
    <row r="321" spans="1:8" x14ac:dyDescent="0.25">
      <c r="A321" s="3" t="str">
        <f t="shared" si="11"/>
        <v>FEDXDM12</v>
      </c>
      <c r="B321" s="3" t="s">
        <v>241</v>
      </c>
      <c r="C321" s="3">
        <v>3</v>
      </c>
      <c r="D321" s="3" t="s">
        <v>358</v>
      </c>
      <c r="E321" s="3">
        <v>2</v>
      </c>
      <c r="F321" s="3" t="s">
        <v>17</v>
      </c>
      <c r="G321" s="3" t="s">
        <v>15</v>
      </c>
      <c r="H321" s="3" t="s">
        <v>129</v>
      </c>
    </row>
    <row r="322" spans="1:8" x14ac:dyDescent="0.25">
      <c r="A322" s="3" t="str">
        <f t="shared" si="11"/>
        <v>FEDXDM12</v>
      </c>
      <c r="B322" s="3" t="s">
        <v>241</v>
      </c>
      <c r="C322" s="3">
        <v>3</v>
      </c>
      <c r="D322" s="3" t="s">
        <v>359</v>
      </c>
      <c r="E322" s="3">
        <v>2</v>
      </c>
      <c r="F322" s="5" t="s">
        <v>22</v>
      </c>
      <c r="G322" s="3" t="s">
        <v>15</v>
      </c>
      <c r="H322" s="3" t="s">
        <v>129</v>
      </c>
    </row>
    <row r="323" spans="1:8" x14ac:dyDescent="0.25">
      <c r="A323" s="3" t="str">
        <f t="shared" si="11"/>
        <v>FEDXDM12</v>
      </c>
      <c r="B323" s="3" t="s">
        <v>241</v>
      </c>
      <c r="C323" s="3">
        <v>3</v>
      </c>
      <c r="D323" s="3" t="s">
        <v>360</v>
      </c>
      <c r="E323" s="3">
        <v>3</v>
      </c>
      <c r="F323" s="3" t="s">
        <v>19</v>
      </c>
      <c r="G323" s="3" t="s">
        <v>15</v>
      </c>
      <c r="H323" s="3" t="s">
        <v>129</v>
      </c>
    </row>
    <row r="324" spans="1:8" x14ac:dyDescent="0.25">
      <c r="A324" s="3" t="str">
        <f t="shared" si="11"/>
        <v>FEDXDM12</v>
      </c>
      <c r="B324" s="3" t="s">
        <v>241</v>
      </c>
      <c r="C324" s="3">
        <v>3</v>
      </c>
      <c r="D324" s="3" t="s">
        <v>361</v>
      </c>
      <c r="E324" s="3">
        <v>3</v>
      </c>
      <c r="F324" s="3" t="s">
        <v>22</v>
      </c>
      <c r="G324" s="3" t="s">
        <v>15</v>
      </c>
      <c r="H324" s="3" t="s">
        <v>129</v>
      </c>
    </row>
    <row r="325" spans="1:8" x14ac:dyDescent="0.25">
      <c r="A325" s="3" t="str">
        <f t="shared" si="11"/>
        <v>FEDXDM12</v>
      </c>
      <c r="B325" s="3" t="s">
        <v>241</v>
      </c>
      <c r="C325" s="3">
        <v>3</v>
      </c>
      <c r="D325" s="3" t="s">
        <v>362</v>
      </c>
      <c r="E325" s="3">
        <v>4</v>
      </c>
      <c r="F325" s="3" t="s">
        <v>19</v>
      </c>
      <c r="G325" s="3" t="s">
        <v>26</v>
      </c>
      <c r="H325" s="3" t="s">
        <v>129</v>
      </c>
    </row>
    <row r="326" spans="1:8" x14ac:dyDescent="0.25">
      <c r="A326" s="3" t="str">
        <f t="shared" si="11"/>
        <v>FEDXDM12</v>
      </c>
      <c r="B326" s="3" t="s">
        <v>241</v>
      </c>
      <c r="C326" s="3">
        <v>3</v>
      </c>
      <c r="D326" s="3" t="s">
        <v>363</v>
      </c>
      <c r="E326" s="3">
        <v>4</v>
      </c>
      <c r="F326" s="3" t="s">
        <v>22</v>
      </c>
      <c r="G326" s="3" t="s">
        <v>26</v>
      </c>
      <c r="H326" s="3" t="s">
        <v>129</v>
      </c>
    </row>
    <row r="327" spans="1:8" x14ac:dyDescent="0.25">
      <c r="A327" s="3" t="str">
        <f>REPLACE("FEDXDF13",6,1,"M")</f>
        <v>FEDXDM13</v>
      </c>
      <c r="B327" s="3" t="s">
        <v>241</v>
      </c>
      <c r="C327" s="3">
        <v>3</v>
      </c>
      <c r="D327" s="3" t="s">
        <v>364</v>
      </c>
      <c r="E327" s="3">
        <v>0</v>
      </c>
      <c r="F327" s="3" t="s">
        <v>11</v>
      </c>
      <c r="G327" s="3" t="s">
        <v>12</v>
      </c>
      <c r="H327" s="3" t="s">
        <v>129</v>
      </c>
    </row>
    <row r="328" spans="1:8" x14ac:dyDescent="0.25">
      <c r="A328" s="3" t="str">
        <f t="shared" ref="A328:A336" si="12">REPLACE("FEDXDF13",6,1,"M")</f>
        <v>FEDXDM13</v>
      </c>
      <c r="B328" s="3" t="s">
        <v>241</v>
      </c>
      <c r="C328" s="3">
        <v>3</v>
      </c>
      <c r="D328" s="3" t="s">
        <v>365</v>
      </c>
      <c r="E328" s="3">
        <v>0</v>
      </c>
      <c r="F328" s="3" t="s">
        <v>11</v>
      </c>
      <c r="G328" s="3" t="s">
        <v>15</v>
      </c>
      <c r="H328" s="3" t="s">
        <v>129</v>
      </c>
    </row>
    <row r="329" spans="1:8" x14ac:dyDescent="0.25">
      <c r="A329" s="3" t="str">
        <f t="shared" si="12"/>
        <v>FEDXDM13</v>
      </c>
      <c r="B329" s="3" t="s">
        <v>241</v>
      </c>
      <c r="C329" s="3">
        <v>3</v>
      </c>
      <c r="D329" s="3" t="s">
        <v>366</v>
      </c>
      <c r="E329" s="3">
        <v>1</v>
      </c>
      <c r="F329" s="3" t="s">
        <v>17</v>
      </c>
      <c r="G329" s="3" t="s">
        <v>15</v>
      </c>
      <c r="H329" s="3" t="s">
        <v>129</v>
      </c>
    </row>
    <row r="330" spans="1:8" x14ac:dyDescent="0.25">
      <c r="A330" s="3" t="str">
        <f t="shared" si="12"/>
        <v>FEDXDM13</v>
      </c>
      <c r="B330" s="3" t="s">
        <v>241</v>
      </c>
      <c r="C330" s="3">
        <v>3</v>
      </c>
      <c r="D330" s="3" t="s">
        <v>367</v>
      </c>
      <c r="E330" s="3">
        <v>1</v>
      </c>
      <c r="F330" s="3" t="s">
        <v>19</v>
      </c>
      <c r="G330" s="3" t="s">
        <v>15</v>
      </c>
      <c r="H330" s="3" t="s">
        <v>129</v>
      </c>
    </row>
    <row r="331" spans="1:8" x14ac:dyDescent="0.25">
      <c r="A331" s="3" t="str">
        <f t="shared" si="12"/>
        <v>FEDXDM13</v>
      </c>
      <c r="B331" s="3" t="s">
        <v>241</v>
      </c>
      <c r="C331" s="3">
        <v>3</v>
      </c>
      <c r="D331" s="3" t="s">
        <v>368</v>
      </c>
      <c r="E331" s="3">
        <v>2</v>
      </c>
      <c r="F331" s="3" t="s">
        <v>17</v>
      </c>
      <c r="G331" s="3" t="s">
        <v>15</v>
      </c>
      <c r="H331" s="3" t="s">
        <v>129</v>
      </c>
    </row>
    <row r="332" spans="1:8" x14ac:dyDescent="0.25">
      <c r="A332" s="3" t="str">
        <f t="shared" si="12"/>
        <v>FEDXDM13</v>
      </c>
      <c r="B332" s="3" t="s">
        <v>241</v>
      </c>
      <c r="C332" s="3">
        <v>3</v>
      </c>
      <c r="D332" s="3" t="s">
        <v>369</v>
      </c>
      <c r="E332" s="3">
        <v>2</v>
      </c>
      <c r="F332" s="5" t="s">
        <v>22</v>
      </c>
      <c r="G332" s="3" t="s">
        <v>15</v>
      </c>
      <c r="H332" s="3" t="s">
        <v>129</v>
      </c>
    </row>
    <row r="333" spans="1:8" x14ac:dyDescent="0.25">
      <c r="A333" s="3" t="str">
        <f t="shared" si="12"/>
        <v>FEDXDM13</v>
      </c>
      <c r="B333" s="3" t="s">
        <v>241</v>
      </c>
      <c r="C333" s="3">
        <v>3</v>
      </c>
      <c r="D333" s="3" t="s">
        <v>370</v>
      </c>
      <c r="E333" s="3">
        <v>3</v>
      </c>
      <c r="F333" s="3" t="s">
        <v>19</v>
      </c>
      <c r="G333" s="3" t="s">
        <v>15</v>
      </c>
      <c r="H333" s="3" t="s">
        <v>129</v>
      </c>
    </row>
    <row r="334" spans="1:8" x14ac:dyDescent="0.25">
      <c r="A334" s="3" t="str">
        <f t="shared" si="12"/>
        <v>FEDXDM13</v>
      </c>
      <c r="B334" s="3" t="s">
        <v>241</v>
      </c>
      <c r="C334" s="3">
        <v>3</v>
      </c>
      <c r="D334" s="3" t="s">
        <v>371</v>
      </c>
      <c r="E334" s="3">
        <v>3</v>
      </c>
      <c r="F334" s="3" t="s">
        <v>22</v>
      </c>
      <c r="G334" s="3" t="s">
        <v>15</v>
      </c>
      <c r="H334" s="3" t="s">
        <v>129</v>
      </c>
    </row>
    <row r="335" spans="1:8" x14ac:dyDescent="0.25">
      <c r="A335" s="3" t="str">
        <f t="shared" si="12"/>
        <v>FEDXDM13</v>
      </c>
      <c r="B335" s="3" t="s">
        <v>241</v>
      </c>
      <c r="C335" s="3">
        <v>3</v>
      </c>
      <c r="D335" s="3" t="s">
        <v>372</v>
      </c>
      <c r="E335" s="3">
        <v>4</v>
      </c>
      <c r="F335" s="3" t="s">
        <v>19</v>
      </c>
      <c r="G335" s="3" t="s">
        <v>26</v>
      </c>
      <c r="H335" s="3" t="s">
        <v>129</v>
      </c>
    </row>
    <row r="336" spans="1:8" x14ac:dyDescent="0.25">
      <c r="A336" s="3" t="str">
        <f t="shared" si="12"/>
        <v>FEDXDM13</v>
      </c>
      <c r="B336" s="3" t="s">
        <v>241</v>
      </c>
      <c r="C336" s="3">
        <v>3</v>
      </c>
      <c r="D336" s="3" t="s">
        <v>373</v>
      </c>
      <c r="E336" s="3">
        <v>4</v>
      </c>
      <c r="F336" s="3" t="s">
        <v>22</v>
      </c>
      <c r="G336" s="3" t="s">
        <v>26</v>
      </c>
      <c r="H336" s="3" t="s">
        <v>129</v>
      </c>
    </row>
    <row r="337" spans="1:8" x14ac:dyDescent="0.25">
      <c r="A337" s="3" t="str">
        <f>REPLACE("FEDXDF14",6,1,"M")</f>
        <v>FEDXDM14</v>
      </c>
      <c r="B337" s="3" t="s">
        <v>241</v>
      </c>
      <c r="C337" s="3">
        <v>3</v>
      </c>
      <c r="D337" s="3" t="s">
        <v>374</v>
      </c>
      <c r="E337" s="3">
        <v>0</v>
      </c>
      <c r="F337" s="3" t="s">
        <v>11</v>
      </c>
      <c r="G337" s="3" t="s">
        <v>12</v>
      </c>
      <c r="H337" s="3" t="s">
        <v>129</v>
      </c>
    </row>
    <row r="338" spans="1:8" x14ac:dyDescent="0.25">
      <c r="A338" s="3" t="str">
        <f t="shared" ref="A338:A346" si="13">REPLACE("FEDXDF14",6,1,"M")</f>
        <v>FEDXDM14</v>
      </c>
      <c r="B338" s="3" t="s">
        <v>241</v>
      </c>
      <c r="C338" s="3">
        <v>3</v>
      </c>
      <c r="D338" s="3" t="s">
        <v>375</v>
      </c>
      <c r="E338" s="3">
        <v>0</v>
      </c>
      <c r="F338" s="3" t="s">
        <v>11</v>
      </c>
      <c r="G338" s="3" t="s">
        <v>15</v>
      </c>
      <c r="H338" s="3" t="s">
        <v>129</v>
      </c>
    </row>
    <row r="339" spans="1:8" x14ac:dyDescent="0.25">
      <c r="A339" s="3" t="str">
        <f t="shared" si="13"/>
        <v>FEDXDM14</v>
      </c>
      <c r="B339" s="3" t="s">
        <v>241</v>
      </c>
      <c r="C339" s="3">
        <v>3</v>
      </c>
      <c r="D339" s="3" t="s">
        <v>376</v>
      </c>
      <c r="E339" s="3">
        <v>1</v>
      </c>
      <c r="F339" s="3" t="s">
        <v>17</v>
      </c>
      <c r="G339" s="3" t="s">
        <v>15</v>
      </c>
      <c r="H339" s="3" t="s">
        <v>129</v>
      </c>
    </row>
    <row r="340" spans="1:8" x14ac:dyDescent="0.25">
      <c r="A340" s="3" t="str">
        <f t="shared" si="13"/>
        <v>FEDXDM14</v>
      </c>
      <c r="B340" s="3" t="s">
        <v>241</v>
      </c>
      <c r="C340" s="3">
        <v>3</v>
      </c>
      <c r="D340" s="3" t="s">
        <v>377</v>
      </c>
      <c r="E340" s="3">
        <v>1</v>
      </c>
      <c r="F340" s="3" t="s">
        <v>19</v>
      </c>
      <c r="G340" s="3" t="s">
        <v>15</v>
      </c>
      <c r="H340" s="3" t="s">
        <v>129</v>
      </c>
    </row>
    <row r="341" spans="1:8" x14ac:dyDescent="0.25">
      <c r="A341" s="3" t="str">
        <f t="shared" si="13"/>
        <v>FEDXDM14</v>
      </c>
      <c r="B341" s="3" t="s">
        <v>241</v>
      </c>
      <c r="C341" s="3">
        <v>3</v>
      </c>
      <c r="D341" s="3" t="s">
        <v>378</v>
      </c>
      <c r="E341" s="3">
        <v>2</v>
      </c>
      <c r="F341" s="3" t="s">
        <v>17</v>
      </c>
      <c r="G341" s="3" t="s">
        <v>15</v>
      </c>
      <c r="H341" s="3" t="s">
        <v>129</v>
      </c>
    </row>
    <row r="342" spans="1:8" x14ac:dyDescent="0.25">
      <c r="A342" s="3" t="str">
        <f t="shared" si="13"/>
        <v>FEDXDM14</v>
      </c>
      <c r="B342" s="3" t="s">
        <v>241</v>
      </c>
      <c r="C342" s="3">
        <v>3</v>
      </c>
      <c r="D342" s="3" t="s">
        <v>379</v>
      </c>
      <c r="E342" s="3">
        <v>2</v>
      </c>
      <c r="F342" s="5" t="s">
        <v>22</v>
      </c>
      <c r="G342" s="3" t="s">
        <v>15</v>
      </c>
      <c r="H342" s="3" t="s">
        <v>129</v>
      </c>
    </row>
    <row r="343" spans="1:8" x14ac:dyDescent="0.25">
      <c r="A343" s="3" t="str">
        <f t="shared" si="13"/>
        <v>FEDXDM14</v>
      </c>
      <c r="B343" s="3" t="s">
        <v>241</v>
      </c>
      <c r="C343" s="3">
        <v>3</v>
      </c>
      <c r="D343" s="3" t="s">
        <v>380</v>
      </c>
      <c r="E343" s="3">
        <v>3</v>
      </c>
      <c r="F343" s="3" t="s">
        <v>19</v>
      </c>
      <c r="G343" s="3" t="s">
        <v>15</v>
      </c>
      <c r="H343" s="3" t="s">
        <v>129</v>
      </c>
    </row>
    <row r="344" spans="1:8" x14ac:dyDescent="0.25">
      <c r="A344" s="3" t="str">
        <f t="shared" si="13"/>
        <v>FEDXDM14</v>
      </c>
      <c r="B344" s="3" t="s">
        <v>241</v>
      </c>
      <c r="C344" s="3">
        <v>3</v>
      </c>
      <c r="D344" s="3" t="s">
        <v>381</v>
      </c>
      <c r="E344" s="3">
        <v>3</v>
      </c>
      <c r="F344" s="3" t="s">
        <v>22</v>
      </c>
      <c r="G344" s="3" t="s">
        <v>15</v>
      </c>
      <c r="H344" s="3" t="s">
        <v>129</v>
      </c>
    </row>
    <row r="345" spans="1:8" x14ac:dyDescent="0.25">
      <c r="A345" s="3" t="str">
        <f t="shared" si="13"/>
        <v>FEDXDM14</v>
      </c>
      <c r="B345" s="3" t="s">
        <v>241</v>
      </c>
      <c r="C345" s="3">
        <v>3</v>
      </c>
      <c r="D345" s="3" t="s">
        <v>382</v>
      </c>
      <c r="E345" s="3">
        <v>4</v>
      </c>
      <c r="F345" s="3" t="s">
        <v>19</v>
      </c>
      <c r="G345" s="3" t="s">
        <v>26</v>
      </c>
      <c r="H345" s="3" t="s">
        <v>129</v>
      </c>
    </row>
    <row r="346" spans="1:8" x14ac:dyDescent="0.25">
      <c r="A346" s="3" t="str">
        <f t="shared" si="13"/>
        <v>FEDXDM14</v>
      </c>
      <c r="B346" s="3" t="s">
        <v>241</v>
      </c>
      <c r="C346" s="3">
        <v>3</v>
      </c>
      <c r="D346" s="3" t="s">
        <v>383</v>
      </c>
      <c r="E346" s="3">
        <v>4</v>
      </c>
      <c r="F346" s="3" t="s">
        <v>22</v>
      </c>
      <c r="G346" s="3" t="s">
        <v>26</v>
      </c>
      <c r="H346" s="3" t="s">
        <v>129</v>
      </c>
    </row>
    <row r="347" spans="1:8" x14ac:dyDescent="0.25">
      <c r="A347" s="3" t="str">
        <f>REPLACE("FEDXDF15",6,1,"M")</f>
        <v>FEDXDM15</v>
      </c>
      <c r="B347" s="3" t="s">
        <v>241</v>
      </c>
      <c r="C347" s="3">
        <v>3</v>
      </c>
      <c r="D347" s="3" t="s">
        <v>384</v>
      </c>
      <c r="E347" s="3">
        <v>0</v>
      </c>
      <c r="F347" s="3" t="s">
        <v>11</v>
      </c>
      <c r="G347" s="3" t="s">
        <v>12</v>
      </c>
      <c r="H347" s="3" t="s">
        <v>129</v>
      </c>
    </row>
    <row r="348" spans="1:8" x14ac:dyDescent="0.25">
      <c r="A348" s="3" t="str">
        <f t="shared" ref="A348:A356" si="14">REPLACE("FEDXDF15",6,1,"M")</f>
        <v>FEDXDM15</v>
      </c>
      <c r="B348" s="3" t="s">
        <v>241</v>
      </c>
      <c r="C348" s="3">
        <v>3</v>
      </c>
      <c r="D348" s="3" t="s">
        <v>385</v>
      </c>
      <c r="E348" s="3">
        <v>0</v>
      </c>
      <c r="F348" s="3" t="s">
        <v>11</v>
      </c>
      <c r="G348" s="3" t="s">
        <v>15</v>
      </c>
      <c r="H348" s="3" t="s">
        <v>129</v>
      </c>
    </row>
    <row r="349" spans="1:8" x14ac:dyDescent="0.25">
      <c r="A349" s="3" t="str">
        <f t="shared" si="14"/>
        <v>FEDXDM15</v>
      </c>
      <c r="B349" s="3" t="s">
        <v>241</v>
      </c>
      <c r="C349" s="3">
        <v>3</v>
      </c>
      <c r="D349" s="3" t="s">
        <v>386</v>
      </c>
      <c r="E349" s="3">
        <v>1</v>
      </c>
      <c r="F349" s="3" t="s">
        <v>17</v>
      </c>
      <c r="G349" s="3" t="s">
        <v>15</v>
      </c>
      <c r="H349" s="3" t="s">
        <v>129</v>
      </c>
    </row>
    <row r="350" spans="1:8" x14ac:dyDescent="0.25">
      <c r="A350" s="3" t="str">
        <f t="shared" si="14"/>
        <v>FEDXDM15</v>
      </c>
      <c r="B350" s="3" t="s">
        <v>241</v>
      </c>
      <c r="C350" s="3">
        <v>3</v>
      </c>
      <c r="D350" s="3" t="s">
        <v>387</v>
      </c>
      <c r="E350" s="3">
        <v>1</v>
      </c>
      <c r="F350" s="3" t="s">
        <v>19</v>
      </c>
      <c r="G350" s="3" t="s">
        <v>15</v>
      </c>
      <c r="H350" s="3" t="s">
        <v>129</v>
      </c>
    </row>
    <row r="351" spans="1:8" x14ac:dyDescent="0.25">
      <c r="A351" s="3" t="str">
        <f t="shared" si="14"/>
        <v>FEDXDM15</v>
      </c>
      <c r="B351" s="3" t="s">
        <v>241</v>
      </c>
      <c r="C351" s="3">
        <v>3</v>
      </c>
      <c r="D351" s="3" t="s">
        <v>388</v>
      </c>
      <c r="E351" s="3">
        <v>2</v>
      </c>
      <c r="F351" s="3" t="s">
        <v>17</v>
      </c>
      <c r="G351" s="3" t="s">
        <v>15</v>
      </c>
      <c r="H351" s="3" t="s">
        <v>129</v>
      </c>
    </row>
    <row r="352" spans="1:8" x14ac:dyDescent="0.25">
      <c r="A352" s="3" t="str">
        <f t="shared" si="14"/>
        <v>FEDXDM15</v>
      </c>
      <c r="B352" s="3" t="s">
        <v>241</v>
      </c>
      <c r="C352" s="3">
        <v>3</v>
      </c>
      <c r="D352" s="3" t="s">
        <v>389</v>
      </c>
      <c r="E352" s="3">
        <v>2</v>
      </c>
      <c r="F352" s="5" t="s">
        <v>22</v>
      </c>
      <c r="G352" s="3" t="s">
        <v>15</v>
      </c>
      <c r="H352" s="3" t="s">
        <v>129</v>
      </c>
    </row>
    <row r="353" spans="1:8" x14ac:dyDescent="0.25">
      <c r="A353" s="3" t="str">
        <f t="shared" si="14"/>
        <v>FEDXDM15</v>
      </c>
      <c r="B353" s="3" t="s">
        <v>241</v>
      </c>
      <c r="C353" s="3">
        <v>3</v>
      </c>
      <c r="D353" s="3" t="s">
        <v>390</v>
      </c>
      <c r="E353" s="3">
        <v>3</v>
      </c>
      <c r="F353" s="3" t="s">
        <v>19</v>
      </c>
      <c r="G353" s="3" t="s">
        <v>15</v>
      </c>
      <c r="H353" s="3" t="s">
        <v>129</v>
      </c>
    </row>
    <row r="354" spans="1:8" x14ac:dyDescent="0.25">
      <c r="A354" s="3" t="str">
        <f t="shared" si="14"/>
        <v>FEDXDM15</v>
      </c>
      <c r="B354" s="3" t="s">
        <v>241</v>
      </c>
      <c r="C354" s="3">
        <v>3</v>
      </c>
      <c r="D354" s="3" t="s">
        <v>391</v>
      </c>
      <c r="E354" s="3">
        <v>3</v>
      </c>
      <c r="F354" s="3" t="s">
        <v>22</v>
      </c>
      <c r="G354" s="3" t="s">
        <v>15</v>
      </c>
      <c r="H354" s="3" t="s">
        <v>129</v>
      </c>
    </row>
    <row r="355" spans="1:8" x14ac:dyDescent="0.25">
      <c r="A355" s="3" t="str">
        <f t="shared" si="14"/>
        <v>FEDXDM15</v>
      </c>
      <c r="B355" s="3" t="s">
        <v>241</v>
      </c>
      <c r="C355" s="3">
        <v>3</v>
      </c>
      <c r="D355" s="3" t="s">
        <v>392</v>
      </c>
      <c r="E355" s="3">
        <v>4</v>
      </c>
      <c r="F355" s="3" t="s">
        <v>19</v>
      </c>
      <c r="G355" s="3" t="s">
        <v>26</v>
      </c>
      <c r="H355" s="3" t="s">
        <v>129</v>
      </c>
    </row>
    <row r="356" spans="1:8" x14ac:dyDescent="0.25">
      <c r="A356" s="3" t="str">
        <f t="shared" si="14"/>
        <v>FEDXDM15</v>
      </c>
      <c r="B356" s="3" t="s">
        <v>241</v>
      </c>
      <c r="C356" s="3">
        <v>3</v>
      </c>
      <c r="D356" s="3" t="s">
        <v>393</v>
      </c>
      <c r="E356" s="3">
        <v>4</v>
      </c>
      <c r="F356" s="3" t="s">
        <v>22</v>
      </c>
      <c r="G356" s="3" t="s">
        <v>26</v>
      </c>
      <c r="H356" s="3" t="s">
        <v>129</v>
      </c>
    </row>
    <row r="357" spans="1:8" x14ac:dyDescent="0.25">
      <c r="A357" s="3" t="str">
        <f>REPLACE("FEDXDF16",6,1,"M")</f>
        <v>FEDXDM16</v>
      </c>
      <c r="B357" s="3" t="s">
        <v>241</v>
      </c>
      <c r="C357" s="3">
        <v>4</v>
      </c>
      <c r="D357" s="3" t="s">
        <v>394</v>
      </c>
      <c r="E357" s="3">
        <v>0</v>
      </c>
      <c r="F357" s="3" t="s">
        <v>11</v>
      </c>
      <c r="G357" s="3" t="s">
        <v>12</v>
      </c>
      <c r="H357" s="3" t="s">
        <v>129</v>
      </c>
    </row>
    <row r="358" spans="1:8" x14ac:dyDescent="0.25">
      <c r="A358" s="3" t="str">
        <f t="shared" ref="A358:A366" si="15">REPLACE("FEDXDF16",6,1,"M")</f>
        <v>FEDXDM16</v>
      </c>
      <c r="B358" s="3" t="s">
        <v>241</v>
      </c>
      <c r="C358" s="3">
        <v>4</v>
      </c>
      <c r="D358" s="3" t="s">
        <v>395</v>
      </c>
      <c r="E358" s="3">
        <v>0</v>
      </c>
      <c r="F358" s="3" t="s">
        <v>11</v>
      </c>
      <c r="G358" s="3" t="s">
        <v>15</v>
      </c>
      <c r="H358" s="3" t="s">
        <v>129</v>
      </c>
    </row>
    <row r="359" spans="1:8" x14ac:dyDescent="0.25">
      <c r="A359" s="3" t="str">
        <f t="shared" si="15"/>
        <v>FEDXDM16</v>
      </c>
      <c r="B359" s="3" t="s">
        <v>241</v>
      </c>
      <c r="C359" s="3">
        <v>4</v>
      </c>
      <c r="D359" s="3" t="s">
        <v>396</v>
      </c>
      <c r="E359" s="3">
        <v>1</v>
      </c>
      <c r="F359" s="3" t="s">
        <v>17</v>
      </c>
      <c r="G359" s="3" t="s">
        <v>15</v>
      </c>
      <c r="H359" s="3" t="s">
        <v>129</v>
      </c>
    </row>
    <row r="360" spans="1:8" x14ac:dyDescent="0.25">
      <c r="A360" s="3" t="str">
        <f t="shared" si="15"/>
        <v>FEDXDM16</v>
      </c>
      <c r="B360" s="3" t="s">
        <v>241</v>
      </c>
      <c r="C360" s="3">
        <v>4</v>
      </c>
      <c r="D360" s="3" t="s">
        <v>397</v>
      </c>
      <c r="E360" s="3">
        <v>1</v>
      </c>
      <c r="F360" s="3" t="s">
        <v>19</v>
      </c>
      <c r="G360" s="3" t="s">
        <v>15</v>
      </c>
      <c r="H360" s="3" t="s">
        <v>129</v>
      </c>
    </row>
    <row r="361" spans="1:8" x14ac:dyDescent="0.25">
      <c r="A361" s="3" t="str">
        <f t="shared" si="15"/>
        <v>FEDXDM16</v>
      </c>
      <c r="B361" s="3" t="s">
        <v>241</v>
      </c>
      <c r="C361" s="3">
        <v>4</v>
      </c>
      <c r="D361" s="3" t="s">
        <v>398</v>
      </c>
      <c r="E361" s="3">
        <v>2</v>
      </c>
      <c r="F361" s="3" t="s">
        <v>17</v>
      </c>
      <c r="G361" s="3" t="s">
        <v>15</v>
      </c>
      <c r="H361" s="3" t="s">
        <v>129</v>
      </c>
    </row>
    <row r="362" spans="1:8" x14ac:dyDescent="0.25">
      <c r="A362" s="3" t="str">
        <f t="shared" si="15"/>
        <v>FEDXDM16</v>
      </c>
      <c r="B362" s="3" t="s">
        <v>241</v>
      </c>
      <c r="C362" s="3">
        <v>4</v>
      </c>
      <c r="D362" s="3" t="s">
        <v>399</v>
      </c>
      <c r="E362" s="3">
        <v>2</v>
      </c>
      <c r="F362" s="5" t="s">
        <v>22</v>
      </c>
      <c r="G362" s="3" t="s">
        <v>15</v>
      </c>
      <c r="H362" s="3" t="s">
        <v>129</v>
      </c>
    </row>
    <row r="363" spans="1:8" x14ac:dyDescent="0.25">
      <c r="A363" s="3" t="str">
        <f t="shared" si="15"/>
        <v>FEDXDM16</v>
      </c>
      <c r="B363" s="3" t="s">
        <v>241</v>
      </c>
      <c r="C363" s="3">
        <v>4</v>
      </c>
      <c r="D363" s="3" t="s">
        <v>400</v>
      </c>
      <c r="E363" s="3">
        <v>3</v>
      </c>
      <c r="F363" s="3" t="s">
        <v>19</v>
      </c>
      <c r="G363" s="3" t="s">
        <v>15</v>
      </c>
      <c r="H363" s="3" t="s">
        <v>129</v>
      </c>
    </row>
    <row r="364" spans="1:8" x14ac:dyDescent="0.25">
      <c r="A364" s="3" t="str">
        <f t="shared" si="15"/>
        <v>FEDXDM16</v>
      </c>
      <c r="B364" s="3" t="s">
        <v>241</v>
      </c>
      <c r="C364" s="3">
        <v>4</v>
      </c>
      <c r="D364" s="3" t="s">
        <v>401</v>
      </c>
      <c r="E364" s="3">
        <v>3</v>
      </c>
      <c r="F364" s="3" t="s">
        <v>22</v>
      </c>
      <c r="G364" s="3" t="s">
        <v>15</v>
      </c>
      <c r="H364" s="3" t="s">
        <v>129</v>
      </c>
    </row>
    <row r="365" spans="1:8" x14ac:dyDescent="0.25">
      <c r="A365" s="3" t="str">
        <f t="shared" si="15"/>
        <v>FEDXDM16</v>
      </c>
      <c r="B365" s="3" t="s">
        <v>241</v>
      </c>
      <c r="C365" s="3">
        <v>4</v>
      </c>
      <c r="D365" s="3" t="s">
        <v>402</v>
      </c>
      <c r="E365" s="3">
        <v>4</v>
      </c>
      <c r="F365" s="3" t="s">
        <v>19</v>
      </c>
      <c r="G365" s="3" t="s">
        <v>26</v>
      </c>
      <c r="H365" s="3" t="s">
        <v>129</v>
      </c>
    </row>
    <row r="366" spans="1:8" x14ac:dyDescent="0.25">
      <c r="A366" s="3" t="str">
        <f t="shared" si="15"/>
        <v>FEDXDM16</v>
      </c>
      <c r="B366" s="3" t="s">
        <v>241</v>
      </c>
      <c r="C366" s="3">
        <v>4</v>
      </c>
      <c r="D366" s="3" t="s">
        <v>403</v>
      </c>
      <c r="E366" s="3">
        <v>4</v>
      </c>
      <c r="F366" s="3" t="s">
        <v>22</v>
      </c>
      <c r="G366" s="3" t="s">
        <v>26</v>
      </c>
      <c r="H366" s="3" t="s">
        <v>129</v>
      </c>
    </row>
    <row r="367" spans="1:8" x14ac:dyDescent="0.25">
      <c r="A367" s="3" t="str">
        <f>REPLACE("FEDXDF17",6,1,"M")</f>
        <v>FEDXDM17</v>
      </c>
      <c r="B367" s="3" t="s">
        <v>241</v>
      </c>
      <c r="C367" s="3">
        <v>4</v>
      </c>
      <c r="D367" s="3" t="s">
        <v>404</v>
      </c>
      <c r="E367" s="3">
        <v>0</v>
      </c>
      <c r="F367" s="3" t="s">
        <v>11</v>
      </c>
      <c r="G367" s="3" t="s">
        <v>12</v>
      </c>
      <c r="H367" s="3" t="s">
        <v>129</v>
      </c>
    </row>
    <row r="368" spans="1:8" x14ac:dyDescent="0.25">
      <c r="A368" s="3" t="str">
        <f t="shared" ref="A368:A376" si="16">REPLACE("FEDXDF17",6,1,"M")</f>
        <v>FEDXDM17</v>
      </c>
      <c r="B368" s="3" t="s">
        <v>241</v>
      </c>
      <c r="C368" s="3">
        <v>4</v>
      </c>
      <c r="D368" s="3" t="s">
        <v>405</v>
      </c>
      <c r="E368" s="3">
        <v>0</v>
      </c>
      <c r="F368" s="3" t="s">
        <v>11</v>
      </c>
      <c r="G368" s="3" t="s">
        <v>15</v>
      </c>
      <c r="H368" s="3" t="s">
        <v>129</v>
      </c>
    </row>
    <row r="369" spans="1:8" x14ac:dyDescent="0.25">
      <c r="A369" s="3" t="str">
        <f t="shared" si="16"/>
        <v>FEDXDM17</v>
      </c>
      <c r="B369" s="3" t="s">
        <v>241</v>
      </c>
      <c r="C369" s="3">
        <v>4</v>
      </c>
      <c r="D369" s="3" t="s">
        <v>406</v>
      </c>
      <c r="E369" s="3">
        <v>1</v>
      </c>
      <c r="F369" s="3" t="s">
        <v>17</v>
      </c>
      <c r="G369" s="3" t="s">
        <v>15</v>
      </c>
      <c r="H369" s="3" t="s">
        <v>129</v>
      </c>
    </row>
    <row r="370" spans="1:8" x14ac:dyDescent="0.25">
      <c r="A370" s="3" t="str">
        <f t="shared" si="16"/>
        <v>FEDXDM17</v>
      </c>
      <c r="B370" s="3" t="s">
        <v>241</v>
      </c>
      <c r="C370" s="3">
        <v>4</v>
      </c>
      <c r="D370" s="3" t="s">
        <v>407</v>
      </c>
      <c r="E370" s="3">
        <v>1</v>
      </c>
      <c r="F370" s="3" t="s">
        <v>19</v>
      </c>
      <c r="G370" s="3" t="s">
        <v>15</v>
      </c>
      <c r="H370" s="3" t="s">
        <v>129</v>
      </c>
    </row>
    <row r="371" spans="1:8" x14ac:dyDescent="0.25">
      <c r="A371" s="3" t="str">
        <f t="shared" si="16"/>
        <v>FEDXDM17</v>
      </c>
      <c r="B371" s="3" t="s">
        <v>241</v>
      </c>
      <c r="C371" s="3">
        <v>4</v>
      </c>
      <c r="D371" s="3" t="s">
        <v>408</v>
      </c>
      <c r="E371" s="3">
        <v>2</v>
      </c>
      <c r="F371" s="3" t="s">
        <v>17</v>
      </c>
      <c r="G371" s="3" t="s">
        <v>15</v>
      </c>
      <c r="H371" s="3" t="s">
        <v>129</v>
      </c>
    </row>
    <row r="372" spans="1:8" x14ac:dyDescent="0.25">
      <c r="A372" s="3" t="str">
        <f t="shared" si="16"/>
        <v>FEDXDM17</v>
      </c>
      <c r="B372" s="3" t="s">
        <v>241</v>
      </c>
      <c r="C372" s="3">
        <v>4</v>
      </c>
      <c r="D372" s="3" t="s">
        <v>409</v>
      </c>
      <c r="E372" s="3">
        <v>2</v>
      </c>
      <c r="F372" s="5" t="s">
        <v>22</v>
      </c>
      <c r="G372" s="3" t="s">
        <v>15</v>
      </c>
      <c r="H372" s="3" t="s">
        <v>129</v>
      </c>
    </row>
    <row r="373" spans="1:8" x14ac:dyDescent="0.25">
      <c r="A373" s="3" t="str">
        <f t="shared" si="16"/>
        <v>FEDXDM17</v>
      </c>
      <c r="B373" s="3" t="s">
        <v>241</v>
      </c>
      <c r="C373" s="3">
        <v>4</v>
      </c>
      <c r="D373" s="3" t="s">
        <v>410</v>
      </c>
      <c r="E373" s="3">
        <v>3</v>
      </c>
      <c r="F373" s="3" t="s">
        <v>19</v>
      </c>
      <c r="G373" s="3" t="s">
        <v>15</v>
      </c>
      <c r="H373" s="3" t="s">
        <v>129</v>
      </c>
    </row>
    <row r="374" spans="1:8" x14ac:dyDescent="0.25">
      <c r="A374" s="3" t="str">
        <f t="shared" si="16"/>
        <v>FEDXDM17</v>
      </c>
      <c r="B374" s="3" t="s">
        <v>241</v>
      </c>
      <c r="C374" s="3">
        <v>4</v>
      </c>
      <c r="D374" s="3" t="s">
        <v>411</v>
      </c>
      <c r="E374" s="3">
        <v>3</v>
      </c>
      <c r="F374" s="3" t="s">
        <v>22</v>
      </c>
      <c r="G374" s="3" t="s">
        <v>15</v>
      </c>
      <c r="H374" s="3" t="s">
        <v>129</v>
      </c>
    </row>
    <row r="375" spans="1:8" x14ac:dyDescent="0.25">
      <c r="A375" s="3" t="str">
        <f t="shared" si="16"/>
        <v>FEDXDM17</v>
      </c>
      <c r="B375" s="3" t="s">
        <v>241</v>
      </c>
      <c r="C375" s="3">
        <v>4</v>
      </c>
      <c r="D375" s="3" t="s">
        <v>412</v>
      </c>
      <c r="E375" s="3">
        <v>4</v>
      </c>
      <c r="F375" s="3" t="s">
        <v>19</v>
      </c>
      <c r="G375" s="3" t="s">
        <v>26</v>
      </c>
      <c r="H375" s="3" t="s">
        <v>129</v>
      </c>
    </row>
    <row r="376" spans="1:8" x14ac:dyDescent="0.25">
      <c r="A376" s="3" t="str">
        <f t="shared" si="16"/>
        <v>FEDXDM17</v>
      </c>
      <c r="B376" s="3" t="s">
        <v>241</v>
      </c>
      <c r="C376" s="3">
        <v>4</v>
      </c>
      <c r="D376" s="3" t="s">
        <v>413</v>
      </c>
      <c r="E376" s="3">
        <v>4</v>
      </c>
      <c r="F376" s="3" t="s">
        <v>22</v>
      </c>
      <c r="G376" s="3" t="s">
        <v>26</v>
      </c>
      <c r="H376" s="3" t="s">
        <v>129</v>
      </c>
    </row>
    <row r="377" spans="1:8" x14ac:dyDescent="0.25">
      <c r="A377" s="3" t="str">
        <f>REPLACE("FEDXDF18",6,1,"M")</f>
        <v>FEDXDM18</v>
      </c>
      <c r="B377" s="3" t="s">
        <v>241</v>
      </c>
      <c r="C377" s="3">
        <v>4</v>
      </c>
      <c r="D377" s="3" t="s">
        <v>414</v>
      </c>
      <c r="E377" s="3">
        <v>0</v>
      </c>
      <c r="F377" s="3" t="s">
        <v>11</v>
      </c>
      <c r="G377" s="3" t="s">
        <v>12</v>
      </c>
      <c r="H377" s="3" t="s">
        <v>129</v>
      </c>
    </row>
    <row r="378" spans="1:8" x14ac:dyDescent="0.25">
      <c r="A378" s="3" t="str">
        <f t="shared" ref="A378:A386" si="17">REPLACE("FEDXDF18",6,1,"M")</f>
        <v>FEDXDM18</v>
      </c>
      <c r="B378" s="3" t="s">
        <v>241</v>
      </c>
      <c r="C378" s="3">
        <v>4</v>
      </c>
      <c r="D378" s="3" t="s">
        <v>415</v>
      </c>
      <c r="E378" s="3">
        <v>0</v>
      </c>
      <c r="F378" s="3" t="s">
        <v>11</v>
      </c>
      <c r="G378" s="3" t="s">
        <v>15</v>
      </c>
      <c r="H378" s="3" t="s">
        <v>129</v>
      </c>
    </row>
    <row r="379" spans="1:8" x14ac:dyDescent="0.25">
      <c r="A379" s="3" t="str">
        <f t="shared" si="17"/>
        <v>FEDXDM18</v>
      </c>
      <c r="B379" s="3" t="s">
        <v>241</v>
      </c>
      <c r="C379" s="3">
        <v>4</v>
      </c>
      <c r="D379" s="3" t="s">
        <v>416</v>
      </c>
      <c r="E379" s="3">
        <v>1</v>
      </c>
      <c r="F379" s="3" t="s">
        <v>17</v>
      </c>
      <c r="G379" s="3" t="s">
        <v>15</v>
      </c>
      <c r="H379" s="3" t="s">
        <v>129</v>
      </c>
    </row>
    <row r="380" spans="1:8" x14ac:dyDescent="0.25">
      <c r="A380" s="3" t="str">
        <f t="shared" si="17"/>
        <v>FEDXDM18</v>
      </c>
      <c r="B380" s="3" t="s">
        <v>241</v>
      </c>
      <c r="C380" s="3">
        <v>4</v>
      </c>
      <c r="D380" s="3" t="s">
        <v>417</v>
      </c>
      <c r="E380" s="3">
        <v>1</v>
      </c>
      <c r="F380" s="3" t="s">
        <v>19</v>
      </c>
      <c r="G380" s="3" t="s">
        <v>15</v>
      </c>
      <c r="H380" s="3" t="s">
        <v>129</v>
      </c>
    </row>
    <row r="381" spans="1:8" x14ac:dyDescent="0.25">
      <c r="A381" s="3" t="str">
        <f t="shared" si="17"/>
        <v>FEDXDM18</v>
      </c>
      <c r="B381" s="3" t="s">
        <v>241</v>
      </c>
      <c r="C381" s="3">
        <v>4</v>
      </c>
      <c r="D381" s="3" t="s">
        <v>418</v>
      </c>
      <c r="E381" s="3">
        <v>2</v>
      </c>
      <c r="F381" s="3" t="s">
        <v>17</v>
      </c>
      <c r="G381" s="3" t="s">
        <v>15</v>
      </c>
      <c r="H381" s="3" t="s">
        <v>129</v>
      </c>
    </row>
    <row r="382" spans="1:8" x14ac:dyDescent="0.25">
      <c r="A382" s="3" t="str">
        <f t="shared" si="17"/>
        <v>FEDXDM18</v>
      </c>
      <c r="B382" s="3" t="s">
        <v>241</v>
      </c>
      <c r="C382" s="3">
        <v>4</v>
      </c>
      <c r="D382" s="3" t="s">
        <v>419</v>
      </c>
      <c r="E382" s="3">
        <v>2</v>
      </c>
      <c r="F382" s="5" t="s">
        <v>22</v>
      </c>
      <c r="G382" s="3" t="s">
        <v>15</v>
      </c>
      <c r="H382" s="3" t="s">
        <v>129</v>
      </c>
    </row>
    <row r="383" spans="1:8" x14ac:dyDescent="0.25">
      <c r="A383" s="3" t="str">
        <f t="shared" si="17"/>
        <v>FEDXDM18</v>
      </c>
      <c r="B383" s="3" t="s">
        <v>241</v>
      </c>
      <c r="C383" s="3">
        <v>4</v>
      </c>
      <c r="D383" s="3" t="s">
        <v>420</v>
      </c>
      <c r="E383" s="3">
        <v>3</v>
      </c>
      <c r="F383" s="3" t="s">
        <v>19</v>
      </c>
      <c r="G383" s="3" t="s">
        <v>15</v>
      </c>
      <c r="H383" s="3" t="s">
        <v>129</v>
      </c>
    </row>
    <row r="384" spans="1:8" x14ac:dyDescent="0.25">
      <c r="A384" s="3" t="str">
        <f t="shared" si="17"/>
        <v>FEDXDM18</v>
      </c>
      <c r="B384" s="3" t="s">
        <v>241</v>
      </c>
      <c r="C384" s="3">
        <v>4</v>
      </c>
      <c r="D384" s="3" t="s">
        <v>421</v>
      </c>
      <c r="E384" s="3">
        <v>3</v>
      </c>
      <c r="F384" s="3" t="s">
        <v>22</v>
      </c>
      <c r="G384" s="3" t="s">
        <v>15</v>
      </c>
      <c r="H384" s="3" t="s">
        <v>129</v>
      </c>
    </row>
    <row r="385" spans="1:8" x14ac:dyDescent="0.25">
      <c r="A385" s="3" t="str">
        <f t="shared" si="17"/>
        <v>FEDXDM18</v>
      </c>
      <c r="B385" s="3" t="s">
        <v>241</v>
      </c>
      <c r="C385" s="3">
        <v>4</v>
      </c>
      <c r="D385" s="3" t="s">
        <v>422</v>
      </c>
      <c r="E385" s="3">
        <v>4</v>
      </c>
      <c r="F385" s="3" t="s">
        <v>19</v>
      </c>
      <c r="G385" s="3" t="s">
        <v>26</v>
      </c>
      <c r="H385" s="3" t="s">
        <v>129</v>
      </c>
    </row>
    <row r="386" spans="1:8" x14ac:dyDescent="0.25">
      <c r="A386" s="3" t="str">
        <f t="shared" si="17"/>
        <v>FEDXDM18</v>
      </c>
      <c r="B386" s="3" t="s">
        <v>241</v>
      </c>
      <c r="C386" s="3">
        <v>4</v>
      </c>
      <c r="D386" s="3" t="s">
        <v>423</v>
      </c>
      <c r="E386" s="3">
        <v>4</v>
      </c>
      <c r="F386" s="3" t="s">
        <v>22</v>
      </c>
      <c r="G386" s="3" t="s">
        <v>26</v>
      </c>
      <c r="H386" s="3" t="s">
        <v>129</v>
      </c>
    </row>
    <row r="387" spans="1:8" x14ac:dyDescent="0.25">
      <c r="A387" s="3" t="str">
        <f>REPLACE("FEDXDF19",6,1,"M")</f>
        <v>FEDXDM19</v>
      </c>
      <c r="B387" s="3" t="s">
        <v>241</v>
      </c>
      <c r="C387" s="3">
        <v>4</v>
      </c>
      <c r="D387" s="3" t="s">
        <v>424</v>
      </c>
      <c r="E387" s="3">
        <v>0</v>
      </c>
      <c r="F387" s="3" t="s">
        <v>11</v>
      </c>
      <c r="G387" s="3" t="s">
        <v>12</v>
      </c>
      <c r="H387" s="3" t="s">
        <v>129</v>
      </c>
    </row>
    <row r="388" spans="1:8" x14ac:dyDescent="0.25">
      <c r="A388" s="3" t="str">
        <f t="shared" ref="A388:A396" si="18">REPLACE("FEDXDF19",6,1,"M")</f>
        <v>FEDXDM19</v>
      </c>
      <c r="B388" s="3" t="s">
        <v>241</v>
      </c>
      <c r="C388" s="3">
        <v>4</v>
      </c>
      <c r="D388" s="3" t="s">
        <v>425</v>
      </c>
      <c r="E388" s="3">
        <v>0</v>
      </c>
      <c r="F388" s="3" t="s">
        <v>11</v>
      </c>
      <c r="G388" s="3" t="s">
        <v>15</v>
      </c>
      <c r="H388" s="3" t="s">
        <v>129</v>
      </c>
    </row>
    <row r="389" spans="1:8" x14ac:dyDescent="0.25">
      <c r="A389" s="3" t="str">
        <f t="shared" si="18"/>
        <v>FEDXDM19</v>
      </c>
      <c r="B389" s="3" t="s">
        <v>241</v>
      </c>
      <c r="C389" s="3">
        <v>4</v>
      </c>
      <c r="D389" s="3" t="s">
        <v>426</v>
      </c>
      <c r="E389" s="3">
        <v>1</v>
      </c>
      <c r="F389" s="3" t="s">
        <v>17</v>
      </c>
      <c r="G389" s="3" t="s">
        <v>15</v>
      </c>
      <c r="H389" s="3" t="s">
        <v>129</v>
      </c>
    </row>
    <row r="390" spans="1:8" x14ac:dyDescent="0.25">
      <c r="A390" s="3" t="str">
        <f t="shared" si="18"/>
        <v>FEDXDM19</v>
      </c>
      <c r="B390" s="3" t="s">
        <v>241</v>
      </c>
      <c r="C390" s="3">
        <v>4</v>
      </c>
      <c r="D390" s="3" t="s">
        <v>427</v>
      </c>
      <c r="E390" s="3">
        <v>1</v>
      </c>
      <c r="F390" s="3" t="s">
        <v>19</v>
      </c>
      <c r="G390" s="3" t="s">
        <v>15</v>
      </c>
      <c r="H390" s="3" t="s">
        <v>129</v>
      </c>
    </row>
    <row r="391" spans="1:8" x14ac:dyDescent="0.25">
      <c r="A391" s="3" t="str">
        <f t="shared" si="18"/>
        <v>FEDXDM19</v>
      </c>
      <c r="B391" s="3" t="s">
        <v>241</v>
      </c>
      <c r="C391" s="3">
        <v>4</v>
      </c>
      <c r="D391" s="3" t="s">
        <v>428</v>
      </c>
      <c r="E391" s="3">
        <v>2</v>
      </c>
      <c r="F391" s="3" t="s">
        <v>17</v>
      </c>
      <c r="G391" s="3" t="s">
        <v>15</v>
      </c>
      <c r="H391" s="3" t="s">
        <v>129</v>
      </c>
    </row>
    <row r="392" spans="1:8" x14ac:dyDescent="0.25">
      <c r="A392" s="3" t="str">
        <f t="shared" si="18"/>
        <v>FEDXDM19</v>
      </c>
      <c r="B392" s="3" t="s">
        <v>241</v>
      </c>
      <c r="C392" s="3">
        <v>4</v>
      </c>
      <c r="D392" s="3" t="s">
        <v>429</v>
      </c>
      <c r="E392" s="3">
        <v>2</v>
      </c>
      <c r="F392" s="5" t="s">
        <v>22</v>
      </c>
      <c r="G392" s="3" t="s">
        <v>15</v>
      </c>
      <c r="H392" s="3" t="s">
        <v>129</v>
      </c>
    </row>
    <row r="393" spans="1:8" x14ac:dyDescent="0.25">
      <c r="A393" s="3" t="str">
        <f t="shared" si="18"/>
        <v>FEDXDM19</v>
      </c>
      <c r="B393" s="3" t="s">
        <v>241</v>
      </c>
      <c r="C393" s="3">
        <v>4</v>
      </c>
      <c r="D393" s="3" t="s">
        <v>430</v>
      </c>
      <c r="E393" s="3">
        <v>3</v>
      </c>
      <c r="F393" s="3" t="s">
        <v>19</v>
      </c>
      <c r="G393" s="3" t="s">
        <v>15</v>
      </c>
      <c r="H393" s="3" t="s">
        <v>129</v>
      </c>
    </row>
    <row r="394" spans="1:8" x14ac:dyDescent="0.25">
      <c r="A394" s="3" t="str">
        <f t="shared" si="18"/>
        <v>FEDXDM19</v>
      </c>
      <c r="B394" s="3" t="s">
        <v>241</v>
      </c>
      <c r="C394" s="3">
        <v>4</v>
      </c>
      <c r="D394" s="3" t="s">
        <v>431</v>
      </c>
      <c r="E394" s="3">
        <v>3</v>
      </c>
      <c r="F394" s="3" t="s">
        <v>22</v>
      </c>
      <c r="G394" s="3" t="s">
        <v>15</v>
      </c>
      <c r="H394" s="3" t="s">
        <v>129</v>
      </c>
    </row>
    <row r="395" spans="1:8" x14ac:dyDescent="0.25">
      <c r="A395" s="3" t="str">
        <f t="shared" si="18"/>
        <v>FEDXDM19</v>
      </c>
      <c r="B395" s="3" t="s">
        <v>241</v>
      </c>
      <c r="C395" s="3">
        <v>4</v>
      </c>
      <c r="D395" s="3" t="s">
        <v>432</v>
      </c>
      <c r="E395" s="3">
        <v>4</v>
      </c>
      <c r="F395" s="3" t="s">
        <v>19</v>
      </c>
      <c r="G395" s="3" t="s">
        <v>26</v>
      </c>
      <c r="H395" s="3" t="s">
        <v>129</v>
      </c>
    </row>
    <row r="396" spans="1:8" x14ac:dyDescent="0.25">
      <c r="A396" s="3" t="str">
        <f t="shared" si="18"/>
        <v>FEDXDM19</v>
      </c>
      <c r="B396" s="3" t="s">
        <v>241</v>
      </c>
      <c r="C396" s="3">
        <v>4</v>
      </c>
      <c r="D396" s="3" t="s">
        <v>433</v>
      </c>
      <c r="E396" s="3">
        <v>4</v>
      </c>
      <c r="F396" s="3" t="s">
        <v>22</v>
      </c>
      <c r="G396" s="3" t="s">
        <v>26</v>
      </c>
      <c r="H396" s="3" t="s">
        <v>129</v>
      </c>
    </row>
    <row r="397" spans="1:8" x14ac:dyDescent="0.25">
      <c r="A397" s="3" t="str">
        <f>REPLACE("FEDXDF20",6,1,"M")</f>
        <v>FEDXDM20</v>
      </c>
      <c r="B397" s="3" t="s">
        <v>241</v>
      </c>
      <c r="C397" s="3">
        <v>4</v>
      </c>
      <c r="D397" s="3" t="s">
        <v>434</v>
      </c>
      <c r="E397" s="3">
        <v>0</v>
      </c>
      <c r="F397" s="3" t="s">
        <v>11</v>
      </c>
      <c r="G397" s="3" t="s">
        <v>12</v>
      </c>
      <c r="H397" s="3" t="s">
        <v>129</v>
      </c>
    </row>
    <row r="398" spans="1:8" x14ac:dyDescent="0.25">
      <c r="A398" s="3" t="str">
        <f t="shared" ref="A398:A406" si="19">REPLACE("FEDXDF20",6,1,"M")</f>
        <v>FEDXDM20</v>
      </c>
      <c r="B398" s="3" t="s">
        <v>241</v>
      </c>
      <c r="C398" s="3">
        <v>4</v>
      </c>
      <c r="D398" s="3" t="s">
        <v>435</v>
      </c>
      <c r="E398" s="3">
        <v>0</v>
      </c>
      <c r="F398" s="3" t="s">
        <v>11</v>
      </c>
      <c r="G398" s="3" t="s">
        <v>15</v>
      </c>
      <c r="H398" s="3" t="s">
        <v>129</v>
      </c>
    </row>
    <row r="399" spans="1:8" x14ac:dyDescent="0.25">
      <c r="A399" s="3" t="str">
        <f t="shared" si="19"/>
        <v>FEDXDM20</v>
      </c>
      <c r="B399" s="3" t="s">
        <v>241</v>
      </c>
      <c r="C399" s="3">
        <v>4</v>
      </c>
      <c r="D399" s="3" t="s">
        <v>436</v>
      </c>
      <c r="E399" s="3">
        <v>1</v>
      </c>
      <c r="F399" s="3" t="s">
        <v>17</v>
      </c>
      <c r="G399" s="3" t="s">
        <v>15</v>
      </c>
      <c r="H399" s="3" t="s">
        <v>129</v>
      </c>
    </row>
    <row r="400" spans="1:8" x14ac:dyDescent="0.25">
      <c r="A400" s="3" t="str">
        <f t="shared" si="19"/>
        <v>FEDXDM20</v>
      </c>
      <c r="B400" s="3" t="s">
        <v>241</v>
      </c>
      <c r="C400" s="3">
        <v>4</v>
      </c>
      <c r="D400" s="3" t="s">
        <v>437</v>
      </c>
      <c r="E400" s="3">
        <v>1</v>
      </c>
      <c r="F400" s="3" t="s">
        <v>19</v>
      </c>
      <c r="G400" s="3" t="s">
        <v>15</v>
      </c>
      <c r="H400" s="3" t="s">
        <v>129</v>
      </c>
    </row>
    <row r="401" spans="1:8" x14ac:dyDescent="0.25">
      <c r="A401" s="3" t="str">
        <f t="shared" si="19"/>
        <v>FEDXDM20</v>
      </c>
      <c r="B401" s="3" t="s">
        <v>241</v>
      </c>
      <c r="C401" s="3">
        <v>4</v>
      </c>
      <c r="D401" s="3" t="s">
        <v>438</v>
      </c>
      <c r="E401" s="3">
        <v>2</v>
      </c>
      <c r="F401" s="3" t="s">
        <v>17</v>
      </c>
      <c r="G401" s="3" t="s">
        <v>15</v>
      </c>
      <c r="H401" s="3" t="s">
        <v>129</v>
      </c>
    </row>
    <row r="402" spans="1:8" x14ac:dyDescent="0.25">
      <c r="A402" s="3" t="str">
        <f t="shared" si="19"/>
        <v>FEDXDM20</v>
      </c>
      <c r="B402" s="3" t="s">
        <v>241</v>
      </c>
      <c r="C402" s="3">
        <v>4</v>
      </c>
      <c r="D402" s="3" t="s">
        <v>439</v>
      </c>
      <c r="E402" s="3">
        <v>2</v>
      </c>
      <c r="F402" s="5" t="s">
        <v>22</v>
      </c>
      <c r="G402" s="3" t="s">
        <v>15</v>
      </c>
      <c r="H402" s="3" t="s">
        <v>129</v>
      </c>
    </row>
    <row r="403" spans="1:8" x14ac:dyDescent="0.25">
      <c r="A403" s="3" t="str">
        <f t="shared" si="19"/>
        <v>FEDXDM20</v>
      </c>
      <c r="B403" s="3" t="s">
        <v>241</v>
      </c>
      <c r="C403" s="3">
        <v>4</v>
      </c>
      <c r="D403" s="3" t="s">
        <v>440</v>
      </c>
      <c r="E403" s="3">
        <v>3</v>
      </c>
      <c r="F403" s="3" t="s">
        <v>19</v>
      </c>
      <c r="G403" s="3" t="s">
        <v>15</v>
      </c>
      <c r="H403" s="3" t="s">
        <v>129</v>
      </c>
    </row>
    <row r="404" spans="1:8" x14ac:dyDescent="0.25">
      <c r="A404" s="3" t="str">
        <f t="shared" si="19"/>
        <v>FEDXDM20</v>
      </c>
      <c r="B404" s="3" t="s">
        <v>241</v>
      </c>
      <c r="C404" s="3">
        <v>4</v>
      </c>
      <c r="D404" s="3" t="s">
        <v>441</v>
      </c>
      <c r="E404" s="3">
        <v>3</v>
      </c>
      <c r="F404" s="3" t="s">
        <v>22</v>
      </c>
      <c r="G404" s="3" t="s">
        <v>15</v>
      </c>
      <c r="H404" s="3" t="s">
        <v>129</v>
      </c>
    </row>
    <row r="405" spans="1:8" x14ac:dyDescent="0.25">
      <c r="A405" s="3" t="str">
        <f t="shared" si="19"/>
        <v>FEDXDM20</v>
      </c>
      <c r="B405" s="3" t="s">
        <v>241</v>
      </c>
      <c r="C405" s="3">
        <v>4</v>
      </c>
      <c r="D405" s="3" t="s">
        <v>442</v>
      </c>
      <c r="E405" s="3">
        <v>4</v>
      </c>
      <c r="F405" s="3" t="s">
        <v>19</v>
      </c>
      <c r="G405" s="3" t="s">
        <v>26</v>
      </c>
      <c r="H405" s="3" t="s">
        <v>129</v>
      </c>
    </row>
    <row r="406" spans="1:8" x14ac:dyDescent="0.25">
      <c r="A406" s="3" t="str">
        <f t="shared" si="19"/>
        <v>FEDXDM20</v>
      </c>
      <c r="B406" s="3" t="s">
        <v>241</v>
      </c>
      <c r="C406" s="3">
        <v>4</v>
      </c>
      <c r="D406" s="3" t="s">
        <v>443</v>
      </c>
      <c r="E406" s="3">
        <v>4</v>
      </c>
      <c r="F406" s="3" t="s">
        <v>22</v>
      </c>
      <c r="G406" s="3" t="s">
        <v>26</v>
      </c>
      <c r="H406" s="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A10" workbookViewId="0">
      <selection activeCell="L24" sqref="L24"/>
    </sheetView>
  </sheetViews>
  <sheetFormatPr defaultRowHeight="15" x14ac:dyDescent="0.25"/>
  <cols>
    <col min="1" max="1" width="17.42578125" bestFit="1" customWidth="1"/>
    <col min="2" max="2" width="21.5703125" bestFit="1" customWidth="1"/>
    <col min="3" max="16" width="12" bestFit="1" customWidth="1"/>
    <col min="17" max="17" width="8.7109375" bestFit="1" customWidth="1"/>
    <col min="18" max="18" width="14" bestFit="1" customWidth="1"/>
    <col min="19" max="19" width="12" bestFit="1" customWidth="1"/>
  </cols>
  <sheetData>
    <row r="1" spans="1:19" x14ac:dyDescent="0.25">
      <c r="A1" s="4" t="s">
        <v>444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/>
      <c r="B2" s="4" t="s">
        <v>445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15">
        <v>10</v>
      </c>
      <c r="N2" s="15">
        <v>11</v>
      </c>
      <c r="O2" s="15">
        <v>12</v>
      </c>
      <c r="P2" s="4" t="s">
        <v>446</v>
      </c>
      <c r="Q2" s="4"/>
      <c r="R2" s="4"/>
      <c r="S2" s="4"/>
    </row>
    <row r="3" spans="1:1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15" t="s">
        <v>447</v>
      </c>
      <c r="B4" s="4"/>
      <c r="C4" s="4">
        <v>19.600000000000001</v>
      </c>
      <c r="D4" s="4">
        <v>19</v>
      </c>
      <c r="E4" s="4">
        <v>19.7</v>
      </c>
      <c r="F4" s="4">
        <v>20.5</v>
      </c>
      <c r="G4" s="4">
        <v>20.7</v>
      </c>
      <c r="H4" s="4">
        <v>20.399999999999999</v>
      </c>
      <c r="I4" s="4">
        <v>20.5</v>
      </c>
      <c r="J4" s="4">
        <v>21.5</v>
      </c>
      <c r="K4" s="4">
        <v>19.899999999999999</v>
      </c>
      <c r="L4" s="4">
        <v>21.3</v>
      </c>
      <c r="M4" s="4">
        <v>22.5</v>
      </c>
      <c r="N4" s="4">
        <v>23.3</v>
      </c>
      <c r="O4" s="4">
        <v>22.5</v>
      </c>
      <c r="P4" s="4">
        <f>AVERAGE(C4:L4)</f>
        <v>20.310000000000002</v>
      </c>
      <c r="Q4" s="4"/>
      <c r="R4" s="4"/>
      <c r="S4" s="4"/>
    </row>
    <row r="5" spans="1:19" x14ac:dyDescent="0.25">
      <c r="A5" s="15" t="s">
        <v>448</v>
      </c>
      <c r="B5" s="4"/>
      <c r="C5" s="4">
        <v>19.3</v>
      </c>
      <c r="D5" s="4">
        <v>19.7</v>
      </c>
      <c r="E5" s="4">
        <v>20.6</v>
      </c>
      <c r="F5" s="4">
        <v>20.8</v>
      </c>
      <c r="G5" s="4">
        <v>20.2</v>
      </c>
      <c r="H5" s="4">
        <v>20.399999999999999</v>
      </c>
      <c r="I5" s="4">
        <v>20.399999999999999</v>
      </c>
      <c r="J5" s="4">
        <v>21.1</v>
      </c>
      <c r="K5" s="4">
        <v>19.2</v>
      </c>
      <c r="L5" s="4">
        <v>21</v>
      </c>
      <c r="M5" s="4">
        <v>21.9</v>
      </c>
      <c r="N5" s="4">
        <v>22.7</v>
      </c>
      <c r="O5" s="4">
        <v>21.3</v>
      </c>
      <c r="P5" s="4">
        <f t="shared" ref="P5:P23" si="0">AVERAGE(C5:L5)</f>
        <v>20.27</v>
      </c>
      <c r="Q5" s="4"/>
      <c r="R5" s="4"/>
      <c r="S5" s="4"/>
    </row>
    <row r="6" spans="1:19" x14ac:dyDescent="0.25">
      <c r="A6" s="15" t="s">
        <v>449</v>
      </c>
      <c r="B6" s="4"/>
      <c r="C6" s="4">
        <v>20.399999999999999</v>
      </c>
      <c r="D6" s="4">
        <v>20.399999999999999</v>
      </c>
      <c r="E6" s="4">
        <v>21.3</v>
      </c>
      <c r="F6" s="4">
        <v>20.9</v>
      </c>
      <c r="G6" s="4">
        <v>21.4</v>
      </c>
      <c r="H6" s="4">
        <v>20.9</v>
      </c>
      <c r="I6" s="4">
        <v>21.8</v>
      </c>
      <c r="J6" s="4">
        <v>21.5</v>
      </c>
      <c r="K6" s="4">
        <v>19.600000000000001</v>
      </c>
      <c r="L6" s="4">
        <v>22.7</v>
      </c>
      <c r="M6" s="4">
        <v>22.4</v>
      </c>
      <c r="N6" s="4">
        <v>22.7</v>
      </c>
      <c r="O6" s="4">
        <v>22.8</v>
      </c>
      <c r="P6" s="4">
        <f t="shared" si="0"/>
        <v>21.09</v>
      </c>
      <c r="Q6" s="4"/>
      <c r="R6" s="4"/>
      <c r="S6" s="4"/>
    </row>
    <row r="7" spans="1:19" x14ac:dyDescent="0.25">
      <c r="A7" s="15" t="s">
        <v>450</v>
      </c>
      <c r="B7" s="4"/>
      <c r="C7" s="4">
        <v>20.3</v>
      </c>
      <c r="D7" s="4">
        <v>20.100000000000001</v>
      </c>
      <c r="E7" s="4">
        <v>20.7</v>
      </c>
      <c r="F7" s="4">
        <v>20.9</v>
      </c>
      <c r="G7" s="4">
        <v>20.6</v>
      </c>
      <c r="H7" s="4">
        <v>20.5</v>
      </c>
      <c r="I7" s="4">
        <v>20.399999999999999</v>
      </c>
      <c r="J7" s="4">
        <v>21.3</v>
      </c>
      <c r="K7" s="4">
        <v>20.399999999999999</v>
      </c>
      <c r="L7" s="4">
        <v>21.3</v>
      </c>
      <c r="M7" s="4">
        <v>21.9</v>
      </c>
      <c r="N7" s="4">
        <v>22.4</v>
      </c>
      <c r="O7" s="4">
        <v>21.4</v>
      </c>
      <c r="P7" s="4">
        <f t="shared" si="0"/>
        <v>20.650000000000002</v>
      </c>
      <c r="Q7" s="4"/>
      <c r="R7" s="4"/>
      <c r="S7" s="4"/>
    </row>
    <row r="8" spans="1:19" x14ac:dyDescent="0.25">
      <c r="A8" s="15" t="s">
        <v>451</v>
      </c>
      <c r="B8" s="4"/>
      <c r="C8" s="4">
        <v>20.2</v>
      </c>
      <c r="D8" s="4">
        <v>19.8</v>
      </c>
      <c r="E8" s="4">
        <v>20</v>
      </c>
      <c r="F8" s="4">
        <v>20.6</v>
      </c>
      <c r="G8" s="4">
        <v>20.6</v>
      </c>
      <c r="H8" s="4">
        <v>21.1</v>
      </c>
      <c r="I8" s="4">
        <v>21</v>
      </c>
      <c r="J8" s="4">
        <v>21.8</v>
      </c>
      <c r="K8" s="4">
        <v>19.399999999999999</v>
      </c>
      <c r="L8" s="4">
        <v>22.3</v>
      </c>
      <c r="M8" s="4">
        <v>22.2</v>
      </c>
      <c r="N8" s="4">
        <v>22.5</v>
      </c>
      <c r="O8" s="4">
        <v>22.5</v>
      </c>
      <c r="P8" s="4">
        <f t="shared" si="0"/>
        <v>20.68</v>
      </c>
      <c r="Q8" s="4"/>
      <c r="R8" s="4"/>
      <c r="S8" s="4"/>
    </row>
    <row r="9" spans="1:19" x14ac:dyDescent="0.25">
      <c r="A9" s="15" t="s">
        <v>452</v>
      </c>
      <c r="B9" s="4"/>
      <c r="C9" s="4">
        <v>20.100000000000001</v>
      </c>
      <c r="D9" s="4">
        <v>19</v>
      </c>
      <c r="E9" s="4">
        <v>20.2</v>
      </c>
      <c r="F9" s="4">
        <v>21.1</v>
      </c>
      <c r="G9" s="4">
        <v>21.4</v>
      </c>
      <c r="H9" s="4">
        <v>21.2</v>
      </c>
      <c r="I9" s="4">
        <v>21.3</v>
      </c>
      <c r="J9" s="4">
        <v>22</v>
      </c>
      <c r="K9" s="4">
        <v>22.1</v>
      </c>
      <c r="L9" s="4">
        <v>22</v>
      </c>
      <c r="M9" s="4">
        <v>22.8</v>
      </c>
      <c r="N9" s="4">
        <v>23.4</v>
      </c>
      <c r="O9" s="4">
        <v>22.1</v>
      </c>
      <c r="P9" s="4">
        <f t="shared" si="0"/>
        <v>21.04</v>
      </c>
      <c r="Q9" s="4"/>
      <c r="R9" s="4"/>
      <c r="S9" s="4"/>
    </row>
    <row r="10" spans="1:19" x14ac:dyDescent="0.25">
      <c r="A10" s="15" t="s">
        <v>453</v>
      </c>
      <c r="B10" s="4"/>
      <c r="C10" s="4">
        <v>18.3</v>
      </c>
      <c r="D10" s="4">
        <v>18.3</v>
      </c>
      <c r="E10" s="4">
        <v>19.2</v>
      </c>
      <c r="F10" s="4">
        <v>19.899999999999999</v>
      </c>
      <c r="G10" s="4">
        <v>19.899999999999999</v>
      </c>
      <c r="H10" s="4">
        <v>19.399999999999999</v>
      </c>
      <c r="I10" s="4">
        <v>19.399999999999999</v>
      </c>
      <c r="J10" s="4">
        <v>20.5</v>
      </c>
      <c r="K10" s="4">
        <v>19.8</v>
      </c>
      <c r="L10" s="4">
        <v>20.6</v>
      </c>
      <c r="M10" s="4">
        <v>20.6</v>
      </c>
      <c r="N10" s="4">
        <v>21.1</v>
      </c>
      <c r="O10" s="4">
        <v>20.8</v>
      </c>
      <c r="P10" s="4">
        <f t="shared" si="0"/>
        <v>19.53</v>
      </c>
      <c r="Q10" s="4"/>
      <c r="R10" s="4"/>
      <c r="S10" s="4"/>
    </row>
    <row r="11" spans="1:19" x14ac:dyDescent="0.25">
      <c r="A11" s="15" t="s">
        <v>454</v>
      </c>
      <c r="B11" s="4"/>
      <c r="C11" s="4">
        <v>18.5</v>
      </c>
      <c r="D11" s="4">
        <v>18.100000000000001</v>
      </c>
      <c r="E11" s="4">
        <v>18.899999999999999</v>
      </c>
      <c r="F11" s="4">
        <v>19.2</v>
      </c>
      <c r="G11" s="4">
        <v>19.7</v>
      </c>
      <c r="H11" s="4">
        <v>19.5</v>
      </c>
      <c r="I11" s="4">
        <v>19.899999999999999</v>
      </c>
      <c r="J11" s="4">
        <v>20.2</v>
      </c>
      <c r="K11" s="4">
        <v>20.399999999999999</v>
      </c>
      <c r="L11" s="4">
        <v>21.1</v>
      </c>
      <c r="M11" s="4">
        <v>21.9</v>
      </c>
      <c r="N11" s="4">
        <v>21.4</v>
      </c>
      <c r="O11" s="4">
        <v>21.4</v>
      </c>
      <c r="P11" s="4">
        <f t="shared" si="0"/>
        <v>19.55</v>
      </c>
      <c r="Q11" s="4"/>
      <c r="R11" s="4"/>
      <c r="S11" s="4"/>
    </row>
    <row r="12" spans="1:19" x14ac:dyDescent="0.25">
      <c r="A12" s="15" t="s">
        <v>455</v>
      </c>
      <c r="B12" s="4"/>
      <c r="C12" s="4">
        <v>19.100000000000001</v>
      </c>
      <c r="D12" s="4">
        <v>18.600000000000001</v>
      </c>
      <c r="E12" s="4">
        <v>18.8</v>
      </c>
      <c r="F12" s="4">
        <v>19.899999999999999</v>
      </c>
      <c r="G12" s="4">
        <v>19.5</v>
      </c>
      <c r="H12" s="4">
        <v>19.5</v>
      </c>
      <c r="I12" s="4">
        <v>19.7</v>
      </c>
      <c r="J12" s="4">
        <v>20.3</v>
      </c>
      <c r="K12" s="4">
        <v>19.7</v>
      </c>
      <c r="L12" s="4">
        <v>20.3</v>
      </c>
      <c r="M12" s="4">
        <v>20.2</v>
      </c>
      <c r="N12" s="4">
        <v>21.2</v>
      </c>
      <c r="O12" s="4">
        <v>21.9</v>
      </c>
      <c r="P12" s="4">
        <f t="shared" si="0"/>
        <v>19.54</v>
      </c>
      <c r="Q12" s="4"/>
      <c r="R12" s="4"/>
      <c r="S12" s="4"/>
    </row>
    <row r="13" spans="1:19" x14ac:dyDescent="0.25">
      <c r="A13" s="15" t="s">
        <v>456</v>
      </c>
      <c r="B13" s="4"/>
      <c r="C13" s="4">
        <v>19.3</v>
      </c>
      <c r="D13" s="4">
        <v>18.399999999999999</v>
      </c>
      <c r="E13" s="4">
        <v>19.600000000000001</v>
      </c>
      <c r="F13" s="4">
        <v>19.7</v>
      </c>
      <c r="G13" s="4">
        <v>19.899999999999999</v>
      </c>
      <c r="H13" s="4">
        <v>19.899999999999999</v>
      </c>
      <c r="I13" s="4">
        <v>20.5</v>
      </c>
      <c r="J13" s="4">
        <v>20.2</v>
      </c>
      <c r="K13" s="4">
        <v>20.2</v>
      </c>
      <c r="L13" s="4">
        <v>21</v>
      </c>
      <c r="M13" s="4">
        <v>20.5</v>
      </c>
      <c r="N13" s="4">
        <v>22.2</v>
      </c>
      <c r="O13" s="4">
        <v>21.1</v>
      </c>
      <c r="P13" s="4">
        <f t="shared" si="0"/>
        <v>19.869999999999997</v>
      </c>
      <c r="Q13" s="4"/>
      <c r="R13" s="4"/>
      <c r="S13" s="4"/>
    </row>
    <row r="14" spans="1:19" x14ac:dyDescent="0.25">
      <c r="A14" s="15" t="s">
        <v>457</v>
      </c>
      <c r="B14" s="4"/>
      <c r="C14" s="4">
        <v>22.6</v>
      </c>
      <c r="D14" s="4">
        <v>22.6</v>
      </c>
      <c r="E14" s="4">
        <v>22.5</v>
      </c>
      <c r="F14" s="4">
        <v>22.1</v>
      </c>
      <c r="G14" s="4">
        <v>22.8</v>
      </c>
      <c r="H14" s="4">
        <v>23.1</v>
      </c>
      <c r="I14" s="4">
        <v>22.7</v>
      </c>
      <c r="J14" s="4">
        <v>23.1</v>
      </c>
      <c r="K14" s="4">
        <v>24.1</v>
      </c>
      <c r="L14" s="4">
        <v>24.7</v>
      </c>
      <c r="M14" s="4">
        <v>25.8</v>
      </c>
      <c r="N14" s="4">
        <v>25.5</v>
      </c>
      <c r="O14" s="4"/>
      <c r="P14" s="4">
        <f t="shared" si="0"/>
        <v>23.029999999999998</v>
      </c>
      <c r="Q14" s="4"/>
      <c r="R14" s="4"/>
      <c r="S14" s="4"/>
    </row>
    <row r="15" spans="1:19" x14ac:dyDescent="0.25">
      <c r="A15" s="15" t="s">
        <v>458</v>
      </c>
      <c r="B15" s="4"/>
      <c r="C15" s="4">
        <v>24.4</v>
      </c>
      <c r="D15" s="4">
        <v>23.2</v>
      </c>
      <c r="E15" s="4">
        <v>24</v>
      </c>
      <c r="F15" s="4">
        <v>23.6</v>
      </c>
      <c r="G15" s="4">
        <v>24.5</v>
      </c>
      <c r="H15" s="4">
        <v>24.7</v>
      </c>
      <c r="I15" s="4">
        <v>23.9</v>
      </c>
      <c r="J15" s="4">
        <v>24.3</v>
      </c>
      <c r="K15" s="4">
        <v>24.9</v>
      </c>
      <c r="L15" s="4">
        <v>25.3</v>
      </c>
      <c r="M15" s="4">
        <v>25.6</v>
      </c>
      <c r="N15" s="4">
        <v>25.6</v>
      </c>
      <c r="O15" s="4"/>
      <c r="P15" s="4">
        <f t="shared" si="0"/>
        <v>24.28</v>
      </c>
      <c r="Q15" s="4"/>
      <c r="R15" s="4"/>
      <c r="S15" s="4"/>
    </row>
    <row r="16" spans="1:19" x14ac:dyDescent="0.25">
      <c r="A16" s="15" t="s">
        <v>459</v>
      </c>
      <c r="B16" s="4"/>
      <c r="C16" s="4">
        <v>25.1</v>
      </c>
      <c r="D16" s="4">
        <v>25.1</v>
      </c>
      <c r="E16" s="4">
        <v>25.1</v>
      </c>
      <c r="F16" s="4">
        <v>25.1</v>
      </c>
      <c r="G16" s="4">
        <v>25.8</v>
      </c>
      <c r="H16" s="4">
        <v>25.6</v>
      </c>
      <c r="I16" s="4">
        <v>25.4</v>
      </c>
      <c r="J16" s="4">
        <v>25.6</v>
      </c>
      <c r="K16" s="4">
        <v>25.6</v>
      </c>
      <c r="L16" s="4">
        <v>25.2</v>
      </c>
      <c r="M16" s="4">
        <v>25.8</v>
      </c>
      <c r="N16" s="4">
        <v>25.9</v>
      </c>
      <c r="O16" s="4"/>
      <c r="P16" s="4">
        <f t="shared" si="0"/>
        <v>25.36</v>
      </c>
      <c r="Q16" s="4"/>
      <c r="R16" s="4"/>
      <c r="S16" s="4"/>
    </row>
    <row r="17" spans="1:19" x14ac:dyDescent="0.25">
      <c r="A17" s="15" t="s">
        <v>460</v>
      </c>
      <c r="B17" s="4"/>
      <c r="C17" s="4">
        <v>22.1</v>
      </c>
      <c r="D17" s="4">
        <v>22.2</v>
      </c>
      <c r="E17" s="4">
        <v>22.8</v>
      </c>
      <c r="F17" s="4">
        <v>23</v>
      </c>
      <c r="G17" s="4">
        <v>23.3</v>
      </c>
      <c r="H17" s="4">
        <v>23.7</v>
      </c>
      <c r="I17" s="4">
        <v>22.9</v>
      </c>
      <c r="J17" s="4">
        <v>23.6</v>
      </c>
      <c r="K17" s="4">
        <v>23.9</v>
      </c>
      <c r="L17" s="4">
        <v>24.2</v>
      </c>
      <c r="M17" s="4">
        <v>25.2</v>
      </c>
      <c r="N17" s="4">
        <v>24.8</v>
      </c>
      <c r="O17" s="4"/>
      <c r="P17" s="4">
        <f t="shared" si="0"/>
        <v>23.169999999999998</v>
      </c>
      <c r="Q17" s="4"/>
      <c r="R17" s="4"/>
      <c r="S17" s="4"/>
    </row>
    <row r="18" spans="1:19" x14ac:dyDescent="0.25">
      <c r="A18" s="15" t="s">
        <v>461</v>
      </c>
      <c r="B18" s="4"/>
      <c r="C18" s="4">
        <v>22.7</v>
      </c>
      <c r="D18" s="4">
        <v>22.5</v>
      </c>
      <c r="E18" s="4">
        <v>23.2</v>
      </c>
      <c r="F18" s="4">
        <v>23.1</v>
      </c>
      <c r="G18" s="4">
        <v>22.9</v>
      </c>
      <c r="H18" s="4">
        <v>23.8</v>
      </c>
      <c r="I18" s="4">
        <v>23</v>
      </c>
      <c r="J18" s="4">
        <v>23.1</v>
      </c>
      <c r="K18" s="4">
        <v>23.6</v>
      </c>
      <c r="L18" s="4">
        <v>23.5</v>
      </c>
      <c r="M18" s="4">
        <v>24.5</v>
      </c>
      <c r="N18" s="4">
        <v>23.9</v>
      </c>
      <c r="O18" s="4"/>
      <c r="P18" s="4">
        <f t="shared" si="0"/>
        <v>23.14</v>
      </c>
      <c r="Q18" s="4"/>
      <c r="R18" s="4"/>
      <c r="S18" s="4"/>
    </row>
    <row r="19" spans="1:19" x14ac:dyDescent="0.25">
      <c r="A19" s="15" t="s">
        <v>462</v>
      </c>
      <c r="B19" s="4"/>
      <c r="C19" s="4">
        <v>24.9</v>
      </c>
      <c r="D19" s="4">
        <v>24.6</v>
      </c>
      <c r="E19" s="4">
        <v>25.5</v>
      </c>
      <c r="F19" s="4">
        <v>25.4</v>
      </c>
      <c r="G19" s="4">
        <v>26</v>
      </c>
      <c r="H19" s="4">
        <v>26.1</v>
      </c>
      <c r="I19" s="4">
        <v>26.1</v>
      </c>
      <c r="J19" s="4">
        <v>25.1</v>
      </c>
      <c r="K19" s="4">
        <v>25.7</v>
      </c>
      <c r="L19" s="4">
        <v>26.3</v>
      </c>
      <c r="M19" s="4">
        <v>26</v>
      </c>
      <c r="N19" s="4">
        <v>26.6</v>
      </c>
      <c r="O19" s="4"/>
      <c r="P19" s="4">
        <f t="shared" si="0"/>
        <v>25.57</v>
      </c>
      <c r="Q19" s="4"/>
      <c r="R19" s="4"/>
      <c r="S19" s="4"/>
    </row>
    <row r="20" spans="1:19" x14ac:dyDescent="0.25">
      <c r="A20" s="15" t="s">
        <v>463</v>
      </c>
      <c r="B20" s="4"/>
      <c r="C20" s="4">
        <v>23.1</v>
      </c>
      <c r="D20" s="4">
        <v>23.5</v>
      </c>
      <c r="E20" s="4">
        <v>23.9</v>
      </c>
      <c r="F20" s="4">
        <v>23.3</v>
      </c>
      <c r="G20" s="4">
        <v>24.5</v>
      </c>
      <c r="H20" s="4">
        <v>23.4</v>
      </c>
      <c r="I20" s="4">
        <v>23.3</v>
      </c>
      <c r="J20" s="4">
        <v>23.6</v>
      </c>
      <c r="K20" s="4">
        <v>23.3</v>
      </c>
      <c r="L20" s="4">
        <v>24</v>
      </c>
      <c r="M20" s="4">
        <v>24.9</v>
      </c>
      <c r="N20" s="4">
        <v>24.8</v>
      </c>
      <c r="O20" s="4"/>
      <c r="P20" s="4">
        <f t="shared" si="0"/>
        <v>23.59</v>
      </c>
      <c r="Q20" s="4"/>
      <c r="R20" s="4"/>
      <c r="S20" s="4"/>
    </row>
    <row r="21" spans="1:19" x14ac:dyDescent="0.25">
      <c r="A21" s="15" t="s">
        <v>464</v>
      </c>
      <c r="B21" s="4"/>
      <c r="C21" s="4">
        <v>22.7</v>
      </c>
      <c r="D21" s="4">
        <v>23.1</v>
      </c>
      <c r="E21" s="4">
        <v>23.3</v>
      </c>
      <c r="F21" s="4">
        <v>23.6</v>
      </c>
      <c r="G21" s="4">
        <v>24.7</v>
      </c>
      <c r="H21" s="4">
        <v>23.9</v>
      </c>
      <c r="I21" s="4">
        <v>24.2</v>
      </c>
      <c r="J21" s="4">
        <v>24.9</v>
      </c>
      <c r="K21" s="4">
        <v>24</v>
      </c>
      <c r="L21" s="4">
        <v>25.6</v>
      </c>
      <c r="M21" s="4">
        <v>25.1</v>
      </c>
      <c r="N21" s="4">
        <v>25.7</v>
      </c>
      <c r="O21" s="4"/>
      <c r="P21" s="4">
        <f t="shared" si="0"/>
        <v>23.999999999999996</v>
      </c>
      <c r="Q21" s="4"/>
      <c r="R21" s="4"/>
      <c r="S21" s="4"/>
    </row>
    <row r="22" spans="1:19" x14ac:dyDescent="0.25">
      <c r="A22" s="15" t="s">
        <v>465</v>
      </c>
      <c r="B22" s="4"/>
      <c r="C22" s="4">
        <v>23.8</v>
      </c>
      <c r="D22" s="4">
        <v>23.7</v>
      </c>
      <c r="E22" s="4">
        <v>24.2</v>
      </c>
      <c r="F22" s="4">
        <v>25.1</v>
      </c>
      <c r="G22" s="4">
        <v>25.9</v>
      </c>
      <c r="H22" s="4">
        <v>25.5</v>
      </c>
      <c r="I22" s="4">
        <v>26.1</v>
      </c>
      <c r="J22" s="4">
        <v>26.4</v>
      </c>
      <c r="K22" s="4">
        <v>25.6</v>
      </c>
      <c r="L22" s="4">
        <v>27.1</v>
      </c>
      <c r="M22" s="4">
        <v>27.3</v>
      </c>
      <c r="N22" s="4">
        <v>27.7</v>
      </c>
      <c r="O22" s="4"/>
      <c r="P22" s="4">
        <f t="shared" si="0"/>
        <v>25.34</v>
      </c>
      <c r="Q22" s="4"/>
      <c r="R22" s="4" t="s">
        <v>466</v>
      </c>
      <c r="S22" s="4">
        <f>_xlfn.T.TEST(P4:P13,P37:P46,2,2)</f>
        <v>0.93912050451544671</v>
      </c>
    </row>
    <row r="23" spans="1:19" x14ac:dyDescent="0.25">
      <c r="A23" s="15" t="s">
        <v>467</v>
      </c>
      <c r="B23" s="4"/>
      <c r="C23" s="4">
        <v>23.1</v>
      </c>
      <c r="D23" s="4">
        <v>22.6</v>
      </c>
      <c r="E23" s="4">
        <v>24</v>
      </c>
      <c r="F23" s="4">
        <v>23.5</v>
      </c>
      <c r="G23" s="4">
        <v>23.9</v>
      </c>
      <c r="H23" s="4">
        <v>23.7</v>
      </c>
      <c r="I23" s="4">
        <v>24.5</v>
      </c>
      <c r="J23" s="4">
        <v>25.3</v>
      </c>
      <c r="K23" s="4">
        <v>23.5</v>
      </c>
      <c r="L23" s="4">
        <v>25.1</v>
      </c>
      <c r="M23" s="4">
        <v>26.2</v>
      </c>
      <c r="N23" s="4">
        <v>26</v>
      </c>
      <c r="O23" s="4"/>
      <c r="P23" s="4">
        <f t="shared" si="0"/>
        <v>23.919999999999998</v>
      </c>
      <c r="Q23" s="4"/>
      <c r="R23" s="4" t="s">
        <v>468</v>
      </c>
      <c r="S23" s="4">
        <f>_xlfn.T.TEST(P14:P23,P47:P56,2,2)</f>
        <v>0.24705695493247828</v>
      </c>
    </row>
    <row r="24" spans="1:19" x14ac:dyDescent="0.25">
      <c r="A24" s="16" t="s">
        <v>469</v>
      </c>
      <c r="B24" s="17"/>
      <c r="C24" s="17">
        <f>_xlfn.T.TEST(C4:C13,C37:C46,2,2)</f>
        <v>0.21424312617311347</v>
      </c>
      <c r="D24" s="17">
        <f>_xlfn.T.TEST(D4:D13,D37:D46,2,2)</f>
        <v>0.89275198372212672</v>
      </c>
      <c r="E24" s="17">
        <f>_xlfn.T.TEST(E4:E13,E37:E46,2,2)</f>
        <v>0.33672793865127393</v>
      </c>
      <c r="F24" s="17">
        <f>_xlfn.T.TEST(F4:F13,F37:F46,2,2)</f>
        <v>0.37122259605752239</v>
      </c>
      <c r="G24" s="17">
        <f>_xlfn.T.TEST(G4:G13,G37:G46,2,2)</f>
        <v>0.33670401515967585</v>
      </c>
      <c r="H24" s="17">
        <f>_xlfn.T.TEST(H4:H13,H37:H46,2,2)</f>
        <v>0.73013775601320186</v>
      </c>
      <c r="I24" s="17">
        <f>_xlfn.T.TEST(I4:I13,I37:I46,2,2)</f>
        <v>0.54873216993571883</v>
      </c>
      <c r="J24" s="17">
        <f>_xlfn.T.TEST(J4:J13,J37:J46,2,2)</f>
        <v>0.61145303207076807</v>
      </c>
      <c r="K24" s="17">
        <f>_xlfn.T.TEST(K4:K13,K37:K46,2,2)</f>
        <v>0.64006063866671059</v>
      </c>
      <c r="L24" s="31">
        <f>_xlfn.T.TEST(L4:L13,L37:L46,2,2)</f>
        <v>7.0214267814830492E-2</v>
      </c>
      <c r="M24" s="31">
        <f>_xlfn.T.TEST(M4:M13,M37:M46,2,2)</f>
        <v>8.0906978260064724E-3</v>
      </c>
      <c r="N24" s="17">
        <f>_xlfn.T.TEST(N4:N13,N37:N46,2,2)</f>
        <v>0.18171784895276075</v>
      </c>
      <c r="O24" s="17">
        <f>_xlfn.T.TEST(O4:O13,O37:O46,2,2)</f>
        <v>0.2925780258378986</v>
      </c>
      <c r="P24" s="18"/>
      <c r="Q24" s="18"/>
      <c r="R24" s="18"/>
      <c r="S24" s="17"/>
    </row>
    <row r="25" spans="1:19" x14ac:dyDescent="0.25">
      <c r="A25" s="16" t="s">
        <v>469</v>
      </c>
      <c r="B25" s="17"/>
      <c r="C25" s="17">
        <f>_xlfn.T.TEST(C14:C23,C47:C56,2,2)</f>
        <v>0.60418935960402453</v>
      </c>
      <c r="D25" s="17">
        <f>_xlfn.T.TEST(D14:D23,D47:D56,2,2)</f>
        <v>0.52421879958306405</v>
      </c>
      <c r="E25" s="17">
        <f>_xlfn.T.TEST(E14:E23,E47:E56,2,2)</f>
        <v>0.83970021416095164</v>
      </c>
      <c r="F25" s="17">
        <f>_xlfn.T.TEST(F14:F23,F47:F56,2,2)</f>
        <v>0.25080481646305591</v>
      </c>
      <c r="G25" s="17">
        <f>_xlfn.T.TEST(G14:G23,G47:G56,2,2)</f>
        <v>0.42128562493251331</v>
      </c>
      <c r="H25" s="17">
        <f>_xlfn.T.TEST(H14:H23,H47:H56,2,2)</f>
        <v>0.61627620938858585</v>
      </c>
      <c r="I25" s="17">
        <f>_xlfn.T.TEST(I14:I23,I47:I56,2,2)</f>
        <v>0.83061154254208713</v>
      </c>
      <c r="J25" s="17">
        <f>_xlfn.T.TEST(J14:J23,J47:J56,2,2)</f>
        <v>0.5450455973634355</v>
      </c>
      <c r="K25" s="17">
        <f>_xlfn.T.TEST(K14:K23,K47:K56,2,2)</f>
        <v>6.8537331077266658E-2</v>
      </c>
      <c r="L25" s="17">
        <f>_xlfn.T.TEST(L14:L23,L47:L56,2,2)</f>
        <v>0.3001603934709362</v>
      </c>
      <c r="M25" s="17">
        <f>_xlfn.T.TEST(M14:M23,M47:M56,2,2)</f>
        <v>0.19344463561367473</v>
      </c>
      <c r="N25" s="17">
        <f>_xlfn.T.TEST(N14:N23,N47:N56,2,2)</f>
        <v>0.1530722486263443</v>
      </c>
      <c r="O25" s="19" t="s">
        <v>470</v>
      </c>
      <c r="P25" s="20">
        <f>AVERAGE(P4:P13)</f>
        <v>20.253</v>
      </c>
      <c r="Q25" s="21" t="s">
        <v>471</v>
      </c>
      <c r="R25" s="22">
        <f>AVERAGE(P37:P46)</f>
        <v>20.273846153846154</v>
      </c>
      <c r="S25" s="17"/>
    </row>
    <row r="26" spans="1:19" x14ac:dyDescent="0.25">
      <c r="A26" s="4" t="s">
        <v>444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3" t="s">
        <v>472</v>
      </c>
      <c r="P26" s="24">
        <f>AVERAGE(P14:P23)</f>
        <v>24.14</v>
      </c>
      <c r="Q26" s="25" t="s">
        <v>473</v>
      </c>
      <c r="R26" s="26">
        <f>AVERAGE(P47:P56)</f>
        <v>24.664999999999999</v>
      </c>
      <c r="S26" s="4"/>
    </row>
    <row r="27" spans="1:19" x14ac:dyDescent="0.25">
      <c r="Q27" s="4"/>
      <c r="R27" s="4"/>
      <c r="S27" s="4"/>
    </row>
    <row r="28" spans="1:19" x14ac:dyDescent="0.25">
      <c r="B28" t="s">
        <v>494</v>
      </c>
      <c r="C28">
        <f>AVERAGE(C4:C13)</f>
        <v>19.510000000000002</v>
      </c>
      <c r="D28">
        <f t="shared" ref="D28:O28" si="1">AVERAGE(D4:D13)</f>
        <v>19.14</v>
      </c>
      <c r="E28">
        <f t="shared" si="1"/>
        <v>19.899999999999999</v>
      </c>
      <c r="F28">
        <f t="shared" si="1"/>
        <v>20.349999999999998</v>
      </c>
      <c r="G28">
        <f t="shared" si="1"/>
        <v>20.39</v>
      </c>
      <c r="H28">
        <f t="shared" si="1"/>
        <v>20.279999999999998</v>
      </c>
      <c r="I28">
        <f t="shared" si="1"/>
        <v>20.49</v>
      </c>
      <c r="J28">
        <f t="shared" si="1"/>
        <v>21.04</v>
      </c>
      <c r="K28">
        <f t="shared" si="1"/>
        <v>20.07</v>
      </c>
      <c r="L28" s="32">
        <f t="shared" si="1"/>
        <v>21.36</v>
      </c>
      <c r="M28" s="32">
        <f t="shared" si="1"/>
        <v>21.689999999999998</v>
      </c>
      <c r="N28">
        <f t="shared" si="1"/>
        <v>22.29</v>
      </c>
      <c r="O28">
        <f t="shared" si="1"/>
        <v>21.78</v>
      </c>
      <c r="Q28" s="4"/>
      <c r="R28" s="4"/>
      <c r="S28" s="4"/>
    </row>
    <row r="29" spans="1:19" x14ac:dyDescent="0.25">
      <c r="B29" t="s">
        <v>495</v>
      </c>
      <c r="C29">
        <f>AVERAGE(C37:C46)</f>
        <v>19.09</v>
      </c>
      <c r="D29">
        <f>AVERAGE(D37:D46)</f>
        <v>19.09</v>
      </c>
      <c r="E29">
        <f>AVERAGE(E37:E46)</f>
        <v>19.57</v>
      </c>
      <c r="F29">
        <f>AVERAGE(F37:F46)</f>
        <v>20.080000000000002</v>
      </c>
      <c r="G29">
        <f>AVERAGE(G37:G46)</f>
        <v>20.099999999999998</v>
      </c>
      <c r="H29">
        <f>AVERAGE(H37:H46)</f>
        <v>20.18</v>
      </c>
      <c r="I29">
        <f>AVERAGE(I37:I46)</f>
        <v>20.29</v>
      </c>
      <c r="J29">
        <f>AVERAGE(J37:J46)</f>
        <v>20.880000000000003</v>
      </c>
      <c r="K29">
        <f>AVERAGE(K37:K46)</f>
        <v>19.889999999999997</v>
      </c>
      <c r="L29" s="32">
        <f>AVERAGE(L37:L46)</f>
        <v>20.560000000000002</v>
      </c>
      <c r="M29" s="32">
        <f>AVERAGE(M37:M46)</f>
        <v>20.669999999999998</v>
      </c>
      <c r="N29">
        <f>AVERAGE(N37:N46)</f>
        <v>21.770000000000003</v>
      </c>
      <c r="O29">
        <f>AVERAGE(O37:O46)</f>
        <v>21.39</v>
      </c>
      <c r="Q29" s="4"/>
      <c r="R29" s="4"/>
      <c r="S29" s="4"/>
    </row>
    <row r="30" spans="1:19" x14ac:dyDescent="0.25">
      <c r="B30" t="s">
        <v>496</v>
      </c>
      <c r="C30">
        <f>AVERAGE(C14:C23)</f>
        <v>23.449999999999996</v>
      </c>
      <c r="D30">
        <f t="shared" ref="D30:O30" si="2">AVERAGE(D14:D23)</f>
        <v>23.31</v>
      </c>
      <c r="E30">
        <f t="shared" si="2"/>
        <v>23.85</v>
      </c>
      <c r="F30">
        <f t="shared" si="2"/>
        <v>23.78</v>
      </c>
      <c r="G30">
        <f t="shared" si="2"/>
        <v>24.43</v>
      </c>
      <c r="H30">
        <f t="shared" si="2"/>
        <v>24.35</v>
      </c>
      <c r="I30">
        <f t="shared" si="2"/>
        <v>24.21</v>
      </c>
      <c r="J30">
        <f t="shared" si="2"/>
        <v>24.5</v>
      </c>
      <c r="K30">
        <f t="shared" si="2"/>
        <v>24.419999999999998</v>
      </c>
      <c r="L30">
        <f t="shared" si="2"/>
        <v>25.1</v>
      </c>
      <c r="M30">
        <f t="shared" si="2"/>
        <v>25.640000000000004</v>
      </c>
      <c r="N30">
        <f t="shared" si="2"/>
        <v>25.65</v>
      </c>
      <c r="Q30" s="4"/>
      <c r="R30" s="4"/>
      <c r="S30" s="4"/>
    </row>
    <row r="31" spans="1:19" x14ac:dyDescent="0.25">
      <c r="B31" t="s">
        <v>497</v>
      </c>
      <c r="C31">
        <f>AVERAGE(C47:C56)</f>
        <v>23.229999999999997</v>
      </c>
      <c r="D31">
        <f t="shared" ref="D31:O31" si="3">AVERAGE(D47:D56)</f>
        <v>23.04</v>
      </c>
      <c r="E31">
        <f t="shared" si="3"/>
        <v>23.94</v>
      </c>
      <c r="F31">
        <f t="shared" si="3"/>
        <v>24.29</v>
      </c>
      <c r="G31">
        <f t="shared" si="3"/>
        <v>24.02</v>
      </c>
      <c r="H31">
        <f t="shared" si="3"/>
        <v>24.59</v>
      </c>
      <c r="I31">
        <f t="shared" si="3"/>
        <v>24.33</v>
      </c>
      <c r="J31">
        <f t="shared" si="3"/>
        <v>24.810000000000002</v>
      </c>
      <c r="K31">
        <f t="shared" si="3"/>
        <v>25.28</v>
      </c>
      <c r="L31">
        <f t="shared" si="3"/>
        <v>25.610000000000003</v>
      </c>
      <c r="M31">
        <f t="shared" si="3"/>
        <v>26.25</v>
      </c>
      <c r="N31">
        <f t="shared" si="3"/>
        <v>26.589999999999996</v>
      </c>
      <c r="Q31" s="4"/>
      <c r="R31" s="4"/>
      <c r="S31" s="4"/>
    </row>
    <row r="32" spans="1:19" x14ac:dyDescent="0.25">
      <c r="Q32" s="4"/>
      <c r="R32" s="4"/>
      <c r="S32" s="4"/>
    </row>
    <row r="33" spans="1:19" x14ac:dyDescent="0.25">
      <c r="Q33" s="4"/>
      <c r="R33" s="4"/>
      <c r="S33" s="4"/>
    </row>
    <row r="34" spans="1:19" x14ac:dyDescent="0.25">
      <c r="Q34" s="4"/>
      <c r="R34" s="4"/>
      <c r="S34" s="4"/>
    </row>
    <row r="35" spans="1:19" x14ac:dyDescent="0.25">
      <c r="A35" s="4"/>
      <c r="B35" s="4" t="s">
        <v>445</v>
      </c>
      <c r="C35" s="4">
        <v>0</v>
      </c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s="4">
        <v>9</v>
      </c>
      <c r="M35" s="4">
        <v>10</v>
      </c>
      <c r="N35" s="4">
        <v>11</v>
      </c>
      <c r="O35" s="4">
        <v>12</v>
      </c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27" t="s">
        <v>474</v>
      </c>
      <c r="B37" s="4"/>
      <c r="C37" s="4">
        <v>20</v>
      </c>
      <c r="D37" s="4">
        <v>19</v>
      </c>
      <c r="E37" s="4">
        <v>20</v>
      </c>
      <c r="F37" s="4">
        <v>19.899999999999999</v>
      </c>
      <c r="G37" s="4">
        <v>19.100000000000001</v>
      </c>
      <c r="H37" s="4">
        <v>19.8</v>
      </c>
      <c r="I37" s="4">
        <v>20.7</v>
      </c>
      <c r="J37" s="4">
        <v>21.7</v>
      </c>
      <c r="K37" s="4">
        <v>20</v>
      </c>
      <c r="L37" s="4">
        <v>20.2</v>
      </c>
      <c r="M37" s="4">
        <v>21</v>
      </c>
      <c r="N37" s="4">
        <v>22</v>
      </c>
      <c r="O37" s="4">
        <v>21.4</v>
      </c>
      <c r="P37" s="4">
        <f>AVERAGE(C37:O37)</f>
        <v>20.369230769230764</v>
      </c>
      <c r="Q37" s="4"/>
      <c r="R37" s="4"/>
      <c r="S37" s="4"/>
    </row>
    <row r="38" spans="1:19" x14ac:dyDescent="0.25">
      <c r="A38" s="27" t="s">
        <v>475</v>
      </c>
      <c r="B38" s="4"/>
      <c r="C38" s="4">
        <v>18.5</v>
      </c>
      <c r="D38" s="4">
        <v>18.600000000000001</v>
      </c>
      <c r="E38" s="4">
        <v>19.399999999999999</v>
      </c>
      <c r="F38" s="4">
        <v>19.399999999999999</v>
      </c>
      <c r="G38" s="4">
        <v>20</v>
      </c>
      <c r="H38" s="4">
        <v>20.399999999999999</v>
      </c>
      <c r="I38" s="4">
        <v>19.7</v>
      </c>
      <c r="J38" s="4">
        <v>20.8</v>
      </c>
      <c r="K38" s="4">
        <v>19.100000000000001</v>
      </c>
      <c r="L38" s="4">
        <v>21</v>
      </c>
      <c r="M38" s="4">
        <v>20.6</v>
      </c>
      <c r="N38" s="4">
        <v>21.2</v>
      </c>
      <c r="O38" s="4">
        <v>20.8</v>
      </c>
      <c r="P38" s="4">
        <f t="shared" ref="P38:P46" si="4">AVERAGE(C38:O38)</f>
        <v>19.96153846153846</v>
      </c>
      <c r="Q38" s="4"/>
      <c r="R38" s="4"/>
      <c r="S38" s="4"/>
    </row>
    <row r="39" spans="1:19" x14ac:dyDescent="0.25">
      <c r="A39" s="27" t="s">
        <v>476</v>
      </c>
      <c r="B39" s="4"/>
      <c r="C39" s="4">
        <v>18.7</v>
      </c>
      <c r="D39" s="4">
        <v>18.899999999999999</v>
      </c>
      <c r="E39" s="4">
        <v>20.100000000000001</v>
      </c>
      <c r="F39" s="4">
        <v>20</v>
      </c>
      <c r="G39" s="4">
        <v>20.100000000000001</v>
      </c>
      <c r="H39" s="4">
        <v>19.8</v>
      </c>
      <c r="I39" s="4">
        <v>20.5</v>
      </c>
      <c r="J39" s="4">
        <v>20.7</v>
      </c>
      <c r="K39" s="4">
        <v>19.5</v>
      </c>
      <c r="L39" s="4">
        <v>20</v>
      </c>
      <c r="M39" s="4">
        <v>20.8</v>
      </c>
      <c r="N39" s="4">
        <v>20.5</v>
      </c>
      <c r="O39" s="4">
        <v>21</v>
      </c>
      <c r="P39" s="4">
        <f t="shared" si="4"/>
        <v>20.046153846153842</v>
      </c>
      <c r="Q39" s="4"/>
      <c r="R39" s="4"/>
      <c r="S39" s="4"/>
    </row>
    <row r="40" spans="1:19" x14ac:dyDescent="0.25">
      <c r="A40" s="27" t="s">
        <v>477</v>
      </c>
      <c r="B40" s="4"/>
      <c r="C40" s="4">
        <v>18.8</v>
      </c>
      <c r="D40" s="4">
        <v>19.2</v>
      </c>
      <c r="E40" s="4">
        <v>18.899999999999999</v>
      </c>
      <c r="F40" s="4">
        <v>20</v>
      </c>
      <c r="G40" s="4">
        <v>20.399999999999999</v>
      </c>
      <c r="H40" s="4">
        <v>20.100000000000001</v>
      </c>
      <c r="I40" s="4">
        <v>20.100000000000001</v>
      </c>
      <c r="J40" s="4">
        <v>19.8</v>
      </c>
      <c r="K40" s="4">
        <v>19.8</v>
      </c>
      <c r="L40" s="4">
        <v>19.7</v>
      </c>
      <c r="M40" s="4">
        <v>20.5</v>
      </c>
      <c r="N40" s="4">
        <v>21.5</v>
      </c>
      <c r="O40" s="4">
        <v>21.3</v>
      </c>
      <c r="P40" s="4">
        <f t="shared" si="4"/>
        <v>20.007692307692309</v>
      </c>
      <c r="Q40" s="4"/>
      <c r="R40" s="4"/>
      <c r="S40" s="4"/>
    </row>
    <row r="41" spans="1:19" x14ac:dyDescent="0.25">
      <c r="A41" s="27" t="s">
        <v>478</v>
      </c>
      <c r="B41" s="4"/>
      <c r="C41" s="4">
        <v>19.8</v>
      </c>
      <c r="D41" s="4">
        <v>19.600000000000001</v>
      </c>
      <c r="E41" s="4">
        <v>19.5</v>
      </c>
      <c r="F41" s="4">
        <v>20.2</v>
      </c>
      <c r="G41" s="4">
        <v>20.5</v>
      </c>
      <c r="H41" s="4">
        <v>19.899999999999999</v>
      </c>
      <c r="I41" s="4">
        <v>19.5</v>
      </c>
      <c r="J41" s="4">
        <v>20</v>
      </c>
      <c r="K41" s="4">
        <v>18.600000000000001</v>
      </c>
      <c r="L41" s="4">
        <v>19.3</v>
      </c>
      <c r="M41" s="4">
        <v>20.3</v>
      </c>
      <c r="N41" s="4">
        <v>22</v>
      </c>
      <c r="O41" s="4">
        <v>21</v>
      </c>
      <c r="P41" s="4">
        <f t="shared" si="4"/>
        <v>20.015384615384619</v>
      </c>
      <c r="Q41" s="4"/>
      <c r="R41" s="4"/>
      <c r="S41" s="4"/>
    </row>
    <row r="42" spans="1:19" x14ac:dyDescent="0.25">
      <c r="A42" s="27" t="s">
        <v>479</v>
      </c>
      <c r="B42" s="4"/>
      <c r="C42" s="4">
        <v>19.100000000000001</v>
      </c>
      <c r="D42" s="4">
        <v>18.3</v>
      </c>
      <c r="E42" s="4">
        <v>19.5</v>
      </c>
      <c r="F42" s="4">
        <v>20</v>
      </c>
      <c r="G42" s="4">
        <v>20.6</v>
      </c>
      <c r="H42" s="4">
        <v>21.3</v>
      </c>
      <c r="I42" s="4">
        <v>21</v>
      </c>
      <c r="J42" s="4">
        <v>21.4</v>
      </c>
      <c r="K42" s="4">
        <v>21.5</v>
      </c>
      <c r="L42" s="4">
        <v>22.7</v>
      </c>
      <c r="M42" s="4">
        <v>21.5</v>
      </c>
      <c r="N42" s="4">
        <v>23.1</v>
      </c>
      <c r="O42" s="4">
        <v>22.8</v>
      </c>
      <c r="P42" s="4">
        <f t="shared" si="4"/>
        <v>20.984615384615385</v>
      </c>
      <c r="Q42" s="4"/>
      <c r="R42" s="4"/>
      <c r="S42" s="4"/>
    </row>
    <row r="43" spans="1:19" x14ac:dyDescent="0.25">
      <c r="A43" s="27" t="s">
        <v>480</v>
      </c>
      <c r="B43" s="4"/>
      <c r="C43" s="4">
        <v>20.399999999999999</v>
      </c>
      <c r="D43" s="4">
        <v>21.2</v>
      </c>
      <c r="E43" s="4">
        <v>20.9</v>
      </c>
      <c r="F43" s="4">
        <v>21.8</v>
      </c>
      <c r="G43" s="4">
        <v>21.2</v>
      </c>
      <c r="H43" s="4">
        <v>21.1</v>
      </c>
      <c r="I43" s="4">
        <v>21.3</v>
      </c>
      <c r="J43" s="4">
        <v>21.8</v>
      </c>
      <c r="K43" s="4">
        <v>21</v>
      </c>
      <c r="L43" s="4">
        <v>21.9</v>
      </c>
      <c r="M43" s="4">
        <v>21.5</v>
      </c>
      <c r="N43" s="4">
        <v>22.8</v>
      </c>
      <c r="O43" s="4">
        <v>23</v>
      </c>
      <c r="P43" s="4">
        <f t="shared" si="4"/>
        <v>21.530769230769234</v>
      </c>
      <c r="Q43" s="4"/>
      <c r="R43" s="4"/>
      <c r="S43" s="4"/>
    </row>
    <row r="44" spans="1:19" x14ac:dyDescent="0.25">
      <c r="A44" s="27" t="s">
        <v>481</v>
      </c>
      <c r="B44" s="4"/>
      <c r="C44" s="4">
        <v>18.600000000000001</v>
      </c>
      <c r="D44" s="4">
        <v>18.7</v>
      </c>
      <c r="E44" s="4">
        <v>19.8</v>
      </c>
      <c r="F44" s="4">
        <v>20.399999999999999</v>
      </c>
      <c r="G44" s="4">
        <v>20.100000000000001</v>
      </c>
      <c r="H44" s="4">
        <v>20.100000000000001</v>
      </c>
      <c r="I44" s="4">
        <v>21.1</v>
      </c>
      <c r="J44" s="4">
        <v>21.4</v>
      </c>
      <c r="K44" s="4">
        <v>20.2</v>
      </c>
      <c r="L44" s="4">
        <v>21</v>
      </c>
      <c r="M44" s="4">
        <v>20.6</v>
      </c>
      <c r="N44" s="4">
        <v>22.5</v>
      </c>
      <c r="O44" s="4">
        <v>21.7</v>
      </c>
      <c r="P44" s="4">
        <f t="shared" si="4"/>
        <v>20.476923076923075</v>
      </c>
      <c r="Q44" s="4"/>
      <c r="R44" s="4"/>
      <c r="S44" s="4"/>
    </row>
    <row r="45" spans="1:19" x14ac:dyDescent="0.25">
      <c r="A45" s="27" t="s">
        <v>482</v>
      </c>
      <c r="B45" s="4"/>
      <c r="C45" s="4">
        <v>18.600000000000001</v>
      </c>
      <c r="D45" s="4">
        <v>18.600000000000001</v>
      </c>
      <c r="E45" s="4">
        <v>19</v>
      </c>
      <c r="F45" s="4">
        <v>19.7</v>
      </c>
      <c r="G45" s="4">
        <v>19.100000000000001</v>
      </c>
      <c r="H45" s="4">
        <v>19.899999999999999</v>
      </c>
      <c r="I45" s="4">
        <v>19.2</v>
      </c>
      <c r="J45" s="4">
        <v>20.3</v>
      </c>
      <c r="K45" s="4">
        <v>19.2</v>
      </c>
      <c r="L45" s="4">
        <v>19.8</v>
      </c>
      <c r="M45" s="4">
        <v>19.600000000000001</v>
      </c>
      <c r="N45" s="4">
        <v>20.9</v>
      </c>
      <c r="O45" s="4">
        <v>20</v>
      </c>
      <c r="P45" s="4">
        <f t="shared" si="4"/>
        <v>19.530769230769231</v>
      </c>
      <c r="Q45" s="4"/>
      <c r="R45" s="4"/>
      <c r="S45" s="4"/>
    </row>
    <row r="46" spans="1:19" x14ac:dyDescent="0.25">
      <c r="A46" s="27" t="s">
        <v>483</v>
      </c>
      <c r="B46" s="4"/>
      <c r="C46" s="4">
        <v>18.399999999999999</v>
      </c>
      <c r="D46" s="4">
        <v>18.8</v>
      </c>
      <c r="E46" s="4">
        <v>18.600000000000001</v>
      </c>
      <c r="F46" s="4">
        <v>19.399999999999999</v>
      </c>
      <c r="G46" s="4">
        <v>19.899999999999999</v>
      </c>
      <c r="H46" s="4">
        <v>19.399999999999999</v>
      </c>
      <c r="I46" s="4">
        <v>19.8</v>
      </c>
      <c r="J46" s="4">
        <v>20.9</v>
      </c>
      <c r="K46" s="4">
        <v>20</v>
      </c>
      <c r="L46" s="4">
        <v>20</v>
      </c>
      <c r="M46" s="4">
        <v>20.3</v>
      </c>
      <c r="N46" s="4">
        <v>21.2</v>
      </c>
      <c r="O46" s="4">
        <v>20.9</v>
      </c>
      <c r="P46" s="4">
        <f t="shared" si="4"/>
        <v>19.815384615384616</v>
      </c>
      <c r="Q46" s="4"/>
      <c r="R46" s="4"/>
      <c r="S46" s="4"/>
    </row>
    <row r="47" spans="1:19" x14ac:dyDescent="0.25">
      <c r="A47" s="27" t="s">
        <v>484</v>
      </c>
      <c r="B47" s="4"/>
      <c r="C47" s="4">
        <v>22.9</v>
      </c>
      <c r="D47" s="4">
        <v>22.5</v>
      </c>
      <c r="E47" s="4">
        <v>23.4</v>
      </c>
      <c r="F47" s="4">
        <v>23.9</v>
      </c>
      <c r="G47" s="4">
        <v>23.8</v>
      </c>
      <c r="H47" s="4">
        <v>23.9</v>
      </c>
      <c r="I47" s="4">
        <v>23.6</v>
      </c>
      <c r="J47" s="4">
        <v>23.8</v>
      </c>
      <c r="K47" s="4">
        <v>25</v>
      </c>
      <c r="L47" s="4">
        <v>25.7</v>
      </c>
      <c r="M47" s="4">
        <v>26.9</v>
      </c>
      <c r="N47" s="4">
        <v>26.2</v>
      </c>
      <c r="O47" s="4"/>
      <c r="P47" s="4">
        <f>AVERAGE(C47:N47)</f>
        <v>24.299999999999997</v>
      </c>
      <c r="Q47" s="4"/>
      <c r="R47" s="4"/>
      <c r="S47" s="4"/>
    </row>
    <row r="48" spans="1:19" x14ac:dyDescent="0.25">
      <c r="A48" s="27" t="s">
        <v>485</v>
      </c>
      <c r="B48" s="4"/>
      <c r="C48" s="4">
        <v>24.1</v>
      </c>
      <c r="D48" s="4">
        <v>24.2</v>
      </c>
      <c r="E48" s="4">
        <v>25.8</v>
      </c>
      <c r="F48" s="4">
        <v>26.1</v>
      </c>
      <c r="G48" s="4">
        <v>25.8</v>
      </c>
      <c r="H48" s="4">
        <v>27</v>
      </c>
      <c r="I48" s="4">
        <v>26.2</v>
      </c>
      <c r="J48" s="4">
        <v>26.4</v>
      </c>
      <c r="K48" s="4">
        <v>27.5</v>
      </c>
      <c r="L48" s="4">
        <v>28.1</v>
      </c>
      <c r="M48" s="4">
        <v>28.9</v>
      </c>
      <c r="N48" s="4">
        <v>30.6</v>
      </c>
      <c r="O48" s="4"/>
      <c r="P48" s="4">
        <f t="shared" ref="P48:P56" si="5">AVERAGE(C48:N48)</f>
        <v>26.724999999999998</v>
      </c>
      <c r="Q48" s="4"/>
      <c r="R48" s="4"/>
      <c r="S48" s="4"/>
    </row>
    <row r="49" spans="1:16" x14ac:dyDescent="0.25">
      <c r="A49" s="27" t="s">
        <v>486</v>
      </c>
      <c r="B49" s="4"/>
      <c r="C49" s="4">
        <v>22.2</v>
      </c>
      <c r="D49" s="4">
        <v>22</v>
      </c>
      <c r="E49" s="4">
        <v>22.3</v>
      </c>
      <c r="F49" s="4">
        <v>23.4</v>
      </c>
      <c r="G49" s="4">
        <v>22.5</v>
      </c>
      <c r="H49" s="4">
        <v>23.4</v>
      </c>
      <c r="I49" s="4">
        <v>22.5</v>
      </c>
      <c r="J49" s="4">
        <v>23.7</v>
      </c>
      <c r="K49" s="4">
        <v>25.1</v>
      </c>
      <c r="L49" s="4">
        <v>24.3</v>
      </c>
      <c r="M49" s="4">
        <v>25.4</v>
      </c>
      <c r="N49" s="4">
        <v>24.8</v>
      </c>
      <c r="O49" s="4"/>
      <c r="P49" s="4">
        <f t="shared" si="5"/>
        <v>23.466666666666669</v>
      </c>
    </row>
    <row r="50" spans="1:16" x14ac:dyDescent="0.25">
      <c r="A50" s="27" t="s">
        <v>487</v>
      </c>
      <c r="B50" s="4"/>
      <c r="C50" s="4">
        <v>23</v>
      </c>
      <c r="D50" s="4">
        <v>22.9</v>
      </c>
      <c r="E50" s="4">
        <v>24.2</v>
      </c>
      <c r="F50" s="4">
        <v>24.1</v>
      </c>
      <c r="G50" s="4">
        <v>24.1</v>
      </c>
      <c r="H50" s="4">
        <v>24.6</v>
      </c>
      <c r="I50" s="4">
        <v>24.2</v>
      </c>
      <c r="J50" s="4">
        <v>24</v>
      </c>
      <c r="K50" s="4">
        <v>25.9</v>
      </c>
      <c r="L50" s="4">
        <v>25.3</v>
      </c>
      <c r="M50" s="4">
        <v>25.4</v>
      </c>
      <c r="N50" s="4">
        <v>25.7</v>
      </c>
      <c r="O50" s="4"/>
      <c r="P50" s="4">
        <f t="shared" si="5"/>
        <v>24.45</v>
      </c>
    </row>
    <row r="51" spans="1:16" x14ac:dyDescent="0.25">
      <c r="A51" s="27" t="s">
        <v>488</v>
      </c>
      <c r="B51" s="4"/>
      <c r="C51" s="4">
        <v>22.8</v>
      </c>
      <c r="D51" s="4">
        <v>22.7</v>
      </c>
      <c r="E51" s="4">
        <v>23.7</v>
      </c>
      <c r="F51" s="4">
        <v>23.9</v>
      </c>
      <c r="G51" s="4">
        <v>23.2</v>
      </c>
      <c r="H51" s="4">
        <v>24</v>
      </c>
      <c r="I51" s="4">
        <v>23.2</v>
      </c>
      <c r="J51" s="4">
        <v>23.8</v>
      </c>
      <c r="K51" s="4">
        <v>24</v>
      </c>
      <c r="L51" s="4">
        <v>25.2</v>
      </c>
      <c r="M51" s="4">
        <v>25.6</v>
      </c>
      <c r="N51" s="4">
        <v>26.4</v>
      </c>
      <c r="O51" s="4"/>
      <c r="P51" s="4">
        <f t="shared" si="5"/>
        <v>24.041666666666668</v>
      </c>
    </row>
    <row r="52" spans="1:16" x14ac:dyDescent="0.25">
      <c r="A52" s="27" t="s">
        <v>489</v>
      </c>
      <c r="B52" s="4"/>
      <c r="C52" s="4">
        <v>23.7</v>
      </c>
      <c r="D52" s="4">
        <v>23.6</v>
      </c>
      <c r="E52" s="4">
        <v>24.5</v>
      </c>
      <c r="F52" s="4">
        <v>24.8</v>
      </c>
      <c r="G52" s="4">
        <v>24.5</v>
      </c>
      <c r="H52" s="4">
        <v>25.1</v>
      </c>
      <c r="I52" s="4">
        <v>25.3</v>
      </c>
      <c r="J52" s="4">
        <v>25.1</v>
      </c>
      <c r="K52" s="4">
        <v>25.4</v>
      </c>
      <c r="L52" s="4">
        <v>25.9</v>
      </c>
      <c r="M52" s="4">
        <v>26</v>
      </c>
      <c r="N52" s="4">
        <v>25.6</v>
      </c>
      <c r="O52" s="4"/>
      <c r="P52" s="4">
        <f t="shared" si="5"/>
        <v>24.958333333333332</v>
      </c>
    </row>
    <row r="53" spans="1:16" x14ac:dyDescent="0.25">
      <c r="A53" s="27" t="s">
        <v>490</v>
      </c>
      <c r="B53" s="4"/>
      <c r="C53" s="4">
        <v>23.7</v>
      </c>
      <c r="D53" s="4">
        <v>23.6</v>
      </c>
      <c r="E53" s="4">
        <v>24.1</v>
      </c>
      <c r="F53" s="4">
        <v>24.1</v>
      </c>
      <c r="G53" s="4">
        <v>25</v>
      </c>
      <c r="H53" s="4">
        <v>25.3</v>
      </c>
      <c r="I53" s="4">
        <v>25.2</v>
      </c>
      <c r="J53" s="4">
        <v>26</v>
      </c>
      <c r="K53" s="4">
        <v>25.9</v>
      </c>
      <c r="L53" s="4">
        <v>26.1</v>
      </c>
      <c r="M53" s="4">
        <v>26.4</v>
      </c>
      <c r="N53" s="4">
        <v>27</v>
      </c>
      <c r="O53" s="4"/>
      <c r="P53" s="4">
        <f>AVERAGE(C53:N53)</f>
        <v>25.2</v>
      </c>
    </row>
    <row r="54" spans="1:16" x14ac:dyDescent="0.25">
      <c r="A54" s="27" t="s">
        <v>491</v>
      </c>
      <c r="B54" s="4"/>
      <c r="C54" s="4">
        <v>23</v>
      </c>
      <c r="D54" s="4">
        <v>22.3</v>
      </c>
      <c r="E54" s="4">
        <v>23.4</v>
      </c>
      <c r="F54" s="4">
        <v>23.8</v>
      </c>
      <c r="G54" s="4">
        <v>23.2</v>
      </c>
      <c r="H54" s="4">
        <v>24</v>
      </c>
      <c r="I54" s="4">
        <v>23.5</v>
      </c>
      <c r="J54" s="4">
        <v>24.3</v>
      </c>
      <c r="K54" s="4">
        <v>24.5</v>
      </c>
      <c r="L54" s="4">
        <v>25.1</v>
      </c>
      <c r="M54" s="4">
        <v>25.1</v>
      </c>
      <c r="N54" s="4">
        <v>25.3</v>
      </c>
      <c r="O54" s="4"/>
      <c r="P54" s="4">
        <f t="shared" si="5"/>
        <v>23.958333333333332</v>
      </c>
    </row>
    <row r="55" spans="1:16" x14ac:dyDescent="0.25">
      <c r="A55" s="27" t="s">
        <v>492</v>
      </c>
      <c r="B55" s="4"/>
      <c r="C55" s="4">
        <v>24.7</v>
      </c>
      <c r="D55" s="4">
        <v>24.6</v>
      </c>
      <c r="E55" s="4">
        <v>25</v>
      </c>
      <c r="F55" s="4">
        <v>25.2</v>
      </c>
      <c r="G55" s="4">
        <v>24.8</v>
      </c>
      <c r="H55" s="4">
        <v>24.9</v>
      </c>
      <c r="I55" s="4">
        <v>25.5</v>
      </c>
      <c r="J55" s="4">
        <v>26.5</v>
      </c>
      <c r="K55" s="4">
        <v>25.5</v>
      </c>
      <c r="L55" s="4">
        <v>25.9</v>
      </c>
      <c r="M55" s="4">
        <v>27.4</v>
      </c>
      <c r="N55" s="4">
        <v>28.2</v>
      </c>
      <c r="O55" s="4"/>
      <c r="P55" s="4">
        <f t="shared" si="5"/>
        <v>25.683333333333334</v>
      </c>
    </row>
    <row r="56" spans="1:16" x14ac:dyDescent="0.25">
      <c r="A56" s="27" t="s">
        <v>493</v>
      </c>
      <c r="B56" s="4"/>
      <c r="C56" s="4">
        <v>22.2</v>
      </c>
      <c r="D56" s="4">
        <v>22</v>
      </c>
      <c r="E56" s="4">
        <v>23</v>
      </c>
      <c r="F56" s="4">
        <v>23.6</v>
      </c>
      <c r="G56" s="4">
        <v>23.3</v>
      </c>
      <c r="H56" s="4">
        <v>23.7</v>
      </c>
      <c r="I56" s="4">
        <v>24.1</v>
      </c>
      <c r="J56" s="4">
        <v>24.5</v>
      </c>
      <c r="K56" s="4">
        <v>24</v>
      </c>
      <c r="L56" s="4">
        <v>24.5</v>
      </c>
      <c r="M56" s="4">
        <v>25.4</v>
      </c>
      <c r="N56" s="4">
        <v>26.1</v>
      </c>
      <c r="O56" s="4"/>
      <c r="P56" s="4">
        <f t="shared" si="5"/>
        <v>23.866666666666671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DC08-3ABB-458F-BA9A-20DF3C17EA70}">
  <dimension ref="A1:N50"/>
  <sheetViews>
    <sheetView workbookViewId="0">
      <selection activeCell="Q13" sqref="Q13"/>
    </sheetView>
  </sheetViews>
  <sheetFormatPr defaultRowHeight="15" x14ac:dyDescent="0.25"/>
  <sheetData>
    <row r="1" spans="1:9" x14ac:dyDescent="0.25">
      <c r="A1" t="s">
        <v>444</v>
      </c>
      <c r="E1" s="33" t="s">
        <v>498</v>
      </c>
      <c r="F1" t="s">
        <v>499</v>
      </c>
      <c r="G1" t="s">
        <v>499</v>
      </c>
      <c r="H1" t="s">
        <v>499</v>
      </c>
    </row>
    <row r="2" spans="1:9" x14ac:dyDescent="0.25">
      <c r="B2" t="s">
        <v>500</v>
      </c>
      <c r="E2" s="34">
        <v>0</v>
      </c>
      <c r="F2">
        <v>1</v>
      </c>
      <c r="G2">
        <v>2</v>
      </c>
      <c r="H2">
        <v>3</v>
      </c>
    </row>
    <row r="3" spans="1:9" x14ac:dyDescent="0.25">
      <c r="E3" s="34"/>
    </row>
    <row r="4" spans="1:9" x14ac:dyDescent="0.25">
      <c r="A4" s="8" t="s">
        <v>447</v>
      </c>
      <c r="E4" s="34">
        <v>21.9</v>
      </c>
      <c r="F4">
        <v>9.1999999999999993</v>
      </c>
      <c r="G4">
        <f>40-30.2</f>
        <v>9.8000000000000007</v>
      </c>
      <c r="H4">
        <f xml:space="preserve"> 55.8 - 43.7</f>
        <v>12.099999999999994</v>
      </c>
    </row>
    <row r="5" spans="1:9" x14ac:dyDescent="0.25">
      <c r="A5" s="8" t="s">
        <v>448</v>
      </c>
      <c r="E5" s="34">
        <v>24.5</v>
      </c>
      <c r="F5">
        <v>10.7</v>
      </c>
      <c r="G5">
        <f>42.1-31.1</f>
        <v>11</v>
      </c>
      <c r="H5">
        <f>51.5 - 40</f>
        <v>11.5</v>
      </c>
    </row>
    <row r="6" spans="1:9" x14ac:dyDescent="0.25">
      <c r="A6" s="8" t="s">
        <v>449</v>
      </c>
      <c r="E6" s="34">
        <v>22.9</v>
      </c>
      <c r="F6">
        <v>10.5</v>
      </c>
      <c r="G6">
        <f>46.8-36.1</f>
        <v>10.699999999999996</v>
      </c>
      <c r="H6">
        <f xml:space="preserve"> 42.6 - 31.5</f>
        <v>11.100000000000001</v>
      </c>
      <c r="I6" s="8"/>
    </row>
    <row r="7" spans="1:9" x14ac:dyDescent="0.25">
      <c r="A7" s="8" t="s">
        <v>450</v>
      </c>
      <c r="E7" s="34">
        <v>25.1</v>
      </c>
      <c r="F7">
        <v>10.7</v>
      </c>
      <c r="G7">
        <f xml:space="preserve"> 47-36.1</f>
        <v>10.899999999999999</v>
      </c>
      <c r="H7">
        <f xml:space="preserve"> 50.8 - 38</f>
        <v>12.799999999999997</v>
      </c>
      <c r="I7" s="8"/>
    </row>
    <row r="8" spans="1:9" x14ac:dyDescent="0.25">
      <c r="A8" s="8" t="s">
        <v>451</v>
      </c>
      <c r="E8" s="34">
        <v>25.7</v>
      </c>
      <c r="F8">
        <v>11</v>
      </c>
      <c r="G8">
        <f>42-30.7</f>
        <v>11.3</v>
      </c>
      <c r="H8">
        <f xml:space="preserve"> 66.1 - 53.7</f>
        <v>12.399999999999991</v>
      </c>
    </row>
    <row r="9" spans="1:9" x14ac:dyDescent="0.25">
      <c r="A9" s="8" t="s">
        <v>452</v>
      </c>
      <c r="E9" s="34">
        <v>23.8</v>
      </c>
      <c r="F9">
        <f>52.3-42.3</f>
        <v>10</v>
      </c>
      <c r="G9">
        <f>41.5-30.8</f>
        <v>10.7</v>
      </c>
      <c r="H9">
        <f xml:space="preserve"> 40.4-27.9</f>
        <v>12.5</v>
      </c>
    </row>
    <row r="10" spans="1:9" x14ac:dyDescent="0.25">
      <c r="A10" s="8" t="s">
        <v>453</v>
      </c>
      <c r="E10" s="34">
        <v>24.2</v>
      </c>
      <c r="F10">
        <f>63.3 - 55.2</f>
        <v>8.0999999999999943</v>
      </c>
      <c r="G10">
        <f>46-36</f>
        <v>10</v>
      </c>
      <c r="H10">
        <f>54.6 - 43</f>
        <v>11.600000000000001</v>
      </c>
    </row>
    <row r="11" spans="1:9" x14ac:dyDescent="0.25">
      <c r="A11" s="8" t="s">
        <v>454</v>
      </c>
      <c r="E11" s="34">
        <v>19.899999999999999</v>
      </c>
      <c r="F11">
        <f xml:space="preserve"> 53.4 - 42.9</f>
        <v>10.5</v>
      </c>
      <c r="G11">
        <f>43.4-32.9</f>
        <v>10.5</v>
      </c>
      <c r="H11">
        <f xml:space="preserve"> 46.4 - 36</f>
        <v>10.399999999999999</v>
      </c>
    </row>
    <row r="12" spans="1:9" x14ac:dyDescent="0.25">
      <c r="A12" s="8" t="s">
        <v>455</v>
      </c>
      <c r="E12" s="34">
        <v>20.7</v>
      </c>
      <c r="F12">
        <f>49.8-41.4</f>
        <v>8.3999999999999986</v>
      </c>
      <c r="G12">
        <f xml:space="preserve"> 50.2-41.1</f>
        <v>9.1000000000000014</v>
      </c>
      <c r="H12">
        <f xml:space="preserve"> 45.6 - 36</f>
        <v>9.6000000000000014</v>
      </c>
    </row>
    <row r="13" spans="1:9" x14ac:dyDescent="0.25">
      <c r="A13" s="8" t="s">
        <v>456</v>
      </c>
      <c r="E13" s="34">
        <v>22.3</v>
      </c>
      <c r="F13">
        <f>47 - 36.8</f>
        <v>10.200000000000003</v>
      </c>
      <c r="G13">
        <f>50-39.5</f>
        <v>10.5</v>
      </c>
      <c r="H13">
        <f xml:space="preserve"> 52.8 - 42.4</f>
        <v>10.399999999999999</v>
      </c>
    </row>
    <row r="14" spans="1:9" x14ac:dyDescent="0.25">
      <c r="A14" s="8" t="s">
        <v>457</v>
      </c>
      <c r="E14" s="34">
        <v>19.5</v>
      </c>
      <c r="F14">
        <f>43.9 - 34.8</f>
        <v>9.1000000000000014</v>
      </c>
      <c r="G14">
        <f xml:space="preserve"> 51-42.2</f>
        <v>8.7999999999999972</v>
      </c>
      <c r="H14">
        <f xml:space="preserve"> 50 - 40.2</f>
        <v>9.7999999999999972</v>
      </c>
    </row>
    <row r="15" spans="1:9" x14ac:dyDescent="0.25">
      <c r="A15" s="8" t="s">
        <v>458</v>
      </c>
      <c r="E15" s="34">
        <v>22.7</v>
      </c>
      <c r="F15">
        <f>48-39.1</f>
        <v>8.8999999999999986</v>
      </c>
      <c r="G15">
        <f>44.8 - 35.5</f>
        <v>9.2999999999999972</v>
      </c>
      <c r="H15">
        <f xml:space="preserve"> 43.7 - 33.1</f>
        <v>10.600000000000001</v>
      </c>
    </row>
    <row r="16" spans="1:9" x14ac:dyDescent="0.25">
      <c r="A16" s="8" t="s">
        <v>459</v>
      </c>
      <c r="E16" s="34">
        <v>22.7</v>
      </c>
      <c r="F16">
        <f>45-35</f>
        <v>10</v>
      </c>
      <c r="G16">
        <f>42.2 - 32.1</f>
        <v>10.100000000000001</v>
      </c>
      <c r="H16">
        <f xml:space="preserve"> 44.6 - 33.6</f>
        <v>11</v>
      </c>
    </row>
    <row r="17" spans="1:14" x14ac:dyDescent="0.25">
      <c r="A17" s="8" t="s">
        <v>460</v>
      </c>
      <c r="E17" s="34">
        <v>21.2</v>
      </c>
      <c r="F17">
        <f>55.7-46.5</f>
        <v>9.2000000000000028</v>
      </c>
      <c r="G17">
        <f>43 - 33.2</f>
        <v>9.7999999999999972</v>
      </c>
      <c r="H17">
        <f xml:space="preserve"> 46.4 - 34.8</f>
        <v>11.600000000000001</v>
      </c>
    </row>
    <row r="18" spans="1:14" x14ac:dyDescent="0.25">
      <c r="A18" s="8" t="s">
        <v>461</v>
      </c>
      <c r="E18" s="34">
        <v>17.5</v>
      </c>
      <c r="F18">
        <f>45-36.9</f>
        <v>8.1000000000000014</v>
      </c>
      <c r="G18">
        <f xml:space="preserve"> 43- 34.5</f>
        <v>8.5</v>
      </c>
      <c r="H18">
        <f xml:space="preserve"> 49.7 - 40.3</f>
        <v>9.4000000000000057</v>
      </c>
    </row>
    <row r="19" spans="1:14" x14ac:dyDescent="0.25">
      <c r="A19" s="8" t="s">
        <v>462</v>
      </c>
      <c r="E19" s="34">
        <v>24.7</v>
      </c>
      <c r="F19">
        <f>50-40.2</f>
        <v>9.7999999999999972</v>
      </c>
      <c r="G19">
        <f xml:space="preserve"> 51.6 - 41.1</f>
        <v>10.5</v>
      </c>
      <c r="H19">
        <f xml:space="preserve"> 67- 55.4</f>
        <v>11.600000000000001</v>
      </c>
    </row>
    <row r="20" spans="1:14" x14ac:dyDescent="0.25">
      <c r="A20" s="8" t="s">
        <v>463</v>
      </c>
      <c r="E20" s="34">
        <v>19.8</v>
      </c>
      <c r="F20">
        <f>52.5-44.2</f>
        <v>8.2999999999999972</v>
      </c>
      <c r="G20">
        <f xml:space="preserve"> 45.4 - 36.9</f>
        <v>8.5</v>
      </c>
      <c r="H20">
        <f xml:space="preserve"> 64.2 - 52.1</f>
        <v>12.100000000000001</v>
      </c>
    </row>
    <row r="21" spans="1:14" x14ac:dyDescent="0.25">
      <c r="A21" s="8" t="s">
        <v>464</v>
      </c>
      <c r="E21" s="34">
        <v>21.9</v>
      </c>
      <c r="F21">
        <f>63-55.3</f>
        <v>7.7000000000000028</v>
      </c>
      <c r="G21">
        <f xml:space="preserve"> 43.1 -34.8</f>
        <v>8.3000000000000043</v>
      </c>
      <c r="H21">
        <f xml:space="preserve"> 48.9 - 39</f>
        <v>9.8999999999999986</v>
      </c>
    </row>
    <row r="22" spans="1:14" x14ac:dyDescent="0.25">
      <c r="A22" s="8" t="s">
        <v>465</v>
      </c>
      <c r="E22" s="34">
        <v>25.1</v>
      </c>
      <c r="F22">
        <f>62-52.3</f>
        <v>9.7000000000000028</v>
      </c>
      <c r="G22">
        <f xml:space="preserve"> 40.2 - 30.7</f>
        <v>9.5000000000000036</v>
      </c>
      <c r="H22">
        <f xml:space="preserve"> 46.3 - 35.8</f>
        <v>10.5</v>
      </c>
    </row>
    <row r="23" spans="1:14" x14ac:dyDescent="0.25">
      <c r="A23" s="8" t="s">
        <v>467</v>
      </c>
      <c r="E23" s="34">
        <v>26.2</v>
      </c>
      <c r="F23">
        <f>53.2-43.3</f>
        <v>9.9000000000000057</v>
      </c>
      <c r="G23">
        <f xml:space="preserve"> 50.3 - 40.8</f>
        <v>9.5</v>
      </c>
      <c r="H23">
        <f>62.3 - 51.3</f>
        <v>11</v>
      </c>
    </row>
    <row r="24" spans="1:14" x14ac:dyDescent="0.25">
      <c r="A24" t="s">
        <v>501</v>
      </c>
      <c r="E24" s="35">
        <f>AVERAGE(E4:E13)</f>
        <v>23.1</v>
      </c>
      <c r="F24" s="35">
        <f>AVERAGE(F4:F13)</f>
        <v>9.93</v>
      </c>
      <c r="G24" s="35">
        <f>AVERAGE(G4:G13)</f>
        <v>10.45</v>
      </c>
      <c r="H24" s="35">
        <f>AVERAGE(H4:H13)</f>
        <v>11.439999999999998</v>
      </c>
      <c r="I24" s="35"/>
      <c r="J24" s="36"/>
      <c r="K24" s="9" t="s">
        <v>498</v>
      </c>
      <c r="L24" s="9" t="s">
        <v>502</v>
      </c>
      <c r="M24" s="9" t="s">
        <v>503</v>
      </c>
      <c r="N24" s="10" t="s">
        <v>504</v>
      </c>
    </row>
    <row r="25" spans="1:14" x14ac:dyDescent="0.25">
      <c r="A25" t="s">
        <v>505</v>
      </c>
      <c r="E25" s="35">
        <f>AVERAGEA(E14:E23)</f>
        <v>22.130000000000003</v>
      </c>
      <c r="F25" s="35">
        <f>AVERAGEA(F14:F23)</f>
        <v>9.07</v>
      </c>
      <c r="G25" s="35">
        <f>AVERAGEA(G14:G23)</f>
        <v>9.2800000000000011</v>
      </c>
      <c r="H25" s="35">
        <f>AVERAGEA(H14:H23)</f>
        <v>10.75</v>
      </c>
      <c r="J25" s="37" t="s">
        <v>506</v>
      </c>
      <c r="K25">
        <f t="shared" ref="K25:L25" si="0">_xlfn.T.TEST(E4:E13,E29:E38,2,2)</f>
        <v>0.13005754993060265</v>
      </c>
      <c r="L25">
        <f t="shared" si="0"/>
        <v>0.20669139538194228</v>
      </c>
      <c r="M25">
        <f>_xlfn.T.TEST(G4:G13,G29:G38,2,2)</f>
        <v>4.7679168128430191E-3</v>
      </c>
      <c r="N25" s="38">
        <f>_xlfn.T.TEST(H4:H13,H29:H38,2,2)</f>
        <v>1.1762259288832543E-3</v>
      </c>
    </row>
    <row r="26" spans="1:14" x14ac:dyDescent="0.25">
      <c r="A26" t="s">
        <v>444</v>
      </c>
      <c r="E26" s="34"/>
      <c r="J26" s="11" t="s">
        <v>507</v>
      </c>
      <c r="K26" s="12">
        <f t="shared" ref="K26:M26" si="1">_xlfn.T.TEST(E14:E23,E39:E48,2,2)</f>
        <v>0.7000275950944379</v>
      </c>
      <c r="L26" s="12">
        <f t="shared" si="1"/>
        <v>0.97389934203729756</v>
      </c>
      <c r="M26" s="12">
        <f t="shared" si="1"/>
        <v>0.15173391149739759</v>
      </c>
      <c r="N26" s="13">
        <f>_xlfn.T.TEST(H14:H23,H39:H48,2,2)</f>
        <v>1.6669291067873995E-5</v>
      </c>
    </row>
    <row r="27" spans="1:14" x14ac:dyDescent="0.25">
      <c r="B27" t="s">
        <v>500</v>
      </c>
      <c r="E27" s="34">
        <v>0</v>
      </c>
      <c r="F27">
        <v>1</v>
      </c>
      <c r="G27">
        <v>2</v>
      </c>
      <c r="H27">
        <v>3</v>
      </c>
    </row>
    <row r="28" spans="1:14" x14ac:dyDescent="0.25">
      <c r="E28" s="34"/>
    </row>
    <row r="29" spans="1:14" x14ac:dyDescent="0.25">
      <c r="A29" s="14" t="s">
        <v>474</v>
      </c>
      <c r="E29" s="34">
        <v>18.7</v>
      </c>
      <c r="F29">
        <v>8.6</v>
      </c>
      <c r="G29">
        <f>44-35.3</f>
        <v>8.7000000000000028</v>
      </c>
      <c r="H29">
        <f xml:space="preserve"> 59.3 - 49.4</f>
        <v>9.8999999999999986</v>
      </c>
    </row>
    <row r="30" spans="1:14" x14ac:dyDescent="0.25">
      <c r="A30" s="14" t="s">
        <v>475</v>
      </c>
      <c r="E30" s="34">
        <v>22.5</v>
      </c>
      <c r="F30">
        <v>9.8000000000000007</v>
      </c>
      <c r="G30">
        <f xml:space="preserve"> 48.5-38.2</f>
        <v>10.299999999999997</v>
      </c>
      <c r="H30">
        <f xml:space="preserve"> 48.2 - 38.1</f>
        <v>10.100000000000001</v>
      </c>
    </row>
    <row r="31" spans="1:14" x14ac:dyDescent="0.25">
      <c r="A31" s="14" t="s">
        <v>476</v>
      </c>
      <c r="E31" s="34">
        <v>21.8</v>
      </c>
      <c r="F31">
        <v>9.1999999999999993</v>
      </c>
      <c r="G31">
        <f>44-34.7</f>
        <v>9.2999999999999972</v>
      </c>
      <c r="H31">
        <f xml:space="preserve"> 52.8 - 42</f>
        <v>10.799999999999997</v>
      </c>
    </row>
    <row r="32" spans="1:14" x14ac:dyDescent="0.25">
      <c r="A32" s="14" t="s">
        <v>477</v>
      </c>
      <c r="E32" s="34">
        <v>22.7</v>
      </c>
      <c r="F32">
        <v>9.8000000000000007</v>
      </c>
      <c r="G32">
        <f>45-35.1</f>
        <v>9.8999999999999986</v>
      </c>
      <c r="H32">
        <f xml:space="preserve"> 50.7 - 40</f>
        <v>10.700000000000003</v>
      </c>
    </row>
    <row r="33" spans="1:8" x14ac:dyDescent="0.25">
      <c r="A33" s="14" t="s">
        <v>478</v>
      </c>
      <c r="E33" s="34">
        <v>21</v>
      </c>
      <c r="F33">
        <v>8.8000000000000007</v>
      </c>
      <c r="G33">
        <f>44-34.4</f>
        <v>9.6000000000000014</v>
      </c>
      <c r="H33">
        <f xml:space="preserve"> 56.2 - 45.7</f>
        <v>10.5</v>
      </c>
    </row>
    <row r="34" spans="1:8" x14ac:dyDescent="0.25">
      <c r="A34" s="14" t="s">
        <v>479</v>
      </c>
      <c r="E34" s="34">
        <v>23.9</v>
      </c>
      <c r="F34">
        <f xml:space="preserve"> 42-31.4</f>
        <v>10.600000000000001</v>
      </c>
      <c r="G34">
        <f>49.7-39.9</f>
        <v>9.8000000000000043</v>
      </c>
      <c r="H34">
        <f xml:space="preserve"> 53.1 - 43.3</f>
        <v>9.8000000000000043</v>
      </c>
    </row>
    <row r="35" spans="1:8" x14ac:dyDescent="0.25">
      <c r="A35" s="14" t="s">
        <v>480</v>
      </c>
      <c r="E35" s="34">
        <v>25.2</v>
      </c>
      <c r="F35">
        <f>36.5-25.2</f>
        <v>11.3</v>
      </c>
      <c r="G35">
        <f>48.3-37.6</f>
        <v>10.699999999999996</v>
      </c>
      <c r="H35">
        <f xml:space="preserve"> 46.7 - 36.6</f>
        <v>10.100000000000001</v>
      </c>
    </row>
    <row r="36" spans="1:8" x14ac:dyDescent="0.25">
      <c r="A36" s="14" t="s">
        <v>481</v>
      </c>
      <c r="E36" s="34">
        <v>21.4</v>
      </c>
      <c r="F36">
        <f xml:space="preserve"> 37 - 28.8</f>
        <v>8.1999999999999993</v>
      </c>
      <c r="G36">
        <f>43.3-34.3</f>
        <v>9</v>
      </c>
      <c r="H36">
        <f xml:space="preserve"> 54.8 - 45.4</f>
        <v>9.3999999999999986</v>
      </c>
    </row>
    <row r="37" spans="1:8" x14ac:dyDescent="0.25">
      <c r="A37" s="14" t="s">
        <v>482</v>
      </c>
      <c r="E37" s="34">
        <v>20.399999999999999</v>
      </c>
      <c r="F37">
        <f>38.3- 29.5</f>
        <v>8.7999999999999972</v>
      </c>
      <c r="G37">
        <f>44.5-36</f>
        <v>8.5</v>
      </c>
      <c r="H37">
        <f xml:space="preserve"> 39 - 30</f>
        <v>9</v>
      </c>
    </row>
    <row r="38" spans="1:8" x14ac:dyDescent="0.25">
      <c r="A38" s="14" t="s">
        <v>483</v>
      </c>
      <c r="E38" s="34">
        <v>19.8</v>
      </c>
      <c r="F38">
        <f>44.6-36.4</f>
        <v>8.2000000000000028</v>
      </c>
      <c r="G38">
        <f>40.4-31.7</f>
        <v>8.6999999999999993</v>
      </c>
      <c r="H38">
        <f xml:space="preserve"> 43.8 - 34.5</f>
        <v>9.2999999999999972</v>
      </c>
    </row>
    <row r="39" spans="1:8" x14ac:dyDescent="0.25">
      <c r="A39" s="14" t="s">
        <v>484</v>
      </c>
      <c r="E39" s="34">
        <v>21.8</v>
      </c>
      <c r="F39">
        <f>50.2-40.5</f>
        <v>9.7000000000000028</v>
      </c>
      <c r="G39">
        <f xml:space="preserve"> 47.2 - 38.4</f>
        <v>8.8000000000000043</v>
      </c>
      <c r="H39">
        <f xml:space="preserve"> 45.2 - 36.4</f>
        <v>8.8000000000000043</v>
      </c>
    </row>
    <row r="40" spans="1:8" x14ac:dyDescent="0.25">
      <c r="A40" s="14" t="s">
        <v>485</v>
      </c>
      <c r="E40" s="34">
        <v>23</v>
      </c>
      <c r="F40">
        <f>45-36.2</f>
        <v>8.7999999999999972</v>
      </c>
      <c r="G40">
        <f xml:space="preserve"> 39.8- 29.5</f>
        <v>10.299999999999997</v>
      </c>
      <c r="H40">
        <f xml:space="preserve"> 43.9 - 35.3</f>
        <v>8.6000000000000014</v>
      </c>
    </row>
    <row r="41" spans="1:8" x14ac:dyDescent="0.25">
      <c r="A41" s="14" t="s">
        <v>486</v>
      </c>
      <c r="E41" s="34">
        <v>20.5</v>
      </c>
      <c r="F41">
        <f>46.5-37.2</f>
        <v>9.2999999999999972</v>
      </c>
      <c r="G41">
        <f xml:space="preserve"> 45 - 36.5</f>
        <v>8.5</v>
      </c>
      <c r="H41">
        <f>45.5 - 36.1</f>
        <v>9.3999999999999986</v>
      </c>
    </row>
    <row r="42" spans="1:8" x14ac:dyDescent="0.25">
      <c r="A42" s="14" t="s">
        <v>487</v>
      </c>
      <c r="E42" s="34">
        <v>20.7</v>
      </c>
      <c r="F42">
        <f>45-36.2</f>
        <v>8.7999999999999972</v>
      </c>
      <c r="G42">
        <f>47 - 37.8</f>
        <v>9.2000000000000028</v>
      </c>
      <c r="H42">
        <f>42.8 - 34</f>
        <v>8.7999999999999972</v>
      </c>
    </row>
    <row r="43" spans="1:8" x14ac:dyDescent="0.25">
      <c r="A43" s="14" t="s">
        <v>488</v>
      </c>
      <c r="E43" s="34">
        <v>21.3</v>
      </c>
      <c r="F43">
        <f>37-29.1</f>
        <v>7.8999999999999986</v>
      </c>
      <c r="G43">
        <f xml:space="preserve"> 41.2 -  33.2</f>
        <v>8</v>
      </c>
      <c r="H43">
        <f xml:space="preserve"> 48.9 - 39.1</f>
        <v>9.7999999999999972</v>
      </c>
    </row>
    <row r="44" spans="1:8" x14ac:dyDescent="0.25">
      <c r="A44" s="14" t="s">
        <v>489</v>
      </c>
      <c r="E44" s="34">
        <v>20.8</v>
      </c>
      <c r="F44">
        <f>59.5-50</f>
        <v>9.5</v>
      </c>
      <c r="G44">
        <f xml:space="preserve"> 53.3 - 45.1</f>
        <v>8.1999999999999957</v>
      </c>
      <c r="H44">
        <f xml:space="preserve"> 55.2 - 47</f>
        <v>8.2000000000000028</v>
      </c>
    </row>
    <row r="45" spans="1:8" x14ac:dyDescent="0.25">
      <c r="A45" s="14" t="s">
        <v>490</v>
      </c>
      <c r="E45" s="34">
        <v>22.3</v>
      </c>
      <c r="F45">
        <f>57.7-48.5</f>
        <v>9.2000000000000028</v>
      </c>
      <c r="G45">
        <f xml:space="preserve"> 54.8 - 47</f>
        <v>7.7999999999999972</v>
      </c>
      <c r="H45">
        <f xml:space="preserve"> 59.1 - 50.7</f>
        <v>8.3999999999999986</v>
      </c>
    </row>
    <row r="46" spans="1:8" x14ac:dyDescent="0.25">
      <c r="A46" s="14" t="s">
        <v>491</v>
      </c>
      <c r="E46" s="34">
        <v>21.8</v>
      </c>
      <c r="F46">
        <f>61.3-52.1</f>
        <v>9.1999999999999957</v>
      </c>
      <c r="G46">
        <f xml:space="preserve"> 50.3 - 42.3</f>
        <v>8</v>
      </c>
      <c r="H46">
        <f xml:space="preserve"> 59.1 - 50</f>
        <v>9.1000000000000014</v>
      </c>
    </row>
    <row r="47" spans="1:8" x14ac:dyDescent="0.25">
      <c r="A47" s="14" t="s">
        <v>492</v>
      </c>
      <c r="E47" s="34">
        <v>23.5</v>
      </c>
      <c r="F47">
        <f>49-39.7</f>
        <v>9.2999999999999972</v>
      </c>
      <c r="G47">
        <f xml:space="preserve"> 53.2 - 44</f>
        <v>9.2000000000000028</v>
      </c>
      <c r="H47">
        <f xml:space="preserve"> 47.8 - 38.5</f>
        <v>9.2999999999999972</v>
      </c>
    </row>
    <row r="48" spans="1:8" x14ac:dyDescent="0.25">
      <c r="A48" s="14" t="s">
        <v>493</v>
      </c>
      <c r="E48" s="34">
        <v>22</v>
      </c>
      <c r="F48">
        <f>53.2-44.1</f>
        <v>9.1000000000000014</v>
      </c>
      <c r="G48">
        <f xml:space="preserve"> 46.8 - 37.2</f>
        <v>9.5999999999999943</v>
      </c>
      <c r="H48">
        <f>57.6 - 49</f>
        <v>8.6000000000000014</v>
      </c>
    </row>
    <row r="49" spans="1:10" x14ac:dyDescent="0.25">
      <c r="A49" s="33" t="s">
        <v>501</v>
      </c>
      <c r="E49" s="35">
        <f>AVERAGE(E29:E38)</f>
        <v>21.740000000000002</v>
      </c>
      <c r="F49" s="35">
        <f>AVERAGE(F29:F38)</f>
        <v>9.3300000000000018</v>
      </c>
      <c r="G49" s="35">
        <f>AVERAGE(G29:G38)</f>
        <v>9.4499999999999993</v>
      </c>
      <c r="H49" s="35">
        <f>AVERAGE(H29:H38)</f>
        <v>9.9600000000000009</v>
      </c>
      <c r="I49" s="35"/>
      <c r="J49" s="35"/>
    </row>
    <row r="50" spans="1:10" x14ac:dyDescent="0.25">
      <c r="A50" s="33" t="s">
        <v>505</v>
      </c>
      <c r="E50" s="35">
        <f>AVERAGE(E39:E48)</f>
        <v>21.770000000000003</v>
      </c>
      <c r="F50" s="35">
        <f>AVERAGE(F39:F48)</f>
        <v>9.0799999999999983</v>
      </c>
      <c r="G50" s="35">
        <f>AVERAGE(G39:G48)</f>
        <v>8.76</v>
      </c>
      <c r="H50" s="35">
        <f>AVERAGE(H39:H48)</f>
        <v>8.9</v>
      </c>
      <c r="J50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DAFD-0900-4E92-B255-D48D61177677}">
  <dimension ref="A1:N121"/>
  <sheetViews>
    <sheetView tabSelected="1" workbookViewId="0">
      <selection activeCell="R12" sqref="R12"/>
    </sheetView>
  </sheetViews>
  <sheetFormatPr defaultRowHeight="15" x14ac:dyDescent="0.25"/>
  <sheetData>
    <row r="1" spans="1:14" x14ac:dyDescent="0.25">
      <c r="A1" s="39" t="s">
        <v>508</v>
      </c>
      <c r="B1" s="29" t="s">
        <v>509</v>
      </c>
      <c r="C1" s="29" t="s">
        <v>510</v>
      </c>
      <c r="D1" s="40"/>
      <c r="E1" s="29" t="s">
        <v>511</v>
      </c>
      <c r="F1" s="29" t="s">
        <v>512</v>
      </c>
      <c r="G1" s="29" t="s">
        <v>513</v>
      </c>
      <c r="H1" s="29" t="s">
        <v>514</v>
      </c>
      <c r="I1" s="29" t="s">
        <v>511</v>
      </c>
      <c r="J1" s="29" t="s">
        <v>512</v>
      </c>
      <c r="K1" s="29" t="s">
        <v>513</v>
      </c>
      <c r="L1" s="29" t="s">
        <v>514</v>
      </c>
      <c r="M1" s="29"/>
      <c r="N1" s="29"/>
    </row>
    <row r="2" spans="1:14" x14ac:dyDescent="0.25">
      <c r="A2" s="28" t="s">
        <v>515</v>
      </c>
      <c r="B2" s="28">
        <v>1</v>
      </c>
      <c r="C2" s="28">
        <v>19.47</v>
      </c>
      <c r="D2" s="41"/>
      <c r="E2" s="28" t="s">
        <v>515</v>
      </c>
      <c r="F2" s="28">
        <f>AVERAGE(B2:B4)</f>
        <v>1.0333333333333334</v>
      </c>
      <c r="G2" s="28">
        <f>AVERAGE(C2:C4)</f>
        <v>19.456666666666667</v>
      </c>
      <c r="H2">
        <v>22.5</v>
      </c>
      <c r="I2" s="28" t="s">
        <v>516</v>
      </c>
      <c r="J2" s="28">
        <f>AVERAGE(B62:B64)</f>
        <v>2.2100000000000004</v>
      </c>
      <c r="K2" s="28">
        <f>AVERAGE(C62:C64)</f>
        <v>21.113333333333333</v>
      </c>
      <c r="L2">
        <v>25.8</v>
      </c>
      <c r="M2" s="28"/>
      <c r="N2" s="28"/>
    </row>
    <row r="3" spans="1:14" x14ac:dyDescent="0.25">
      <c r="A3" s="28" t="s">
        <v>515</v>
      </c>
      <c r="B3" s="28">
        <v>0.99</v>
      </c>
      <c r="C3" s="28">
        <v>19.510000000000002</v>
      </c>
      <c r="D3" s="41"/>
      <c r="E3" s="28" t="s">
        <v>517</v>
      </c>
      <c r="F3" s="28">
        <f>AVERAGE(B5:B7)</f>
        <v>1.2266666666666666</v>
      </c>
      <c r="G3" s="28">
        <f>AVERAGE(C5:C7)</f>
        <v>18.740000000000002</v>
      </c>
      <c r="H3">
        <v>21.9</v>
      </c>
      <c r="I3" s="28" t="s">
        <v>518</v>
      </c>
      <c r="J3" s="28">
        <f>AVERAGE(B65:B67)</f>
        <v>0.96</v>
      </c>
      <c r="K3" s="28">
        <f>AVERAGE(C65:C67)</f>
        <v>22.466666666666669</v>
      </c>
      <c r="L3">
        <v>25.6</v>
      </c>
      <c r="M3" s="28"/>
      <c r="N3" s="28"/>
    </row>
    <row r="4" spans="1:14" x14ac:dyDescent="0.25">
      <c r="A4" s="28" t="s">
        <v>515</v>
      </c>
      <c r="B4" s="28">
        <v>1.1100000000000001</v>
      </c>
      <c r="C4" s="28">
        <v>19.39</v>
      </c>
      <c r="D4" s="41"/>
      <c r="E4" s="28" t="s">
        <v>519</v>
      </c>
      <c r="F4" s="28">
        <f>AVERAGE(B8:B10)</f>
        <v>1.3733333333333333</v>
      </c>
      <c r="G4" s="28">
        <f>AVERAGE(C8:C10)</f>
        <v>19.25</v>
      </c>
      <c r="H4">
        <v>22.4</v>
      </c>
      <c r="I4" s="28" t="s">
        <v>520</v>
      </c>
      <c r="J4" s="28">
        <f>AVERAGE(B68:B70)</f>
        <v>0.59666666666666668</v>
      </c>
      <c r="K4" s="28">
        <f>AVERAGE(C68:C70)</f>
        <v>23.236666666666665</v>
      </c>
      <c r="L4">
        <v>25.8</v>
      </c>
      <c r="M4" s="28"/>
      <c r="N4" s="28"/>
    </row>
    <row r="5" spans="1:14" x14ac:dyDescent="0.25">
      <c r="A5" s="28" t="s">
        <v>517</v>
      </c>
      <c r="B5" s="28">
        <v>1.3</v>
      </c>
      <c r="C5" s="28">
        <v>18.66</v>
      </c>
      <c r="D5" s="41"/>
      <c r="E5" s="28" t="s">
        <v>521</v>
      </c>
      <c r="F5" s="28">
        <f>AVERAGE(B11:B13)</f>
        <v>0.70666666666666667</v>
      </c>
      <c r="G5" s="28">
        <f>AVERAGE(C11:C13)</f>
        <v>18.97</v>
      </c>
      <c r="H5">
        <v>21.9</v>
      </c>
      <c r="I5" s="28" t="s">
        <v>522</v>
      </c>
      <c r="J5" s="28">
        <f>AVERAGE(B71:B73)</f>
        <v>1.5166666666666666</v>
      </c>
      <c r="K5" s="28">
        <f>AVERAGE(C71:C73)</f>
        <v>21.036666666666665</v>
      </c>
      <c r="L5">
        <v>25.2</v>
      </c>
      <c r="M5" s="28"/>
      <c r="N5" s="28"/>
    </row>
    <row r="6" spans="1:14" x14ac:dyDescent="0.25">
      <c r="A6" s="28" t="s">
        <v>517</v>
      </c>
      <c r="B6" s="28">
        <v>1.24</v>
      </c>
      <c r="C6" s="28">
        <v>18.71</v>
      </c>
      <c r="D6" s="41"/>
      <c r="E6" s="28" t="s">
        <v>523</v>
      </c>
      <c r="F6" s="28">
        <f>AVERAGE(B14:B16)</f>
        <v>1.2266666666666666</v>
      </c>
      <c r="G6" s="28">
        <f>AVERAGE(C14:C16)</f>
        <v>19.146666666666665</v>
      </c>
      <c r="H6">
        <v>22.2</v>
      </c>
      <c r="I6" s="28" t="s">
        <v>524</v>
      </c>
      <c r="J6" s="28">
        <f>AVERAGE(B74:B76)</f>
        <v>1.5633333333333335</v>
      </c>
      <c r="K6" s="28">
        <f>AVERAGE(C74:C76)</f>
        <v>20.696666666666669</v>
      </c>
      <c r="L6">
        <v>24.5</v>
      </c>
      <c r="M6" s="28"/>
      <c r="N6" s="28"/>
    </row>
    <row r="7" spans="1:14" x14ac:dyDescent="0.25">
      <c r="A7" s="28" t="s">
        <v>517</v>
      </c>
      <c r="B7" s="28">
        <v>1.1399999999999999</v>
      </c>
      <c r="C7" s="28">
        <v>18.850000000000001</v>
      </c>
      <c r="D7" s="41"/>
      <c r="E7" s="28" t="s">
        <v>525</v>
      </c>
      <c r="F7" s="28">
        <f>AVERAGE(B32:B34)</f>
        <v>0.96333333333333337</v>
      </c>
      <c r="G7" s="28">
        <f>AVERAGE(C32:C34)</f>
        <v>19.669999999999998</v>
      </c>
      <c r="H7">
        <v>22.8</v>
      </c>
      <c r="I7" s="28" t="s">
        <v>526</v>
      </c>
      <c r="J7" s="28">
        <f>AVERAGE(B92:B94)</f>
        <v>1.0433333333333332</v>
      </c>
      <c r="K7" s="28">
        <f>AVERAGE(C92:C94)</f>
        <v>23.106666666666666</v>
      </c>
      <c r="L7">
        <v>26</v>
      </c>
      <c r="M7" s="28"/>
      <c r="N7" s="28"/>
    </row>
    <row r="8" spans="1:14" x14ac:dyDescent="0.25">
      <c r="A8" s="28" t="s">
        <v>519</v>
      </c>
      <c r="B8" s="28">
        <v>1.52</v>
      </c>
      <c r="C8" s="28">
        <v>19.100000000000001</v>
      </c>
      <c r="D8" s="41"/>
      <c r="E8" s="28" t="s">
        <v>527</v>
      </c>
      <c r="F8" s="28">
        <f>AVERAGE(B35:B37)</f>
        <v>1.1766666666666665</v>
      </c>
      <c r="G8" s="28">
        <f>AVERAGE(C35:C37)</f>
        <v>17.940000000000001</v>
      </c>
      <c r="H8">
        <v>20.6</v>
      </c>
      <c r="I8" s="28" t="s">
        <v>528</v>
      </c>
      <c r="J8" s="28">
        <f>AVERAGE(B95:B97)</f>
        <v>0.37333333333333329</v>
      </c>
      <c r="K8" s="28">
        <f>AVERAGE(C95:C97)</f>
        <v>22.146666666666665</v>
      </c>
      <c r="L8">
        <v>24.9</v>
      </c>
      <c r="M8" s="28"/>
      <c r="N8" s="28"/>
    </row>
    <row r="9" spans="1:14" x14ac:dyDescent="0.25">
      <c r="A9" s="28" t="s">
        <v>519</v>
      </c>
      <c r="B9" s="28">
        <v>1.23</v>
      </c>
      <c r="C9" s="28">
        <v>19.48</v>
      </c>
      <c r="D9" s="41"/>
      <c r="E9" s="28" t="s">
        <v>529</v>
      </c>
      <c r="F9" s="28">
        <f>AVERAGE(B38:B40)</f>
        <v>1.3966666666666665</v>
      </c>
      <c r="G9" s="28">
        <f>AVERAGE(C38:C40)</f>
        <v>18.63</v>
      </c>
      <c r="H9">
        <v>21.9</v>
      </c>
      <c r="I9" s="28" t="s">
        <v>530</v>
      </c>
      <c r="J9" s="28">
        <f>AVERAGE(B98:B100)</f>
        <v>1.1733333333333333</v>
      </c>
      <c r="K9" s="28">
        <f>AVERAGE(C98:C100)</f>
        <v>22.143333333333334</v>
      </c>
      <c r="L9">
        <v>25.1</v>
      </c>
      <c r="M9" s="28"/>
      <c r="N9" s="28"/>
    </row>
    <row r="10" spans="1:14" x14ac:dyDescent="0.25">
      <c r="A10" s="28" t="s">
        <v>519</v>
      </c>
      <c r="B10" s="28">
        <v>1.37</v>
      </c>
      <c r="C10" s="28">
        <v>19.170000000000002</v>
      </c>
      <c r="D10" s="41"/>
      <c r="E10" s="28" t="s">
        <v>531</v>
      </c>
      <c r="F10" s="28">
        <f>AVERAGE(B41:B43)</f>
        <v>1.3233333333333333</v>
      </c>
      <c r="G10" s="28">
        <f>AVERAGE(C41:C43)</f>
        <v>17.553333333333335</v>
      </c>
      <c r="H10">
        <v>20.2</v>
      </c>
      <c r="I10" s="28" t="s">
        <v>532</v>
      </c>
      <c r="J10" s="28">
        <f>AVERAGE(B101:B103)</f>
        <v>1.7233333333333334</v>
      </c>
      <c r="K10" s="28">
        <f>AVERAGE(C101:C103)</f>
        <v>23.576666666666664</v>
      </c>
      <c r="L10">
        <v>27.3</v>
      </c>
      <c r="M10" s="28"/>
      <c r="N10" s="28"/>
    </row>
    <row r="11" spans="1:14" x14ac:dyDescent="0.25">
      <c r="A11" s="28" t="s">
        <v>521</v>
      </c>
      <c r="B11" s="28">
        <v>0.71</v>
      </c>
      <c r="C11" s="28">
        <v>18.920000000000002</v>
      </c>
      <c r="D11" s="41"/>
      <c r="E11" s="28" t="s">
        <v>533</v>
      </c>
      <c r="F11" s="28">
        <f>AVERAGE(B44:B46)</f>
        <v>0.54666666666666675</v>
      </c>
      <c r="G11" s="28">
        <f>AVERAGE(C44:C46)</f>
        <v>18.213333333333335</v>
      </c>
      <c r="H11">
        <v>20.5</v>
      </c>
      <c r="I11" s="28" t="s">
        <v>534</v>
      </c>
      <c r="J11" s="28">
        <f>AVERAGE(B104:B106)</f>
        <v>0.98666666666666669</v>
      </c>
      <c r="K11" s="28">
        <f>AVERAGE(C104:C106)</f>
        <v>22.340000000000003</v>
      </c>
      <c r="L11">
        <v>26.2</v>
      </c>
      <c r="M11" s="28"/>
      <c r="N11" s="28"/>
    </row>
    <row r="12" spans="1:14" x14ac:dyDescent="0.25">
      <c r="A12" s="28" t="s">
        <v>521</v>
      </c>
      <c r="B12" s="28">
        <v>0.73</v>
      </c>
      <c r="C12" s="28">
        <v>18.88</v>
      </c>
      <c r="D12" s="41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x14ac:dyDescent="0.25">
      <c r="A13" s="28" t="s">
        <v>521</v>
      </c>
      <c r="B13" s="28">
        <v>0.68</v>
      </c>
      <c r="C13" s="28">
        <v>19.11</v>
      </c>
      <c r="D13" s="41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x14ac:dyDescent="0.25">
      <c r="A14" s="28" t="s">
        <v>523</v>
      </c>
      <c r="B14" s="28">
        <v>1.1499999999999999</v>
      </c>
      <c r="C14" s="28">
        <v>19.239999999999998</v>
      </c>
      <c r="D14" s="41"/>
      <c r="E14" s="42" t="s">
        <v>470</v>
      </c>
      <c r="F14" s="30">
        <f>AVERAGEA(F2:F11)</f>
        <v>1.0973333333333333</v>
      </c>
      <c r="G14" s="30">
        <f>AVERAGEA(G2:G11)</f>
        <v>18.757000000000001</v>
      </c>
      <c r="H14" s="30">
        <f>AVERAGEA(H2:H11)</f>
        <v>21.689999999999998</v>
      </c>
      <c r="I14" s="30" t="s">
        <v>472</v>
      </c>
      <c r="J14" s="30">
        <f t="shared" ref="J14:L14" si="0">AVERAGEA(J2:J11)</f>
        <v>1.2146666666666666</v>
      </c>
      <c r="K14" s="30">
        <f t="shared" si="0"/>
        <v>22.186333333333334</v>
      </c>
      <c r="L14" s="30">
        <f t="shared" si="0"/>
        <v>25.640000000000004</v>
      </c>
      <c r="M14" s="30"/>
      <c r="N14" s="43"/>
    </row>
    <row r="15" spans="1:14" x14ac:dyDescent="0.25">
      <c r="A15" s="28" t="s">
        <v>523</v>
      </c>
      <c r="B15" s="28">
        <v>1.23</v>
      </c>
      <c r="C15" s="28">
        <v>19.12</v>
      </c>
      <c r="D15" s="41"/>
      <c r="E15" s="44" t="s">
        <v>535</v>
      </c>
      <c r="F15" s="45">
        <f>_xlfn.T.TEST(F2:F11,F17:F26,2,3)</f>
        <v>8.3607393447159876E-5</v>
      </c>
      <c r="G15" s="46">
        <f>_xlfn.T.TEST(G2:G11,G17:G26,2,3)</f>
        <v>0.27237941396197951</v>
      </c>
      <c r="H15" s="45">
        <f>_xlfn.T.TEST(H2:H11,H17:H26,2,3)</f>
        <v>9.369867826564458E-3</v>
      </c>
      <c r="I15" s="46"/>
      <c r="J15" s="46">
        <f>_xlfn.T.TEST(J2:J11,J17:J26,2,3)</f>
        <v>0.46579052441965219</v>
      </c>
      <c r="K15" s="46">
        <f>_xlfn.T.TEST(K2:K11,K17:K26,2,3)</f>
        <v>0.95299734312187045</v>
      </c>
      <c r="L15" s="46">
        <f>_xlfn.T.TEST(L2:L11,L17:L26,2,3)</f>
        <v>0.19596493818927166</v>
      </c>
      <c r="M15" s="46"/>
      <c r="N15" s="47"/>
    </row>
    <row r="16" spans="1:14" x14ac:dyDescent="0.25">
      <c r="A16" s="28" t="s">
        <v>523</v>
      </c>
      <c r="B16" s="28">
        <v>1.3</v>
      </c>
      <c r="C16" s="28">
        <v>19.079999999999998</v>
      </c>
      <c r="D16" s="41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5">
      <c r="A17" s="28" t="s">
        <v>536</v>
      </c>
      <c r="B17" s="28">
        <v>0.43</v>
      </c>
      <c r="C17" s="28">
        <v>18.760000000000002</v>
      </c>
      <c r="D17" s="41"/>
      <c r="E17" s="28" t="s">
        <v>536</v>
      </c>
      <c r="F17" s="28">
        <f>AVERAGE(B17:B19)</f>
        <v>0.60333333333333328</v>
      </c>
      <c r="G17" s="28">
        <f>AVERAGE(C17:C19)</f>
        <v>18.626666666666665</v>
      </c>
      <c r="H17">
        <v>21</v>
      </c>
      <c r="I17" s="28" t="s">
        <v>537</v>
      </c>
      <c r="J17" s="28">
        <f>AVERAGE(B77:B79)</f>
        <v>1.28</v>
      </c>
      <c r="K17" s="28">
        <f>AVERAGE(C77:C79)</f>
        <v>22.52</v>
      </c>
      <c r="L17">
        <v>26.9</v>
      </c>
      <c r="M17" s="28"/>
      <c r="N17" s="28"/>
    </row>
    <row r="18" spans="1:14" x14ac:dyDescent="0.25">
      <c r="A18" s="28" t="s">
        <v>536</v>
      </c>
      <c r="B18" s="28">
        <v>0.69</v>
      </c>
      <c r="C18" s="28">
        <v>18.600000000000001</v>
      </c>
      <c r="D18" s="41"/>
      <c r="E18" s="28" t="s">
        <v>538</v>
      </c>
      <c r="F18" s="28">
        <f>AVERAGE(B20:B22)</f>
        <v>0.27</v>
      </c>
      <c r="G18" s="28">
        <f>AVERAGE(C20:C22)</f>
        <v>18.47</v>
      </c>
      <c r="H18">
        <v>20.6</v>
      </c>
      <c r="I18" s="28" t="s">
        <v>539</v>
      </c>
      <c r="J18" s="28">
        <f>AVERAGE(B80:B82)</f>
        <v>2.936666666666667</v>
      </c>
      <c r="K18" s="28">
        <f>AVERAGE(C80:C82)</f>
        <v>23.073333333333334</v>
      </c>
      <c r="L18">
        <v>28.9</v>
      </c>
      <c r="M18" s="28"/>
      <c r="N18" s="28"/>
    </row>
    <row r="19" spans="1:14" x14ac:dyDescent="0.25">
      <c r="A19" s="28" t="s">
        <v>536</v>
      </c>
      <c r="B19" s="28">
        <v>0.69</v>
      </c>
      <c r="C19" s="28">
        <v>18.52</v>
      </c>
      <c r="D19" s="41"/>
      <c r="E19" s="28" t="s">
        <v>540</v>
      </c>
      <c r="F19" s="28">
        <f>AVERAGE(B23:B25)</f>
        <v>0.53</v>
      </c>
      <c r="G19" s="28">
        <f>AVERAGE(C23:C25)</f>
        <v>18.236666666666665</v>
      </c>
      <c r="H19">
        <v>20.8</v>
      </c>
      <c r="I19" s="28" t="s">
        <v>541</v>
      </c>
      <c r="J19" s="28">
        <f>AVERAGE(B83:B85)</f>
        <v>1.08</v>
      </c>
      <c r="K19" s="28">
        <f>AVERAGE(C83:C85)</f>
        <v>21.58</v>
      </c>
      <c r="L19">
        <v>25.4</v>
      </c>
      <c r="M19" s="28"/>
      <c r="N19" s="28"/>
    </row>
    <row r="20" spans="1:14" x14ac:dyDescent="0.25">
      <c r="A20" s="28" t="s">
        <v>538</v>
      </c>
      <c r="B20" s="28">
        <v>0.34</v>
      </c>
      <c r="C20" s="28">
        <v>18.329999999999998</v>
      </c>
      <c r="D20" s="41"/>
      <c r="E20" s="28" t="s">
        <v>542</v>
      </c>
      <c r="F20" s="28">
        <f>AVERAGE(B26:B28)</f>
        <v>0.56999999999999995</v>
      </c>
      <c r="G20" s="28">
        <f>AVERAGE(C26:C28)</f>
        <v>17.926666666666666</v>
      </c>
      <c r="H20">
        <v>20.5</v>
      </c>
      <c r="I20" s="28" t="s">
        <v>543</v>
      </c>
      <c r="J20" s="28">
        <f>AVERAGE(B86:B88)</f>
        <v>0.76333333333333331</v>
      </c>
      <c r="K20" s="28">
        <f>AVERAGE(C86:C88)</f>
        <v>21.113333333333333</v>
      </c>
      <c r="L20">
        <v>25.4</v>
      </c>
      <c r="M20" s="28"/>
      <c r="N20" s="28"/>
    </row>
    <row r="21" spans="1:14" x14ac:dyDescent="0.25">
      <c r="A21" s="28" t="s">
        <v>538</v>
      </c>
      <c r="B21" s="28">
        <v>0.26</v>
      </c>
      <c r="C21" s="28">
        <v>18.57</v>
      </c>
      <c r="D21" s="41"/>
      <c r="E21" s="28" t="s">
        <v>544</v>
      </c>
      <c r="F21" s="28">
        <f>AVERAGE(B29:B31)</f>
        <v>0.64333333333333342</v>
      </c>
      <c r="G21" s="28">
        <f>AVERAGE(C29:C31)</f>
        <v>17.936666666666664</v>
      </c>
      <c r="H21">
        <v>20.3</v>
      </c>
      <c r="I21" s="28" t="s">
        <v>545</v>
      </c>
      <c r="J21" s="28">
        <f>AVERAGE(B89:B91)</f>
        <v>0.89</v>
      </c>
      <c r="K21" s="28">
        <f>AVERAGE(C89:C91)</f>
        <v>22.22</v>
      </c>
      <c r="L21">
        <v>25.6</v>
      </c>
      <c r="M21" s="28"/>
      <c r="N21" s="28"/>
    </row>
    <row r="22" spans="1:14" x14ac:dyDescent="0.25">
      <c r="A22" s="28" t="s">
        <v>538</v>
      </c>
      <c r="B22" s="28">
        <v>0.21</v>
      </c>
      <c r="C22" s="28">
        <v>18.510000000000002</v>
      </c>
      <c r="D22" s="41"/>
      <c r="E22" s="28" t="s">
        <v>546</v>
      </c>
      <c r="F22" s="28">
        <f>AVERAGE(B47:B49)</f>
        <v>0.53666666666666674</v>
      </c>
      <c r="G22" s="28">
        <f>AVERAGE(C47:C49)</f>
        <v>19.429999999999996</v>
      </c>
      <c r="H22">
        <v>21.5</v>
      </c>
      <c r="I22" s="28" t="s">
        <v>547</v>
      </c>
      <c r="J22" s="28">
        <f>AVERAGE(B107:B109)</f>
        <v>0.8666666666666667</v>
      </c>
      <c r="K22" s="28">
        <f>AVERAGE(C107:C109)</f>
        <v>22.63</v>
      </c>
      <c r="L22">
        <v>26</v>
      </c>
      <c r="M22" s="28"/>
      <c r="N22" s="28"/>
    </row>
    <row r="23" spans="1:14" x14ac:dyDescent="0.25">
      <c r="A23" s="28" t="s">
        <v>540</v>
      </c>
      <c r="B23" s="28">
        <v>0.52</v>
      </c>
      <c r="C23" s="28">
        <v>18.22</v>
      </c>
      <c r="D23" s="41"/>
      <c r="E23" s="28" t="s">
        <v>548</v>
      </c>
      <c r="F23" s="28">
        <f>AVERAGE(B50:B52)</f>
        <v>0.76666666666666661</v>
      </c>
      <c r="G23" s="28">
        <f>AVERAGE(C50:C52)</f>
        <v>19.5</v>
      </c>
      <c r="H23">
        <v>21.5</v>
      </c>
      <c r="I23" s="28" t="s">
        <v>549</v>
      </c>
      <c r="J23" s="28">
        <f>AVERAGE(B110:B112)</f>
        <v>2.1933333333333334</v>
      </c>
      <c r="K23" s="28">
        <f>AVERAGE(C110:C112)</f>
        <v>22.700000000000003</v>
      </c>
      <c r="L23">
        <v>26.4</v>
      </c>
      <c r="M23" s="28"/>
      <c r="N23" s="28"/>
    </row>
    <row r="24" spans="1:14" x14ac:dyDescent="0.25">
      <c r="A24" s="28" t="s">
        <v>540</v>
      </c>
      <c r="B24" s="28">
        <v>0.56000000000000005</v>
      </c>
      <c r="C24" s="28">
        <v>18.190000000000001</v>
      </c>
      <c r="D24" s="41"/>
      <c r="E24" s="28" t="s">
        <v>550</v>
      </c>
      <c r="F24" s="28">
        <f>AVERAGE(B53:B55)</f>
        <v>0.79666666666666652</v>
      </c>
      <c r="G24" s="28">
        <f>AVERAGE(C53:C55)</f>
        <v>18.053333333333331</v>
      </c>
      <c r="H24">
        <v>20.6</v>
      </c>
      <c r="I24" s="28" t="s">
        <v>551</v>
      </c>
      <c r="J24" s="28">
        <f>AVERAGE(B113:B115)</f>
        <v>1.4133333333333333</v>
      </c>
      <c r="K24" s="28">
        <f>AVERAGE(C113:C115)</f>
        <v>21.88</v>
      </c>
      <c r="L24">
        <v>25.1</v>
      </c>
      <c r="M24" s="28"/>
      <c r="N24" s="28"/>
    </row>
    <row r="25" spans="1:14" x14ac:dyDescent="0.25">
      <c r="A25" s="28" t="s">
        <v>540</v>
      </c>
      <c r="B25" s="28">
        <v>0.51</v>
      </c>
      <c r="C25" s="28">
        <v>18.3</v>
      </c>
      <c r="D25" s="41"/>
      <c r="E25" s="28" t="s">
        <v>552</v>
      </c>
      <c r="F25" s="28">
        <f>AVERAGE(B56:B58)</f>
        <v>0.25666666666666665</v>
      </c>
      <c r="G25" s="28">
        <f>AVERAGE(C56:C58)</f>
        <v>17.643333333333334</v>
      </c>
      <c r="H25">
        <v>19.600000000000001</v>
      </c>
      <c r="I25" s="28" t="s">
        <v>553</v>
      </c>
      <c r="J25" s="28">
        <f>AVERAGE(B116:B118)</f>
        <v>1.4066666666666665</v>
      </c>
      <c r="K25" s="28">
        <f>AVERAGE(C116:C118)</f>
        <v>23.2</v>
      </c>
      <c r="L25">
        <v>27.4</v>
      </c>
      <c r="M25" s="28"/>
      <c r="N25" s="28"/>
    </row>
    <row r="26" spans="1:14" x14ac:dyDescent="0.25">
      <c r="A26" s="28" t="s">
        <v>542</v>
      </c>
      <c r="B26" s="28">
        <v>0.53</v>
      </c>
      <c r="C26" s="28">
        <v>18.02</v>
      </c>
      <c r="D26" s="41"/>
      <c r="E26" s="28" t="s">
        <v>554</v>
      </c>
      <c r="F26" s="28">
        <f>AVERAGE(B59:B61)</f>
        <v>0.21333333333333335</v>
      </c>
      <c r="G26" s="28">
        <f>AVERAGE(C59:C61)</f>
        <v>18.440000000000001</v>
      </c>
      <c r="H26">
        <v>20.3</v>
      </c>
      <c r="I26" s="28" t="s">
        <v>555</v>
      </c>
      <c r="J26" s="28">
        <f>AVERAGE(B119:B121)</f>
        <v>1.36</v>
      </c>
      <c r="K26" s="28">
        <f>AVERAGE(C119:C121)</f>
        <v>21.180000000000003</v>
      </c>
      <c r="L26">
        <v>25.4</v>
      </c>
      <c r="M26" s="28"/>
      <c r="N26" s="28"/>
    </row>
    <row r="27" spans="1:14" x14ac:dyDescent="0.25">
      <c r="A27" s="28" t="s">
        <v>542</v>
      </c>
      <c r="B27" s="28">
        <v>0.61</v>
      </c>
      <c r="C27" s="28">
        <v>17.899999999999999</v>
      </c>
      <c r="D27" s="41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x14ac:dyDescent="0.25">
      <c r="A28" s="28" t="s">
        <v>542</v>
      </c>
      <c r="B28" s="28">
        <v>0.56999999999999995</v>
      </c>
      <c r="C28" s="28">
        <v>17.86</v>
      </c>
      <c r="D28" s="41"/>
      <c r="E28" s="39" t="s">
        <v>471</v>
      </c>
      <c r="F28" s="29">
        <f>AVERAGE(F17:F26)</f>
        <v>0.51866666666666661</v>
      </c>
      <c r="G28" s="29">
        <f t="shared" ref="G28:J28" si="1">AVERAGE(G17:G26)</f>
        <v>18.426333333333336</v>
      </c>
      <c r="H28" s="29">
        <f t="shared" si="1"/>
        <v>20.669999999999998</v>
      </c>
      <c r="I28" s="29" t="s">
        <v>473</v>
      </c>
      <c r="J28" s="29">
        <f t="shared" si="1"/>
        <v>1.419</v>
      </c>
      <c r="K28" s="29">
        <f>AVERAGE(K17:K26)</f>
        <v>22.209666666666664</v>
      </c>
      <c r="L28" s="29">
        <f>AVERAGE(L17:L26)</f>
        <v>26.25</v>
      </c>
      <c r="M28" s="48"/>
      <c r="N28" s="28"/>
    </row>
    <row r="29" spans="1:14" x14ac:dyDescent="0.25">
      <c r="A29" s="28" t="s">
        <v>544</v>
      </c>
      <c r="B29" s="28">
        <v>0.76</v>
      </c>
      <c r="C29" s="28">
        <v>17.739999999999998</v>
      </c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28" t="s">
        <v>544</v>
      </c>
      <c r="B30" s="28">
        <v>0.61</v>
      </c>
      <c r="C30" s="28">
        <v>17.920000000000002</v>
      </c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28" t="s">
        <v>544</v>
      </c>
      <c r="B31" s="28">
        <v>0.56000000000000005</v>
      </c>
      <c r="C31" s="28">
        <v>18.149999999999999</v>
      </c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28" t="s">
        <v>525</v>
      </c>
      <c r="B32" s="28">
        <v>1.04</v>
      </c>
      <c r="C32" s="28">
        <v>19.61</v>
      </c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28" t="s">
        <v>525</v>
      </c>
      <c r="B33" s="28">
        <v>0.94</v>
      </c>
      <c r="C33" s="28">
        <v>19.68</v>
      </c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28" t="s">
        <v>525</v>
      </c>
      <c r="B34" s="28">
        <v>0.91</v>
      </c>
      <c r="C34" s="28">
        <v>19.72</v>
      </c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28" t="s">
        <v>527</v>
      </c>
      <c r="B35" s="28">
        <v>1.1200000000000001</v>
      </c>
      <c r="C35" s="28">
        <v>18.14</v>
      </c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28" t="s">
        <v>527</v>
      </c>
      <c r="B36" s="28">
        <v>1.26</v>
      </c>
      <c r="C36" s="28">
        <v>17.809999999999999</v>
      </c>
      <c r="D36" s="41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28" t="s">
        <v>527</v>
      </c>
      <c r="B37" s="28">
        <v>1.1499999999999999</v>
      </c>
      <c r="C37" s="28">
        <v>17.87</v>
      </c>
      <c r="D37" s="41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28" t="s">
        <v>529</v>
      </c>
      <c r="B38" s="28">
        <v>1.1399999999999999</v>
      </c>
      <c r="C38" s="28">
        <v>18.98</v>
      </c>
      <c r="D38" s="41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28" t="s">
        <v>529</v>
      </c>
      <c r="B39" s="28">
        <v>1.58</v>
      </c>
      <c r="C39" s="28">
        <v>18.399999999999999</v>
      </c>
      <c r="D39" s="41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28" t="s">
        <v>529</v>
      </c>
      <c r="B40" s="28">
        <v>1.47</v>
      </c>
      <c r="C40" s="28">
        <v>18.510000000000002</v>
      </c>
      <c r="D40" s="41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28" t="s">
        <v>531</v>
      </c>
      <c r="B41" s="28">
        <v>1.35</v>
      </c>
      <c r="C41" s="28">
        <v>17.53</v>
      </c>
      <c r="D41" s="41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28" t="s">
        <v>531</v>
      </c>
      <c r="B42" s="28">
        <v>1.23</v>
      </c>
      <c r="C42" s="28">
        <v>17.71</v>
      </c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28" t="s">
        <v>531</v>
      </c>
      <c r="B43" s="28">
        <v>1.39</v>
      </c>
      <c r="C43" s="28">
        <v>17.420000000000002</v>
      </c>
      <c r="D43" s="41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28" t="s">
        <v>533</v>
      </c>
      <c r="B44" s="28">
        <v>0.53</v>
      </c>
      <c r="C44" s="28">
        <v>18.3</v>
      </c>
      <c r="D44" s="41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28" t="s">
        <v>533</v>
      </c>
      <c r="B45" s="28">
        <v>0.53</v>
      </c>
      <c r="C45" s="28">
        <v>18.21</v>
      </c>
      <c r="D45" s="41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28" t="s">
        <v>533</v>
      </c>
      <c r="B46" s="28">
        <v>0.57999999999999996</v>
      </c>
      <c r="C46" s="28">
        <v>18.13</v>
      </c>
      <c r="D46" s="41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 t="s">
        <v>546</v>
      </c>
      <c r="B47" s="28">
        <v>0.61</v>
      </c>
      <c r="C47" s="28">
        <v>19.399999999999999</v>
      </c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28" t="s">
        <v>546</v>
      </c>
      <c r="B48" s="28">
        <v>0.44</v>
      </c>
      <c r="C48" s="28">
        <v>19.48</v>
      </c>
      <c r="D48" s="41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28" t="s">
        <v>546</v>
      </c>
      <c r="B49" s="28">
        <v>0.56000000000000005</v>
      </c>
      <c r="C49" s="28">
        <v>19.41</v>
      </c>
      <c r="D49" s="41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 t="s">
        <v>548</v>
      </c>
      <c r="B50" s="28">
        <v>0.64</v>
      </c>
      <c r="C50" s="28">
        <v>19.559999999999999</v>
      </c>
      <c r="D50" s="41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 t="s">
        <v>548</v>
      </c>
      <c r="B51" s="28">
        <v>0.86</v>
      </c>
      <c r="C51" s="28">
        <v>19.39</v>
      </c>
      <c r="D51" s="41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x14ac:dyDescent="0.25">
      <c r="A52" s="28" t="s">
        <v>548</v>
      </c>
      <c r="B52" s="28">
        <v>0.8</v>
      </c>
      <c r="C52" s="28">
        <v>19.55</v>
      </c>
      <c r="D52" s="41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x14ac:dyDescent="0.25">
      <c r="A53" s="28" t="s">
        <v>550</v>
      </c>
      <c r="B53" s="28">
        <v>0.72</v>
      </c>
      <c r="C53" s="28">
        <v>18.13</v>
      </c>
      <c r="D53" s="41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x14ac:dyDescent="0.25">
      <c r="A54" s="28" t="s">
        <v>550</v>
      </c>
      <c r="B54" s="28">
        <v>0.89</v>
      </c>
      <c r="C54" s="28">
        <v>17.86</v>
      </c>
      <c r="D54" s="41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x14ac:dyDescent="0.25">
      <c r="A55" s="28" t="s">
        <v>550</v>
      </c>
      <c r="B55" s="28">
        <v>0.78</v>
      </c>
      <c r="C55" s="28">
        <v>18.170000000000002</v>
      </c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28" t="s">
        <v>552</v>
      </c>
      <c r="B56" s="28">
        <v>0</v>
      </c>
      <c r="C56" s="28">
        <v>17.86</v>
      </c>
      <c r="D56" s="41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28" t="s">
        <v>552</v>
      </c>
      <c r="B57" s="28">
        <v>0.47</v>
      </c>
      <c r="C57" s="28">
        <v>17.43</v>
      </c>
      <c r="D57" s="41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28" t="s">
        <v>552</v>
      </c>
      <c r="B58" s="28">
        <v>0.3</v>
      </c>
      <c r="C58" s="28">
        <v>17.64</v>
      </c>
      <c r="D58" s="41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28" t="s">
        <v>554</v>
      </c>
      <c r="B59" s="28">
        <v>0.21</v>
      </c>
      <c r="C59" s="28">
        <v>18.38</v>
      </c>
      <c r="D59" s="41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28" t="s">
        <v>554</v>
      </c>
      <c r="B60" s="28">
        <v>0.17</v>
      </c>
      <c r="C60" s="28">
        <v>18.52</v>
      </c>
      <c r="D60" s="41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28" t="s">
        <v>554</v>
      </c>
      <c r="B61" s="28">
        <v>0.26</v>
      </c>
      <c r="C61" s="28">
        <v>18.420000000000002</v>
      </c>
      <c r="D61" s="41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28" t="s">
        <v>516</v>
      </c>
      <c r="B62" s="28">
        <v>2.2400000000000002</v>
      </c>
      <c r="C62" s="28">
        <v>21.11</v>
      </c>
      <c r="D62" s="41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28" t="s">
        <v>516</v>
      </c>
      <c r="B63" s="28">
        <v>2.29</v>
      </c>
      <c r="C63" s="28">
        <v>21.17</v>
      </c>
      <c r="D63" s="41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28" t="s">
        <v>516</v>
      </c>
      <c r="B64" s="28">
        <v>2.1</v>
      </c>
      <c r="C64" s="28">
        <v>21.06</v>
      </c>
      <c r="D64" s="41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28" t="s">
        <v>518</v>
      </c>
      <c r="B65" s="28">
        <v>0.85</v>
      </c>
      <c r="C65" s="28">
        <v>22.61</v>
      </c>
      <c r="D65" s="41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28" t="s">
        <v>518</v>
      </c>
      <c r="B66" s="28">
        <v>0.96</v>
      </c>
      <c r="C66" s="28">
        <v>22.6</v>
      </c>
      <c r="D66" s="41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28" t="s">
        <v>518</v>
      </c>
      <c r="B67" s="28">
        <v>1.07</v>
      </c>
      <c r="C67" s="28">
        <v>22.19</v>
      </c>
      <c r="D67" s="41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28" t="s">
        <v>520</v>
      </c>
      <c r="B68" s="28">
        <v>0.6</v>
      </c>
      <c r="C68" s="28">
        <v>23.34</v>
      </c>
      <c r="D68" s="41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28" t="s">
        <v>520</v>
      </c>
      <c r="B69" s="28">
        <v>0.77</v>
      </c>
      <c r="C69" s="28">
        <v>22.93</v>
      </c>
      <c r="D69" s="41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28" t="s">
        <v>520</v>
      </c>
      <c r="B70" s="28">
        <v>0.42</v>
      </c>
      <c r="C70" s="28">
        <v>23.44</v>
      </c>
      <c r="D70" s="41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x14ac:dyDescent="0.25">
      <c r="A71" s="28" t="s">
        <v>522</v>
      </c>
      <c r="B71" s="28">
        <v>1.66</v>
      </c>
      <c r="C71" s="28">
        <v>20.85</v>
      </c>
      <c r="D71" s="41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x14ac:dyDescent="0.25">
      <c r="A72" s="28" t="s">
        <v>522</v>
      </c>
      <c r="B72" s="28">
        <v>1.4</v>
      </c>
      <c r="C72" s="28">
        <v>21.26</v>
      </c>
      <c r="D72" s="41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 x14ac:dyDescent="0.25">
      <c r="A73" s="28" t="s">
        <v>522</v>
      </c>
      <c r="B73" s="28">
        <v>1.49</v>
      </c>
      <c r="C73" s="28">
        <v>21</v>
      </c>
      <c r="D73" s="41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 x14ac:dyDescent="0.25">
      <c r="A74" s="28" t="s">
        <v>524</v>
      </c>
      <c r="B74" s="28">
        <v>1.74</v>
      </c>
      <c r="C74" s="28">
        <v>20.47</v>
      </c>
      <c r="D74" s="41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x14ac:dyDescent="0.25">
      <c r="A75" s="28" t="s">
        <v>524</v>
      </c>
      <c r="B75" s="28">
        <v>1.38</v>
      </c>
      <c r="C75" s="28">
        <v>21.03</v>
      </c>
      <c r="D75" s="41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 x14ac:dyDescent="0.25">
      <c r="A76" s="28" t="s">
        <v>524</v>
      </c>
      <c r="B76" s="28">
        <v>1.57</v>
      </c>
      <c r="C76" s="28">
        <v>20.59</v>
      </c>
      <c r="D76" s="41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x14ac:dyDescent="0.25">
      <c r="A77" s="28" t="s">
        <v>537</v>
      </c>
      <c r="B77" s="28">
        <v>1.0900000000000001</v>
      </c>
      <c r="C77" s="28">
        <v>22.44</v>
      </c>
      <c r="D77" s="41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1:14" x14ac:dyDescent="0.25">
      <c r="A78" s="28" t="s">
        <v>537</v>
      </c>
      <c r="B78" s="28">
        <v>1.36</v>
      </c>
      <c r="C78" s="28">
        <v>22.55</v>
      </c>
      <c r="D78" s="41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x14ac:dyDescent="0.25">
      <c r="A79" s="28" t="s">
        <v>537</v>
      </c>
      <c r="B79" s="28">
        <v>1.39</v>
      </c>
      <c r="C79" s="28">
        <v>22.57</v>
      </c>
      <c r="D79" s="41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x14ac:dyDescent="0.25">
      <c r="A80" s="28" t="s">
        <v>539</v>
      </c>
      <c r="B80" s="28">
        <v>2.82</v>
      </c>
      <c r="C80" s="28">
        <v>23.01</v>
      </c>
      <c r="D80" s="41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A81" s="28" t="s">
        <v>539</v>
      </c>
      <c r="B81" s="28">
        <v>3</v>
      </c>
      <c r="C81" s="28">
        <v>23.16</v>
      </c>
      <c r="D81" s="41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A82" s="28" t="s">
        <v>539</v>
      </c>
      <c r="B82" s="28">
        <v>2.99</v>
      </c>
      <c r="C82" s="28">
        <v>23.05</v>
      </c>
      <c r="D82" s="41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A83" s="28" t="s">
        <v>541</v>
      </c>
      <c r="B83" s="28">
        <v>1.23</v>
      </c>
      <c r="C83" s="28">
        <v>21.66</v>
      </c>
      <c r="D83" s="41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x14ac:dyDescent="0.25">
      <c r="A84" s="28" t="s">
        <v>541</v>
      </c>
      <c r="B84" s="28">
        <v>1.1399999999999999</v>
      </c>
      <c r="C84" s="28">
        <v>21.31</v>
      </c>
      <c r="D84" s="41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x14ac:dyDescent="0.25">
      <c r="A85" s="28" t="s">
        <v>541</v>
      </c>
      <c r="B85" s="28">
        <v>0.87</v>
      </c>
      <c r="C85" s="28">
        <v>21.77</v>
      </c>
      <c r="D85" s="41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 x14ac:dyDescent="0.25">
      <c r="A86" s="28" t="s">
        <v>543</v>
      </c>
      <c r="B86" s="28">
        <v>0.66</v>
      </c>
      <c r="C86" s="28">
        <v>21.19</v>
      </c>
      <c r="D86" s="41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x14ac:dyDescent="0.25">
      <c r="A87" s="28" t="s">
        <v>543</v>
      </c>
      <c r="B87" s="28">
        <v>0.94</v>
      </c>
      <c r="C87" s="28">
        <v>20.95</v>
      </c>
      <c r="D87" s="41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 x14ac:dyDescent="0.25">
      <c r="A88" s="28" t="s">
        <v>543</v>
      </c>
      <c r="B88" s="28">
        <v>0.69</v>
      </c>
      <c r="C88" s="28">
        <v>21.2</v>
      </c>
      <c r="D88" s="41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 x14ac:dyDescent="0.25">
      <c r="A89" s="28" t="s">
        <v>545</v>
      </c>
      <c r="B89" s="28">
        <v>0.74</v>
      </c>
      <c r="C89" s="28">
        <v>22.4</v>
      </c>
      <c r="D89" s="41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x14ac:dyDescent="0.25">
      <c r="A90" s="28" t="s">
        <v>545</v>
      </c>
      <c r="B90" s="28">
        <v>0.91</v>
      </c>
      <c r="C90" s="28">
        <v>22.11</v>
      </c>
      <c r="D90" s="41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x14ac:dyDescent="0.25">
      <c r="A91" s="28" t="s">
        <v>545</v>
      </c>
      <c r="B91" s="28">
        <v>1.02</v>
      </c>
      <c r="C91" s="28">
        <v>22.15</v>
      </c>
      <c r="D91" s="41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 x14ac:dyDescent="0.25">
      <c r="A92" s="28" t="s">
        <v>526</v>
      </c>
      <c r="B92" s="28">
        <v>1.18</v>
      </c>
      <c r="C92" s="28">
        <v>23</v>
      </c>
      <c r="D92" s="41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x14ac:dyDescent="0.25">
      <c r="A93" s="28" t="s">
        <v>526</v>
      </c>
      <c r="B93" s="28">
        <v>0.78</v>
      </c>
      <c r="C93" s="28">
        <v>23.5</v>
      </c>
      <c r="D93" s="41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 x14ac:dyDescent="0.25">
      <c r="A94" s="28" t="s">
        <v>526</v>
      </c>
      <c r="B94" s="28">
        <v>1.17</v>
      </c>
      <c r="C94" s="28">
        <v>22.82</v>
      </c>
      <c r="D94" s="41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 x14ac:dyDescent="0.25">
      <c r="A95" s="28" t="s">
        <v>528</v>
      </c>
      <c r="B95" s="28">
        <v>0.53</v>
      </c>
      <c r="C95" s="28">
        <v>22.12</v>
      </c>
      <c r="D95" s="41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 x14ac:dyDescent="0.25">
      <c r="A96" s="28" t="s">
        <v>528</v>
      </c>
      <c r="B96" s="28">
        <v>0.43</v>
      </c>
      <c r="C96" s="28">
        <v>22.12</v>
      </c>
      <c r="D96" s="41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x14ac:dyDescent="0.25">
      <c r="A97" s="28" t="s">
        <v>528</v>
      </c>
      <c r="B97" s="28">
        <v>0.16</v>
      </c>
      <c r="C97" s="28">
        <v>22.2</v>
      </c>
      <c r="D97" s="41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 x14ac:dyDescent="0.25">
      <c r="A98" s="28" t="s">
        <v>530</v>
      </c>
      <c r="B98" s="28">
        <v>0.83</v>
      </c>
      <c r="C98" s="28">
        <v>22.55</v>
      </c>
      <c r="D98" s="41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x14ac:dyDescent="0.25">
      <c r="A99" s="28" t="s">
        <v>530</v>
      </c>
      <c r="B99" s="28">
        <v>1.27</v>
      </c>
      <c r="C99" s="28">
        <v>21.99</v>
      </c>
      <c r="D99" s="41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x14ac:dyDescent="0.25">
      <c r="A100" s="28" t="s">
        <v>530</v>
      </c>
      <c r="B100" s="28">
        <v>1.42</v>
      </c>
      <c r="C100" s="28">
        <v>21.89</v>
      </c>
      <c r="D100" s="41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 x14ac:dyDescent="0.25">
      <c r="A101" s="28" t="s">
        <v>532</v>
      </c>
      <c r="B101" s="28">
        <v>1.88</v>
      </c>
      <c r="C101" s="28">
        <v>23.43</v>
      </c>
      <c r="D101" s="41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x14ac:dyDescent="0.25">
      <c r="A102" s="28" t="s">
        <v>532</v>
      </c>
      <c r="B102" s="28">
        <v>1.85</v>
      </c>
      <c r="C102" s="28">
        <v>23.22</v>
      </c>
      <c r="D102" s="41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x14ac:dyDescent="0.25">
      <c r="A103" s="28" t="s">
        <v>532</v>
      </c>
      <c r="B103" s="28">
        <v>1.44</v>
      </c>
      <c r="C103" s="28">
        <v>24.08</v>
      </c>
      <c r="D103" s="41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 x14ac:dyDescent="0.25">
      <c r="A104" s="28" t="s">
        <v>534</v>
      </c>
      <c r="B104" s="28">
        <v>1.22</v>
      </c>
      <c r="C104" s="28">
        <v>22.07</v>
      </c>
      <c r="D104" s="41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 x14ac:dyDescent="0.25">
      <c r="A105" s="28" t="s">
        <v>534</v>
      </c>
      <c r="B105" s="28">
        <v>0.83</v>
      </c>
      <c r="C105" s="28">
        <v>22.44</v>
      </c>
      <c r="D105" s="41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x14ac:dyDescent="0.25">
      <c r="A106" s="28" t="s">
        <v>534</v>
      </c>
      <c r="B106" s="28">
        <v>0.91</v>
      </c>
      <c r="C106" s="28">
        <v>22.51</v>
      </c>
      <c r="D106" s="41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x14ac:dyDescent="0.25">
      <c r="A107" s="28" t="s">
        <v>547</v>
      </c>
      <c r="B107" s="28">
        <v>1.1000000000000001</v>
      </c>
      <c r="C107" s="28">
        <v>22.47</v>
      </c>
      <c r="D107" s="41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 x14ac:dyDescent="0.25">
      <c r="A108" s="28" t="s">
        <v>547</v>
      </c>
      <c r="B108" s="28">
        <v>1.21</v>
      </c>
      <c r="C108" s="28">
        <v>22.44</v>
      </c>
      <c r="D108" s="41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x14ac:dyDescent="0.25">
      <c r="A109" s="28" t="s">
        <v>547</v>
      </c>
      <c r="B109" s="28">
        <v>0.28999999999999998</v>
      </c>
      <c r="C109" s="28">
        <v>22.98</v>
      </c>
      <c r="D109" s="41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x14ac:dyDescent="0.25">
      <c r="A110" s="28" t="s">
        <v>549</v>
      </c>
      <c r="B110" s="28">
        <v>2.21</v>
      </c>
      <c r="C110" s="28">
        <v>22.71</v>
      </c>
      <c r="D110" s="41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 x14ac:dyDescent="0.25">
      <c r="A111" s="28" t="s">
        <v>549</v>
      </c>
      <c r="B111" s="28">
        <v>2.15</v>
      </c>
      <c r="C111" s="28">
        <v>22.8</v>
      </c>
      <c r="D111" s="41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 x14ac:dyDescent="0.25">
      <c r="A112" s="28" t="s">
        <v>549</v>
      </c>
      <c r="B112" s="28">
        <v>2.2200000000000002</v>
      </c>
      <c r="C112" s="28">
        <v>22.59</v>
      </c>
      <c r="D112" s="41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x14ac:dyDescent="0.25">
      <c r="A113" s="28" t="s">
        <v>551</v>
      </c>
      <c r="B113" s="28">
        <v>1.38</v>
      </c>
      <c r="C113" s="28">
        <v>21.85</v>
      </c>
      <c r="D113" s="41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x14ac:dyDescent="0.25">
      <c r="A114" s="28" t="s">
        <v>551</v>
      </c>
      <c r="B114" s="28">
        <v>1.31</v>
      </c>
      <c r="C114" s="28">
        <v>21.87</v>
      </c>
      <c r="D114" s="41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x14ac:dyDescent="0.25">
      <c r="A115" s="28" t="s">
        <v>551</v>
      </c>
      <c r="B115" s="28">
        <v>1.55</v>
      </c>
      <c r="C115" s="28">
        <v>21.92</v>
      </c>
      <c r="D115" s="41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x14ac:dyDescent="0.25">
      <c r="A116" s="28" t="s">
        <v>553</v>
      </c>
      <c r="B116" s="28">
        <v>1.53</v>
      </c>
      <c r="C116" s="28">
        <v>22.98</v>
      </c>
      <c r="D116" s="41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x14ac:dyDescent="0.25">
      <c r="A117" s="28" t="s">
        <v>553</v>
      </c>
      <c r="B117" s="28">
        <v>1.52</v>
      </c>
      <c r="C117" s="28">
        <v>23.23</v>
      </c>
      <c r="D117" s="41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A118" s="28" t="s">
        <v>553</v>
      </c>
      <c r="B118" s="28">
        <v>1.17</v>
      </c>
      <c r="C118" s="28">
        <v>23.39</v>
      </c>
      <c r="D118" s="41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A119" s="28" t="s">
        <v>555</v>
      </c>
      <c r="B119" s="28">
        <v>1.31</v>
      </c>
      <c r="C119" s="28">
        <v>21.35</v>
      </c>
      <c r="D119" s="41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A120" s="28" t="s">
        <v>555</v>
      </c>
      <c r="B120" s="28">
        <v>1.35</v>
      </c>
      <c r="C120" s="28">
        <v>21.3</v>
      </c>
      <c r="D120" s="41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A121" s="28" t="s">
        <v>555</v>
      </c>
      <c r="B121" s="28">
        <v>1.42</v>
      </c>
      <c r="C121" s="28">
        <v>20.89</v>
      </c>
      <c r="D121" s="41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FED_METAFILE</vt:lpstr>
      <vt:lpstr>BODYWEIGHT</vt:lpstr>
      <vt:lpstr>FOOD_INTAKE</vt:lpstr>
      <vt:lpstr>BODY_COMPOSITION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Taghipourbibalan</dc:creator>
  <cp:lastModifiedBy>Hamid Taghipourbibalan</cp:lastModifiedBy>
  <dcterms:created xsi:type="dcterms:W3CDTF">2015-06-05T18:17:20Z</dcterms:created>
  <dcterms:modified xsi:type="dcterms:W3CDTF">2023-12-14T14:17:52Z</dcterms:modified>
</cp:coreProperties>
</file>