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hua-c\Desktop\Coding Stuff\Python Coding\My Audit\My_Audit_2022\"/>
    </mc:Choice>
  </mc:AlternateContent>
  <xr:revisionPtr revIDLastSave="0" documentId="13_ncr:1_{F45C34D8-52FB-4E17-9E9C-6D552C8CD362}" xr6:coauthVersionLast="47" xr6:coauthVersionMax="47" xr10:uidLastSave="{00000000-0000-0000-0000-000000000000}"/>
  <bookViews>
    <workbookView xWindow="-110" yWindow="-110" windowWidth="38620" windowHeight="21100" tabRatio="777" activeTab="2" xr2:uid="{8D671CBB-77C9-4D5A-ACF3-8B212E5050C8}"/>
  </bookViews>
  <sheets>
    <sheet name="Cover" sheetId="6" r:id="rId1"/>
    <sheet name="Income" sheetId="3" r:id="rId2"/>
    <sheet name="Expenditure" sheetId="1" r:id="rId3"/>
    <sheet name="Budget" sheetId="7" r:id="rId4"/>
    <sheet name="Summary" sheetId="4" r:id="rId5"/>
    <sheet name="Jul 2021" sheetId="13" r:id="rId6"/>
    <sheet name="Aug 2021" sheetId="14" r:id="rId7"/>
    <sheet name="Sep 2021" sheetId="15" r:id="rId8"/>
    <sheet name="Oct 2021" sheetId="16" r:id="rId9"/>
    <sheet name="Nov 2021" sheetId="18" r:id="rId10"/>
    <sheet name="Dec 2021" sheetId="17" r:id="rId11"/>
    <sheet name="Jan 2022" sheetId="12" r:id="rId12"/>
    <sheet name="Feb 2022" sheetId="8" r:id="rId13"/>
    <sheet name="Mar 2022" sheetId="9" r:id="rId14"/>
    <sheet name="Apr 2022" sheetId="10" r:id="rId15"/>
    <sheet name="May 2022" sheetId="11" r:id="rId16"/>
    <sheet name="Jun 2022" sheetId="19" r:id="rId17"/>
    <sheet name="Thoughts about this Spreadsheet" sheetId="2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7" i="13" l="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58" i="1"/>
  <c r="B11" i="7"/>
  <c r="G7" i="7" l="1"/>
  <c r="G8" i="7"/>
  <c r="G9" i="7"/>
  <c r="G10" i="7"/>
  <c r="G3" i="7"/>
  <c r="F2" i="19"/>
  <c r="E2" i="19"/>
  <c r="F2" i="11"/>
  <c r="E2" i="11"/>
  <c r="F2" i="10"/>
  <c r="E2" i="10"/>
  <c r="F2" i="9"/>
  <c r="E2" i="9"/>
  <c r="F2" i="8"/>
  <c r="E2" i="8"/>
  <c r="F2" i="12"/>
  <c r="E2" i="12"/>
  <c r="F2" i="17"/>
  <c r="E2" i="17"/>
  <c r="F2" i="18"/>
  <c r="E2" i="18"/>
  <c r="F2" i="16"/>
  <c r="E2" i="16"/>
  <c r="F2" i="15"/>
  <c r="E2" i="15"/>
  <c r="F2" i="14"/>
  <c r="E2" i="14"/>
  <c r="F2" i="13"/>
  <c r="E2" i="13"/>
  <c r="J5" i="3" a="1"/>
  <c r="J5" i="3" s="1"/>
  <c r="J6" i="3" a="1"/>
  <c r="J6" i="3" s="1"/>
  <c r="J7" i="3" a="1"/>
  <c r="J7" i="3" s="1"/>
  <c r="J8" i="3" a="1"/>
  <c r="J8" i="3" s="1"/>
  <c r="J9" i="3" a="1"/>
  <c r="J9" i="3" s="1"/>
  <c r="J10" i="3" a="1"/>
  <c r="J10" i="3" s="1"/>
  <c r="J11" i="3" a="1"/>
  <c r="J11" i="3" s="1"/>
  <c r="J12" i="3" a="1"/>
  <c r="J12" i="3" s="1"/>
  <c r="J13" i="3" a="1"/>
  <c r="J13" i="3" s="1"/>
  <c r="J14" i="3" a="1"/>
  <c r="J14" i="3" s="1"/>
  <c r="J15" i="3" a="1"/>
  <c r="J15" i="3" s="1"/>
  <c r="J16" i="3" a="1"/>
  <c r="J16" i="3" s="1"/>
  <c r="J17" i="3" a="1"/>
  <c r="J17" i="3" s="1"/>
  <c r="J18" i="3" a="1"/>
  <c r="J18" i="3" s="1"/>
  <c r="J19" i="3" a="1"/>
  <c r="J19" i="3" s="1"/>
  <c r="J20" i="3" a="1"/>
  <c r="J20" i="3" s="1"/>
  <c r="J21" i="3" a="1"/>
  <c r="J21" i="3" s="1"/>
  <c r="J22" i="3" a="1"/>
  <c r="J22" i="3" s="1"/>
  <c r="J23" i="3" a="1"/>
  <c r="J23" i="3" s="1"/>
  <c r="J24" i="3" a="1"/>
  <c r="J24" i="3" s="1"/>
  <c r="J25" i="3" a="1"/>
  <c r="J25" i="3" s="1"/>
  <c r="J26" i="3" a="1"/>
  <c r="J26" i="3" s="1"/>
  <c r="J27" i="3" a="1"/>
  <c r="J27" i="3" s="1"/>
  <c r="J28" i="3" a="1"/>
  <c r="J28" i="3" s="1"/>
  <c r="J29" i="3" a="1"/>
  <c r="J29" i="3" s="1"/>
  <c r="J30" i="3" a="1"/>
  <c r="J30" i="3" s="1"/>
  <c r="J31" i="3" a="1"/>
  <c r="J31" i="3" s="1"/>
  <c r="J32" i="3" a="1"/>
  <c r="J32" i="3" s="1"/>
  <c r="J33" i="3" a="1"/>
  <c r="J33" i="3" s="1"/>
  <c r="J34" i="3" a="1"/>
  <c r="J34" i="3" s="1"/>
  <c r="J35" i="3" a="1"/>
  <c r="J35" i="3" s="1"/>
  <c r="J36" i="3" a="1"/>
  <c r="J36" i="3" s="1"/>
  <c r="J37" i="3" a="1"/>
  <c r="J37" i="3" s="1"/>
  <c r="J38" i="3" a="1"/>
  <c r="J38" i="3" s="1"/>
  <c r="J39" i="3" a="1"/>
  <c r="J39" i="3" s="1"/>
  <c r="J40" i="3" a="1"/>
  <c r="J40" i="3" s="1"/>
  <c r="J41" i="3" a="1"/>
  <c r="J41" i="3" s="1"/>
  <c r="J42" i="3" a="1"/>
  <c r="J42" i="3" s="1"/>
  <c r="J43" i="3" a="1"/>
  <c r="J43" i="3" s="1"/>
  <c r="J44" i="3" a="1"/>
  <c r="J44" i="3" s="1"/>
  <c r="J45" i="3" a="1"/>
  <c r="J45" i="3" s="1"/>
  <c r="J46" i="3" a="1"/>
  <c r="J46" i="3" s="1"/>
  <c r="J47" i="3" a="1"/>
  <c r="J47" i="3" s="1"/>
  <c r="J48" i="3" a="1"/>
  <c r="J48" i="3" s="1"/>
  <c r="J49" i="3" a="1"/>
  <c r="J49" i="3" s="1"/>
  <c r="J50" i="3" a="1"/>
  <c r="J50" i="3" s="1"/>
  <c r="J51" i="3" a="1"/>
  <c r="J51" i="3" s="1"/>
  <c r="J52" i="3" a="1"/>
  <c r="J52" i="3" s="1"/>
  <c r="J53" i="3" a="1"/>
  <c r="J53" i="3" s="1"/>
  <c r="J54" i="3" a="1"/>
  <c r="J54" i="3" s="1"/>
  <c r="J55" i="3" a="1"/>
  <c r="J55" i="3" s="1"/>
  <c r="J56" i="3" a="1"/>
  <c r="J56" i="3" s="1"/>
  <c r="J57" i="3" a="1"/>
  <c r="J57" i="3" s="1"/>
  <c r="J58" i="3" a="1"/>
  <c r="J58" i="3" s="1"/>
  <c r="J59" i="3" a="1"/>
  <c r="J59" i="3" s="1"/>
  <c r="J60" i="3" a="1"/>
  <c r="J60" i="3" s="1"/>
  <c r="J61" i="3" a="1"/>
  <c r="J61" i="3" s="1"/>
  <c r="J62" i="3" a="1"/>
  <c r="J62" i="3" s="1"/>
  <c r="J63" i="3" a="1"/>
  <c r="J63" i="3" s="1"/>
  <c r="J64" i="3" a="1"/>
  <c r="J64" i="3" s="1"/>
  <c r="J65" i="3" a="1"/>
  <c r="J65" i="3" s="1"/>
  <c r="J66" i="3" a="1"/>
  <c r="J66" i="3" s="1"/>
  <c r="J67" i="3" a="1"/>
  <c r="J67" i="3" s="1"/>
  <c r="J68" i="3" a="1"/>
  <c r="J68" i="3" s="1"/>
  <c r="J69" i="3" a="1"/>
  <c r="J69" i="3" s="1"/>
  <c r="J70" i="3" a="1"/>
  <c r="J70" i="3" s="1"/>
  <c r="J71" i="3" a="1"/>
  <c r="J71" i="3" s="1"/>
  <c r="J72" i="3" a="1"/>
  <c r="J72" i="3" s="1"/>
  <c r="J73" i="3" a="1"/>
  <c r="J73" i="3" s="1"/>
  <c r="J74" i="3" a="1"/>
  <c r="J74" i="3" s="1"/>
  <c r="J75" i="3" a="1"/>
  <c r="J75" i="3" s="1"/>
  <c r="J76" i="3" a="1"/>
  <c r="J76" i="3" s="1"/>
  <c r="J77" i="3" a="1"/>
  <c r="J77" i="3" s="1"/>
  <c r="J78" i="3" a="1"/>
  <c r="J78" i="3" s="1"/>
  <c r="J79" i="3" a="1"/>
  <c r="J79" i="3" s="1"/>
  <c r="J80" i="3" a="1"/>
  <c r="J80" i="3" s="1"/>
  <c r="J81" i="3" a="1"/>
  <c r="J81" i="3" s="1"/>
  <c r="J82" i="3" a="1"/>
  <c r="J82" i="3" s="1"/>
  <c r="J83" i="3" a="1"/>
  <c r="J83" i="3" s="1"/>
  <c r="J84" i="3" a="1"/>
  <c r="J84" i="3" s="1"/>
  <c r="J85" i="3" a="1"/>
  <c r="J85" i="3" s="1"/>
  <c r="J86" i="3" a="1"/>
  <c r="J86" i="3" s="1"/>
  <c r="J87" i="3" a="1"/>
  <c r="J87" i="3" s="1"/>
  <c r="J88" i="3" a="1"/>
  <c r="J88" i="3" s="1"/>
  <c r="J89" i="3" a="1"/>
  <c r="J89" i="3" s="1"/>
  <c r="J90" i="3" a="1"/>
  <c r="J90" i="3" s="1"/>
  <c r="J91" i="3" a="1"/>
  <c r="J91" i="3" s="1"/>
  <c r="J92" i="3" a="1"/>
  <c r="J92" i="3" s="1"/>
  <c r="J93" i="3" a="1"/>
  <c r="J93" i="3" s="1"/>
  <c r="J94" i="3" a="1"/>
  <c r="J94" i="3" s="1"/>
  <c r="J95" i="3" a="1"/>
  <c r="J95" i="3" s="1"/>
  <c r="J96" i="3" a="1"/>
  <c r="J96" i="3" s="1"/>
  <c r="J97" i="3" a="1"/>
  <c r="J97" i="3" s="1"/>
  <c r="J98" i="3" a="1"/>
  <c r="J98" i="3" s="1"/>
  <c r="J99" i="3" a="1"/>
  <c r="J99" i="3" s="1"/>
  <c r="J100" i="3" a="1"/>
  <c r="J100" i="3" s="1"/>
  <c r="J101" i="3" a="1"/>
  <c r="J101" i="3" s="1"/>
  <c r="J102" i="3" a="1"/>
  <c r="J102" i="3" s="1"/>
  <c r="J103" i="3" a="1"/>
  <c r="J103" i="3" s="1"/>
  <c r="J104" i="3" a="1"/>
  <c r="J104" i="3" s="1"/>
  <c r="J105" i="3" a="1"/>
  <c r="J105" i="3" s="1"/>
  <c r="J106" i="3" a="1"/>
  <c r="J106" i="3" s="1"/>
  <c r="J107" i="3" a="1"/>
  <c r="J107" i="3" s="1"/>
  <c r="J108" i="3" a="1"/>
  <c r="J108" i="3" s="1"/>
  <c r="J109" i="3" a="1"/>
  <c r="J109" i="3" s="1"/>
  <c r="J110" i="3" a="1"/>
  <c r="J110" i="3" s="1"/>
  <c r="J111" i="3" a="1"/>
  <c r="J111" i="3" s="1"/>
  <c r="J112" i="3" a="1"/>
  <c r="J112" i="3" s="1"/>
  <c r="J113" i="3" a="1"/>
  <c r="J113" i="3" s="1"/>
  <c r="J114" i="3" a="1"/>
  <c r="J114" i="3" s="1"/>
  <c r="J115" i="3" a="1"/>
  <c r="J115" i="3" s="1"/>
  <c r="J116" i="3" a="1"/>
  <c r="J116" i="3" s="1"/>
  <c r="J117" i="3" a="1"/>
  <c r="J117" i="3" s="1"/>
  <c r="J118" i="3" a="1"/>
  <c r="J118" i="3" s="1"/>
  <c r="J119" i="3" a="1"/>
  <c r="J119" i="3" s="1"/>
  <c r="J120" i="3" a="1"/>
  <c r="J120" i="3" s="1"/>
  <c r="J121" i="3" a="1"/>
  <c r="J121" i="3" s="1"/>
  <c r="J122" i="3" a="1"/>
  <c r="J122" i="3" s="1"/>
  <c r="J123" i="3" a="1"/>
  <c r="J123" i="3" s="1"/>
  <c r="J124" i="3" a="1"/>
  <c r="J124" i="3" s="1"/>
  <c r="J125" i="3" a="1"/>
  <c r="J125" i="3" s="1"/>
  <c r="J126" i="3" a="1"/>
  <c r="J126" i="3" s="1"/>
  <c r="J127" i="3" a="1"/>
  <c r="J127" i="3" s="1"/>
  <c r="J128" i="3" a="1"/>
  <c r="J128" i="3" s="1"/>
  <c r="J129" i="3" a="1"/>
  <c r="J129" i="3" s="1"/>
  <c r="J130" i="3" a="1"/>
  <c r="J130" i="3" s="1"/>
  <c r="J131" i="3" a="1"/>
  <c r="J131" i="3" s="1"/>
  <c r="J132" i="3" a="1"/>
  <c r="J132" i="3" s="1"/>
  <c r="J133" i="3" a="1"/>
  <c r="J133" i="3" s="1"/>
  <c r="J134" i="3" a="1"/>
  <c r="J134" i="3" s="1"/>
  <c r="J135" i="3" a="1"/>
  <c r="J135" i="3" s="1"/>
  <c r="J136" i="3" a="1"/>
  <c r="J136" i="3" s="1"/>
  <c r="J137" i="3" a="1"/>
  <c r="J137" i="3" s="1"/>
  <c r="J138" i="3" a="1"/>
  <c r="J138" i="3" s="1"/>
  <c r="J139" i="3" a="1"/>
  <c r="J139" i="3" s="1"/>
  <c r="J140" i="3" a="1"/>
  <c r="J140" i="3" s="1"/>
  <c r="J141" i="3" a="1"/>
  <c r="J141" i="3" s="1"/>
  <c r="J142" i="3" a="1"/>
  <c r="J142" i="3" s="1"/>
  <c r="J143" i="3" a="1"/>
  <c r="J143" i="3" s="1"/>
  <c r="J144" i="3" a="1"/>
  <c r="J144" i="3" s="1"/>
  <c r="J145" i="3" a="1"/>
  <c r="J145" i="3" s="1"/>
  <c r="J146" i="3" a="1"/>
  <c r="J146" i="3" s="1"/>
  <c r="J147" i="3" a="1"/>
  <c r="J147" i="3" s="1"/>
  <c r="J148" i="3" a="1"/>
  <c r="J148" i="3" s="1"/>
  <c r="J149" i="3" a="1"/>
  <c r="J149" i="3" s="1"/>
  <c r="J150" i="3" a="1"/>
  <c r="J150" i="3" s="1"/>
  <c r="J151" i="3" a="1"/>
  <c r="J151" i="3" s="1"/>
  <c r="J152" i="3" a="1"/>
  <c r="J152" i="3" s="1"/>
  <c r="J153" i="3" a="1"/>
  <c r="J153" i="3" s="1"/>
  <c r="J154" i="3" a="1"/>
  <c r="J154" i="3" s="1"/>
  <c r="J155" i="3" a="1"/>
  <c r="J155" i="3" s="1"/>
  <c r="O40" i="1"/>
  <c r="O47" i="1"/>
  <c r="O11" i="1"/>
  <c r="J4" i="3" a="1"/>
  <c r="J4" i="3" s="1"/>
  <c r="R4" i="1" a="1"/>
  <c r="R4" i="1" s="1"/>
  <c r="R7" i="1" a="1"/>
  <c r="R7" i="1" s="1"/>
  <c r="R8" i="1" a="1"/>
  <c r="R8" i="1" s="1"/>
  <c r="R9" i="1" a="1"/>
  <c r="R9" i="1" s="1"/>
  <c r="R10" i="1" a="1"/>
  <c r="R10" i="1" s="1"/>
  <c r="R11" i="1" a="1"/>
  <c r="R11" i="1" s="1"/>
  <c r="R12" i="1" a="1"/>
  <c r="R12" i="1" s="1"/>
  <c r="R13" i="1" a="1"/>
  <c r="R13" i="1" s="1"/>
  <c r="R14" i="1" a="1"/>
  <c r="R14" i="1" s="1"/>
  <c r="R15" i="1" a="1"/>
  <c r="R15" i="1" s="1"/>
  <c r="R16" i="1" a="1"/>
  <c r="R16" i="1" s="1"/>
  <c r="R17" i="1" a="1"/>
  <c r="R17" i="1" s="1"/>
  <c r="R18" i="1" a="1"/>
  <c r="R18" i="1" s="1"/>
  <c r="R19" i="1" a="1"/>
  <c r="R19" i="1" s="1"/>
  <c r="R20" i="1" a="1"/>
  <c r="R20" i="1" s="1"/>
  <c r="R21" i="1" a="1"/>
  <c r="R21" i="1" s="1"/>
  <c r="R22" i="1" a="1"/>
  <c r="R22" i="1" s="1"/>
  <c r="R23" i="1" a="1"/>
  <c r="R23" i="1" s="1"/>
  <c r="R24" i="1" a="1"/>
  <c r="R24" i="1" s="1"/>
  <c r="R25" i="1" a="1"/>
  <c r="R25" i="1" s="1"/>
  <c r="R26" i="1" a="1"/>
  <c r="R26" i="1" s="1"/>
  <c r="R27" i="1" a="1"/>
  <c r="R27" i="1" s="1"/>
  <c r="R28" i="1" a="1"/>
  <c r="R28" i="1" s="1"/>
  <c r="R29" i="1" a="1"/>
  <c r="R29" i="1" s="1"/>
  <c r="R30" i="1" a="1"/>
  <c r="R30" i="1" s="1"/>
  <c r="R31" i="1" a="1"/>
  <c r="R31" i="1" s="1"/>
  <c r="R32" i="1" a="1"/>
  <c r="R32" i="1" s="1"/>
  <c r="R33" i="1" a="1"/>
  <c r="R33" i="1" s="1"/>
  <c r="R34" i="1" a="1"/>
  <c r="R34" i="1" s="1"/>
  <c r="R35" i="1" a="1"/>
  <c r="R35" i="1" s="1"/>
  <c r="R36" i="1" a="1"/>
  <c r="R36" i="1" s="1"/>
  <c r="R37" i="1" a="1"/>
  <c r="R37" i="1" s="1"/>
  <c r="R38" i="1" a="1"/>
  <c r="R38" i="1" s="1"/>
  <c r="R39" i="1" a="1"/>
  <c r="R39" i="1" s="1"/>
  <c r="R40" i="1" a="1"/>
  <c r="R40" i="1" s="1"/>
  <c r="R41" i="1" a="1"/>
  <c r="R41" i="1" s="1"/>
  <c r="R42" i="1" a="1"/>
  <c r="R42" i="1" s="1"/>
  <c r="R43" i="1" a="1"/>
  <c r="R43" i="1" s="1"/>
  <c r="R44" i="1" a="1"/>
  <c r="R44" i="1" s="1"/>
  <c r="R45" i="1" a="1"/>
  <c r="R45" i="1" s="1"/>
  <c r="R46" i="1" a="1"/>
  <c r="R46" i="1" s="1"/>
  <c r="R47" i="1" a="1"/>
  <c r="R47" i="1" s="1"/>
  <c r="R48" i="1" a="1"/>
  <c r="R48" i="1" s="1"/>
  <c r="R49" i="1" a="1"/>
  <c r="R49" i="1" s="1"/>
  <c r="R50" i="1" a="1"/>
  <c r="R50" i="1" s="1"/>
  <c r="R51" i="1" a="1"/>
  <c r="R51" i="1" s="1"/>
  <c r="R52" i="1" a="1"/>
  <c r="R52" i="1" s="1"/>
  <c r="R53" i="1" a="1"/>
  <c r="R53" i="1" s="1"/>
  <c r="R54" i="1" a="1"/>
  <c r="R54" i="1" s="1"/>
  <c r="R55" i="1" a="1"/>
  <c r="R55" i="1" s="1"/>
  <c r="R56" i="1" a="1"/>
  <c r="R56" i="1" s="1"/>
  <c r="R57" i="1" a="1"/>
  <c r="R57" i="1" s="1"/>
  <c r="R58" i="1" a="1"/>
  <c r="R58" i="1" s="1"/>
  <c r="R59" i="1" a="1"/>
  <c r="R59" i="1" s="1"/>
  <c r="R60" i="1" a="1"/>
  <c r="R60" i="1" s="1"/>
  <c r="R61" i="1" a="1"/>
  <c r="R61" i="1" s="1"/>
  <c r="R62" i="1" a="1"/>
  <c r="R62" i="1" s="1"/>
  <c r="R63" i="1" a="1"/>
  <c r="R63" i="1" s="1"/>
  <c r="R64" i="1" a="1"/>
  <c r="R64" i="1" s="1"/>
  <c r="R65" i="1" a="1"/>
  <c r="R65" i="1" s="1"/>
  <c r="R66" i="1" a="1"/>
  <c r="R66" i="1" s="1"/>
  <c r="R67" i="1" a="1"/>
  <c r="R67" i="1" s="1"/>
  <c r="R68" i="1" a="1"/>
  <c r="R68" i="1" s="1"/>
  <c r="R69" i="1" a="1"/>
  <c r="R69" i="1" s="1"/>
  <c r="R70" i="1" a="1"/>
  <c r="R70" i="1" s="1"/>
  <c r="R71" i="1" a="1"/>
  <c r="R71" i="1" s="1"/>
  <c r="R72" i="1" a="1"/>
  <c r="R72" i="1" s="1"/>
  <c r="R73" i="1" a="1"/>
  <c r="R73" i="1" s="1"/>
  <c r="R74" i="1" a="1"/>
  <c r="R74" i="1" s="1"/>
  <c r="R75" i="1" a="1"/>
  <c r="R75" i="1" s="1"/>
  <c r="R76" i="1" a="1"/>
  <c r="R76" i="1" s="1"/>
  <c r="R77" i="1" a="1"/>
  <c r="R77" i="1" s="1"/>
  <c r="R78" i="1" a="1"/>
  <c r="R78" i="1" s="1"/>
  <c r="R79" i="1" a="1"/>
  <c r="R79" i="1" s="1"/>
  <c r="R80" i="1" a="1"/>
  <c r="R80" i="1" s="1"/>
  <c r="R81" i="1" a="1"/>
  <c r="R81" i="1" s="1"/>
  <c r="R82" i="1" a="1"/>
  <c r="R82" i="1" s="1"/>
  <c r="R83" i="1" a="1"/>
  <c r="R83" i="1" s="1"/>
  <c r="R84" i="1" a="1"/>
  <c r="R84" i="1" s="1"/>
  <c r="R85" i="1" a="1"/>
  <c r="R85" i="1" s="1"/>
  <c r="R86" i="1" a="1"/>
  <c r="R86" i="1" s="1"/>
  <c r="R87" i="1" a="1"/>
  <c r="R87" i="1" s="1"/>
  <c r="R88" i="1" a="1"/>
  <c r="R88" i="1" s="1"/>
  <c r="R89" i="1" a="1"/>
  <c r="R89" i="1" s="1"/>
  <c r="R90" i="1" a="1"/>
  <c r="R90" i="1" s="1"/>
  <c r="R91" i="1" a="1"/>
  <c r="R91" i="1" s="1"/>
  <c r="R92" i="1" a="1"/>
  <c r="R92" i="1" s="1"/>
  <c r="R93" i="1" a="1"/>
  <c r="R93" i="1" s="1"/>
  <c r="R94" i="1" a="1"/>
  <c r="R94" i="1" s="1"/>
  <c r="R95" i="1" a="1"/>
  <c r="R95" i="1" s="1"/>
  <c r="R96" i="1" a="1"/>
  <c r="R96" i="1" s="1"/>
  <c r="R97" i="1" a="1"/>
  <c r="R97" i="1" s="1"/>
  <c r="R98" i="1" a="1"/>
  <c r="R98" i="1" s="1"/>
  <c r="R99" i="1" a="1"/>
  <c r="R99" i="1" s="1"/>
  <c r="R100" i="1" a="1"/>
  <c r="R100" i="1" s="1"/>
  <c r="R101" i="1" a="1"/>
  <c r="R101" i="1" s="1"/>
  <c r="R102" i="1" a="1"/>
  <c r="R102" i="1" s="1"/>
  <c r="R103" i="1" a="1"/>
  <c r="R103" i="1" s="1"/>
  <c r="R104" i="1" a="1"/>
  <c r="R104" i="1" s="1"/>
  <c r="R105" i="1" a="1"/>
  <c r="R105" i="1" s="1"/>
  <c r="R106" i="1" a="1"/>
  <c r="R106" i="1" s="1"/>
  <c r="R107" i="1" a="1"/>
  <c r="R107" i="1" s="1"/>
  <c r="R108" i="1" a="1"/>
  <c r="R108" i="1" s="1"/>
  <c r="R109" i="1" a="1"/>
  <c r="R109" i="1" s="1"/>
  <c r="R110" i="1" a="1"/>
  <c r="R110" i="1" s="1"/>
  <c r="R111" i="1" a="1"/>
  <c r="R111" i="1" s="1"/>
  <c r="R112" i="1" a="1"/>
  <c r="R112" i="1" s="1"/>
  <c r="R113" i="1" a="1"/>
  <c r="R113" i="1" s="1"/>
  <c r="R114" i="1" a="1"/>
  <c r="R114" i="1" s="1"/>
  <c r="R115" i="1" a="1"/>
  <c r="R115" i="1" s="1"/>
  <c r="R116" i="1" a="1"/>
  <c r="R116" i="1" s="1"/>
  <c r="R117" i="1" a="1"/>
  <c r="R117" i="1" s="1"/>
  <c r="R118" i="1" a="1"/>
  <c r="R118" i="1" s="1"/>
  <c r="R119" i="1" a="1"/>
  <c r="R119" i="1" s="1"/>
  <c r="R120" i="1" a="1"/>
  <c r="R120" i="1" s="1"/>
  <c r="R121" i="1" a="1"/>
  <c r="R121" i="1" s="1"/>
  <c r="R122" i="1" a="1"/>
  <c r="R122" i="1" s="1"/>
  <c r="R123" i="1" a="1"/>
  <c r="R123" i="1" s="1"/>
  <c r="R124" i="1" a="1"/>
  <c r="R124" i="1" s="1"/>
  <c r="R125" i="1" a="1"/>
  <c r="R125" i="1" s="1"/>
  <c r="R126" i="1" a="1"/>
  <c r="R126" i="1" s="1"/>
  <c r="R127" i="1" a="1"/>
  <c r="R127" i="1" s="1"/>
  <c r="R128" i="1" a="1"/>
  <c r="R128" i="1" s="1"/>
  <c r="R129" i="1" a="1"/>
  <c r="R129" i="1" s="1"/>
  <c r="R130" i="1" a="1"/>
  <c r="R130" i="1" s="1"/>
  <c r="R131" i="1" a="1"/>
  <c r="R131" i="1" s="1"/>
  <c r="R132" i="1" a="1"/>
  <c r="R132" i="1" s="1"/>
  <c r="R133" i="1" a="1"/>
  <c r="R133" i="1" s="1"/>
  <c r="R134" i="1" a="1"/>
  <c r="R134" i="1" s="1"/>
  <c r="R135" i="1" a="1"/>
  <c r="R135" i="1" s="1"/>
  <c r="R136" i="1" a="1"/>
  <c r="R136" i="1" s="1"/>
  <c r="R137" i="1" a="1"/>
  <c r="R137" i="1" s="1"/>
  <c r="R138" i="1" a="1"/>
  <c r="R138" i="1" s="1"/>
  <c r="R139" i="1" a="1"/>
  <c r="R139" i="1" s="1"/>
  <c r="R140" i="1" a="1"/>
  <c r="R140" i="1" s="1"/>
  <c r="R141" i="1" a="1"/>
  <c r="R141" i="1" s="1"/>
  <c r="R142" i="1" a="1"/>
  <c r="R142" i="1" s="1"/>
  <c r="R143" i="1" a="1"/>
  <c r="R143" i="1" s="1"/>
  <c r="R144" i="1" a="1"/>
  <c r="R144" i="1" s="1"/>
  <c r="R145" i="1" a="1"/>
  <c r="R145" i="1" s="1"/>
  <c r="R146" i="1" a="1"/>
  <c r="R146" i="1" s="1"/>
  <c r="R147" i="1" a="1"/>
  <c r="R147" i="1" s="1"/>
  <c r="R148" i="1" a="1"/>
  <c r="R148" i="1" s="1"/>
  <c r="R149" i="1" a="1"/>
  <c r="R149" i="1" s="1"/>
  <c r="R150" i="1" a="1"/>
  <c r="R150" i="1" s="1"/>
  <c r="R151" i="1" a="1"/>
  <c r="R151" i="1" s="1"/>
  <c r="R152" i="1" a="1"/>
  <c r="R152" i="1" s="1"/>
  <c r="R153" i="1" a="1"/>
  <c r="R153" i="1" s="1"/>
  <c r="R154" i="1" a="1"/>
  <c r="R154" i="1" s="1"/>
  <c r="R155" i="1" a="1"/>
  <c r="R155" i="1" s="1"/>
  <c r="R156" i="1" a="1"/>
  <c r="R156" i="1" s="1"/>
  <c r="R157" i="1" a="1"/>
  <c r="R157" i="1" s="1"/>
  <c r="R158" i="1" a="1"/>
  <c r="R158" i="1" s="1"/>
  <c r="R159" i="1" a="1"/>
  <c r="R159" i="1" s="1"/>
  <c r="R160" i="1" a="1"/>
  <c r="R160" i="1" s="1"/>
  <c r="R161" i="1" a="1"/>
  <c r="R161" i="1" s="1"/>
  <c r="R162" i="1" a="1"/>
  <c r="R162" i="1" s="1"/>
  <c r="R163" i="1" a="1"/>
  <c r="R163" i="1" s="1"/>
  <c r="R164" i="1" a="1"/>
  <c r="R164" i="1" s="1"/>
  <c r="R165" i="1" a="1"/>
  <c r="R165" i="1" s="1"/>
  <c r="R166" i="1" a="1"/>
  <c r="R166" i="1" s="1"/>
  <c r="R167" i="1" a="1"/>
  <c r="R167" i="1" s="1"/>
  <c r="R168" i="1" a="1"/>
  <c r="R168" i="1" s="1"/>
  <c r="R169" i="1" a="1"/>
  <c r="R169" i="1" s="1"/>
  <c r="R170" i="1" a="1"/>
  <c r="R170" i="1" s="1"/>
  <c r="R171" i="1" a="1"/>
  <c r="R171" i="1" s="1"/>
  <c r="R172" i="1" a="1"/>
  <c r="R172" i="1" s="1"/>
  <c r="R173" i="1" a="1"/>
  <c r="R173" i="1" s="1"/>
  <c r="R174" i="1" a="1"/>
  <c r="R174" i="1" s="1"/>
  <c r="R175" i="1" a="1"/>
  <c r="R175" i="1" s="1"/>
  <c r="R176" i="1" a="1"/>
  <c r="R176" i="1" s="1"/>
  <c r="R177" i="1" a="1"/>
  <c r="R177" i="1" s="1"/>
  <c r="R178" i="1" a="1"/>
  <c r="R178" i="1" s="1"/>
  <c r="R179" i="1" a="1"/>
  <c r="R179" i="1" s="1"/>
  <c r="R180" i="1" a="1"/>
  <c r="R180" i="1" s="1"/>
  <c r="R181" i="1" a="1"/>
  <c r="R181" i="1" s="1"/>
  <c r="R182" i="1" a="1"/>
  <c r="R182" i="1" s="1"/>
  <c r="R183" i="1" a="1"/>
  <c r="R183" i="1" s="1"/>
  <c r="R184" i="1" a="1"/>
  <c r="R184" i="1" s="1"/>
  <c r="R185" i="1" a="1"/>
  <c r="R185" i="1" s="1"/>
  <c r="R186" i="1" a="1"/>
  <c r="R186" i="1" s="1"/>
  <c r="R187" i="1" a="1"/>
  <c r="R187" i="1" s="1"/>
  <c r="R188" i="1" a="1"/>
  <c r="R188" i="1" s="1"/>
  <c r="R189" i="1" a="1"/>
  <c r="R189" i="1" s="1"/>
  <c r="R190" i="1" a="1"/>
  <c r="R190" i="1" s="1"/>
  <c r="R191" i="1" a="1"/>
  <c r="R191" i="1" s="1"/>
  <c r="R192" i="1" a="1"/>
  <c r="R192" i="1" s="1"/>
  <c r="R193" i="1" a="1"/>
  <c r="R193" i="1" s="1"/>
  <c r="R194" i="1" a="1"/>
  <c r="R194" i="1" s="1"/>
  <c r="R195" i="1" a="1"/>
  <c r="R195" i="1" s="1"/>
  <c r="R196" i="1" a="1"/>
  <c r="R196" i="1" s="1"/>
  <c r="R197" i="1" a="1"/>
  <c r="R197" i="1" s="1"/>
  <c r="R198" i="1" a="1"/>
  <c r="R198" i="1" s="1"/>
  <c r="R199" i="1" a="1"/>
  <c r="R199" i="1" s="1"/>
  <c r="R200" i="1" a="1"/>
  <c r="R200" i="1" s="1"/>
  <c r="R201" i="1" a="1"/>
  <c r="R201" i="1" s="1"/>
  <c r="R202" i="1" a="1"/>
  <c r="R202" i="1" s="1"/>
  <c r="R203" i="1" a="1"/>
  <c r="R203" i="1" s="1"/>
  <c r="R204" i="1" a="1"/>
  <c r="R204" i="1" s="1"/>
  <c r="R205" i="1" a="1"/>
  <c r="R205" i="1" s="1"/>
  <c r="R206" i="1" a="1"/>
  <c r="R206" i="1" s="1"/>
  <c r="R207" i="1" a="1"/>
  <c r="R207" i="1" s="1"/>
  <c r="R208" i="1" a="1"/>
  <c r="R208" i="1" s="1"/>
  <c r="R209" i="1" a="1"/>
  <c r="R209" i="1" s="1"/>
  <c r="R210" i="1" a="1"/>
  <c r="R210" i="1" s="1"/>
  <c r="R211" i="1" a="1"/>
  <c r="R211" i="1" s="1"/>
  <c r="R212" i="1" a="1"/>
  <c r="R212" i="1" s="1"/>
  <c r="R213" i="1" a="1"/>
  <c r="R213" i="1" s="1"/>
  <c r="R214" i="1" a="1"/>
  <c r="R214" i="1" s="1"/>
  <c r="R215" i="1" a="1"/>
  <c r="R215" i="1" s="1"/>
  <c r="R216" i="1" a="1"/>
  <c r="R216" i="1" s="1"/>
  <c r="R217" i="1" a="1"/>
  <c r="R217" i="1" s="1"/>
  <c r="R218" i="1" a="1"/>
  <c r="R218" i="1" s="1"/>
  <c r="R219" i="1" a="1"/>
  <c r="R219" i="1" s="1"/>
  <c r="R220" i="1" a="1"/>
  <c r="R220" i="1" s="1"/>
  <c r="R221" i="1" a="1"/>
  <c r="R221" i="1" s="1"/>
  <c r="R222" i="1" a="1"/>
  <c r="R222" i="1" s="1"/>
  <c r="R223" i="1" a="1"/>
  <c r="R223" i="1" s="1"/>
  <c r="R224" i="1" a="1"/>
  <c r="R224" i="1" s="1"/>
  <c r="R225" i="1" a="1"/>
  <c r="R225" i="1" s="1"/>
  <c r="R226" i="1" a="1"/>
  <c r="R226" i="1" s="1"/>
  <c r="R227" i="1" a="1"/>
  <c r="R227" i="1" s="1"/>
  <c r="R228" i="1" a="1"/>
  <c r="R228" i="1" s="1"/>
  <c r="R229" i="1" a="1"/>
  <c r="R229" i="1" s="1"/>
  <c r="R230" i="1" a="1"/>
  <c r="R230" i="1" s="1"/>
  <c r="R231" i="1" a="1"/>
  <c r="R231" i="1" s="1"/>
  <c r="R232" i="1" a="1"/>
  <c r="R232" i="1" s="1"/>
  <c r="R233" i="1" a="1"/>
  <c r="R233" i="1" s="1"/>
  <c r="R234" i="1" a="1"/>
  <c r="R234" i="1" s="1"/>
  <c r="R235" i="1" a="1"/>
  <c r="R235" i="1" s="1"/>
  <c r="R236" i="1" a="1"/>
  <c r="R236" i="1" s="1"/>
  <c r="R237" i="1" a="1"/>
  <c r="R237" i="1" s="1"/>
  <c r="R238" i="1" a="1"/>
  <c r="R238" i="1" s="1"/>
  <c r="R239" i="1" a="1"/>
  <c r="R239" i="1" s="1"/>
  <c r="R240" i="1" a="1"/>
  <c r="R240" i="1" s="1"/>
  <c r="R241" i="1" a="1"/>
  <c r="R241" i="1" s="1"/>
  <c r="R242" i="1" a="1"/>
  <c r="R242" i="1" s="1"/>
  <c r="R243" i="1" a="1"/>
  <c r="R243" i="1" s="1"/>
  <c r="R244" i="1" a="1"/>
  <c r="R244" i="1" s="1"/>
  <c r="R245" i="1" a="1"/>
  <c r="R245" i="1" s="1"/>
  <c r="R246" i="1" a="1"/>
  <c r="R246" i="1" s="1"/>
  <c r="R247" i="1" a="1"/>
  <c r="R247" i="1" s="1"/>
  <c r="R248" i="1" a="1"/>
  <c r="R248" i="1" s="1"/>
  <c r="R249" i="1" a="1"/>
  <c r="R249" i="1" s="1"/>
  <c r="R250" i="1" a="1"/>
  <c r="R250" i="1" s="1"/>
  <c r="R251" i="1" a="1"/>
  <c r="R251" i="1" s="1"/>
  <c r="R252" i="1" a="1"/>
  <c r="R252" i="1" s="1"/>
  <c r="R253" i="1" a="1"/>
  <c r="R253" i="1" s="1"/>
  <c r="R254" i="1" a="1"/>
  <c r="R254" i="1" s="1"/>
  <c r="R255" i="1" a="1"/>
  <c r="R255" i="1" s="1"/>
  <c r="R256" i="1" a="1"/>
  <c r="R256" i="1" s="1"/>
  <c r="R257" i="1" a="1"/>
  <c r="R257" i="1" s="1"/>
  <c r="R258" i="1" a="1"/>
  <c r="R258" i="1" s="1"/>
  <c r="R259" i="1" a="1"/>
  <c r="R259" i="1" s="1"/>
  <c r="R260" i="1" a="1"/>
  <c r="R260" i="1" s="1"/>
  <c r="R261" i="1" a="1"/>
  <c r="R261" i="1" s="1"/>
  <c r="R262" i="1" a="1"/>
  <c r="R262" i="1" s="1"/>
  <c r="R263" i="1" a="1"/>
  <c r="R263" i="1" s="1"/>
  <c r="R264" i="1" a="1"/>
  <c r="R264" i="1" s="1"/>
  <c r="R265" i="1" a="1"/>
  <c r="R265" i="1" s="1"/>
  <c r="R266" i="1" a="1"/>
  <c r="R266" i="1" s="1"/>
  <c r="R267" i="1" a="1"/>
  <c r="R267" i="1" s="1"/>
  <c r="R268" i="1" a="1"/>
  <c r="R268" i="1" s="1"/>
  <c r="R269" i="1" a="1"/>
  <c r="R269" i="1" s="1"/>
  <c r="R270" i="1" a="1"/>
  <c r="R270" i="1" s="1"/>
  <c r="R271" i="1" a="1"/>
  <c r="R271" i="1" s="1"/>
  <c r="R272" i="1" a="1"/>
  <c r="R272" i="1" s="1"/>
  <c r="R273" i="1" a="1"/>
  <c r="R273" i="1" s="1"/>
  <c r="R274" i="1" a="1"/>
  <c r="R274" i="1" s="1"/>
  <c r="R275" i="1" a="1"/>
  <c r="R275" i="1" s="1"/>
  <c r="R276" i="1" a="1"/>
  <c r="R276" i="1" s="1"/>
  <c r="R277" i="1" a="1"/>
  <c r="R277" i="1" s="1"/>
  <c r="R278" i="1" a="1"/>
  <c r="R278" i="1" s="1"/>
  <c r="R279" i="1" a="1"/>
  <c r="R279" i="1" s="1"/>
  <c r="R280" i="1" a="1"/>
  <c r="R280" i="1" s="1"/>
  <c r="R281" i="1" a="1"/>
  <c r="R281" i="1" s="1"/>
  <c r="R282" i="1" a="1"/>
  <c r="R282" i="1" s="1"/>
  <c r="R283" i="1" a="1"/>
  <c r="R283" i="1" s="1"/>
  <c r="R284" i="1" a="1"/>
  <c r="R284" i="1" s="1"/>
  <c r="R285" i="1" a="1"/>
  <c r="R285" i="1" s="1"/>
  <c r="R286" i="1" a="1"/>
  <c r="R286" i="1" s="1"/>
  <c r="R287" i="1" a="1"/>
  <c r="R287" i="1" s="1"/>
  <c r="R288" i="1" a="1"/>
  <c r="R288" i="1" s="1"/>
  <c r="R289" i="1" a="1"/>
  <c r="R289" i="1" s="1"/>
  <c r="R290" i="1" a="1"/>
  <c r="R290" i="1" s="1"/>
  <c r="R291" i="1" a="1"/>
  <c r="R291" i="1" s="1"/>
  <c r="R292" i="1" a="1"/>
  <c r="R292" i="1" s="1"/>
  <c r="R293" i="1" a="1"/>
  <c r="R293" i="1" s="1"/>
  <c r="R294" i="1" a="1"/>
  <c r="R294" i="1" s="1"/>
  <c r="R295" i="1" a="1"/>
  <c r="R295" i="1" s="1"/>
  <c r="R296" i="1" a="1"/>
  <c r="R296" i="1" s="1"/>
  <c r="R297" i="1" a="1"/>
  <c r="R297" i="1" s="1"/>
  <c r="R298" i="1" a="1"/>
  <c r="R298" i="1" s="1"/>
  <c r="R299" i="1" a="1"/>
  <c r="R299" i="1" s="1"/>
  <c r="R300" i="1" a="1"/>
  <c r="R300" i="1" s="1"/>
  <c r="R301" i="1" a="1"/>
  <c r="R301" i="1" s="1"/>
  <c r="R302" i="1" a="1"/>
  <c r="R302" i="1" s="1"/>
  <c r="R303" i="1" a="1"/>
  <c r="R303" i="1" s="1"/>
  <c r="R304" i="1" a="1"/>
  <c r="R304" i="1" s="1"/>
  <c r="R305" i="1" a="1"/>
  <c r="R305" i="1" s="1"/>
  <c r="R306" i="1" a="1"/>
  <c r="R306" i="1" s="1"/>
  <c r="R307" i="1" a="1"/>
  <c r="R307" i="1" s="1"/>
  <c r="R308" i="1" a="1"/>
  <c r="R308" i="1" s="1"/>
  <c r="R309" i="1" a="1"/>
  <c r="R309" i="1" s="1"/>
  <c r="R310" i="1" a="1"/>
  <c r="R310" i="1" s="1"/>
  <c r="R311" i="1" a="1"/>
  <c r="R311" i="1" s="1"/>
  <c r="R312" i="1" a="1"/>
  <c r="R312" i="1" s="1"/>
  <c r="R313" i="1" a="1"/>
  <c r="R313" i="1" s="1"/>
  <c r="R314" i="1" a="1"/>
  <c r="R314" i="1" s="1"/>
  <c r="R315" i="1" a="1"/>
  <c r="R315" i="1" s="1"/>
  <c r="R316" i="1" a="1"/>
  <c r="R316" i="1" s="1"/>
  <c r="R317" i="1" a="1"/>
  <c r="R317" i="1" s="1"/>
  <c r="R318" i="1" a="1"/>
  <c r="R318" i="1" s="1"/>
  <c r="R319" i="1" a="1"/>
  <c r="R319" i="1" s="1"/>
  <c r="R320" i="1" a="1"/>
  <c r="R320" i="1" s="1"/>
  <c r="R321" i="1" a="1"/>
  <c r="R321" i="1" s="1"/>
  <c r="R322" i="1" a="1"/>
  <c r="R322" i="1" s="1"/>
  <c r="R323" i="1" a="1"/>
  <c r="R323" i="1" s="1"/>
  <c r="R324" i="1" a="1"/>
  <c r="R324" i="1" s="1"/>
  <c r="R325" i="1" a="1"/>
  <c r="R325" i="1" s="1"/>
  <c r="R326" i="1" a="1"/>
  <c r="R326" i="1" s="1"/>
  <c r="R327" i="1" a="1"/>
  <c r="R327" i="1" s="1"/>
  <c r="R328" i="1" a="1"/>
  <c r="R328" i="1" s="1"/>
  <c r="R329" i="1" a="1"/>
  <c r="R329" i="1" s="1"/>
  <c r="R330" i="1" a="1"/>
  <c r="R330" i="1" s="1"/>
  <c r="R331" i="1" a="1"/>
  <c r="R331" i="1" s="1"/>
  <c r="R332" i="1" a="1"/>
  <c r="R332" i="1" s="1"/>
  <c r="R333" i="1" a="1"/>
  <c r="R333" i="1" s="1"/>
  <c r="R334" i="1" a="1"/>
  <c r="R334" i="1" s="1"/>
  <c r="R335" i="1" a="1"/>
  <c r="R335" i="1" s="1"/>
  <c r="R336" i="1" a="1"/>
  <c r="R336" i="1" s="1"/>
  <c r="R337" i="1" a="1"/>
  <c r="R337" i="1" s="1"/>
  <c r="R338" i="1" a="1"/>
  <c r="R338" i="1" s="1"/>
  <c r="R339" i="1" a="1"/>
  <c r="R339" i="1" s="1"/>
  <c r="R340" i="1" a="1"/>
  <c r="R340" i="1" s="1"/>
  <c r="R341" i="1" a="1"/>
  <c r="R341" i="1" s="1"/>
  <c r="R342" i="1" a="1"/>
  <c r="R342" i="1" s="1"/>
  <c r="R343" i="1" a="1"/>
  <c r="R343" i="1" s="1"/>
  <c r="R344" i="1" a="1"/>
  <c r="R344" i="1" s="1"/>
  <c r="R345" i="1" a="1"/>
  <c r="R345" i="1" s="1"/>
  <c r="R346" i="1" a="1"/>
  <c r="R346" i="1" s="1"/>
  <c r="R347" i="1" a="1"/>
  <c r="R347" i="1" s="1"/>
  <c r="R348" i="1" a="1"/>
  <c r="R348" i="1" s="1"/>
  <c r="R349" i="1" a="1"/>
  <c r="R349" i="1" s="1"/>
  <c r="R350" i="1" a="1"/>
  <c r="R350" i="1" s="1"/>
  <c r="R351" i="1" a="1"/>
  <c r="R351" i="1" s="1"/>
  <c r="R352" i="1" a="1"/>
  <c r="R352" i="1" s="1"/>
  <c r="R353" i="1" a="1"/>
  <c r="R353" i="1" s="1"/>
  <c r="R354" i="1" a="1"/>
  <c r="R354" i="1" s="1"/>
  <c r="R355" i="1" a="1"/>
  <c r="R355" i="1" s="1"/>
  <c r="R356" i="1" a="1"/>
  <c r="R356" i="1" s="1"/>
  <c r="R357" i="1" a="1"/>
  <c r="R357" i="1" s="1"/>
  <c r="R358" i="1" a="1"/>
  <c r="R358" i="1" s="1"/>
  <c r="R359" i="1" a="1"/>
  <c r="R359" i="1" s="1"/>
  <c r="R360" i="1" a="1"/>
  <c r="R360" i="1" s="1"/>
  <c r="R361" i="1" a="1"/>
  <c r="R361" i="1" s="1"/>
  <c r="R362" i="1" a="1"/>
  <c r="R362" i="1" s="1"/>
  <c r="R363" i="1" a="1"/>
  <c r="R363" i="1" s="1"/>
  <c r="R364" i="1" a="1"/>
  <c r="R364" i="1" s="1"/>
  <c r="R365" i="1" a="1"/>
  <c r="R365" i="1" s="1"/>
  <c r="R366" i="1" a="1"/>
  <c r="R366" i="1" s="1"/>
  <c r="R367" i="1" a="1"/>
  <c r="R367" i="1" s="1"/>
  <c r="R368" i="1" a="1"/>
  <c r="R368" i="1" s="1"/>
  <c r="R369" i="1" a="1"/>
  <c r="R369" i="1" s="1"/>
  <c r="R370" i="1" a="1"/>
  <c r="R370" i="1" s="1"/>
  <c r="R371" i="1" a="1"/>
  <c r="R371" i="1" s="1"/>
  <c r="R372" i="1" a="1"/>
  <c r="R372" i="1" s="1"/>
  <c r="R373" i="1" a="1"/>
  <c r="R373" i="1" s="1"/>
  <c r="R374" i="1" a="1"/>
  <c r="R374" i="1" s="1"/>
  <c r="R375" i="1" a="1"/>
  <c r="R375" i="1" s="1"/>
  <c r="R376" i="1" a="1"/>
  <c r="R376" i="1" s="1"/>
  <c r="R377" i="1" a="1"/>
  <c r="R377" i="1" s="1"/>
  <c r="R378" i="1" a="1"/>
  <c r="R378" i="1" s="1"/>
  <c r="R379" i="1" a="1"/>
  <c r="R379" i="1" s="1"/>
  <c r="R380" i="1" a="1"/>
  <c r="R380" i="1" s="1"/>
  <c r="R381" i="1" a="1"/>
  <c r="R381" i="1" s="1"/>
  <c r="R382" i="1" a="1"/>
  <c r="R382" i="1" s="1"/>
  <c r="R383" i="1" a="1"/>
  <c r="R383" i="1" s="1"/>
  <c r="R384" i="1" a="1"/>
  <c r="R384" i="1" s="1"/>
  <c r="R385" i="1" a="1"/>
  <c r="R385" i="1" s="1"/>
  <c r="R386" i="1" a="1"/>
  <c r="R386" i="1" s="1"/>
  <c r="R387" i="1" a="1"/>
  <c r="R387" i="1" s="1"/>
  <c r="R388" i="1" a="1"/>
  <c r="R388" i="1" s="1"/>
  <c r="R389" i="1" a="1"/>
  <c r="R389" i="1" s="1"/>
  <c r="R390" i="1" a="1"/>
  <c r="R390" i="1" s="1"/>
  <c r="R391" i="1" a="1"/>
  <c r="R391" i="1" s="1"/>
  <c r="R392" i="1" a="1"/>
  <c r="R392" i="1" s="1"/>
  <c r="R393" i="1" a="1"/>
  <c r="R393" i="1" s="1"/>
  <c r="R394" i="1" a="1"/>
  <c r="R394" i="1" s="1"/>
  <c r="R395" i="1" a="1"/>
  <c r="R395" i="1" s="1"/>
  <c r="R396" i="1" a="1"/>
  <c r="R396" i="1" s="1"/>
  <c r="R397" i="1" a="1"/>
  <c r="R397" i="1" s="1"/>
  <c r="R398" i="1" a="1"/>
  <c r="R398" i="1" s="1"/>
  <c r="R399" i="1" a="1"/>
  <c r="R399" i="1" s="1"/>
  <c r="R400" i="1" a="1"/>
  <c r="R400" i="1" s="1"/>
  <c r="R401" i="1" a="1"/>
  <c r="R401" i="1" s="1"/>
  <c r="R402" i="1" a="1"/>
  <c r="R402" i="1" s="1"/>
  <c r="R403" i="1" a="1"/>
  <c r="R403" i="1" s="1"/>
  <c r="R404" i="1" a="1"/>
  <c r="R404" i="1" s="1"/>
  <c r="R405" i="1" a="1"/>
  <c r="R405" i="1" s="1"/>
  <c r="R406" i="1" a="1"/>
  <c r="R406" i="1" s="1"/>
  <c r="R407" i="1" a="1"/>
  <c r="R407" i="1" s="1"/>
  <c r="R408" i="1" a="1"/>
  <c r="R408" i="1" s="1"/>
  <c r="R409" i="1" a="1"/>
  <c r="R409" i="1" s="1"/>
  <c r="R410" i="1" a="1"/>
  <c r="R410" i="1" s="1"/>
  <c r="R411" i="1" a="1"/>
  <c r="R411" i="1" s="1"/>
  <c r="R412" i="1" a="1"/>
  <c r="R412" i="1" s="1"/>
  <c r="R413" i="1" a="1"/>
  <c r="R413" i="1" s="1"/>
  <c r="R414" i="1" a="1"/>
  <c r="R414" i="1" s="1"/>
  <c r="R415" i="1" a="1"/>
  <c r="R415" i="1" s="1"/>
  <c r="R416" i="1" a="1"/>
  <c r="R416" i="1" s="1"/>
  <c r="R417" i="1" a="1"/>
  <c r="R417" i="1" s="1"/>
  <c r="R418" i="1" a="1"/>
  <c r="R418" i="1" s="1"/>
  <c r="R419" i="1" a="1"/>
  <c r="R419" i="1" s="1"/>
  <c r="R420" i="1" a="1"/>
  <c r="R420" i="1" s="1"/>
  <c r="R421" i="1" a="1"/>
  <c r="R421" i="1" s="1"/>
  <c r="R422" i="1" a="1"/>
  <c r="R422" i="1" s="1"/>
  <c r="R423" i="1" a="1"/>
  <c r="R423" i="1" s="1"/>
  <c r="R424" i="1" a="1"/>
  <c r="R424" i="1" s="1"/>
  <c r="R425" i="1" a="1"/>
  <c r="R425" i="1" s="1"/>
  <c r="R426" i="1" a="1"/>
  <c r="R426" i="1" s="1"/>
  <c r="R427" i="1" a="1"/>
  <c r="R427" i="1" s="1"/>
  <c r="R428" i="1" a="1"/>
  <c r="R428" i="1" s="1"/>
  <c r="R429" i="1" a="1"/>
  <c r="R429" i="1" s="1"/>
  <c r="R430" i="1" a="1"/>
  <c r="R430" i="1" s="1"/>
  <c r="R431" i="1" a="1"/>
  <c r="R431" i="1" s="1"/>
  <c r="R432" i="1" a="1"/>
  <c r="R432" i="1" s="1"/>
  <c r="R433" i="1" a="1"/>
  <c r="R433" i="1" s="1"/>
  <c r="R434" i="1" a="1"/>
  <c r="R434" i="1" s="1"/>
  <c r="R435" i="1" a="1"/>
  <c r="R435" i="1" s="1"/>
  <c r="R436" i="1" a="1"/>
  <c r="R436" i="1" s="1"/>
  <c r="R437" i="1" a="1"/>
  <c r="R437" i="1" s="1"/>
  <c r="R438" i="1" a="1"/>
  <c r="R438" i="1" s="1"/>
  <c r="R439" i="1" a="1"/>
  <c r="R439" i="1" s="1"/>
  <c r="R440" i="1" a="1"/>
  <c r="R440" i="1" s="1"/>
  <c r="R441" i="1" a="1"/>
  <c r="R441" i="1" s="1"/>
  <c r="R442" i="1" a="1"/>
  <c r="R442" i="1" s="1"/>
  <c r="R443" i="1" a="1"/>
  <c r="R443" i="1" s="1"/>
  <c r="R444" i="1" a="1"/>
  <c r="R444" i="1" s="1"/>
  <c r="R445" i="1" a="1"/>
  <c r="R445" i="1" s="1"/>
  <c r="R446" i="1" a="1"/>
  <c r="R446" i="1" s="1"/>
  <c r="R447" i="1" a="1"/>
  <c r="R447" i="1" s="1"/>
  <c r="R448" i="1" a="1"/>
  <c r="R448" i="1" s="1"/>
  <c r="R449" i="1" a="1"/>
  <c r="R449" i="1" s="1"/>
  <c r="R450" i="1" a="1"/>
  <c r="R450" i="1" s="1"/>
  <c r="R451" i="1" a="1"/>
  <c r="R451" i="1" s="1"/>
  <c r="R452" i="1" a="1"/>
  <c r="R452" i="1" s="1"/>
  <c r="R453" i="1" a="1"/>
  <c r="R453" i="1" s="1"/>
  <c r="R454" i="1" a="1"/>
  <c r="R454" i="1" s="1"/>
  <c r="R455" i="1" a="1"/>
  <c r="R455" i="1" s="1"/>
  <c r="R456" i="1" a="1"/>
  <c r="R456" i="1" s="1"/>
  <c r="R457" i="1" a="1"/>
  <c r="R457" i="1" s="1"/>
  <c r="R458" i="1" a="1"/>
  <c r="R458" i="1" s="1"/>
  <c r="R459" i="1" a="1"/>
  <c r="R459" i="1" s="1"/>
  <c r="R460" i="1" a="1"/>
  <c r="R460" i="1" s="1"/>
  <c r="R461" i="1" a="1"/>
  <c r="R461" i="1" s="1"/>
  <c r="R462" i="1" a="1"/>
  <c r="R462" i="1" s="1"/>
  <c r="R463" i="1" a="1"/>
  <c r="R463" i="1" s="1"/>
  <c r="R464" i="1" a="1"/>
  <c r="R464" i="1" s="1"/>
  <c r="R465" i="1" a="1"/>
  <c r="R465" i="1" s="1"/>
  <c r="R466" i="1" a="1"/>
  <c r="R466" i="1" s="1"/>
  <c r="R467" i="1" a="1"/>
  <c r="R467" i="1" s="1"/>
  <c r="R468" i="1" a="1"/>
  <c r="R468" i="1" s="1"/>
  <c r="R469" i="1" a="1"/>
  <c r="R469" i="1" s="1"/>
  <c r="R470" i="1" a="1"/>
  <c r="R470" i="1" s="1"/>
  <c r="R471" i="1" a="1"/>
  <c r="R471" i="1" s="1"/>
  <c r="R472" i="1" a="1"/>
  <c r="R472" i="1" s="1"/>
  <c r="R473" i="1" a="1"/>
  <c r="R473" i="1" s="1"/>
  <c r="R474" i="1" a="1"/>
  <c r="R474" i="1" s="1"/>
  <c r="R475" i="1" a="1"/>
  <c r="R475" i="1" s="1"/>
  <c r="R476" i="1" a="1"/>
  <c r="R476" i="1" s="1"/>
  <c r="R477" i="1" a="1"/>
  <c r="R477" i="1" s="1"/>
  <c r="R478" i="1" a="1"/>
  <c r="R478" i="1" s="1"/>
  <c r="R479" i="1" a="1"/>
  <c r="R479" i="1" s="1"/>
  <c r="R480" i="1" a="1"/>
  <c r="R480" i="1" s="1"/>
  <c r="R481" i="1" a="1"/>
  <c r="R481" i="1" s="1"/>
  <c r="R482" i="1" a="1"/>
  <c r="R482" i="1" s="1"/>
  <c r="R483" i="1" a="1"/>
  <c r="R483" i="1" s="1"/>
  <c r="R484" i="1" a="1"/>
  <c r="R484" i="1" s="1"/>
  <c r="R485" i="1" a="1"/>
  <c r="R485" i="1" s="1"/>
  <c r="R6" i="1" a="1"/>
  <c r="R6" i="1" s="1"/>
  <c r="R5" i="1" a="1"/>
  <c r="R5" i="1" s="1"/>
  <c r="G17" i="7" l="1"/>
  <c r="K17" i="7" s="1"/>
  <c r="B10" i="11"/>
  <c r="B10" i="16"/>
  <c r="B10" i="18"/>
  <c r="B10" i="17"/>
  <c r="B10" i="12"/>
  <c r="B10" i="19"/>
  <c r="B10" i="8"/>
  <c r="B9" i="13"/>
  <c r="B10" i="9"/>
  <c r="B10" i="14"/>
  <c r="B10" i="10"/>
  <c r="B10" i="15"/>
  <c r="B2" i="19"/>
  <c r="B4" i="13"/>
  <c r="B4" i="14"/>
  <c r="B4" i="15"/>
  <c r="B4" i="16"/>
  <c r="B4" i="18"/>
  <c r="B4" i="17"/>
  <c r="B3" i="19"/>
  <c r="B5" i="13"/>
  <c r="B5" i="14"/>
  <c r="B5" i="15"/>
  <c r="B5" i="16"/>
  <c r="B5" i="18"/>
  <c r="B5" i="17"/>
  <c r="B4" i="19"/>
  <c r="B6" i="13"/>
  <c r="B6" i="14"/>
  <c r="B6" i="15"/>
  <c r="B6" i="16"/>
  <c r="B6" i="18"/>
  <c r="B6" i="17"/>
  <c r="B5" i="19"/>
  <c r="B7" i="13"/>
  <c r="B7" i="14"/>
  <c r="B7" i="15"/>
  <c r="B7" i="16"/>
  <c r="B7" i="18"/>
  <c r="B7" i="17"/>
  <c r="B6" i="19"/>
  <c r="B11" i="13"/>
  <c r="B12" i="14"/>
  <c r="B12" i="15"/>
  <c r="B12" i="16"/>
  <c r="B12" i="18"/>
  <c r="B12" i="17"/>
  <c r="B7" i="19"/>
  <c r="B13" i="13"/>
  <c r="B14" i="14"/>
  <c r="B14" i="15"/>
  <c r="B14" i="16"/>
  <c r="B14" i="18"/>
  <c r="B14" i="17"/>
  <c r="B12" i="19"/>
  <c r="B2" i="13"/>
  <c r="B2" i="14"/>
  <c r="B2" i="15"/>
  <c r="B2" i="16"/>
  <c r="B2" i="18"/>
  <c r="B2" i="17"/>
  <c r="B14" i="19"/>
  <c r="B3" i="13"/>
  <c r="B3" i="14"/>
  <c r="B3" i="15"/>
  <c r="B3" i="16"/>
  <c r="B3" i="18"/>
  <c r="B3" i="17"/>
  <c r="B2" i="12"/>
  <c r="B14" i="12"/>
  <c r="B14" i="8"/>
  <c r="B14" i="9"/>
  <c r="B12" i="10"/>
  <c r="B2" i="10"/>
  <c r="B12" i="12"/>
  <c r="B12" i="8"/>
  <c r="B7" i="9"/>
  <c r="B14" i="11"/>
  <c r="B4" i="11"/>
  <c r="B7" i="12"/>
  <c r="B7" i="8"/>
  <c r="B6" i="9"/>
  <c r="B12" i="11"/>
  <c r="B7" i="11"/>
  <c r="B12" i="9"/>
  <c r="B6" i="12"/>
  <c r="B6" i="8"/>
  <c r="B5" i="9"/>
  <c r="B7" i="10"/>
  <c r="B6" i="11"/>
  <c r="B2" i="8"/>
  <c r="B5" i="12"/>
  <c r="B5" i="8"/>
  <c r="B4" i="9"/>
  <c r="B6" i="10"/>
  <c r="B5" i="11"/>
  <c r="B3" i="10"/>
  <c r="B4" i="12"/>
  <c r="B4" i="8"/>
  <c r="B3" i="9"/>
  <c r="B5" i="10"/>
  <c r="B3" i="11"/>
  <c r="B14" i="10"/>
  <c r="B3" i="12"/>
  <c r="B3" i="8"/>
  <c r="B2" i="9"/>
  <c r="B4" i="10"/>
  <c r="B2" i="11"/>
  <c r="B17" i="7"/>
  <c r="B19" i="7" l="1"/>
  <c r="B16" i="12"/>
  <c r="B18" i="12" s="1"/>
  <c r="B16" i="9"/>
  <c r="B18" i="9" s="1"/>
  <c r="B16" i="18"/>
  <c r="B18" i="18" s="1"/>
  <c r="B23" i="7"/>
  <c r="B16" i="14"/>
  <c r="B18" i="14" s="1"/>
  <c r="B16" i="17"/>
  <c r="B18" i="17" s="1"/>
  <c r="B15" i="13"/>
  <c r="B16" i="15"/>
  <c r="B18" i="15" s="1"/>
  <c r="B16" i="16"/>
  <c r="B18" i="16" s="1"/>
  <c r="B16" i="8"/>
  <c r="B18" i="8" s="1"/>
  <c r="B16" i="19"/>
  <c r="B18" i="19" s="1"/>
  <c r="B16" i="10"/>
  <c r="B18" i="10" s="1"/>
  <c r="B16" i="11"/>
  <c r="B18" i="11" s="1"/>
  <c r="M486" i="1"/>
  <c r="E30" i="4" s="1"/>
  <c r="B21" i="7" l="1"/>
  <c r="F156" i="3"/>
  <c r="E11" i="4" s="1"/>
  <c r="A11" i="4"/>
  <c r="A29" i="4"/>
  <c r="A28" i="4"/>
  <c r="K486" i="1"/>
  <c r="E28" i="4" s="1"/>
  <c r="L486" i="1"/>
  <c r="E29" i="4" s="1"/>
  <c r="N486" i="1"/>
  <c r="O5" i="1"/>
  <c r="O6" i="1"/>
  <c r="O7" i="1"/>
  <c r="O8" i="1"/>
  <c r="O9" i="1"/>
  <c r="O10"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1" i="1"/>
  <c r="O42" i="1"/>
  <c r="O43" i="1"/>
  <c r="O44" i="1"/>
  <c r="O45" i="1"/>
  <c r="O46" i="1"/>
  <c r="O48" i="1"/>
  <c r="O49" i="1"/>
  <c r="O50" i="1"/>
  <c r="O51" i="1"/>
  <c r="O52" i="1"/>
  <c r="O53" i="1"/>
  <c r="O54" i="1"/>
  <c r="O55" i="1"/>
  <c r="O56" i="1"/>
  <c r="O57" i="1"/>
  <c r="A15" i="4"/>
  <c r="A27" i="4" l="1"/>
  <c r="J486" i="1"/>
  <c r="E27" i="4" s="1"/>
  <c r="A31" i="4" l="1"/>
  <c r="I486" i="1"/>
  <c r="E26" i="4" s="1"/>
  <c r="A26" i="4"/>
  <c r="E31" i="4" l="1"/>
  <c r="A25" i="4"/>
  <c r="A37" i="4" l="1"/>
  <c r="A35" i="4"/>
  <c r="A5" i="4"/>
  <c r="A3" i="4"/>
  <c r="A2" i="4" l="1"/>
  <c r="H486" i="1"/>
  <c r="G486" i="1"/>
  <c r="E24" i="4" s="1"/>
  <c r="F486" i="1"/>
  <c r="E23" i="4" s="1"/>
  <c r="E46" i="4" s="1"/>
  <c r="E486" i="1"/>
  <c r="E22" i="4" s="1"/>
  <c r="D486" i="1"/>
  <c r="E21" i="4" s="1"/>
  <c r="C486" i="1"/>
  <c r="O4" i="1"/>
  <c r="P308" i="1" s="1"/>
  <c r="Q308" i="1" s="1"/>
  <c r="E20" i="4" l="1"/>
  <c r="E44" i="4" s="1"/>
  <c r="O486" i="1"/>
  <c r="P486" i="1" s="1"/>
  <c r="Q486" i="1" s="1"/>
  <c r="P262" i="1"/>
  <c r="Q262" i="1" s="1"/>
  <c r="P263" i="1"/>
  <c r="Q263" i="1" s="1"/>
  <c r="P240" i="1"/>
  <c r="Q240" i="1" s="1"/>
  <c r="P241" i="1"/>
  <c r="Q241" i="1" s="1"/>
  <c r="E25" i="4"/>
  <c r="E33" i="4" s="1"/>
  <c r="P198" i="1"/>
  <c r="Q198" i="1" s="1"/>
  <c r="P15" i="1"/>
  <c r="Q15" i="1" s="1"/>
  <c r="P282" i="1"/>
  <c r="Q282" i="1" s="1"/>
  <c r="P47" i="1"/>
  <c r="Q47" i="1" s="1"/>
  <c r="P68" i="1"/>
  <c r="Q68" i="1" s="1"/>
  <c r="P111" i="1"/>
  <c r="Q111" i="1" s="1"/>
  <c r="P132" i="1"/>
  <c r="Q132" i="1" s="1"/>
  <c r="P4" i="1"/>
  <c r="Q4" i="1" s="1"/>
  <c r="P95" i="1"/>
  <c r="Q95" i="1" s="1"/>
  <c r="P7" i="1"/>
  <c r="Q7" i="1" s="1"/>
  <c r="P20" i="1"/>
  <c r="Q20" i="1" s="1"/>
  <c r="P63" i="1"/>
  <c r="Q63" i="1" s="1"/>
  <c r="P84" i="1"/>
  <c r="Q84" i="1" s="1"/>
  <c r="P127" i="1"/>
  <c r="Q127" i="1" s="1"/>
  <c r="P8" i="1"/>
  <c r="Q8" i="1" s="1"/>
  <c r="P31" i="1"/>
  <c r="Q31" i="1" s="1"/>
  <c r="P116" i="1"/>
  <c r="Q116" i="1" s="1"/>
  <c r="P310" i="1"/>
  <c r="Q310" i="1" s="1"/>
  <c r="P79" i="1"/>
  <c r="Q79" i="1" s="1"/>
  <c r="P100" i="1"/>
  <c r="Q100" i="1" s="1"/>
  <c r="P36" i="1"/>
  <c r="Q36" i="1" s="1"/>
  <c r="P52" i="1"/>
  <c r="Q52" i="1" s="1"/>
  <c r="P182" i="1"/>
  <c r="Q182" i="1" s="1"/>
  <c r="P11" i="1"/>
  <c r="Q11" i="1" s="1"/>
  <c r="P48" i="1"/>
  <c r="Q48" i="1" s="1"/>
  <c r="P64" i="1"/>
  <c r="Q64" i="1" s="1"/>
  <c r="P91" i="1"/>
  <c r="Q91" i="1" s="1"/>
  <c r="P112" i="1"/>
  <c r="Q112" i="1" s="1"/>
  <c r="P128" i="1"/>
  <c r="Q128" i="1" s="1"/>
  <c r="P145" i="1"/>
  <c r="Q145" i="1" s="1"/>
  <c r="P177" i="1"/>
  <c r="Q177" i="1" s="1"/>
  <c r="P202" i="1"/>
  <c r="Q202" i="1" s="1"/>
  <c r="P209" i="1"/>
  <c r="Q209" i="1" s="1"/>
  <c r="P230" i="1"/>
  <c r="Q230" i="1" s="1"/>
  <c r="P277" i="1"/>
  <c r="Q277" i="1" s="1"/>
  <c r="P298" i="1"/>
  <c r="Q298" i="1" s="1"/>
  <c r="P165" i="1"/>
  <c r="Q165" i="1" s="1"/>
  <c r="P197" i="1"/>
  <c r="Q197" i="1" s="1"/>
  <c r="P27" i="1"/>
  <c r="Q27" i="1" s="1"/>
  <c r="P43" i="1"/>
  <c r="Q43" i="1" s="1"/>
  <c r="P75" i="1"/>
  <c r="Q75" i="1" s="1"/>
  <c r="P107" i="1"/>
  <c r="Q107" i="1" s="1"/>
  <c r="P123" i="1"/>
  <c r="Q123" i="1" s="1"/>
  <c r="P139" i="1"/>
  <c r="Q139" i="1" s="1"/>
  <c r="P170" i="1"/>
  <c r="Q170" i="1" s="1"/>
  <c r="P12" i="1"/>
  <c r="Q12" i="1" s="1"/>
  <c r="P23" i="1"/>
  <c r="Q23" i="1" s="1"/>
  <c r="P28" i="1"/>
  <c r="Q28" i="1" s="1"/>
  <c r="P39" i="1"/>
  <c r="Q39" i="1" s="1"/>
  <c r="P44" i="1"/>
  <c r="Q44" i="1" s="1"/>
  <c r="P55" i="1"/>
  <c r="Q55" i="1" s="1"/>
  <c r="P60" i="1"/>
  <c r="Q60" i="1" s="1"/>
  <c r="P71" i="1"/>
  <c r="Q71" i="1" s="1"/>
  <c r="P76" i="1"/>
  <c r="Q76" i="1" s="1"/>
  <c r="P87" i="1"/>
  <c r="Q87" i="1" s="1"/>
  <c r="P92" i="1"/>
  <c r="Q92" i="1" s="1"/>
  <c r="P103" i="1"/>
  <c r="Q103" i="1" s="1"/>
  <c r="P108" i="1"/>
  <c r="Q108" i="1" s="1"/>
  <c r="P119" i="1"/>
  <c r="Q119" i="1" s="1"/>
  <c r="P124" i="1"/>
  <c r="Q124" i="1" s="1"/>
  <c r="P135" i="1"/>
  <c r="Q135" i="1" s="1"/>
  <c r="P140" i="1"/>
  <c r="Q140" i="1" s="1"/>
  <c r="P225" i="1"/>
  <c r="Q225" i="1" s="1"/>
  <c r="P248" i="1"/>
  <c r="Q248" i="1" s="1"/>
  <c r="P293" i="1"/>
  <c r="Q293" i="1" s="1"/>
  <c r="P315" i="1"/>
  <c r="Q315" i="1" s="1"/>
  <c r="P150" i="1"/>
  <c r="Q150" i="1" s="1"/>
  <c r="P16" i="1"/>
  <c r="Q16" i="1" s="1"/>
  <c r="P32" i="1"/>
  <c r="Q32" i="1" s="1"/>
  <c r="P59" i="1"/>
  <c r="Q59" i="1" s="1"/>
  <c r="P80" i="1"/>
  <c r="Q80" i="1" s="1"/>
  <c r="P96" i="1"/>
  <c r="Q96" i="1" s="1"/>
  <c r="P166" i="1"/>
  <c r="Q166" i="1" s="1"/>
  <c r="P83" i="1"/>
  <c r="Q83" i="1" s="1"/>
  <c r="P19" i="1"/>
  <c r="Q19" i="1" s="1"/>
  <c r="P24" i="1"/>
  <c r="Q24" i="1" s="1"/>
  <c r="P35" i="1"/>
  <c r="Q35" i="1" s="1"/>
  <c r="P40" i="1"/>
  <c r="Q40" i="1" s="1"/>
  <c r="P51" i="1"/>
  <c r="Q51" i="1" s="1"/>
  <c r="P56" i="1"/>
  <c r="Q56" i="1" s="1"/>
  <c r="P67" i="1"/>
  <c r="Q67" i="1" s="1"/>
  <c r="P72" i="1"/>
  <c r="Q72" i="1" s="1"/>
  <c r="P88" i="1"/>
  <c r="Q88" i="1" s="1"/>
  <c r="P99" i="1"/>
  <c r="Q99" i="1" s="1"/>
  <c r="P104" i="1"/>
  <c r="Q104" i="1" s="1"/>
  <c r="P115" i="1"/>
  <c r="Q115" i="1" s="1"/>
  <c r="P120" i="1"/>
  <c r="Q120" i="1" s="1"/>
  <c r="P131" i="1"/>
  <c r="Q131" i="1" s="1"/>
  <c r="P136" i="1"/>
  <c r="Q136" i="1" s="1"/>
  <c r="P154" i="1"/>
  <c r="Q154" i="1" s="1"/>
  <c r="P161" i="1"/>
  <c r="Q161" i="1" s="1"/>
  <c r="P186" i="1"/>
  <c r="Q186" i="1" s="1"/>
  <c r="P193" i="1"/>
  <c r="Q193" i="1" s="1"/>
  <c r="P243" i="1"/>
  <c r="Q243" i="1" s="1"/>
  <c r="P266" i="1"/>
  <c r="Q266" i="1" s="1"/>
  <c r="P485" i="1"/>
  <c r="Q485" i="1" s="1"/>
  <c r="P481" i="1"/>
  <c r="Q481" i="1" s="1"/>
  <c r="P477" i="1"/>
  <c r="Q477" i="1" s="1"/>
  <c r="P473" i="1"/>
  <c r="Q473" i="1" s="1"/>
  <c r="P469" i="1"/>
  <c r="Q469" i="1" s="1"/>
  <c r="P465" i="1"/>
  <c r="Q465" i="1" s="1"/>
  <c r="P461" i="1"/>
  <c r="Q461" i="1" s="1"/>
  <c r="P457" i="1"/>
  <c r="Q457" i="1" s="1"/>
  <c r="P453" i="1"/>
  <c r="Q453" i="1" s="1"/>
  <c r="P449" i="1"/>
  <c r="Q449" i="1" s="1"/>
  <c r="P445" i="1"/>
  <c r="Q445" i="1" s="1"/>
  <c r="P441" i="1"/>
  <c r="Q441" i="1" s="1"/>
  <c r="P437" i="1"/>
  <c r="Q437" i="1" s="1"/>
  <c r="P433" i="1"/>
  <c r="Q433" i="1" s="1"/>
  <c r="P429" i="1"/>
  <c r="Q429" i="1" s="1"/>
  <c r="P425" i="1"/>
  <c r="Q425" i="1" s="1"/>
  <c r="P421" i="1"/>
  <c r="Q421" i="1" s="1"/>
  <c r="P417" i="1"/>
  <c r="Q417" i="1" s="1"/>
  <c r="P413" i="1"/>
  <c r="Q413" i="1" s="1"/>
  <c r="P409" i="1"/>
  <c r="Q409" i="1" s="1"/>
  <c r="P405" i="1"/>
  <c r="Q405" i="1" s="1"/>
  <c r="P401" i="1"/>
  <c r="Q401" i="1" s="1"/>
  <c r="P397" i="1"/>
  <c r="Q397" i="1" s="1"/>
  <c r="P393" i="1"/>
  <c r="Q393" i="1" s="1"/>
  <c r="P389" i="1"/>
  <c r="Q389" i="1" s="1"/>
  <c r="P385" i="1"/>
  <c r="Q385" i="1" s="1"/>
  <c r="P381" i="1"/>
  <c r="Q381" i="1" s="1"/>
  <c r="P377" i="1"/>
  <c r="Q377" i="1" s="1"/>
  <c r="P373" i="1"/>
  <c r="Q373" i="1" s="1"/>
  <c r="P369" i="1"/>
  <c r="Q369" i="1" s="1"/>
  <c r="P365" i="1"/>
  <c r="Q365" i="1" s="1"/>
  <c r="P361" i="1"/>
  <c r="Q361" i="1" s="1"/>
  <c r="P357" i="1"/>
  <c r="Q357" i="1" s="1"/>
  <c r="P353" i="1"/>
  <c r="Q353" i="1" s="1"/>
  <c r="P349" i="1"/>
  <c r="Q349" i="1" s="1"/>
  <c r="P345" i="1"/>
  <c r="Q345" i="1" s="1"/>
  <c r="P341" i="1"/>
  <c r="Q341" i="1" s="1"/>
  <c r="P337" i="1"/>
  <c r="Q337" i="1" s="1"/>
  <c r="P333" i="1"/>
  <c r="Q333" i="1" s="1"/>
  <c r="P329" i="1"/>
  <c r="Q329" i="1" s="1"/>
  <c r="P325" i="1"/>
  <c r="Q325" i="1" s="1"/>
  <c r="P321" i="1"/>
  <c r="Q321" i="1" s="1"/>
  <c r="P317" i="1"/>
  <c r="Q317" i="1" s="1"/>
  <c r="P313" i="1"/>
  <c r="Q313" i="1" s="1"/>
  <c r="P309" i="1"/>
  <c r="Q309" i="1" s="1"/>
  <c r="P304" i="1"/>
  <c r="Q304" i="1" s="1"/>
  <c r="P300" i="1"/>
  <c r="Q300" i="1" s="1"/>
  <c r="P296" i="1"/>
  <c r="Q296" i="1" s="1"/>
  <c r="P292" i="1"/>
  <c r="Q292" i="1" s="1"/>
  <c r="P288" i="1"/>
  <c r="Q288" i="1" s="1"/>
  <c r="P284" i="1"/>
  <c r="Q284" i="1" s="1"/>
  <c r="P280" i="1"/>
  <c r="Q280" i="1" s="1"/>
  <c r="P276" i="1"/>
  <c r="Q276" i="1" s="1"/>
  <c r="P272" i="1"/>
  <c r="Q272" i="1" s="1"/>
  <c r="P268" i="1"/>
  <c r="Q268" i="1" s="1"/>
  <c r="P264" i="1"/>
  <c r="Q264" i="1" s="1"/>
  <c r="P258" i="1"/>
  <c r="Q258" i="1" s="1"/>
  <c r="P254" i="1"/>
  <c r="Q254" i="1" s="1"/>
  <c r="P250" i="1"/>
  <c r="Q250" i="1" s="1"/>
  <c r="P246" i="1"/>
  <c r="Q246" i="1" s="1"/>
  <c r="P242" i="1"/>
  <c r="Q242" i="1" s="1"/>
  <c r="P236" i="1"/>
  <c r="Q236" i="1" s="1"/>
  <c r="P232" i="1"/>
  <c r="Q232" i="1" s="1"/>
  <c r="P228" i="1"/>
  <c r="Q228" i="1" s="1"/>
  <c r="P224" i="1"/>
  <c r="Q224" i="1" s="1"/>
  <c r="P220" i="1"/>
  <c r="Q220" i="1" s="1"/>
  <c r="P216" i="1"/>
  <c r="Q216" i="1" s="1"/>
  <c r="P212" i="1"/>
  <c r="Q212" i="1" s="1"/>
  <c r="P208" i="1"/>
  <c r="Q208" i="1" s="1"/>
  <c r="P204" i="1"/>
  <c r="Q204" i="1" s="1"/>
  <c r="P200" i="1"/>
  <c r="Q200" i="1" s="1"/>
  <c r="P196" i="1"/>
  <c r="Q196" i="1" s="1"/>
  <c r="P192" i="1"/>
  <c r="Q192" i="1" s="1"/>
  <c r="P188" i="1"/>
  <c r="Q188" i="1" s="1"/>
  <c r="P184" i="1"/>
  <c r="Q184" i="1" s="1"/>
  <c r="P180" i="1"/>
  <c r="Q180" i="1" s="1"/>
  <c r="P176" i="1"/>
  <c r="Q176" i="1" s="1"/>
  <c r="P172" i="1"/>
  <c r="Q172" i="1" s="1"/>
  <c r="P168" i="1"/>
  <c r="Q168" i="1" s="1"/>
  <c r="P164" i="1"/>
  <c r="Q164" i="1" s="1"/>
  <c r="P160" i="1"/>
  <c r="Q160" i="1" s="1"/>
  <c r="P156" i="1"/>
  <c r="Q156" i="1" s="1"/>
  <c r="P152" i="1"/>
  <c r="Q152" i="1" s="1"/>
  <c r="P148" i="1"/>
  <c r="Q148" i="1" s="1"/>
  <c r="P144" i="1"/>
  <c r="Q144" i="1" s="1"/>
  <c r="P484" i="1"/>
  <c r="Q484" i="1" s="1"/>
  <c r="P480" i="1"/>
  <c r="Q480" i="1" s="1"/>
  <c r="P476" i="1"/>
  <c r="Q476" i="1" s="1"/>
  <c r="P472" i="1"/>
  <c r="Q472" i="1" s="1"/>
  <c r="P468" i="1"/>
  <c r="Q468" i="1" s="1"/>
  <c r="P464" i="1"/>
  <c r="Q464" i="1" s="1"/>
  <c r="P460" i="1"/>
  <c r="Q460" i="1" s="1"/>
  <c r="P456" i="1"/>
  <c r="Q456" i="1" s="1"/>
  <c r="P452" i="1"/>
  <c r="Q452" i="1" s="1"/>
  <c r="P448" i="1"/>
  <c r="Q448" i="1" s="1"/>
  <c r="P444" i="1"/>
  <c r="Q444" i="1" s="1"/>
  <c r="P440" i="1"/>
  <c r="Q440" i="1" s="1"/>
  <c r="P436" i="1"/>
  <c r="Q436" i="1" s="1"/>
  <c r="P432" i="1"/>
  <c r="Q432" i="1" s="1"/>
  <c r="P428" i="1"/>
  <c r="Q428" i="1" s="1"/>
  <c r="P424" i="1"/>
  <c r="Q424" i="1" s="1"/>
  <c r="P420" i="1"/>
  <c r="Q420" i="1" s="1"/>
  <c r="P416" i="1"/>
  <c r="Q416" i="1" s="1"/>
  <c r="P412" i="1"/>
  <c r="Q412" i="1" s="1"/>
  <c r="P408" i="1"/>
  <c r="Q408" i="1" s="1"/>
  <c r="P404" i="1"/>
  <c r="Q404" i="1" s="1"/>
  <c r="P400" i="1"/>
  <c r="Q400" i="1" s="1"/>
  <c r="P396" i="1"/>
  <c r="Q396" i="1" s="1"/>
  <c r="P392" i="1"/>
  <c r="Q392" i="1" s="1"/>
  <c r="P388" i="1"/>
  <c r="Q388" i="1" s="1"/>
  <c r="P384" i="1"/>
  <c r="Q384" i="1" s="1"/>
  <c r="P380" i="1"/>
  <c r="Q380" i="1" s="1"/>
  <c r="P376" i="1"/>
  <c r="Q376" i="1" s="1"/>
  <c r="P372" i="1"/>
  <c r="Q372" i="1" s="1"/>
  <c r="P368" i="1"/>
  <c r="Q368" i="1" s="1"/>
  <c r="P364" i="1"/>
  <c r="Q364" i="1" s="1"/>
  <c r="P360" i="1"/>
  <c r="Q360" i="1" s="1"/>
  <c r="P356" i="1"/>
  <c r="Q356" i="1" s="1"/>
  <c r="P352" i="1"/>
  <c r="Q352" i="1" s="1"/>
  <c r="P348" i="1"/>
  <c r="Q348" i="1" s="1"/>
  <c r="P344" i="1"/>
  <c r="Q344" i="1" s="1"/>
  <c r="P340" i="1"/>
  <c r="Q340" i="1" s="1"/>
  <c r="P336" i="1"/>
  <c r="Q336" i="1" s="1"/>
  <c r="P332" i="1"/>
  <c r="Q332" i="1" s="1"/>
  <c r="P328" i="1"/>
  <c r="Q328" i="1" s="1"/>
  <c r="P324" i="1"/>
  <c r="Q324" i="1" s="1"/>
  <c r="P320" i="1"/>
  <c r="Q320" i="1" s="1"/>
  <c r="P316" i="1"/>
  <c r="Q316" i="1" s="1"/>
  <c r="P312" i="1"/>
  <c r="Q312" i="1" s="1"/>
  <c r="P307" i="1"/>
  <c r="Q307" i="1" s="1"/>
  <c r="P303" i="1"/>
  <c r="Q303" i="1" s="1"/>
  <c r="P299" i="1"/>
  <c r="Q299" i="1" s="1"/>
  <c r="P295" i="1"/>
  <c r="Q295" i="1" s="1"/>
  <c r="P291" i="1"/>
  <c r="Q291" i="1" s="1"/>
  <c r="P287" i="1"/>
  <c r="Q287" i="1" s="1"/>
  <c r="P283" i="1"/>
  <c r="Q283" i="1" s="1"/>
  <c r="P279" i="1"/>
  <c r="Q279" i="1" s="1"/>
  <c r="P275" i="1"/>
  <c r="Q275" i="1" s="1"/>
  <c r="P271" i="1"/>
  <c r="Q271" i="1" s="1"/>
  <c r="P267" i="1"/>
  <c r="Q267" i="1" s="1"/>
  <c r="P261" i="1"/>
  <c r="Q261" i="1" s="1"/>
  <c r="P257" i="1"/>
  <c r="Q257" i="1" s="1"/>
  <c r="P253" i="1"/>
  <c r="Q253" i="1" s="1"/>
  <c r="P249" i="1"/>
  <c r="Q249" i="1" s="1"/>
  <c r="P245" i="1"/>
  <c r="Q245" i="1" s="1"/>
  <c r="P239" i="1"/>
  <c r="Q239" i="1" s="1"/>
  <c r="P235" i="1"/>
  <c r="Q235" i="1" s="1"/>
  <c r="P231" i="1"/>
  <c r="Q231" i="1" s="1"/>
  <c r="P227" i="1"/>
  <c r="Q227" i="1" s="1"/>
  <c r="P223" i="1"/>
  <c r="Q223" i="1" s="1"/>
  <c r="P219" i="1"/>
  <c r="Q219" i="1" s="1"/>
  <c r="P215" i="1"/>
  <c r="Q215" i="1" s="1"/>
  <c r="P211" i="1"/>
  <c r="Q211" i="1" s="1"/>
  <c r="P207" i="1"/>
  <c r="Q207" i="1" s="1"/>
  <c r="P203" i="1"/>
  <c r="Q203" i="1" s="1"/>
  <c r="P199" i="1"/>
  <c r="Q199" i="1" s="1"/>
  <c r="P195" i="1"/>
  <c r="Q195" i="1" s="1"/>
  <c r="P191" i="1"/>
  <c r="Q191" i="1" s="1"/>
  <c r="P187" i="1"/>
  <c r="Q187" i="1" s="1"/>
  <c r="P183" i="1"/>
  <c r="Q183" i="1" s="1"/>
  <c r="P179" i="1"/>
  <c r="Q179" i="1" s="1"/>
  <c r="P175" i="1"/>
  <c r="Q175" i="1" s="1"/>
  <c r="P171" i="1"/>
  <c r="Q171" i="1" s="1"/>
  <c r="P167" i="1"/>
  <c r="Q167" i="1" s="1"/>
  <c r="P163" i="1"/>
  <c r="Q163" i="1" s="1"/>
  <c r="P159" i="1"/>
  <c r="Q159" i="1" s="1"/>
  <c r="P155" i="1"/>
  <c r="Q155" i="1" s="1"/>
  <c r="P151" i="1"/>
  <c r="Q151" i="1" s="1"/>
  <c r="P147" i="1"/>
  <c r="Q147" i="1" s="1"/>
  <c r="P143" i="1"/>
  <c r="Q143" i="1" s="1"/>
  <c r="P479" i="1"/>
  <c r="Q479" i="1" s="1"/>
  <c r="P474" i="1"/>
  <c r="Q474" i="1" s="1"/>
  <c r="P463" i="1"/>
  <c r="Q463" i="1" s="1"/>
  <c r="P458" i="1"/>
  <c r="Q458" i="1" s="1"/>
  <c r="P447" i="1"/>
  <c r="Q447" i="1" s="1"/>
  <c r="P442" i="1"/>
  <c r="Q442" i="1" s="1"/>
  <c r="P431" i="1"/>
  <c r="Q431" i="1" s="1"/>
  <c r="P426" i="1"/>
  <c r="Q426" i="1" s="1"/>
  <c r="P415" i="1"/>
  <c r="Q415" i="1" s="1"/>
  <c r="P410" i="1"/>
  <c r="Q410" i="1" s="1"/>
  <c r="P399" i="1"/>
  <c r="Q399" i="1" s="1"/>
  <c r="P394" i="1"/>
  <c r="Q394" i="1" s="1"/>
  <c r="P383" i="1"/>
  <c r="Q383" i="1" s="1"/>
  <c r="P378" i="1"/>
  <c r="Q378" i="1" s="1"/>
  <c r="P367" i="1"/>
  <c r="Q367" i="1" s="1"/>
  <c r="P362" i="1"/>
  <c r="Q362" i="1" s="1"/>
  <c r="P351" i="1"/>
  <c r="Q351" i="1" s="1"/>
  <c r="P346" i="1"/>
  <c r="Q346" i="1" s="1"/>
  <c r="P335" i="1"/>
  <c r="Q335" i="1" s="1"/>
  <c r="P330" i="1"/>
  <c r="Q330" i="1" s="1"/>
  <c r="P319" i="1"/>
  <c r="Q319" i="1" s="1"/>
  <c r="P314" i="1"/>
  <c r="Q314" i="1" s="1"/>
  <c r="P302" i="1"/>
  <c r="Q302" i="1" s="1"/>
  <c r="P297" i="1"/>
  <c r="Q297" i="1" s="1"/>
  <c r="P286" i="1"/>
  <c r="Q286" i="1" s="1"/>
  <c r="P281" i="1"/>
  <c r="Q281" i="1" s="1"/>
  <c r="P270" i="1"/>
  <c r="Q270" i="1" s="1"/>
  <c r="P265" i="1"/>
  <c r="Q265" i="1" s="1"/>
  <c r="P252" i="1"/>
  <c r="Q252" i="1" s="1"/>
  <c r="P247" i="1"/>
  <c r="Q247" i="1" s="1"/>
  <c r="P234" i="1"/>
  <c r="Q234" i="1" s="1"/>
  <c r="P229" i="1"/>
  <c r="Q229" i="1" s="1"/>
  <c r="P218" i="1"/>
  <c r="Q218" i="1" s="1"/>
  <c r="P213" i="1"/>
  <c r="Q213" i="1" s="1"/>
  <c r="P483" i="1"/>
  <c r="Q483" i="1" s="1"/>
  <c r="P478" i="1"/>
  <c r="Q478" i="1" s="1"/>
  <c r="P467" i="1"/>
  <c r="Q467" i="1" s="1"/>
  <c r="P462" i="1"/>
  <c r="Q462" i="1" s="1"/>
  <c r="P451" i="1"/>
  <c r="Q451" i="1" s="1"/>
  <c r="P446" i="1"/>
  <c r="Q446" i="1" s="1"/>
  <c r="P435" i="1"/>
  <c r="Q435" i="1" s="1"/>
  <c r="P430" i="1"/>
  <c r="Q430" i="1" s="1"/>
  <c r="P419" i="1"/>
  <c r="Q419" i="1" s="1"/>
  <c r="P414" i="1"/>
  <c r="Q414" i="1" s="1"/>
  <c r="P403" i="1"/>
  <c r="Q403" i="1" s="1"/>
  <c r="P398" i="1"/>
  <c r="Q398" i="1" s="1"/>
  <c r="P387" i="1"/>
  <c r="Q387" i="1" s="1"/>
  <c r="P382" i="1"/>
  <c r="Q382" i="1" s="1"/>
  <c r="P371" i="1"/>
  <c r="Q371" i="1" s="1"/>
  <c r="P366" i="1"/>
  <c r="Q366" i="1" s="1"/>
  <c r="P355" i="1"/>
  <c r="Q355" i="1" s="1"/>
  <c r="P350" i="1"/>
  <c r="Q350" i="1" s="1"/>
  <c r="P339" i="1"/>
  <c r="Q339" i="1" s="1"/>
  <c r="P334" i="1"/>
  <c r="Q334" i="1" s="1"/>
  <c r="P323" i="1"/>
  <c r="Q323" i="1" s="1"/>
  <c r="P318" i="1"/>
  <c r="Q318" i="1" s="1"/>
  <c r="P306" i="1"/>
  <c r="Q306" i="1" s="1"/>
  <c r="P301" i="1"/>
  <c r="Q301" i="1" s="1"/>
  <c r="P290" i="1"/>
  <c r="Q290" i="1" s="1"/>
  <c r="P285" i="1"/>
  <c r="Q285" i="1" s="1"/>
  <c r="P274" i="1"/>
  <c r="Q274" i="1" s="1"/>
  <c r="P269" i="1"/>
  <c r="Q269" i="1" s="1"/>
  <c r="P256" i="1"/>
  <c r="Q256" i="1" s="1"/>
  <c r="P251" i="1"/>
  <c r="Q251" i="1" s="1"/>
  <c r="P238" i="1"/>
  <c r="Q238" i="1" s="1"/>
  <c r="P233" i="1"/>
  <c r="Q233" i="1" s="1"/>
  <c r="P222" i="1"/>
  <c r="Q222" i="1" s="1"/>
  <c r="P217" i="1"/>
  <c r="Q217" i="1" s="1"/>
  <c r="P206" i="1"/>
  <c r="Q206" i="1" s="1"/>
  <c r="P201" i="1"/>
  <c r="Q201" i="1" s="1"/>
  <c r="P190" i="1"/>
  <c r="Q190" i="1" s="1"/>
  <c r="P185" i="1"/>
  <c r="Q185" i="1" s="1"/>
  <c r="P174" i="1"/>
  <c r="Q174" i="1" s="1"/>
  <c r="P169" i="1"/>
  <c r="Q169" i="1" s="1"/>
  <c r="P158" i="1"/>
  <c r="Q158" i="1" s="1"/>
  <c r="P153" i="1"/>
  <c r="Q153" i="1" s="1"/>
  <c r="P142" i="1"/>
  <c r="Q142" i="1" s="1"/>
  <c r="P138" i="1"/>
  <c r="Q138" i="1" s="1"/>
  <c r="P134" i="1"/>
  <c r="Q134" i="1" s="1"/>
  <c r="P130" i="1"/>
  <c r="Q130" i="1" s="1"/>
  <c r="P126" i="1"/>
  <c r="Q126" i="1" s="1"/>
  <c r="P122" i="1"/>
  <c r="Q122" i="1" s="1"/>
  <c r="P118" i="1"/>
  <c r="Q118" i="1" s="1"/>
  <c r="P114" i="1"/>
  <c r="Q114" i="1" s="1"/>
  <c r="P110" i="1"/>
  <c r="Q110" i="1" s="1"/>
  <c r="P106" i="1"/>
  <c r="Q106" i="1" s="1"/>
  <c r="P102" i="1"/>
  <c r="Q102" i="1" s="1"/>
  <c r="P98" i="1"/>
  <c r="Q98" i="1" s="1"/>
  <c r="P94" i="1"/>
  <c r="Q94" i="1" s="1"/>
  <c r="P90" i="1"/>
  <c r="Q90" i="1" s="1"/>
  <c r="P86" i="1"/>
  <c r="Q86" i="1" s="1"/>
  <c r="P82" i="1"/>
  <c r="Q82" i="1" s="1"/>
  <c r="P78" i="1"/>
  <c r="Q78" i="1" s="1"/>
  <c r="P74" i="1"/>
  <c r="Q74" i="1" s="1"/>
  <c r="P70" i="1"/>
  <c r="Q70" i="1" s="1"/>
  <c r="P66" i="1"/>
  <c r="Q66" i="1" s="1"/>
  <c r="P62" i="1"/>
  <c r="Q62" i="1" s="1"/>
  <c r="P58" i="1"/>
  <c r="Q58" i="1" s="1"/>
  <c r="P54" i="1"/>
  <c r="Q54" i="1" s="1"/>
  <c r="P50" i="1"/>
  <c r="Q50" i="1" s="1"/>
  <c r="P46" i="1"/>
  <c r="Q46" i="1" s="1"/>
  <c r="P42" i="1"/>
  <c r="Q42" i="1" s="1"/>
  <c r="P38" i="1"/>
  <c r="Q38" i="1" s="1"/>
  <c r="P34" i="1"/>
  <c r="Q34" i="1" s="1"/>
  <c r="P30" i="1"/>
  <c r="Q30" i="1" s="1"/>
  <c r="P26" i="1"/>
  <c r="Q26" i="1" s="1"/>
  <c r="P22" i="1"/>
  <c r="Q22" i="1" s="1"/>
  <c r="P18" i="1"/>
  <c r="Q18" i="1" s="1"/>
  <c r="P14" i="1"/>
  <c r="Q14" i="1" s="1"/>
  <c r="P10" i="1"/>
  <c r="Q10" i="1" s="1"/>
  <c r="P6" i="1"/>
  <c r="Q6" i="1" s="1"/>
  <c r="P470" i="1"/>
  <c r="Q470" i="1" s="1"/>
  <c r="P454" i="1"/>
  <c r="Q454" i="1" s="1"/>
  <c r="P443" i="1"/>
  <c r="Q443" i="1" s="1"/>
  <c r="P427" i="1"/>
  <c r="Q427" i="1" s="1"/>
  <c r="P406" i="1"/>
  <c r="Q406" i="1" s="1"/>
  <c r="P390" i="1"/>
  <c r="Q390" i="1" s="1"/>
  <c r="P374" i="1"/>
  <c r="Q374" i="1" s="1"/>
  <c r="P459" i="1"/>
  <c r="Q459" i="1" s="1"/>
  <c r="P379" i="1"/>
  <c r="Q379" i="1" s="1"/>
  <c r="P358" i="1"/>
  <c r="Q358" i="1" s="1"/>
  <c r="P342" i="1"/>
  <c r="Q342" i="1" s="1"/>
  <c r="P326" i="1"/>
  <c r="Q326" i="1" s="1"/>
  <c r="P482" i="1"/>
  <c r="Q482" i="1" s="1"/>
  <c r="P471" i="1"/>
  <c r="Q471" i="1" s="1"/>
  <c r="P466" i="1"/>
  <c r="Q466" i="1" s="1"/>
  <c r="P455" i="1"/>
  <c r="Q455" i="1" s="1"/>
  <c r="P450" i="1"/>
  <c r="Q450" i="1" s="1"/>
  <c r="P439" i="1"/>
  <c r="Q439" i="1" s="1"/>
  <c r="P434" i="1"/>
  <c r="Q434" i="1" s="1"/>
  <c r="P423" i="1"/>
  <c r="Q423" i="1" s="1"/>
  <c r="P418" i="1"/>
  <c r="Q418" i="1" s="1"/>
  <c r="P407" i="1"/>
  <c r="Q407" i="1" s="1"/>
  <c r="P402" i="1"/>
  <c r="Q402" i="1" s="1"/>
  <c r="P391" i="1"/>
  <c r="Q391" i="1" s="1"/>
  <c r="P386" i="1"/>
  <c r="Q386" i="1" s="1"/>
  <c r="P375" i="1"/>
  <c r="Q375" i="1" s="1"/>
  <c r="P370" i="1"/>
  <c r="Q370" i="1" s="1"/>
  <c r="P359" i="1"/>
  <c r="Q359" i="1" s="1"/>
  <c r="P354" i="1"/>
  <c r="Q354" i="1" s="1"/>
  <c r="P343" i="1"/>
  <c r="Q343" i="1" s="1"/>
  <c r="P338" i="1"/>
  <c r="Q338" i="1" s="1"/>
  <c r="P327" i="1"/>
  <c r="Q327" i="1" s="1"/>
  <c r="P322" i="1"/>
  <c r="Q322" i="1" s="1"/>
  <c r="P311" i="1"/>
  <c r="Q311" i="1" s="1"/>
  <c r="P305" i="1"/>
  <c r="Q305" i="1" s="1"/>
  <c r="P294" i="1"/>
  <c r="Q294" i="1" s="1"/>
  <c r="P289" i="1"/>
  <c r="Q289" i="1" s="1"/>
  <c r="P278" i="1"/>
  <c r="Q278" i="1" s="1"/>
  <c r="P273" i="1"/>
  <c r="Q273" i="1" s="1"/>
  <c r="P260" i="1"/>
  <c r="Q260" i="1" s="1"/>
  <c r="P255" i="1"/>
  <c r="Q255" i="1" s="1"/>
  <c r="P244" i="1"/>
  <c r="Q244" i="1" s="1"/>
  <c r="P237" i="1"/>
  <c r="Q237" i="1" s="1"/>
  <c r="P226" i="1"/>
  <c r="Q226" i="1" s="1"/>
  <c r="P221" i="1"/>
  <c r="Q221" i="1" s="1"/>
  <c r="P210" i="1"/>
  <c r="Q210" i="1" s="1"/>
  <c r="P205" i="1"/>
  <c r="Q205" i="1" s="1"/>
  <c r="P194" i="1"/>
  <c r="Q194" i="1" s="1"/>
  <c r="P189" i="1"/>
  <c r="Q189" i="1" s="1"/>
  <c r="P178" i="1"/>
  <c r="Q178" i="1" s="1"/>
  <c r="P173" i="1"/>
  <c r="Q173" i="1" s="1"/>
  <c r="P162" i="1"/>
  <c r="Q162" i="1" s="1"/>
  <c r="P157" i="1"/>
  <c r="Q157" i="1" s="1"/>
  <c r="P146" i="1"/>
  <c r="Q146" i="1" s="1"/>
  <c r="P141" i="1"/>
  <c r="Q141" i="1" s="1"/>
  <c r="P137" i="1"/>
  <c r="Q137" i="1" s="1"/>
  <c r="P133" i="1"/>
  <c r="Q133" i="1" s="1"/>
  <c r="P129" i="1"/>
  <c r="Q129" i="1" s="1"/>
  <c r="P125" i="1"/>
  <c r="Q125" i="1" s="1"/>
  <c r="P121" i="1"/>
  <c r="Q121" i="1" s="1"/>
  <c r="P117" i="1"/>
  <c r="Q117" i="1" s="1"/>
  <c r="P113" i="1"/>
  <c r="Q113" i="1" s="1"/>
  <c r="P109" i="1"/>
  <c r="Q109" i="1" s="1"/>
  <c r="P105" i="1"/>
  <c r="Q105" i="1" s="1"/>
  <c r="P101" i="1"/>
  <c r="Q101" i="1" s="1"/>
  <c r="P97" i="1"/>
  <c r="Q97" i="1" s="1"/>
  <c r="P93" i="1"/>
  <c r="Q93" i="1" s="1"/>
  <c r="P89" i="1"/>
  <c r="Q89" i="1" s="1"/>
  <c r="P85" i="1"/>
  <c r="Q85" i="1" s="1"/>
  <c r="P81" i="1"/>
  <c r="Q81" i="1" s="1"/>
  <c r="P77" i="1"/>
  <c r="Q77" i="1" s="1"/>
  <c r="P73" i="1"/>
  <c r="Q73" i="1" s="1"/>
  <c r="P69" i="1"/>
  <c r="Q69" i="1" s="1"/>
  <c r="P65" i="1"/>
  <c r="Q65" i="1" s="1"/>
  <c r="P61" i="1"/>
  <c r="Q61" i="1" s="1"/>
  <c r="P57" i="1"/>
  <c r="Q57" i="1" s="1"/>
  <c r="P53" i="1"/>
  <c r="Q53" i="1" s="1"/>
  <c r="P49" i="1"/>
  <c r="Q49" i="1" s="1"/>
  <c r="P45" i="1"/>
  <c r="Q45" i="1" s="1"/>
  <c r="P41" i="1"/>
  <c r="Q41" i="1" s="1"/>
  <c r="P37" i="1"/>
  <c r="Q37" i="1" s="1"/>
  <c r="P33" i="1"/>
  <c r="Q33" i="1" s="1"/>
  <c r="P29" i="1"/>
  <c r="Q29" i="1" s="1"/>
  <c r="P25" i="1"/>
  <c r="Q25" i="1" s="1"/>
  <c r="P21" i="1"/>
  <c r="Q21" i="1" s="1"/>
  <c r="P17" i="1"/>
  <c r="Q17" i="1" s="1"/>
  <c r="P13" i="1"/>
  <c r="Q13" i="1" s="1"/>
  <c r="P9" i="1"/>
  <c r="Q9" i="1" s="1"/>
  <c r="P5" i="1"/>
  <c r="Q5" i="1" s="1"/>
  <c r="P475" i="1"/>
  <c r="Q475" i="1" s="1"/>
  <c r="P438" i="1"/>
  <c r="Q438" i="1" s="1"/>
  <c r="P422" i="1"/>
  <c r="Q422" i="1" s="1"/>
  <c r="P411" i="1"/>
  <c r="Q411" i="1" s="1"/>
  <c r="P395" i="1"/>
  <c r="Q395" i="1" s="1"/>
  <c r="P363" i="1"/>
  <c r="Q363" i="1" s="1"/>
  <c r="P347" i="1"/>
  <c r="Q347" i="1" s="1"/>
  <c r="P331" i="1"/>
  <c r="Q331" i="1" s="1"/>
  <c r="P149" i="1"/>
  <c r="Q149" i="1" s="1"/>
  <c r="P181" i="1"/>
  <c r="Q181" i="1" s="1"/>
  <c r="P214" i="1"/>
  <c r="Q214" i="1" s="1"/>
  <c r="P259" i="1"/>
  <c r="Q259" i="1" s="1"/>
  <c r="E42" i="4" l="1"/>
  <c r="A24" i="4"/>
  <c r="A23" i="4"/>
  <c r="A22" i="4"/>
  <c r="A21" i="4"/>
  <c r="A20" i="4"/>
  <c r="A10" i="4"/>
  <c r="A9" i="4"/>
  <c r="A8" i="4"/>
  <c r="G156" i="3" l="1"/>
  <c r="E15" i="4" s="1"/>
  <c r="E156" i="3"/>
  <c r="E10" i="4" s="1"/>
  <c r="D156" i="3"/>
  <c r="E9" i="4" s="1"/>
  <c r="C156" i="3"/>
  <c r="E8" i="4" s="1"/>
  <c r="H155" i="3"/>
  <c r="H154" i="3"/>
  <c r="H153" i="3"/>
  <c r="H152" i="3"/>
  <c r="H151" i="3"/>
  <c r="H150" i="3"/>
  <c r="H149" i="3"/>
  <c r="H148" i="3"/>
  <c r="H147" i="3"/>
  <c r="H146" i="3"/>
  <c r="H145" i="3"/>
  <c r="H144" i="3"/>
  <c r="H143" i="3"/>
  <c r="H142" i="3"/>
  <c r="H141" i="3"/>
  <c r="H140" i="3"/>
  <c r="H139" i="3"/>
  <c r="H138" i="3"/>
  <c r="H137" i="3"/>
  <c r="H136" i="3"/>
  <c r="H135" i="3"/>
  <c r="H134" i="3"/>
  <c r="H133" i="3"/>
  <c r="H132" i="3"/>
  <c r="H131" i="3"/>
  <c r="H130" i="3"/>
  <c r="H129" i="3"/>
  <c r="H128" i="3"/>
  <c r="H127" i="3"/>
  <c r="H126" i="3"/>
  <c r="H125" i="3"/>
  <c r="H124" i="3"/>
  <c r="H123" i="3"/>
  <c r="H122" i="3"/>
  <c r="H121" i="3"/>
  <c r="H120" i="3"/>
  <c r="H119" i="3"/>
  <c r="H118" i="3"/>
  <c r="H117" i="3"/>
  <c r="H116" i="3"/>
  <c r="H115" i="3"/>
  <c r="H114" i="3"/>
  <c r="H113" i="3"/>
  <c r="H112" i="3"/>
  <c r="H111" i="3"/>
  <c r="H110" i="3"/>
  <c r="H109" i="3"/>
  <c r="H108" i="3"/>
  <c r="H107" i="3"/>
  <c r="H106" i="3"/>
  <c r="H105" i="3"/>
  <c r="H104" i="3"/>
  <c r="H103" i="3"/>
  <c r="H102" i="3"/>
  <c r="H101" i="3"/>
  <c r="H100" i="3"/>
  <c r="H99" i="3"/>
  <c r="H98" i="3"/>
  <c r="H97" i="3"/>
  <c r="H96" i="3"/>
  <c r="H95" i="3"/>
  <c r="H94" i="3"/>
  <c r="H93" i="3"/>
  <c r="H92" i="3"/>
  <c r="H91" i="3"/>
  <c r="H90" i="3"/>
  <c r="H89" i="3"/>
  <c r="H88" i="3"/>
  <c r="H87" i="3"/>
  <c r="H86" i="3"/>
  <c r="H85" i="3"/>
  <c r="H84" i="3"/>
  <c r="H83" i="3"/>
  <c r="H82" i="3"/>
  <c r="H81" i="3"/>
  <c r="H80" i="3"/>
  <c r="H79" i="3"/>
  <c r="H78" i="3"/>
  <c r="H77" i="3"/>
  <c r="H76" i="3"/>
  <c r="H75" i="3"/>
  <c r="H74" i="3"/>
  <c r="H73" i="3"/>
  <c r="H72" i="3"/>
  <c r="H71" i="3"/>
  <c r="H70" i="3"/>
  <c r="H69" i="3"/>
  <c r="H68" i="3"/>
  <c r="H67" i="3"/>
  <c r="H66" i="3"/>
  <c r="H65" i="3"/>
  <c r="H64" i="3"/>
  <c r="H63" i="3"/>
  <c r="H62" i="3"/>
  <c r="H61" i="3"/>
  <c r="H60" i="3"/>
  <c r="H59" i="3"/>
  <c r="H58" i="3"/>
  <c r="H57" i="3"/>
  <c r="H56" i="3"/>
  <c r="H55" i="3"/>
  <c r="H54" i="3"/>
  <c r="H53" i="3"/>
  <c r="H52" i="3"/>
  <c r="H51" i="3"/>
  <c r="H50" i="3"/>
  <c r="H49" i="3"/>
  <c r="H48" i="3"/>
  <c r="H47" i="3"/>
  <c r="H46" i="3"/>
  <c r="H45" i="3"/>
  <c r="H44" i="3"/>
  <c r="H43" i="3"/>
  <c r="H42" i="3"/>
  <c r="H41" i="3"/>
  <c r="H40" i="3"/>
  <c r="H39" i="3"/>
  <c r="H38" i="3"/>
  <c r="H37" i="3"/>
  <c r="H36" i="3"/>
  <c r="H35" i="3"/>
  <c r="H34" i="3"/>
  <c r="H33" i="3"/>
  <c r="H32" i="3"/>
  <c r="H31" i="3"/>
  <c r="H30" i="3"/>
  <c r="H29" i="3"/>
  <c r="H28" i="3"/>
  <c r="H27" i="3"/>
  <c r="H26" i="3"/>
  <c r="H25" i="3"/>
  <c r="H24" i="3"/>
  <c r="H23" i="3"/>
  <c r="H22" i="3"/>
  <c r="H21" i="3"/>
  <c r="H20" i="3"/>
  <c r="H19" i="3"/>
  <c r="H18" i="3"/>
  <c r="H17" i="3"/>
  <c r="H16" i="3"/>
  <c r="H15" i="3"/>
  <c r="H14" i="3"/>
  <c r="H13" i="3"/>
  <c r="H12" i="3"/>
  <c r="H11" i="3"/>
  <c r="H10" i="3"/>
  <c r="H9" i="3"/>
  <c r="H8" i="3"/>
  <c r="H7" i="3"/>
  <c r="H6" i="3"/>
  <c r="H5" i="3"/>
  <c r="H4" i="3"/>
  <c r="I4" i="3" s="1"/>
  <c r="E13" i="4" l="1"/>
  <c r="E17" i="4" s="1"/>
  <c r="H35" i="4" s="1"/>
  <c r="I155" i="3"/>
  <c r="H156" i="3"/>
  <c r="I156" i="3" s="1"/>
  <c r="I106" i="3"/>
  <c r="I18" i="3"/>
  <c r="I8" i="3"/>
  <c r="I16" i="3"/>
  <c r="I32" i="3"/>
  <c r="I40" i="3"/>
  <c r="I56" i="3"/>
  <c r="I64" i="3"/>
  <c r="I80" i="3"/>
  <c r="I96" i="3"/>
  <c r="I112" i="3"/>
  <c r="I128" i="3"/>
  <c r="I6" i="3"/>
  <c r="I14" i="3"/>
  <c r="I22" i="3"/>
  <c r="I30" i="3"/>
  <c r="I38" i="3"/>
  <c r="I46" i="3"/>
  <c r="I54" i="3"/>
  <c r="I62" i="3"/>
  <c r="I70" i="3"/>
  <c r="I78" i="3"/>
  <c r="I86" i="3"/>
  <c r="I94" i="3"/>
  <c r="I102" i="3"/>
  <c r="I110" i="3"/>
  <c r="I118" i="3"/>
  <c r="I126" i="3"/>
  <c r="I134" i="3"/>
  <c r="I10" i="3"/>
  <c r="I26" i="3"/>
  <c r="I24" i="3"/>
  <c r="I48" i="3"/>
  <c r="I72" i="3"/>
  <c r="I88" i="3"/>
  <c r="I104" i="3"/>
  <c r="I120" i="3"/>
  <c r="I136" i="3"/>
  <c r="I12" i="3"/>
  <c r="I20" i="3"/>
  <c r="I28" i="3"/>
  <c r="I36" i="3"/>
  <c r="I44" i="3"/>
  <c r="I52" i="3"/>
  <c r="I60" i="3"/>
  <c r="I68" i="3"/>
  <c r="I76" i="3"/>
  <c r="I84" i="3"/>
  <c r="I92" i="3"/>
  <c r="I100" i="3"/>
  <c r="I108" i="3"/>
  <c r="I116" i="3"/>
  <c r="I124" i="3"/>
  <c r="I132" i="3"/>
  <c r="I34" i="3"/>
  <c r="I42" i="3"/>
  <c r="I50" i="3"/>
  <c r="I58" i="3"/>
  <c r="I66" i="3"/>
  <c r="I74" i="3"/>
  <c r="I82" i="3"/>
  <c r="I90" i="3"/>
  <c r="I98" i="3"/>
  <c r="I114" i="3"/>
  <c r="I122" i="3"/>
  <c r="I130" i="3"/>
  <c r="I138" i="3"/>
  <c r="I140" i="3"/>
  <c r="I142" i="3"/>
  <c r="I144" i="3"/>
  <c r="I146" i="3"/>
  <c r="I148" i="3"/>
  <c r="I152" i="3"/>
  <c r="I154" i="3"/>
  <c r="I150" i="3"/>
  <c r="I5" i="3"/>
  <c r="I7" i="3"/>
  <c r="I9" i="3"/>
  <c r="I11" i="3"/>
  <c r="I13" i="3"/>
  <c r="I15" i="3"/>
  <c r="I17" i="3"/>
  <c r="I19" i="3"/>
  <c r="I21" i="3"/>
  <c r="I23" i="3"/>
  <c r="I25" i="3"/>
  <c r="I27" i="3"/>
  <c r="I29" i="3"/>
  <c r="I31" i="3"/>
  <c r="I33" i="3"/>
  <c r="I35" i="3"/>
  <c r="I37" i="3"/>
  <c r="I39" i="3"/>
  <c r="I41" i="3"/>
  <c r="I43" i="3"/>
  <c r="I45" i="3"/>
  <c r="I47" i="3"/>
  <c r="I49" i="3"/>
  <c r="I51" i="3"/>
  <c r="I53" i="3"/>
  <c r="I55" i="3"/>
  <c r="I57" i="3"/>
  <c r="I59" i="3"/>
  <c r="I61" i="3"/>
  <c r="I63" i="3"/>
  <c r="I65" i="3"/>
  <c r="I67" i="3"/>
  <c r="I69" i="3"/>
  <c r="I71" i="3"/>
  <c r="I73" i="3"/>
  <c r="I75" i="3"/>
  <c r="I77" i="3"/>
  <c r="I79" i="3"/>
  <c r="I81" i="3"/>
  <c r="I83" i="3"/>
  <c r="I85" i="3"/>
  <c r="I87" i="3"/>
  <c r="I89" i="3"/>
  <c r="I91" i="3"/>
  <c r="I93" i="3"/>
  <c r="I95" i="3"/>
  <c r="I97" i="3"/>
  <c r="I99" i="3"/>
  <c r="I101" i="3"/>
  <c r="I103" i="3"/>
  <c r="I105" i="3"/>
  <c r="I107" i="3"/>
  <c r="I109" i="3"/>
  <c r="I111" i="3"/>
  <c r="I113" i="3"/>
  <c r="I115" i="3"/>
  <c r="I117" i="3"/>
  <c r="I119" i="3"/>
  <c r="I121" i="3"/>
  <c r="I123" i="3"/>
  <c r="I125" i="3"/>
  <c r="I127" i="3"/>
  <c r="I129" i="3"/>
  <c r="I131" i="3"/>
  <c r="I133" i="3"/>
  <c r="I135" i="3"/>
  <c r="I137" i="3"/>
  <c r="I139" i="3"/>
  <c r="I141" i="3"/>
  <c r="I143" i="3"/>
  <c r="I145" i="3"/>
  <c r="I147" i="3"/>
  <c r="I149" i="3"/>
  <c r="I151" i="3"/>
  <c r="I153" i="3"/>
  <c r="A39"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<sst xmlns="http://schemas.openxmlformats.org/spreadsheetml/2006/main" count="497" uniqueCount="190">
  <si>
    <t>Date</t>
  </si>
  <si>
    <t>Item Details/Description</t>
  </si>
  <si>
    <t>Income Categories</t>
  </si>
  <si>
    <t>Expenditure Categories</t>
  </si>
  <si>
    <t>Total</t>
  </si>
  <si>
    <t>Acc. Total</t>
  </si>
  <si>
    <t>Subtotal</t>
  </si>
  <si>
    <t>Misc.</t>
  </si>
  <si>
    <t>Income</t>
  </si>
  <si>
    <t>Expenditure</t>
  </si>
  <si>
    <t>Summary</t>
  </si>
  <si>
    <t>Amount</t>
  </si>
  <si>
    <t>-</t>
  </si>
  <si>
    <t>Groceries</t>
  </si>
  <si>
    <t>Tax Refund</t>
  </si>
  <si>
    <t>Colour Scheme</t>
  </si>
  <si>
    <t>Compare with Bank</t>
  </si>
  <si>
    <t>My Account</t>
  </si>
  <si>
    <t>Wages</t>
  </si>
  <si>
    <t>Pay me Back</t>
  </si>
  <si>
    <t>Games and Merch</t>
  </si>
  <si>
    <t>Subscriptions</t>
  </si>
  <si>
    <t>Takeaway for Work</t>
  </si>
  <si>
    <t>Education</t>
  </si>
  <si>
    <t>Transfers</t>
  </si>
  <si>
    <t>Tech and Clothes</t>
  </si>
  <si>
    <t>Business</t>
  </si>
  <si>
    <t>With Friends</t>
  </si>
  <si>
    <t>Family</t>
  </si>
  <si>
    <t>Savings</t>
  </si>
  <si>
    <t>Transport</t>
  </si>
  <si>
    <t>Luxury Goods</t>
  </si>
  <si>
    <t>Going out with Friends</t>
  </si>
  <si>
    <t>Dates</t>
  </si>
  <si>
    <t xml:space="preserve">Savings </t>
  </si>
  <si>
    <t xml:space="preserve">As much as I don't like it, the only things that I can really minimise on spending is </t>
  </si>
  <si>
    <t>Luxury Goods and Going out with Friends</t>
  </si>
  <si>
    <t>Everything else has a fixed cost, as in I can't not pay for Groceries, Transport, etc</t>
  </si>
  <si>
    <t>So everything other than Luxury goods is more like calculating something of an average</t>
  </si>
  <si>
    <t>That way we've got an estimate on how much I should spend on stuff I want, but don't need</t>
  </si>
  <si>
    <t>Savings so Far</t>
  </si>
  <si>
    <t>Luxury Goods in total</t>
  </si>
  <si>
    <t>I typically have splurges, and then troughs</t>
  </si>
  <si>
    <t>Splurges when OzComicon comes around or when there is a big thing that I really want</t>
  </si>
  <si>
    <t>But I still purchase things during troughs because games, going out with friends</t>
  </si>
  <si>
    <t>Misc</t>
  </si>
  <si>
    <t>Actual Spending</t>
  </si>
  <si>
    <t>Possessions</t>
  </si>
  <si>
    <t>Things I could save on</t>
  </si>
  <si>
    <t>Hero Sushi</t>
  </si>
  <si>
    <t>Netbank Saver</t>
  </si>
  <si>
    <t>Woolworths</t>
  </si>
  <si>
    <t>VUF Investments Pty Lt Reservoir</t>
  </si>
  <si>
    <t>Officeworks</t>
  </si>
  <si>
    <t>Davie Clothing (Oodie)</t>
  </si>
  <si>
    <t>Uber</t>
  </si>
  <si>
    <t>Salcha Moonee Ponds</t>
  </si>
  <si>
    <t>Mango Lounge</t>
  </si>
  <si>
    <t>Eastlink</t>
  </si>
  <si>
    <t>Kogan (Airpods)</t>
  </si>
  <si>
    <t>Spotify</t>
  </si>
  <si>
    <t>Crunchyroll</t>
  </si>
  <si>
    <t>MacPac Preston (Lisa Camping)</t>
  </si>
  <si>
    <t>Paradise of Lindos (Dinner with Liam)</t>
  </si>
  <si>
    <t>Top Notch Coffee (Café outside work)</t>
  </si>
  <si>
    <t>Business Transaction Account</t>
  </si>
  <si>
    <t>Coles</t>
  </si>
  <si>
    <t>Everyday Offset</t>
  </si>
  <si>
    <t>McDonalds</t>
  </si>
  <si>
    <t>Gold Leaf</t>
  </si>
  <si>
    <t>Belong</t>
  </si>
  <si>
    <t>EG Group</t>
  </si>
  <si>
    <t>Myki</t>
  </si>
  <si>
    <t>Imperial Hotel</t>
  </si>
  <si>
    <t>In a Year</t>
  </si>
  <si>
    <t>Total Income</t>
  </si>
  <si>
    <t>Budgetted Spending</t>
  </si>
  <si>
    <t>In a Month</t>
  </si>
  <si>
    <t>Predicted Savings in a year</t>
  </si>
  <si>
    <t>I probably should include games in with tech and clothes</t>
  </si>
  <si>
    <t>Games are a more regular expense than Merch</t>
  </si>
  <si>
    <t>Merch is concentrated in the con seasons</t>
  </si>
  <si>
    <t>ZJ Bday Gift</t>
  </si>
  <si>
    <t>Zeus Street</t>
  </si>
  <si>
    <t>Mighty Moonee Ponds</t>
  </si>
  <si>
    <t>Coburg Toyota</t>
  </si>
  <si>
    <t>Istanbul Meats</t>
  </si>
  <si>
    <t>NoodleBox</t>
  </si>
  <si>
    <t>Arlberg Hotel Food</t>
  </si>
  <si>
    <t>Buller Ski Lifts</t>
  </si>
  <si>
    <t>Ski Hire</t>
  </si>
  <si>
    <t>Mount Buller Parking</t>
  </si>
  <si>
    <t>Olivers Euroa</t>
  </si>
  <si>
    <t>Euroa Kebabs</t>
  </si>
  <si>
    <t>Vantage Fuels Mansfield</t>
  </si>
  <si>
    <t>Euroa McDonalds</t>
  </si>
  <si>
    <t>Brunswick Family Dental</t>
  </si>
  <si>
    <t>Xenoblade Chronicles 3</t>
  </si>
  <si>
    <t>Chemist Warehouse</t>
  </si>
  <si>
    <t>Dicksmith (Lisa's Phone)</t>
  </si>
  <si>
    <t>JB Hifi</t>
  </si>
  <si>
    <t>Electoral Commission</t>
  </si>
  <si>
    <t>PayStay Parking</t>
  </si>
  <si>
    <t>Zhijie HSP</t>
  </si>
  <si>
    <t xml:space="preserve">Truman Karaoke </t>
  </si>
  <si>
    <t>Hunky Dory</t>
  </si>
  <si>
    <t>Optus</t>
  </si>
  <si>
    <t>Malvern (with Jordan?)</t>
  </si>
  <si>
    <t>Stonnington (with Jordan?)</t>
  </si>
  <si>
    <t>Zhijie GPU</t>
  </si>
  <si>
    <t>Yarra Valley Water</t>
  </si>
  <si>
    <t>Centrelink</t>
  </si>
  <si>
    <t>Smart Cases</t>
  </si>
  <si>
    <t>Hung Fong</t>
  </si>
  <si>
    <t xml:space="preserve">Universal </t>
  </si>
  <si>
    <t>1KX 8VK Rego renew</t>
  </si>
  <si>
    <t>IGA</t>
  </si>
  <si>
    <t>BP (Drink with Jordan)</t>
  </si>
  <si>
    <t>Melbourne Airport Parking</t>
  </si>
  <si>
    <t>Cardless Cash</t>
  </si>
  <si>
    <t>ASIC (Late Business Payment)</t>
  </si>
  <si>
    <t>Repco</t>
  </si>
  <si>
    <t>Scorpion Tec (Wifi Extender)</t>
  </si>
  <si>
    <t>Direct Credit 128594 Chen Zhi Kang</t>
  </si>
  <si>
    <t>Salary GAVIN MILLMAN &amp; 133088 52</t>
  </si>
  <si>
    <t>Transfer from xx6079 CommBank app</t>
  </si>
  <si>
    <t>Transfer To Huang W CommBank App Vanessa's flowers - Hua</t>
  </si>
  <si>
    <t>Transfer to other Bank NetBank Bang Chen</t>
  </si>
  <si>
    <t>Transfer To Dmitri NetBank Schnitzel and Lemon Lime and ...</t>
  </si>
  <si>
    <t>Transfer to xx6079 CommBank app</t>
  </si>
  <si>
    <t>Audit Shield NetBank BPAY 253575 404251257763888 Audit Shield</t>
  </si>
  <si>
    <t>SMPRooster Delight C Moonee Ponds</t>
  </si>
  <si>
    <t>EB River of Wishes MJ 801-413-7200</t>
  </si>
  <si>
    <t>Nintendo CA849399981 Scoresby</t>
  </si>
  <si>
    <t>Nintendo CA854157371 Scoresby</t>
  </si>
  <si>
    <t>MALVERN VALE HOTEL MALVERN</t>
  </si>
  <si>
    <t>LOST (AUSTRALIA STAT CARLTON</t>
  </si>
  <si>
    <t>YOMG Moonee Ponds Moonee Ponds</t>
  </si>
  <si>
    <t>Top Notch</t>
  </si>
  <si>
    <t>Zeus Street Greek</t>
  </si>
  <si>
    <t>Coles Express</t>
  </si>
  <si>
    <t>Noodlebox</t>
  </si>
  <si>
    <t>EnergyAustralia</t>
  </si>
  <si>
    <t>Tango Energy</t>
  </si>
  <si>
    <t>Sir Duke</t>
  </si>
  <si>
    <t>7-Eleven</t>
  </si>
  <si>
    <t>Kmart</t>
  </si>
  <si>
    <t>Lisa Piececool Grapes</t>
  </si>
  <si>
    <t>Transfer from xx4309 NetBank</t>
  </si>
  <si>
    <t>Direct Credit 128594 Zhi Kang Li Hua Chen Li</t>
  </si>
  <si>
    <t>Direct Credit 128594 Zhi Kang Li Repayment</t>
  </si>
  <si>
    <t>Fast Transfer From WU WEI LI CREDIT TO ACCOUNT</t>
  </si>
  <si>
    <t>MCLI PTY LTD MELBOURNE</t>
  </si>
  <si>
    <t>ZLRLa La Land CBD Melbourne</t>
  </si>
  <si>
    <t>PHOENICIA RCEPTNS PL MOONEE PONDS</t>
  </si>
  <si>
    <t>Transfer to xx6079 NetBank</t>
  </si>
  <si>
    <t>BP PENLNK OB 7655 BAXTER</t>
  </si>
  <si>
    <t>CAMPION EDUCATION NUNAWADING</t>
  </si>
  <si>
    <t>Transfer To Everyday Offset NetBank Hua Chen Li</t>
  </si>
  <si>
    <t>Nintendo CA895257048 Scoresby</t>
  </si>
  <si>
    <t>Nintendo CA895260282 Scoresby</t>
  </si>
  <si>
    <t>SQ HAPPY EATS MOONEE Moonee Ponds</t>
  </si>
  <si>
    <t>AMAZON MARKETPLACE AU SYDNEY SOUTH NS</t>
  </si>
  <si>
    <t>Transfer From QIQIONG ZHENG Oodie</t>
  </si>
  <si>
    <t>Transfer from CBA NetBank Return</t>
  </si>
  <si>
    <t>Direct Credit 012721 ATO ATO002000016569579</t>
  </si>
  <si>
    <t>Fast Transfer From DAMIEN AMBEGODA Refund for ZJs bday present</t>
  </si>
  <si>
    <t>Transfer from xx6079 NetBank Netbank Saver</t>
  </si>
  <si>
    <t>Transfer from xx6079 NetBank</t>
  </si>
  <si>
    <t>Transfer To Zhijie Cao CommBank App Hua - Karaoke and Pizza</t>
  </si>
  <si>
    <t>Mastercard Autopay</t>
  </si>
  <si>
    <t>IKEA PTY LTDTEmpeNSW</t>
  </si>
  <si>
    <t xml:space="preserve">AMAZON MARKETPLACE AU SYDNEY SOUTH NS AUS Card   </t>
  </si>
  <si>
    <t>Butchers DinerMelbourneVIC</t>
  </si>
  <si>
    <t>OFFICEWORKS 0320MELBOURNEAUS</t>
  </si>
  <si>
    <t>MR. RAMEN SANMelbourneVIC</t>
  </si>
  <si>
    <t>Spotify P201946D3ESydneyAUS</t>
  </si>
  <si>
    <t>Kogan.com FPWKM3CJMelbourneAUS</t>
  </si>
  <si>
    <t>SQ ELIHATS CAKESSt KildaVI</t>
  </si>
  <si>
    <t>BP MALVERN 0559MALVERNVIC</t>
  </si>
  <si>
    <t>Kogan.com 2GWXA2YYMelbourneAUS</t>
  </si>
  <si>
    <t>Uniqlo Australia Pty LMelbourneAUS</t>
  </si>
  <si>
    <t>MARTIN AND MILLIE PTYMOONEE PONDS</t>
  </si>
  <si>
    <t>YARRAVALLEYWATER WEBMITCHAM</t>
  </si>
  <si>
    <t>JB Hi-Fi - Mum's Airpods</t>
  </si>
  <si>
    <t>JB Hi-Fi - Lisa's Airpods</t>
  </si>
  <si>
    <t>It's a little hard to think about the money in terms of if I'm saving up or not.</t>
  </si>
  <si>
    <t>I think for the most part, I either look at it with Transfers entirely and just take the net difference as the absolute to determine if my bank account has prosperred. This metric would look at my account independently of my family's account.</t>
  </si>
  <si>
    <t>The other metric would be looking at my account without taking into account what I spend for my family. This one is a bit muddier, but the goal is to sort of see how much I spend personally. It is a bit hard to judge the accuracy of this one, since I don't pay for all the food I eat when mum cooks, I also pay for my portion when we go on holidays, but I also pay for utilities that are used by the rest of the family.</t>
  </si>
  <si>
    <t>I could introduce a new column that just looks at the money transferred between my accounts, that way it doesn't muddy the water with useless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</si>
</sst>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quot;$&quot;#,##0.00"/>
    <numFmt numFmtId="165" formatCode="[$-C09]dd\-mmm\-yy;@"/>
  </numFmts>
  <fonts count="9" x14ac:knownFonts="1">
    <font>
      <sz val="11"/>
      <color theme="1"/>
      <name val="Calibri"/>
      <family val="2"/>
      <scheme val="minor"/>
    </font>
    <font>
      <b/>
      <sz val="11"/>
      <color theme="1"/>
      <name val="Calibri"/>
      <family val="2"/>
      <scheme val="minor"/>
    </font>
    <font>
      <sz val="10"/>
      <color theme="1"/>
      <name val="Arial"/>
      <family val="2"/>
    </font>
    <font>
      <b/>
      <sz val="16"/>
      <color theme="1"/>
      <name val="Calibri"/>
      <family val="2"/>
      <scheme val="minor"/>
    </font>
    <font>
      <b/>
      <sz val="18"/>
      <color theme="1"/>
      <name val="Calibri"/>
      <family val="2"/>
      <scheme val="minor"/>
    </font>
    <font>
      <sz val="36"/>
      <color theme="1"/>
      <name val="Calibri"/>
      <family val="2"/>
      <scheme val="minor"/>
    </font>
    <font>
      <sz val="11"/>
      <color theme="1"/>
      <name val="Calibri"/>
      <family val="2"/>
      <scheme val="minor"/>
    </font>
    <font>
      <sz val="11"/>
      <color rgb="FF006100"/>
      <name val="Calibri"/>
      <family val="2"/>
      <scheme val="minor"/>
    </font>
    <font>
      <sz val="11"/>
      <color rgb="FF9C570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EB9C"/>
      </patternFill>
    </fill>
    <fill>
      <patternFill patternType="solid">
        <fgColor theme="4" tint="0.59999389629810485"/>
        <bgColor indexed="65"/>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xf numFmtId="0" fontId="7" fillId="3" borderId="0" applyNumberFormat="0" applyBorder="0" applyAlignment="0" applyProtection="0"/>
    <xf numFmtId="0" fontId="8" fillId="4" borderId="0" applyNumberFormat="0" applyBorder="0" applyAlignment="0" applyProtection="0"/>
    <xf numFmtId="0" fontId="6" fillId="5" borderId="0" applyNumberFormat="0" applyBorder="0" applyAlignment="0" applyProtection="0"/>
    <xf numFmtId="44" fontId="6" fillId="0" borderId="0" applyFont="0" applyFill="0" applyBorder="0" applyAlignment="0" applyProtection="0"/>
  </cellStyleXfs>
  <cellXfs count="49">
    <xf numFmtId="0" fontId="0" fillId="0" borderId="0" xfId="0"/>
    <xf numFmtId="0" fontId="0" fillId="2" borderId="0" xfId="0" applyFill="1"/>
    <xf numFmtId="0" fontId="1" fillId="2" borderId="1" xfId="0" applyFont="1" applyFill="1" applyBorder="1" applyAlignment="1">
      <alignment horizontal="left"/>
    </xf>
    <xf numFmtId="4" fontId="0" fillId="2" borderId="0" xfId="0" applyNumberFormat="1" applyFill="1"/>
    <xf numFmtId="0" fontId="1" fillId="2" borderId="0" xfId="0" applyFont="1" applyFill="1"/>
    <xf numFmtId="0" fontId="1" fillId="2" borderId="7" xfId="0" applyFont="1" applyFill="1" applyBorder="1"/>
    <xf numFmtId="0" fontId="0" fillId="2" borderId="8" xfId="0" applyFill="1" applyBorder="1"/>
    <xf numFmtId="0" fontId="1" fillId="2" borderId="10" xfId="0" applyFont="1" applyFill="1" applyBorder="1"/>
    <xf numFmtId="0" fontId="0" fillId="2" borderId="10" xfId="0" applyFill="1" applyBorder="1"/>
    <xf numFmtId="0" fontId="1" fillId="2" borderId="12" xfId="0" applyFont="1" applyFill="1" applyBorder="1"/>
    <xf numFmtId="0" fontId="0" fillId="2" borderId="13" xfId="0" applyFill="1" applyBorder="1"/>
    <xf numFmtId="4" fontId="2" fillId="2" borderId="1" xfId="0" applyNumberFormat="1" applyFont="1" applyFill="1" applyBorder="1"/>
    <xf numFmtId="4" fontId="2" fillId="2" borderId="9" xfId="0" applyNumberFormat="1" applyFont="1" applyFill="1" applyBorder="1"/>
    <xf numFmtId="4" fontId="2" fillId="2" borderId="11" xfId="0" applyNumberFormat="1" applyFont="1" applyFill="1" applyBorder="1"/>
    <xf numFmtId="0" fontId="2" fillId="2" borderId="11" xfId="0" applyFont="1" applyFill="1" applyBorder="1"/>
    <xf numFmtId="4" fontId="2" fillId="2" borderId="14" xfId="0" applyNumberFormat="1" applyFont="1" applyFill="1" applyBorder="1"/>
    <xf numFmtId="164" fontId="2" fillId="2" borderId="1" xfId="0" applyNumberFormat="1" applyFont="1" applyFill="1" applyBorder="1"/>
    <xf numFmtId="164" fontId="2" fillId="2" borderId="0" xfId="0" applyNumberFormat="1" applyFont="1" applyFill="1"/>
    <xf numFmtId="4" fontId="2" fillId="2" borderId="0" xfId="0" applyNumberFormat="1" applyFont="1" applyFill="1"/>
    <xf numFmtId="0" fontId="2" fillId="2" borderId="0" xfId="0" applyFont="1" applyFill="1"/>
    <xf numFmtId="0" fontId="4" fillId="2" borderId="0" xfId="0" applyFont="1" applyFill="1"/>
    <xf numFmtId="164" fontId="2" fillId="2" borderId="1" xfId="0" applyNumberFormat="1" applyFont="1" applyFill="1" applyBorder="1" applyProtection="1">
      <protection locked="0"/>
    </xf>
    <xf numFmtId="14" fontId="0" fillId="2" borderId="1" xfId="0" applyNumberFormat="1" applyFill="1" applyBorder="1" applyProtection="1">
      <protection locked="0"/>
    </xf>
    <xf numFmtId="0" fontId="0" fillId="2" borderId="1" xfId="0" applyFill="1" applyBorder="1" applyProtection="1">
      <protection locked="0"/>
    </xf>
    <xf numFmtId="4" fontId="2" fillId="2" borderId="1" xfId="0" applyNumberFormat="1" applyFont="1" applyFill="1" applyBorder="1" applyProtection="1">
      <protection locked="0"/>
    </xf>
    <xf numFmtId="0" fontId="0" fillId="2" borderId="0" xfId="0" applyFill="1" applyAlignment="1">
      <alignment horizontal="center" vertical="center"/>
    </xf>
    <xf numFmtId="165" fontId="0" fillId="2" borderId="0" xfId="0" applyNumberFormat="1" applyFill="1" applyAlignment="1" applyProtection="1">
      <alignment horizontal="left"/>
      <protection locked="0"/>
    </xf>
    <xf numFmtId="165" fontId="0" fillId="2" borderId="0" xfId="0" applyNumberFormat="1" applyFill="1" applyAlignment="1" applyProtection="1">
      <alignment horizontal="right"/>
      <protection locked="0"/>
    </xf>
    <xf numFmtId="165" fontId="0" fillId="2" borderId="0" xfId="0" applyNumberFormat="1" applyFill="1"/>
    <xf numFmtId="0" fontId="0" fillId="2" borderId="0" xfId="0" applyFill="1" applyProtection="1">
      <protection locked="0"/>
    </xf>
    <xf numFmtId="44" fontId="0" fillId="0" borderId="0" xfId="4" applyFont="1"/>
    <xf numFmtId="44" fontId="0" fillId="0" borderId="0" xfId="0" applyNumberFormat="1"/>
    <xf numFmtId="14" fontId="0" fillId="0" borderId="0" xfId="0" applyNumberFormat="1"/>
    <xf numFmtId="14" fontId="0" fillId="2" borderId="0" xfId="0" applyNumberFormat="1" applyFill="1"/>
    <xf numFmtId="16" fontId="0" fillId="2" borderId="1" xfId="0" applyNumberFormat="1" applyFill="1" applyBorder="1" applyProtection="1">
      <protection locked="0"/>
    </xf>
    <xf numFmtId="0" fontId="5" fillId="2" borderId="0" xfId="0" applyFont="1" applyFill="1" applyAlignment="1">
      <alignment horizontal="left"/>
    </xf>
    <xf numFmtId="0" fontId="0" fillId="2" borderId="0" xfId="0" applyFill="1" applyAlignment="1">
      <alignment horizontal="center"/>
    </xf>
    <xf numFmtId="0" fontId="7" fillId="3" borderId="0" xfId="1" applyAlignment="1">
      <alignment horizontal="center"/>
    </xf>
    <xf numFmtId="0" fontId="6" fillId="5" borderId="0" xfId="3" applyAlignment="1">
      <alignment horizontal="center"/>
    </xf>
    <xf numFmtId="0" fontId="8" fillId="4" borderId="0" xfId="2" applyAlignment="1">
      <alignment horizontal="center"/>
    </xf>
    <xf numFmtId="0" fontId="0" fillId="2" borderId="4" xfId="0" applyFill="1" applyBorder="1" applyAlignment="1">
      <alignment horizontal="center" vertical="center"/>
    </xf>
    <xf numFmtId="0" fontId="0" fillId="2" borderId="6" xfId="0" applyFill="1" applyBorder="1" applyAlignment="1">
      <alignment horizontal="center" vertical="center"/>
    </xf>
    <xf numFmtId="0" fontId="0" fillId="2" borderId="3" xfId="0" applyFill="1" applyBorder="1" applyAlignment="1">
      <alignment horizontal="center" vertical="center"/>
    </xf>
    <xf numFmtId="0" fontId="0" fillId="2" borderId="2" xfId="0" applyFill="1" applyBorder="1" applyAlignment="1">
      <alignment horizontal="center"/>
    </xf>
    <xf numFmtId="0" fontId="0" fillId="2" borderId="5" xfId="0" applyFill="1" applyBorder="1" applyAlignment="1">
      <alignment horizontal="center"/>
    </xf>
    <xf numFmtId="0" fontId="0" fillId="2" borderId="4" xfId="0" applyFill="1" applyBorder="1" applyAlignment="1">
      <alignment horizontal="center" vertical="center" wrapText="1"/>
    </xf>
    <xf numFmtId="0" fontId="0" fillId="2" borderId="3" xfId="0" applyFill="1" applyBorder="1" applyAlignment="1">
      <alignment horizontal="center" vertical="center" wrapText="1"/>
    </xf>
    <xf numFmtId="0" fontId="0" fillId="2" borderId="6" xfId="0" applyFill="1" applyBorder="1" applyAlignment="1">
      <alignment horizontal="center" vertical="center" wrapText="1"/>
    </xf>
    <xf numFmtId="0" fontId="3" fillId="2" borderId="0" xfId="0" applyFont="1" applyFill="1" applyAlignment="1">
      <alignment horizontal="center"/>
    </xf>
  </cellXfs>
  <cellStyles count="5">
    <cellStyle name="40% - Accent1" xfId="3" builtinId="31"/>
    <cellStyle name="Currency" xfId="4" builtinId="4"/>
    <cellStyle name="Good" xfId="1" builtinId="26"/>
    <cellStyle name="Neutral" xfId="2" builtinId="28"/>
    <cellStyle name="Normal" xfId="0" builtinId="0"/>
  </cellStyles>
  <dxfs count="9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8A8BF-7BDA-4FD7-9C3C-F47C31649A02}">
  <dimension ref="A1:I10"/>
  <sheetViews>
    <sheetView workbookViewId="0">
      <selection activeCell="A2" sqref="A2"/>
    </sheetView>
  </sheetViews>
  <sheetFormatPr defaultColWidth="9.1796875" defaultRowHeight="14.5" x14ac:dyDescent="0.35"/>
  <cols>
    <col min="1" max="1" width="13.7265625" style="1" bestFit="1" customWidth="1"/>
    <col min="2" max="2" width="1.7265625" style="1" bestFit="1" customWidth="1"/>
    <col min="3" max="3" width="13.7265625" style="1" bestFit="1" customWidth="1"/>
    <col min="4" max="16384" width="9.1796875" style="1"/>
  </cols>
  <sheetData>
    <row r="1" spans="1:9" ht="46" x14ac:dyDescent="1">
      <c r="A1" s="35" t="s">
        <v>17</v>
      </c>
      <c r="B1" s="35"/>
      <c r="C1" s="35"/>
      <c r="D1" s="35"/>
      <c r="E1" s="35"/>
      <c r="F1" s="35"/>
      <c r="G1" s="35"/>
      <c r="H1" s="35"/>
      <c r="I1" s="35"/>
    </row>
    <row r="2" spans="1:9" x14ac:dyDescent="0.35">
      <c r="A2" s="27">
        <v>44743</v>
      </c>
      <c r="B2" s="25" t="s">
        <v>12</v>
      </c>
      <c r="C2" s="26">
        <v>45107</v>
      </c>
    </row>
    <row r="7" spans="1:9" x14ac:dyDescent="0.35">
      <c r="A7" s="36" t="s">
        <v>15</v>
      </c>
      <c r="B7" s="36"/>
      <c r="C7" s="36"/>
    </row>
    <row r="8" spans="1:9" x14ac:dyDescent="0.35">
      <c r="A8" s="37"/>
      <c r="B8" s="37"/>
      <c r="C8" s="37"/>
    </row>
    <row r="9" spans="1:9" x14ac:dyDescent="0.35">
      <c r="A9" s="38"/>
      <c r="B9" s="38"/>
      <c r="C9" s="38"/>
    </row>
    <row r="10" spans="1:9" x14ac:dyDescent="0.35">
      <c r="A10" s="39"/>
      <c r="B10" s="39"/>
      <c r="C10" s="39"/>
    </row>
  </sheetData>
  <sheetProtection sheet="1" selectLockedCells="1"/>
  <mergeCells count="5">
    <mergeCell ref="A1:I1"/>
    <mergeCell ref="A7:C7"/>
    <mergeCell ref="A8:C8"/>
    <mergeCell ref="A9:C9"/>
    <mergeCell ref="A10:C10"/>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BFC6C-4297-4C39-BCFE-25783C776823}">
  <dimension ref="A1:J159"/>
  <sheetViews>
    <sheetView workbookViewId="0">
      <pane ySplit="3" topLeftCell="A4" activePane="bottomLeft" state="frozen"/>
      <selection pane="bottomLeft" activeCell="G39" sqref="G39"/>
    </sheetView>
  </sheetViews>
  <sheetFormatPr defaultColWidth="9.1796875" defaultRowHeight="14.5" x14ac:dyDescent="0.35"/>
  <cols>
    <col min="1" max="1" width="10.7265625" style="1" bestFit="1" customWidth="1"/>
    <col min="2" max="2" width="34.1796875" style="1" bestFit="1" customWidth="1"/>
    <col min="3" max="7" width="15.1796875" style="1" customWidth="1"/>
    <col min="8" max="9" width="13.1796875" style="1" bestFit="1" customWidth="1"/>
    <col min="10" max="10" width="10.7265625" style="1" bestFit="1" customWidth="1"/>
    <col min="11" max="16384" width="9.1796875" style="1"/>
  </cols>
  <sheetData>
    <row r="1" spans="1:10" x14ac:dyDescent="0.35">
      <c r="A1" s="40" t="s">
        <v>0</v>
      </c>
      <c r="B1" s="40" t="s">
        <v>1</v>
      </c>
      <c r="C1" s="43" t="s">
        <v>2</v>
      </c>
      <c r="D1" s="44"/>
      <c r="E1" s="44"/>
      <c r="F1" s="44"/>
      <c r="G1" s="44"/>
      <c r="H1" s="40" t="s">
        <v>4</v>
      </c>
      <c r="I1" s="40" t="s">
        <v>5</v>
      </c>
    </row>
    <row r="2" spans="1:10" x14ac:dyDescent="0.35">
      <c r="A2" s="41"/>
      <c r="B2" s="41"/>
      <c r="C2" s="40" t="s">
        <v>7</v>
      </c>
      <c r="D2" s="45" t="s">
        <v>18</v>
      </c>
      <c r="E2" s="45" t="s">
        <v>19</v>
      </c>
      <c r="F2" s="45" t="s">
        <v>14</v>
      </c>
      <c r="G2" s="45" t="s">
        <v>24</v>
      </c>
      <c r="H2" s="41"/>
      <c r="I2" s="41"/>
    </row>
    <row r="3" spans="1:10" x14ac:dyDescent="0.35">
      <c r="A3" s="42"/>
      <c r="B3" s="42"/>
      <c r="C3" s="42"/>
      <c r="D3" s="46"/>
      <c r="E3" s="46"/>
      <c r="F3" s="46"/>
      <c r="G3" s="46"/>
      <c r="H3" s="42"/>
      <c r="I3" s="42"/>
    </row>
    <row r="4" spans="1:10" x14ac:dyDescent="0.35">
      <c r="A4" s="22">
        <v>44749</v>
      </c>
      <c r="B4" s="23" t="s">
        <v>125</v>
      </c>
      <c r="C4" s="24"/>
      <c r="D4" s="24"/>
      <c r="E4" s="24"/>
      <c r="F4" s="24"/>
      <c r="G4" s="24">
        <v>300</v>
      </c>
      <c r="H4" s="11">
        <f t="shared" ref="H4:H35" si="0">SUM(C4:G4)</f>
        <v>300</v>
      </c>
      <c r="I4" s="11">
        <f>SUM($H$4:H4)</f>
        <v>300</v>
      </c>
      <c r="J4" s="33" cm="1">
        <f t="array" ref="J4">LOOKUP(4,1/($A$4:A4&lt;&gt;""),$A$4:A4)</f>
        <v>44749</v>
      </c>
    </row>
    <row r="5" spans="1:10" x14ac:dyDescent="0.35">
      <c r="A5" s="22"/>
      <c r="B5" s="23" t="s">
        <v>163</v>
      </c>
      <c r="C5" s="24"/>
      <c r="D5" s="24"/>
      <c r="E5" s="24"/>
      <c r="F5" s="24"/>
      <c r="G5" s="24">
        <v>158</v>
      </c>
      <c r="H5" s="11">
        <f t="shared" si="0"/>
        <v>158</v>
      </c>
      <c r="I5" s="11">
        <f>SUM($H$4:H5)</f>
        <v>458</v>
      </c>
      <c r="J5" s="33" cm="1">
        <f t="array" ref="J5">LOOKUP(4,1/($A$4:A5&lt;&gt;""),$A$4:A5)</f>
        <v>44749</v>
      </c>
    </row>
    <row r="6" spans="1:10" x14ac:dyDescent="0.35">
      <c r="A6" s="22"/>
      <c r="B6" s="23" t="s">
        <v>164</v>
      </c>
      <c r="C6" s="24">
        <v>4000</v>
      </c>
      <c r="D6" s="24"/>
      <c r="E6" s="24"/>
      <c r="F6" s="24"/>
      <c r="G6" s="24"/>
      <c r="H6" s="11">
        <f t="shared" si="0"/>
        <v>4000</v>
      </c>
      <c r="I6" s="11">
        <f>SUM($H$4:H6)</f>
        <v>4458</v>
      </c>
      <c r="J6" s="33" cm="1">
        <f t="array" ref="J6">LOOKUP(4,1/($A$4:A6&lt;&gt;""),$A$4:A6)</f>
        <v>44749</v>
      </c>
    </row>
    <row r="7" spans="1:10" x14ac:dyDescent="0.35">
      <c r="A7" s="22">
        <v>44751</v>
      </c>
      <c r="B7" s="23" t="s">
        <v>125</v>
      </c>
      <c r="C7" s="24"/>
      <c r="D7" s="24"/>
      <c r="E7" s="24"/>
      <c r="F7" s="24"/>
      <c r="G7" s="24">
        <v>400</v>
      </c>
      <c r="H7" s="11">
        <f t="shared" si="0"/>
        <v>400</v>
      </c>
      <c r="I7" s="11">
        <f>SUM($H$4:H7)</f>
        <v>4858</v>
      </c>
      <c r="J7" s="33" cm="1">
        <f t="array" ref="J7">LOOKUP(4,1/($A$4:A7&lt;&gt;""),$A$4:A7)</f>
        <v>44751</v>
      </c>
    </row>
    <row r="8" spans="1:10" x14ac:dyDescent="0.35">
      <c r="A8" s="22">
        <v>44755</v>
      </c>
      <c r="B8" s="23" t="s">
        <v>125</v>
      </c>
      <c r="C8" s="24"/>
      <c r="D8" s="24"/>
      <c r="E8" s="24"/>
      <c r="F8" s="24"/>
      <c r="G8" s="24">
        <v>1000</v>
      </c>
      <c r="H8" s="11">
        <f t="shared" si="0"/>
        <v>1000</v>
      </c>
      <c r="I8" s="11">
        <f>SUM($H$4:H8)</f>
        <v>5858</v>
      </c>
      <c r="J8" s="33" cm="1">
        <f t="array" ref="J8">LOOKUP(4,1/($A$4:A8&lt;&gt;""),$A$4:A8)</f>
        <v>44755</v>
      </c>
    </row>
    <row r="9" spans="1:10" x14ac:dyDescent="0.35">
      <c r="A9" s="22">
        <v>44756</v>
      </c>
      <c r="B9" s="23" t="s">
        <v>165</v>
      </c>
      <c r="C9" s="24"/>
      <c r="D9" s="24"/>
      <c r="E9" s="24"/>
      <c r="F9" s="24">
        <v>1103.9000000000001</v>
      </c>
      <c r="G9" s="24"/>
      <c r="H9" s="11">
        <f t="shared" si="0"/>
        <v>1103.9000000000001</v>
      </c>
      <c r="I9" s="11">
        <f>SUM($H$4:H9)</f>
        <v>6961.9</v>
      </c>
      <c r="J9" s="33" cm="1">
        <f t="array" ref="J9">LOOKUP(4,1/($A$4:A9&lt;&gt;""),$A$4:A9)</f>
        <v>44756</v>
      </c>
    </row>
    <row r="10" spans="1:10" x14ac:dyDescent="0.35">
      <c r="A10" s="22">
        <v>44760</v>
      </c>
      <c r="B10" s="23" t="s">
        <v>166</v>
      </c>
      <c r="C10" s="24"/>
      <c r="D10" s="24"/>
      <c r="E10" s="24">
        <v>33</v>
      </c>
      <c r="F10" s="24"/>
      <c r="G10" s="24"/>
      <c r="H10" s="11">
        <f t="shared" si="0"/>
        <v>33</v>
      </c>
      <c r="I10" s="11">
        <f>SUM($H$4:H10)</f>
        <v>6994.9</v>
      </c>
      <c r="J10" s="33" cm="1">
        <f t="array" ref="J10">LOOKUP(4,1/($A$4:A10&lt;&gt;""),$A$4:A10)</f>
        <v>44760</v>
      </c>
    </row>
    <row r="11" spans="1:10" x14ac:dyDescent="0.35">
      <c r="A11" s="22">
        <v>44770</v>
      </c>
      <c r="B11" s="23" t="s">
        <v>124</v>
      </c>
      <c r="C11" s="24"/>
      <c r="D11" s="24">
        <v>4217.34</v>
      </c>
      <c r="E11" s="24"/>
      <c r="F11" s="24"/>
      <c r="G11" s="24"/>
      <c r="H11" s="11">
        <f t="shared" si="0"/>
        <v>4217.34</v>
      </c>
      <c r="I11" s="11">
        <f>SUM($H$4:H11)</f>
        <v>11212.24</v>
      </c>
      <c r="J11" s="33" cm="1">
        <f t="array" ref="J11">LOOKUP(4,1/($A$4:A11&lt;&gt;""),$A$4:A11)</f>
        <v>44770</v>
      </c>
    </row>
    <row r="12" spans="1:10" x14ac:dyDescent="0.35">
      <c r="A12" s="22">
        <v>44772</v>
      </c>
      <c r="B12" s="23" t="s">
        <v>125</v>
      </c>
      <c r="C12" s="24"/>
      <c r="D12" s="24"/>
      <c r="E12" s="24"/>
      <c r="F12" s="24"/>
      <c r="G12" s="24">
        <v>300</v>
      </c>
      <c r="H12" s="11">
        <f t="shared" si="0"/>
        <v>300</v>
      </c>
      <c r="I12" s="11">
        <f>SUM($H$4:H12)</f>
        <v>11512.24</v>
      </c>
      <c r="J12" s="33" cm="1">
        <f t="array" ref="J12">LOOKUP(4,1/($A$4:A12&lt;&gt;""),$A$4:A12)</f>
        <v>44772</v>
      </c>
    </row>
    <row r="13" spans="1:10" x14ac:dyDescent="0.35">
      <c r="A13" s="22">
        <v>44782</v>
      </c>
      <c r="B13" s="23" t="s">
        <v>125</v>
      </c>
      <c r="C13" s="24"/>
      <c r="D13" s="24"/>
      <c r="E13" s="24"/>
      <c r="F13" s="24"/>
      <c r="G13" s="24">
        <v>300</v>
      </c>
      <c r="H13" s="11">
        <f t="shared" si="0"/>
        <v>300</v>
      </c>
      <c r="I13" s="11">
        <f>SUM($H$4:H13)</f>
        <v>11812.24</v>
      </c>
      <c r="J13" s="33" cm="1">
        <f t="array" ref="J13">LOOKUP(4,1/($A$4:A13&lt;&gt;""),$A$4:A13)</f>
        <v>44782</v>
      </c>
    </row>
    <row r="14" spans="1:10" x14ac:dyDescent="0.35">
      <c r="A14" s="22">
        <v>44785</v>
      </c>
      <c r="B14" s="23" t="s">
        <v>125</v>
      </c>
      <c r="C14" s="24"/>
      <c r="D14" s="24"/>
      <c r="E14" s="24"/>
      <c r="F14" s="24"/>
      <c r="G14" s="24">
        <v>2000</v>
      </c>
      <c r="H14" s="11">
        <f t="shared" si="0"/>
        <v>2000</v>
      </c>
      <c r="I14" s="11">
        <f>SUM($H$4:H14)</f>
        <v>13812.24</v>
      </c>
      <c r="J14" s="33" cm="1">
        <f t="array" ref="J14">LOOKUP(4,1/($A$4:A14&lt;&gt;""),$A$4:A14)</f>
        <v>44785</v>
      </c>
    </row>
    <row r="15" spans="1:10" x14ac:dyDescent="0.35">
      <c r="A15" s="22"/>
      <c r="B15" s="23" t="s">
        <v>125</v>
      </c>
      <c r="C15" s="24"/>
      <c r="D15" s="24"/>
      <c r="E15" s="24"/>
      <c r="F15" s="24"/>
      <c r="G15" s="24">
        <v>2000</v>
      </c>
      <c r="H15" s="11">
        <f t="shared" si="0"/>
        <v>2000</v>
      </c>
      <c r="I15" s="11">
        <f>SUM($H$4:H15)</f>
        <v>15812.24</v>
      </c>
      <c r="J15" s="33" cm="1">
        <f t="array" ref="J15">LOOKUP(4,1/($A$4:A15&lt;&gt;""),$A$4:A15)</f>
        <v>44785</v>
      </c>
    </row>
    <row r="16" spans="1:10" x14ac:dyDescent="0.35">
      <c r="A16" s="22"/>
      <c r="B16" s="23" t="s">
        <v>125</v>
      </c>
      <c r="C16" s="24"/>
      <c r="D16" s="24"/>
      <c r="E16" s="24"/>
      <c r="F16" s="24"/>
      <c r="G16" s="24">
        <v>2000</v>
      </c>
      <c r="H16" s="11">
        <f t="shared" si="0"/>
        <v>2000</v>
      </c>
      <c r="I16" s="11">
        <f>SUM($H$4:H16)</f>
        <v>17812.239999999998</v>
      </c>
      <c r="J16" s="33" cm="1">
        <f t="array" ref="J16">LOOKUP(4,1/($A$4:A16&lt;&gt;""),$A$4:A16)</f>
        <v>44785</v>
      </c>
    </row>
    <row r="17" spans="1:10" x14ac:dyDescent="0.35">
      <c r="A17" s="22">
        <v>44799</v>
      </c>
      <c r="B17" s="23" t="s">
        <v>124</v>
      </c>
      <c r="C17" s="24"/>
      <c r="D17" s="24">
        <v>3962.34</v>
      </c>
      <c r="E17" s="24"/>
      <c r="F17" s="24"/>
      <c r="G17" s="24"/>
      <c r="H17" s="11">
        <f t="shared" si="0"/>
        <v>3962.34</v>
      </c>
      <c r="I17" s="11">
        <f>SUM($H$4:H17)</f>
        <v>21774.579999999998</v>
      </c>
      <c r="J17" s="33" cm="1">
        <f t="array" ref="J17">LOOKUP(4,1/($A$4:A17&lt;&gt;""),$A$4:A17)</f>
        <v>44799</v>
      </c>
    </row>
    <row r="18" spans="1:10" x14ac:dyDescent="0.35">
      <c r="A18" s="22">
        <v>44806</v>
      </c>
      <c r="B18" s="23" t="s">
        <v>125</v>
      </c>
      <c r="C18" s="24"/>
      <c r="D18" s="24"/>
      <c r="E18" s="24"/>
      <c r="F18" s="24"/>
      <c r="G18" s="24">
        <v>500</v>
      </c>
      <c r="H18" s="11">
        <f t="shared" si="0"/>
        <v>500</v>
      </c>
      <c r="I18" s="11">
        <f>SUM($H$4:H18)</f>
        <v>22274.579999999998</v>
      </c>
      <c r="J18" s="33" cm="1">
        <f t="array" ref="J18">LOOKUP(4,1/($A$4:A18&lt;&gt;""),$A$4:A18)</f>
        <v>44806</v>
      </c>
    </row>
    <row r="19" spans="1:10" x14ac:dyDescent="0.35">
      <c r="A19" s="22">
        <v>44808</v>
      </c>
      <c r="B19" s="23" t="s">
        <v>125</v>
      </c>
      <c r="C19" s="24"/>
      <c r="D19" s="24"/>
      <c r="E19" s="24"/>
      <c r="F19" s="24"/>
      <c r="G19" s="24">
        <v>200</v>
      </c>
      <c r="H19" s="11">
        <f t="shared" si="0"/>
        <v>200</v>
      </c>
      <c r="I19" s="11">
        <f>SUM($H$4:H19)</f>
        <v>22474.579999999998</v>
      </c>
      <c r="J19" s="33" cm="1">
        <f t="array" ref="J19">LOOKUP(4,1/($A$4:A19&lt;&gt;""),$A$4:A19)</f>
        <v>44808</v>
      </c>
    </row>
    <row r="20" spans="1:10" x14ac:dyDescent="0.35">
      <c r="A20" s="22">
        <v>44809</v>
      </c>
      <c r="B20" s="23" t="s">
        <v>167</v>
      </c>
      <c r="C20" s="24"/>
      <c r="D20" s="24"/>
      <c r="E20" s="24"/>
      <c r="F20" s="24"/>
      <c r="G20" s="24">
        <v>200</v>
      </c>
      <c r="H20" s="11">
        <f t="shared" si="0"/>
        <v>200</v>
      </c>
      <c r="I20" s="11">
        <f>SUM($H$4:H20)</f>
        <v>22674.579999999998</v>
      </c>
      <c r="J20" s="33" cm="1">
        <f t="array" ref="J20">LOOKUP(4,1/($A$4:A20&lt;&gt;""),$A$4:A20)</f>
        <v>44809</v>
      </c>
    </row>
    <row r="21" spans="1:10" x14ac:dyDescent="0.35">
      <c r="A21" s="22">
        <v>44815</v>
      </c>
      <c r="B21" s="23" t="s">
        <v>125</v>
      </c>
      <c r="C21" s="24"/>
      <c r="D21" s="24"/>
      <c r="E21" s="24"/>
      <c r="F21" s="24"/>
      <c r="G21" s="24">
        <v>3000</v>
      </c>
      <c r="H21" s="11">
        <f t="shared" si="0"/>
        <v>3000</v>
      </c>
      <c r="I21" s="11">
        <f>SUM($H$4:H21)</f>
        <v>25674.579999999998</v>
      </c>
      <c r="J21" s="33" cm="1">
        <f t="array" ref="J21">LOOKUP(4,1/($A$4:A21&lt;&gt;""),$A$4:A21)</f>
        <v>44815</v>
      </c>
    </row>
    <row r="22" spans="1:10" x14ac:dyDescent="0.35">
      <c r="A22" s="22">
        <v>44822</v>
      </c>
      <c r="B22" s="23" t="s">
        <v>167</v>
      </c>
      <c r="C22" s="24"/>
      <c r="D22" s="24"/>
      <c r="E22" s="24"/>
      <c r="F22" s="24"/>
      <c r="G22" s="24">
        <v>1000</v>
      </c>
      <c r="H22" s="11">
        <f t="shared" si="0"/>
        <v>1000</v>
      </c>
      <c r="I22" s="11">
        <f>SUM($H$4:H22)</f>
        <v>26674.579999999998</v>
      </c>
      <c r="J22" s="33" cm="1">
        <f t="array" ref="J22">LOOKUP(4,1/($A$4:A22&lt;&gt;""),$A$4:A22)</f>
        <v>44822</v>
      </c>
    </row>
    <row r="23" spans="1:10" x14ac:dyDescent="0.35">
      <c r="A23" s="22">
        <v>44832</v>
      </c>
      <c r="B23" s="23" t="s">
        <v>124</v>
      </c>
      <c r="C23" s="24"/>
      <c r="D23" s="24">
        <v>3962.34</v>
      </c>
      <c r="E23" s="24"/>
      <c r="F23" s="24"/>
      <c r="G23" s="24"/>
      <c r="H23" s="11">
        <f t="shared" si="0"/>
        <v>3962.34</v>
      </c>
      <c r="I23" s="11">
        <f>SUM($H$4:H23)</f>
        <v>30636.92</v>
      </c>
      <c r="J23" s="33" cm="1">
        <f t="array" ref="J23">LOOKUP(4,1/($A$4:A23&lt;&gt;""),$A$4:A23)</f>
        <v>44832</v>
      </c>
    </row>
    <row r="24" spans="1:10" x14ac:dyDescent="0.35">
      <c r="A24" s="22">
        <v>44837</v>
      </c>
      <c r="B24" s="23" t="s">
        <v>168</v>
      </c>
      <c r="C24" s="24"/>
      <c r="D24" s="24"/>
      <c r="E24" s="24"/>
      <c r="F24" s="24"/>
      <c r="G24" s="24">
        <v>800</v>
      </c>
      <c r="H24" s="11">
        <f t="shared" si="0"/>
        <v>800</v>
      </c>
      <c r="I24" s="11">
        <f>SUM($H$4:H24)</f>
        <v>31436.92</v>
      </c>
      <c r="J24" s="33" cm="1">
        <f t="array" ref="J24">LOOKUP(4,1/($A$4:A24&lt;&gt;""),$A$4:A24)</f>
        <v>44837</v>
      </c>
    </row>
    <row r="25" spans="1:10" x14ac:dyDescent="0.35">
      <c r="A25" s="22">
        <v>44862</v>
      </c>
      <c r="B25" s="23" t="s">
        <v>124</v>
      </c>
      <c r="C25" s="24"/>
      <c r="D25" s="24">
        <v>3962.33</v>
      </c>
      <c r="E25" s="24"/>
      <c r="F25" s="24"/>
      <c r="G25" s="24"/>
      <c r="H25" s="11">
        <f t="shared" si="0"/>
        <v>3962.33</v>
      </c>
      <c r="I25" s="11">
        <f>SUM($H$4:H25)</f>
        <v>35399.25</v>
      </c>
      <c r="J25" s="33" cm="1">
        <f t="array" ref="J25">LOOKUP(4,1/($A$4:A25&lt;&gt;""),$A$4:A25)</f>
        <v>44862</v>
      </c>
    </row>
    <row r="26" spans="1:10" x14ac:dyDescent="0.35">
      <c r="A26" s="22">
        <v>44865</v>
      </c>
      <c r="B26" s="23" t="s">
        <v>168</v>
      </c>
      <c r="C26" s="24"/>
      <c r="D26" s="24"/>
      <c r="E26" s="24"/>
      <c r="F26" s="24"/>
      <c r="G26" s="24">
        <v>6500</v>
      </c>
      <c r="H26" s="11">
        <f t="shared" si="0"/>
        <v>6500</v>
      </c>
      <c r="I26" s="11">
        <f>SUM($H$4:H26)</f>
        <v>41899.25</v>
      </c>
      <c r="J26" s="33" cm="1">
        <f t="array" ref="J26">LOOKUP(4,1/($A$4:A26&lt;&gt;""),$A$4:A26)</f>
        <v>44865</v>
      </c>
    </row>
    <row r="27" spans="1:10" x14ac:dyDescent="0.35">
      <c r="A27" s="22">
        <v>44873</v>
      </c>
      <c r="B27" s="23" t="s">
        <v>125</v>
      </c>
      <c r="C27" s="24"/>
      <c r="D27" s="24"/>
      <c r="E27" s="24"/>
      <c r="F27" s="24"/>
      <c r="G27" s="24">
        <v>200</v>
      </c>
      <c r="H27" s="11">
        <f t="shared" si="0"/>
        <v>200</v>
      </c>
      <c r="I27" s="11">
        <f>SUM($H$4:H27)</f>
        <v>42099.25</v>
      </c>
      <c r="J27" s="33" cm="1">
        <f t="array" ref="J27">LOOKUP(4,1/($A$4:A27&lt;&gt;""),$A$4:A27)</f>
        <v>44873</v>
      </c>
    </row>
    <row r="28" spans="1:10" x14ac:dyDescent="0.35">
      <c r="A28" s="22">
        <v>44893</v>
      </c>
      <c r="B28" s="23" t="s">
        <v>124</v>
      </c>
      <c r="C28" s="24"/>
      <c r="D28" s="24">
        <v>3962.33</v>
      </c>
      <c r="E28" s="24"/>
      <c r="F28" s="24"/>
      <c r="G28" s="24"/>
      <c r="H28" s="11">
        <f t="shared" si="0"/>
        <v>3962.33</v>
      </c>
      <c r="I28" s="11">
        <f>SUM($H$4:H28)</f>
        <v>46061.58</v>
      </c>
      <c r="J28" s="33" cm="1">
        <f t="array" ref="J28">LOOKUP(4,1/($A$4:A28&lt;&gt;""),$A$4:A28)</f>
        <v>44893</v>
      </c>
    </row>
    <row r="29" spans="1:10" x14ac:dyDescent="0.35">
      <c r="A29" s="22">
        <v>44910</v>
      </c>
      <c r="B29" s="23" t="s">
        <v>123</v>
      </c>
      <c r="C29" s="24"/>
      <c r="D29" s="24"/>
      <c r="E29" s="24"/>
      <c r="F29" s="24"/>
      <c r="G29" s="24">
        <v>10000</v>
      </c>
      <c r="H29" s="11">
        <f t="shared" si="0"/>
        <v>10000</v>
      </c>
      <c r="I29" s="11">
        <f>SUM($H$4:H29)</f>
        <v>56061.58</v>
      </c>
      <c r="J29" s="33" cm="1">
        <f t="array" ref="J29">LOOKUP(4,1/($A$4:A29&lt;&gt;""),$A$4:A29)</f>
        <v>44910</v>
      </c>
    </row>
    <row r="30" spans="1:10" x14ac:dyDescent="0.35">
      <c r="A30" s="22">
        <v>44921</v>
      </c>
      <c r="B30" s="23" t="s">
        <v>125</v>
      </c>
      <c r="C30" s="24"/>
      <c r="D30" s="24"/>
      <c r="E30" s="24"/>
      <c r="F30" s="24"/>
      <c r="G30" s="24">
        <v>600</v>
      </c>
      <c r="H30" s="11">
        <f t="shared" si="0"/>
        <v>600</v>
      </c>
      <c r="I30" s="11">
        <f>SUM($H$4:H30)</f>
        <v>56661.58</v>
      </c>
      <c r="J30" s="33" cm="1">
        <f t="array" ref="J30">LOOKUP(4,1/($A$4:A30&lt;&gt;""),$A$4:A30)</f>
        <v>44921</v>
      </c>
    </row>
    <row r="31" spans="1:10" x14ac:dyDescent="0.35">
      <c r="A31" s="22"/>
      <c r="B31" s="23" t="s">
        <v>125</v>
      </c>
      <c r="C31" s="24"/>
      <c r="D31" s="24"/>
      <c r="E31" s="24"/>
      <c r="F31" s="24"/>
      <c r="G31" s="24">
        <v>500</v>
      </c>
      <c r="H31" s="11">
        <f t="shared" si="0"/>
        <v>500</v>
      </c>
      <c r="I31" s="11">
        <f>SUM($H$4:H31)</f>
        <v>57161.58</v>
      </c>
      <c r="J31" s="33" cm="1">
        <f t="array" ref="J31">LOOKUP(4,1/($A$4:A31&lt;&gt;""),$A$4:A31)</f>
        <v>44921</v>
      </c>
    </row>
    <row r="32" spans="1:10" x14ac:dyDescent="0.35">
      <c r="A32" s="22">
        <v>44922</v>
      </c>
      <c r="B32" s="23" t="s">
        <v>148</v>
      </c>
      <c r="C32" s="24">
        <v>112.8</v>
      </c>
      <c r="D32" s="24"/>
      <c r="E32" s="24"/>
      <c r="F32" s="24"/>
      <c r="G32" s="24"/>
      <c r="H32" s="11">
        <f t="shared" si="0"/>
        <v>112.8</v>
      </c>
      <c r="I32" s="11">
        <f>SUM($H$4:H32)</f>
        <v>57274.380000000005</v>
      </c>
      <c r="J32" s="33" cm="1">
        <f t="array" ref="J32">LOOKUP(4,1/($A$4:A32&lt;&gt;""),$A$4:A32)</f>
        <v>44922</v>
      </c>
    </row>
    <row r="33" spans="1:10" x14ac:dyDescent="0.35">
      <c r="A33" s="22">
        <v>44923</v>
      </c>
      <c r="B33" s="23" t="s">
        <v>124</v>
      </c>
      <c r="C33" s="24"/>
      <c r="D33" s="24">
        <v>4407.34</v>
      </c>
      <c r="E33" s="24"/>
      <c r="F33" s="24"/>
      <c r="G33" s="24"/>
      <c r="H33" s="11">
        <f t="shared" si="0"/>
        <v>4407.34</v>
      </c>
      <c r="I33" s="11">
        <f>SUM($H$4:H33)</f>
        <v>61681.72</v>
      </c>
      <c r="J33" s="33" cm="1">
        <f t="array" ref="J33">LOOKUP(4,1/($A$4:A33&lt;&gt;""),$A$4:A33)</f>
        <v>44923</v>
      </c>
    </row>
    <row r="34" spans="1:10" x14ac:dyDescent="0.35">
      <c r="A34" s="22"/>
      <c r="B34" s="23" t="s">
        <v>149</v>
      </c>
      <c r="C34" s="24"/>
      <c r="D34" s="24"/>
      <c r="E34" s="24"/>
      <c r="F34" s="24"/>
      <c r="G34" s="24">
        <v>20000</v>
      </c>
      <c r="H34" s="11">
        <f t="shared" si="0"/>
        <v>20000</v>
      </c>
      <c r="I34" s="11">
        <f>SUM($H$4:H34)</f>
        <v>81681.72</v>
      </c>
      <c r="J34" s="33" cm="1">
        <f t="array" ref="J34">LOOKUP(4,1/($A$4:A34&lt;&gt;""),$A$4:A34)</f>
        <v>44923</v>
      </c>
    </row>
    <row r="35" spans="1:10" x14ac:dyDescent="0.35">
      <c r="A35" s="22">
        <v>44924</v>
      </c>
      <c r="B35" s="23" t="s">
        <v>150</v>
      </c>
      <c r="C35" s="24"/>
      <c r="D35" s="24"/>
      <c r="E35" s="24"/>
      <c r="F35" s="24"/>
      <c r="G35" s="24">
        <v>20000</v>
      </c>
      <c r="H35" s="11">
        <f t="shared" si="0"/>
        <v>20000</v>
      </c>
      <c r="I35" s="11">
        <f>SUM($H$4:H35)</f>
        <v>101681.72</v>
      </c>
      <c r="J35" s="33" cm="1">
        <f t="array" ref="J35">LOOKUP(4,1/($A$4:A35&lt;&gt;""),$A$4:A35)</f>
        <v>44924</v>
      </c>
    </row>
    <row r="36" spans="1:10" x14ac:dyDescent="0.35">
      <c r="A36" s="22">
        <v>44933</v>
      </c>
      <c r="B36" s="23" t="s">
        <v>151</v>
      </c>
      <c r="C36" s="24">
        <v>51.7</v>
      </c>
      <c r="D36" s="24"/>
      <c r="E36" s="24"/>
      <c r="F36" s="24"/>
      <c r="G36" s="24"/>
      <c r="H36" s="11">
        <f t="shared" ref="H36:H67" si="1">SUM(C36:G36)</f>
        <v>51.7</v>
      </c>
      <c r="I36" s="11">
        <f>SUM($H$4:H36)</f>
        <v>101733.42</v>
      </c>
      <c r="J36" s="33" cm="1">
        <f t="array" ref="J36">LOOKUP(4,1/($A$4:A36&lt;&gt;""),$A$4:A36)</f>
        <v>44933</v>
      </c>
    </row>
    <row r="37" spans="1:10" x14ac:dyDescent="0.35">
      <c r="A37" s="22">
        <v>44941</v>
      </c>
      <c r="B37" s="23" t="s">
        <v>125</v>
      </c>
      <c r="C37" s="24"/>
      <c r="D37" s="24"/>
      <c r="E37" s="24"/>
      <c r="F37" s="24"/>
      <c r="G37" s="24">
        <v>900</v>
      </c>
      <c r="H37" s="11">
        <f t="shared" si="1"/>
        <v>900</v>
      </c>
      <c r="I37" s="11">
        <f>SUM($H$4:H37)</f>
        <v>102633.42</v>
      </c>
      <c r="J37" s="33" cm="1">
        <f t="array" ref="J37">LOOKUP(4,1/($A$4:A37&lt;&gt;""),$A$4:A37)</f>
        <v>44941</v>
      </c>
    </row>
    <row r="38" spans="1:10" x14ac:dyDescent="0.35">
      <c r="A38" s="22">
        <v>44953</v>
      </c>
      <c r="B38" s="23" t="s">
        <v>124</v>
      </c>
      <c r="C38" s="24"/>
      <c r="D38" s="24">
        <v>4407.34</v>
      </c>
      <c r="E38" s="24"/>
      <c r="F38" s="24"/>
      <c r="G38" s="24"/>
      <c r="H38" s="11">
        <f t="shared" si="1"/>
        <v>4407.34</v>
      </c>
      <c r="I38" s="11">
        <f>SUM($H$4:H38)</f>
        <v>107040.76</v>
      </c>
      <c r="J38" s="33" cm="1">
        <f t="array" ref="J38">LOOKUP(4,1/($A$4:A38&lt;&gt;""),$A$4:A38)</f>
        <v>44953</v>
      </c>
    </row>
    <row r="39" spans="1:10" x14ac:dyDescent="0.35">
      <c r="A39" s="22">
        <v>44964</v>
      </c>
      <c r="B39" s="23" t="s">
        <v>170</v>
      </c>
      <c r="C39" s="24"/>
      <c r="D39" s="24"/>
      <c r="E39" s="24"/>
      <c r="F39" s="24"/>
      <c r="G39" s="24">
        <v>820.89</v>
      </c>
      <c r="H39" s="11">
        <f t="shared" si="1"/>
        <v>820.89</v>
      </c>
      <c r="I39" s="11">
        <f>SUM($H$4:H39)</f>
        <v>107861.65</v>
      </c>
      <c r="J39" s="33" cm="1">
        <f t="array" ref="J39">LOOKUP(4,1/($A$4:A39&lt;&gt;""),$A$4:A39)</f>
        <v>44964</v>
      </c>
    </row>
    <row r="40" spans="1:10" x14ac:dyDescent="0.35">
      <c r="A40" s="22"/>
      <c r="B40" s="23"/>
      <c r="C40" s="24"/>
      <c r="D40" s="24"/>
      <c r="E40" s="24"/>
      <c r="F40" s="24"/>
      <c r="G40" s="24"/>
      <c r="H40" s="11">
        <f t="shared" si="1"/>
        <v>0</v>
      </c>
      <c r="I40" s="11">
        <f>SUM($H$4:H40)</f>
        <v>107861.65</v>
      </c>
      <c r="J40" s="33" cm="1">
        <f t="array" ref="J40">LOOKUP(4,1/($A$4:A40&lt;&gt;""),$A$4:A40)</f>
        <v>44964</v>
      </c>
    </row>
    <row r="41" spans="1:10" x14ac:dyDescent="0.35">
      <c r="A41" s="22"/>
      <c r="B41" s="23"/>
      <c r="C41" s="24"/>
      <c r="D41" s="24"/>
      <c r="E41" s="24"/>
      <c r="F41" s="24"/>
      <c r="G41" s="24"/>
      <c r="H41" s="11">
        <f t="shared" si="1"/>
        <v>0</v>
      </c>
      <c r="I41" s="11">
        <f>SUM($H$4:H41)</f>
        <v>107861.65</v>
      </c>
      <c r="J41" s="33" cm="1">
        <f t="array" ref="J41">LOOKUP(4,1/($A$4:A41&lt;&gt;""),$A$4:A41)</f>
        <v>44964</v>
      </c>
    </row>
    <row r="42" spans="1:10" x14ac:dyDescent="0.35">
      <c r="A42" s="22"/>
      <c r="B42" s="23"/>
      <c r="C42" s="24"/>
      <c r="D42" s="24"/>
      <c r="E42" s="24"/>
      <c r="F42" s="24"/>
      <c r="G42" s="24"/>
      <c r="H42" s="11">
        <f t="shared" si="1"/>
        <v>0</v>
      </c>
      <c r="I42" s="11">
        <f>SUM($H$4:H42)</f>
        <v>107861.65</v>
      </c>
      <c r="J42" s="33" cm="1">
        <f t="array" ref="J42">LOOKUP(4,1/($A$4:A42&lt;&gt;""),$A$4:A42)</f>
        <v>44964</v>
      </c>
    </row>
    <row r="43" spans="1:10" x14ac:dyDescent="0.35">
      <c r="A43" s="22"/>
      <c r="B43" s="23"/>
      <c r="C43" s="24"/>
      <c r="D43" s="24"/>
      <c r="E43" s="24"/>
      <c r="F43" s="24"/>
      <c r="G43" s="24"/>
      <c r="H43" s="11">
        <f t="shared" si="1"/>
        <v>0</v>
      </c>
      <c r="I43" s="11">
        <f>SUM($H$4:H43)</f>
        <v>107861.65</v>
      </c>
      <c r="J43" s="33" cm="1">
        <f t="array" ref="J43">LOOKUP(4,1/($A$4:A43&lt;&gt;""),$A$4:A43)</f>
        <v>44964</v>
      </c>
    </row>
    <row r="44" spans="1:10" x14ac:dyDescent="0.35">
      <c r="A44" s="22"/>
      <c r="B44" s="23"/>
      <c r="C44" s="24"/>
      <c r="D44" s="24"/>
      <c r="E44" s="24"/>
      <c r="F44" s="24"/>
      <c r="G44" s="24"/>
      <c r="H44" s="11">
        <f t="shared" si="1"/>
        <v>0</v>
      </c>
      <c r="I44" s="11">
        <f>SUM($H$4:H44)</f>
        <v>107861.65</v>
      </c>
      <c r="J44" s="33" cm="1">
        <f t="array" ref="J44">LOOKUP(4,1/($A$4:A44&lt;&gt;""),$A$4:A44)</f>
        <v>44964</v>
      </c>
    </row>
    <row r="45" spans="1:10" x14ac:dyDescent="0.35">
      <c r="A45" s="22"/>
      <c r="B45" s="23"/>
      <c r="C45" s="24"/>
      <c r="D45" s="24"/>
      <c r="E45" s="24"/>
      <c r="F45" s="24"/>
      <c r="G45" s="24"/>
      <c r="H45" s="11">
        <f t="shared" si="1"/>
        <v>0</v>
      </c>
      <c r="I45" s="11">
        <f>SUM($H$4:H45)</f>
        <v>107861.65</v>
      </c>
      <c r="J45" s="33" cm="1">
        <f t="array" ref="J45">LOOKUP(4,1/($A$4:A45&lt;&gt;""),$A$4:A45)</f>
        <v>44964</v>
      </c>
    </row>
    <row r="46" spans="1:10" x14ac:dyDescent="0.35">
      <c r="A46" s="22"/>
      <c r="B46" s="23"/>
      <c r="C46" s="24"/>
      <c r="D46" s="24"/>
      <c r="E46" s="24"/>
      <c r="F46" s="24"/>
      <c r="G46" s="24"/>
      <c r="H46" s="11">
        <f t="shared" si="1"/>
        <v>0</v>
      </c>
      <c r="I46" s="11">
        <f>SUM($H$4:H46)</f>
        <v>107861.65</v>
      </c>
      <c r="J46" s="33" cm="1">
        <f t="array" ref="J46">LOOKUP(4,1/($A$4:A46&lt;&gt;""),$A$4:A46)</f>
        <v>44964</v>
      </c>
    </row>
    <row r="47" spans="1:10" x14ac:dyDescent="0.35">
      <c r="A47" s="22"/>
      <c r="B47" s="23"/>
      <c r="C47" s="24"/>
      <c r="D47" s="24"/>
      <c r="E47" s="24"/>
      <c r="F47" s="24"/>
      <c r="G47" s="24"/>
      <c r="H47" s="11">
        <f t="shared" si="1"/>
        <v>0</v>
      </c>
      <c r="I47" s="11">
        <f>SUM($H$4:H47)</f>
        <v>107861.65</v>
      </c>
      <c r="J47" s="33" cm="1">
        <f t="array" ref="J47">LOOKUP(4,1/($A$4:A47&lt;&gt;""),$A$4:A47)</f>
        <v>44964</v>
      </c>
    </row>
    <row r="48" spans="1:10" x14ac:dyDescent="0.35">
      <c r="A48" s="22"/>
      <c r="B48" s="23"/>
      <c r="C48" s="24"/>
      <c r="D48" s="24"/>
      <c r="E48" s="24"/>
      <c r="F48" s="24"/>
      <c r="G48" s="24"/>
      <c r="H48" s="11">
        <f t="shared" si="1"/>
        <v>0</v>
      </c>
      <c r="I48" s="11">
        <f>SUM($H$4:H48)</f>
        <v>107861.65</v>
      </c>
      <c r="J48" s="33" cm="1">
        <f t="array" ref="J48">LOOKUP(4,1/($A$4:A48&lt;&gt;""),$A$4:A48)</f>
        <v>44964</v>
      </c>
    </row>
    <row r="49" spans="1:10" x14ac:dyDescent="0.35">
      <c r="A49" s="22"/>
      <c r="B49" s="23"/>
      <c r="C49" s="24"/>
      <c r="D49" s="24"/>
      <c r="E49" s="24"/>
      <c r="F49" s="24"/>
      <c r="G49" s="24"/>
      <c r="H49" s="11">
        <f t="shared" si="1"/>
        <v>0</v>
      </c>
      <c r="I49" s="11">
        <f>SUM($H$4:H49)</f>
        <v>107861.65</v>
      </c>
      <c r="J49" s="33" cm="1">
        <f t="array" ref="J49">LOOKUP(4,1/($A$4:A49&lt;&gt;""),$A$4:A49)</f>
        <v>44964</v>
      </c>
    </row>
    <row r="50" spans="1:10" x14ac:dyDescent="0.35">
      <c r="A50" s="22"/>
      <c r="B50" s="23"/>
      <c r="C50" s="24"/>
      <c r="D50" s="24"/>
      <c r="E50" s="24"/>
      <c r="F50" s="24"/>
      <c r="G50" s="24"/>
      <c r="H50" s="11">
        <f t="shared" si="1"/>
        <v>0</v>
      </c>
      <c r="I50" s="11">
        <f>SUM($H$4:H50)</f>
        <v>107861.65</v>
      </c>
      <c r="J50" s="33" cm="1">
        <f t="array" ref="J50">LOOKUP(4,1/($A$4:A50&lt;&gt;""),$A$4:A50)</f>
        <v>44964</v>
      </c>
    </row>
    <row r="51" spans="1:10" x14ac:dyDescent="0.35">
      <c r="A51" s="22"/>
      <c r="B51" s="23"/>
      <c r="C51" s="24"/>
      <c r="D51" s="24"/>
      <c r="E51" s="24"/>
      <c r="F51" s="24"/>
      <c r="G51" s="24"/>
      <c r="H51" s="11">
        <f t="shared" si="1"/>
        <v>0</v>
      </c>
      <c r="I51" s="11">
        <f>SUM($H$4:H51)</f>
        <v>107861.65</v>
      </c>
      <c r="J51" s="33" cm="1">
        <f t="array" ref="J51">LOOKUP(4,1/($A$4:A51&lt;&gt;""),$A$4:A51)</f>
        <v>44964</v>
      </c>
    </row>
    <row r="52" spans="1:10" x14ac:dyDescent="0.35">
      <c r="A52" s="22"/>
      <c r="B52" s="23"/>
      <c r="C52" s="24"/>
      <c r="D52" s="24"/>
      <c r="E52" s="24"/>
      <c r="F52" s="24"/>
      <c r="G52" s="24"/>
      <c r="H52" s="11">
        <f t="shared" si="1"/>
        <v>0</v>
      </c>
      <c r="I52" s="11">
        <f>SUM($H$4:H52)</f>
        <v>107861.65</v>
      </c>
      <c r="J52" s="33" cm="1">
        <f t="array" ref="J52">LOOKUP(4,1/($A$4:A52&lt;&gt;""),$A$4:A52)</f>
        <v>44964</v>
      </c>
    </row>
    <row r="53" spans="1:10" x14ac:dyDescent="0.35">
      <c r="A53" s="22"/>
      <c r="B53" s="23"/>
      <c r="C53" s="24"/>
      <c r="D53" s="24"/>
      <c r="E53" s="24"/>
      <c r="F53" s="24"/>
      <c r="G53" s="24"/>
      <c r="H53" s="11">
        <f t="shared" si="1"/>
        <v>0</v>
      </c>
      <c r="I53" s="11">
        <f>SUM($H$4:H53)</f>
        <v>107861.65</v>
      </c>
      <c r="J53" s="33" cm="1">
        <f t="array" ref="J53">LOOKUP(4,1/($A$4:A53&lt;&gt;""),$A$4:A53)</f>
        <v>44964</v>
      </c>
    </row>
    <row r="54" spans="1:10" x14ac:dyDescent="0.35">
      <c r="A54" s="22"/>
      <c r="B54" s="23"/>
      <c r="C54" s="24"/>
      <c r="D54" s="24"/>
      <c r="E54" s="24"/>
      <c r="F54" s="24"/>
      <c r="G54" s="24"/>
      <c r="H54" s="11">
        <f t="shared" si="1"/>
        <v>0</v>
      </c>
      <c r="I54" s="11">
        <f>SUM($H$4:H54)</f>
        <v>107861.65</v>
      </c>
      <c r="J54" s="33" cm="1">
        <f t="array" ref="J54">LOOKUP(4,1/($A$4:A54&lt;&gt;""),$A$4:A54)</f>
        <v>44964</v>
      </c>
    </row>
    <row r="55" spans="1:10" x14ac:dyDescent="0.35">
      <c r="A55" s="22"/>
      <c r="B55" s="23"/>
      <c r="C55" s="24"/>
      <c r="D55" s="24"/>
      <c r="E55" s="24"/>
      <c r="F55" s="24"/>
      <c r="G55" s="24"/>
      <c r="H55" s="11">
        <f t="shared" si="1"/>
        <v>0</v>
      </c>
      <c r="I55" s="11">
        <f>SUM($H$4:H55)</f>
        <v>107861.65</v>
      </c>
      <c r="J55" s="33" cm="1">
        <f t="array" ref="J55">LOOKUP(4,1/($A$4:A55&lt;&gt;""),$A$4:A55)</f>
        <v>44964</v>
      </c>
    </row>
    <row r="56" spans="1:10" x14ac:dyDescent="0.35">
      <c r="A56" s="22"/>
      <c r="B56" s="23"/>
      <c r="C56" s="24"/>
      <c r="D56" s="24"/>
      <c r="E56" s="24"/>
      <c r="F56" s="24"/>
      <c r="G56" s="24"/>
      <c r="H56" s="11">
        <f t="shared" si="1"/>
        <v>0</v>
      </c>
      <c r="I56" s="11">
        <f>SUM($H$4:H56)</f>
        <v>107861.65</v>
      </c>
      <c r="J56" s="33" cm="1">
        <f t="array" ref="J56">LOOKUP(4,1/($A$4:A56&lt;&gt;""),$A$4:A56)</f>
        <v>44964</v>
      </c>
    </row>
    <row r="57" spans="1:10" x14ac:dyDescent="0.35">
      <c r="A57" s="22"/>
      <c r="B57" s="23"/>
      <c r="C57" s="24"/>
      <c r="D57" s="24"/>
      <c r="E57" s="24"/>
      <c r="F57" s="24"/>
      <c r="G57" s="24"/>
      <c r="H57" s="11">
        <f t="shared" si="1"/>
        <v>0</v>
      </c>
      <c r="I57" s="11">
        <f>SUM($H$4:H57)</f>
        <v>107861.65</v>
      </c>
      <c r="J57" s="33" cm="1">
        <f t="array" ref="J57">LOOKUP(4,1/($A$4:A57&lt;&gt;""),$A$4:A57)</f>
        <v>44964</v>
      </c>
    </row>
    <row r="58" spans="1:10" x14ac:dyDescent="0.35">
      <c r="A58" s="22"/>
      <c r="B58" s="23"/>
      <c r="C58" s="24"/>
      <c r="D58" s="24"/>
      <c r="E58" s="24"/>
      <c r="F58" s="24"/>
      <c r="G58" s="24"/>
      <c r="H58" s="11">
        <f t="shared" si="1"/>
        <v>0</v>
      </c>
      <c r="I58" s="11">
        <f>SUM($H$4:H58)</f>
        <v>107861.65</v>
      </c>
      <c r="J58" s="33" cm="1">
        <f t="array" ref="J58">LOOKUP(4,1/($A$4:A58&lt;&gt;""),$A$4:A58)</f>
        <v>44964</v>
      </c>
    </row>
    <row r="59" spans="1:10" x14ac:dyDescent="0.35">
      <c r="A59" s="22"/>
      <c r="B59" s="23"/>
      <c r="C59" s="24"/>
      <c r="D59" s="24"/>
      <c r="E59" s="24"/>
      <c r="F59" s="24"/>
      <c r="G59" s="24"/>
      <c r="H59" s="11">
        <f t="shared" si="1"/>
        <v>0</v>
      </c>
      <c r="I59" s="11">
        <f>SUM($H$4:H59)</f>
        <v>107861.65</v>
      </c>
      <c r="J59" s="33" cm="1">
        <f t="array" ref="J59">LOOKUP(4,1/($A$4:A59&lt;&gt;""),$A$4:A59)</f>
        <v>44964</v>
      </c>
    </row>
    <row r="60" spans="1:10" x14ac:dyDescent="0.35">
      <c r="A60" s="22"/>
      <c r="B60" s="23"/>
      <c r="C60" s="24"/>
      <c r="D60" s="24"/>
      <c r="E60" s="24"/>
      <c r="F60" s="24"/>
      <c r="G60" s="24"/>
      <c r="H60" s="11">
        <f t="shared" si="1"/>
        <v>0</v>
      </c>
      <c r="I60" s="11">
        <f>SUM($H$4:H60)</f>
        <v>107861.65</v>
      </c>
      <c r="J60" s="33" cm="1">
        <f t="array" ref="J60">LOOKUP(4,1/($A$4:A60&lt;&gt;""),$A$4:A60)</f>
        <v>44964</v>
      </c>
    </row>
    <row r="61" spans="1:10" x14ac:dyDescent="0.35">
      <c r="A61" s="22"/>
      <c r="B61" s="23"/>
      <c r="C61" s="24"/>
      <c r="D61" s="24"/>
      <c r="E61" s="24"/>
      <c r="F61" s="24"/>
      <c r="G61" s="24"/>
      <c r="H61" s="11">
        <f t="shared" si="1"/>
        <v>0</v>
      </c>
      <c r="I61" s="11">
        <f>SUM($H$4:H61)</f>
        <v>107861.65</v>
      </c>
      <c r="J61" s="33" cm="1">
        <f t="array" ref="J61">LOOKUP(4,1/($A$4:A61&lt;&gt;""),$A$4:A61)</f>
        <v>44964</v>
      </c>
    </row>
    <row r="62" spans="1:10" x14ac:dyDescent="0.35">
      <c r="A62" s="22"/>
      <c r="B62" s="23"/>
      <c r="C62" s="24"/>
      <c r="D62" s="24"/>
      <c r="E62" s="24"/>
      <c r="F62" s="24"/>
      <c r="G62" s="24"/>
      <c r="H62" s="11">
        <f t="shared" si="1"/>
        <v>0</v>
      </c>
      <c r="I62" s="11">
        <f>SUM($H$4:H62)</f>
        <v>107861.65</v>
      </c>
      <c r="J62" s="33" cm="1">
        <f t="array" ref="J62">LOOKUP(4,1/($A$4:A62&lt;&gt;""),$A$4:A62)</f>
        <v>44964</v>
      </c>
    </row>
    <row r="63" spans="1:10" x14ac:dyDescent="0.35">
      <c r="A63" s="22"/>
      <c r="B63" s="23"/>
      <c r="C63" s="24"/>
      <c r="D63" s="24"/>
      <c r="E63" s="24"/>
      <c r="F63" s="24"/>
      <c r="G63" s="24"/>
      <c r="H63" s="11">
        <f t="shared" si="1"/>
        <v>0</v>
      </c>
      <c r="I63" s="11">
        <f>SUM($H$4:H63)</f>
        <v>107861.65</v>
      </c>
      <c r="J63" s="33" cm="1">
        <f t="array" ref="J63">LOOKUP(4,1/($A$4:A63&lt;&gt;""),$A$4:A63)</f>
        <v>44964</v>
      </c>
    </row>
    <row r="64" spans="1:10" x14ac:dyDescent="0.35">
      <c r="A64" s="22"/>
      <c r="B64" s="23"/>
      <c r="C64" s="24"/>
      <c r="D64" s="24"/>
      <c r="E64" s="24"/>
      <c r="F64" s="24"/>
      <c r="G64" s="24"/>
      <c r="H64" s="11">
        <f t="shared" si="1"/>
        <v>0</v>
      </c>
      <c r="I64" s="11">
        <f>SUM($H$4:H64)</f>
        <v>107861.65</v>
      </c>
      <c r="J64" s="33" cm="1">
        <f t="array" ref="J64">LOOKUP(4,1/($A$4:A64&lt;&gt;""),$A$4:A64)</f>
        <v>44964</v>
      </c>
    </row>
    <row r="65" spans="1:10" x14ac:dyDescent="0.35">
      <c r="A65" s="22"/>
      <c r="B65" s="23"/>
      <c r="C65" s="24"/>
      <c r="D65" s="24"/>
      <c r="E65" s="24"/>
      <c r="F65" s="24"/>
      <c r="G65" s="24"/>
      <c r="H65" s="11">
        <f t="shared" si="1"/>
        <v>0</v>
      </c>
      <c r="I65" s="11">
        <f>SUM($H$4:H65)</f>
        <v>107861.65</v>
      </c>
      <c r="J65" s="33" cm="1">
        <f t="array" ref="J65">LOOKUP(4,1/($A$4:A65&lt;&gt;""),$A$4:A65)</f>
        <v>44964</v>
      </c>
    </row>
    <row r="66" spans="1:10" x14ac:dyDescent="0.35">
      <c r="A66" s="22"/>
      <c r="B66" s="23"/>
      <c r="C66" s="24"/>
      <c r="D66" s="24"/>
      <c r="E66" s="24"/>
      <c r="F66" s="24"/>
      <c r="G66" s="24"/>
      <c r="H66" s="11">
        <f t="shared" si="1"/>
        <v>0</v>
      </c>
      <c r="I66" s="11">
        <f>SUM($H$4:H66)</f>
        <v>107861.65</v>
      </c>
      <c r="J66" s="33" cm="1">
        <f t="array" ref="J66">LOOKUP(4,1/($A$4:A66&lt;&gt;""),$A$4:A66)</f>
        <v>44964</v>
      </c>
    </row>
    <row r="67" spans="1:10" x14ac:dyDescent="0.35">
      <c r="A67" s="22"/>
      <c r="B67" s="23"/>
      <c r="C67" s="24"/>
      <c r="D67" s="24"/>
      <c r="E67" s="24"/>
      <c r="F67" s="24"/>
      <c r="G67" s="24"/>
      <c r="H67" s="11">
        <f t="shared" si="1"/>
        <v>0</v>
      </c>
      <c r="I67" s="11">
        <f>SUM($H$4:H67)</f>
        <v>107861.65</v>
      </c>
      <c r="J67" s="33" cm="1">
        <f t="array" ref="J67">LOOKUP(4,1/($A$4:A67&lt;&gt;""),$A$4:A67)</f>
        <v>44964</v>
      </c>
    </row>
    <row r="68" spans="1:10" x14ac:dyDescent="0.35">
      <c r="A68" s="22"/>
      <c r="B68" s="23"/>
      <c r="C68" s="24"/>
      <c r="D68" s="24"/>
      <c r="E68" s="24"/>
      <c r="F68" s="24"/>
      <c r="G68" s="24"/>
      <c r="H68" s="11">
        <f t="shared" ref="H68:H99" si="2">SUM(C68:G68)</f>
        <v>0</v>
      </c>
      <c r="I68" s="11">
        <f>SUM($H$4:H68)</f>
        <v>107861.65</v>
      </c>
      <c r="J68" s="33" cm="1">
        <f t="array" ref="J68">LOOKUP(4,1/($A$4:A68&lt;&gt;""),$A$4:A68)</f>
        <v>44964</v>
      </c>
    </row>
    <row r="69" spans="1:10" x14ac:dyDescent="0.35">
      <c r="A69" s="22"/>
      <c r="B69" s="23"/>
      <c r="C69" s="24"/>
      <c r="D69" s="24"/>
      <c r="E69" s="24"/>
      <c r="F69" s="24"/>
      <c r="G69" s="24"/>
      <c r="H69" s="11">
        <f t="shared" si="2"/>
        <v>0</v>
      </c>
      <c r="I69" s="11">
        <f>SUM($H$4:H69)</f>
        <v>107861.65</v>
      </c>
      <c r="J69" s="33" cm="1">
        <f t="array" ref="J69">LOOKUP(4,1/($A$4:A69&lt;&gt;""),$A$4:A69)</f>
        <v>44964</v>
      </c>
    </row>
    <row r="70" spans="1:10" x14ac:dyDescent="0.35">
      <c r="A70" s="22"/>
      <c r="B70" s="23"/>
      <c r="C70" s="24"/>
      <c r="D70" s="24"/>
      <c r="E70" s="24"/>
      <c r="F70" s="24"/>
      <c r="G70" s="24"/>
      <c r="H70" s="11">
        <f t="shared" si="2"/>
        <v>0</v>
      </c>
      <c r="I70" s="11">
        <f>SUM($H$4:H70)</f>
        <v>107861.65</v>
      </c>
      <c r="J70" s="33" cm="1">
        <f t="array" ref="J70">LOOKUP(4,1/($A$4:A70&lt;&gt;""),$A$4:A70)</f>
        <v>44964</v>
      </c>
    </row>
    <row r="71" spans="1:10" x14ac:dyDescent="0.35">
      <c r="A71" s="22"/>
      <c r="B71" s="23"/>
      <c r="C71" s="24"/>
      <c r="D71" s="24"/>
      <c r="E71" s="24"/>
      <c r="F71" s="24"/>
      <c r="G71" s="24"/>
      <c r="H71" s="11">
        <f t="shared" si="2"/>
        <v>0</v>
      </c>
      <c r="I71" s="11">
        <f>SUM($H$4:H71)</f>
        <v>107861.65</v>
      </c>
      <c r="J71" s="33" cm="1">
        <f t="array" ref="J71">LOOKUP(4,1/($A$4:A71&lt;&gt;""),$A$4:A71)</f>
        <v>44964</v>
      </c>
    </row>
    <row r="72" spans="1:10" x14ac:dyDescent="0.35">
      <c r="A72" s="22"/>
      <c r="B72" s="23"/>
      <c r="C72" s="24"/>
      <c r="D72" s="24"/>
      <c r="E72" s="24"/>
      <c r="F72" s="24"/>
      <c r="G72" s="24"/>
      <c r="H72" s="11">
        <f t="shared" si="2"/>
        <v>0</v>
      </c>
      <c r="I72" s="11">
        <f>SUM($H$4:H72)</f>
        <v>107861.65</v>
      </c>
      <c r="J72" s="33" cm="1">
        <f t="array" ref="J72">LOOKUP(4,1/($A$4:A72&lt;&gt;""),$A$4:A72)</f>
        <v>44964</v>
      </c>
    </row>
    <row r="73" spans="1:10" x14ac:dyDescent="0.35">
      <c r="A73" s="22"/>
      <c r="B73" s="23"/>
      <c r="C73" s="24"/>
      <c r="D73" s="24"/>
      <c r="E73" s="24"/>
      <c r="F73" s="24"/>
      <c r="G73" s="24"/>
      <c r="H73" s="11">
        <f t="shared" si="2"/>
        <v>0</v>
      </c>
      <c r="I73" s="11">
        <f>SUM($H$4:H73)</f>
        <v>107861.65</v>
      </c>
      <c r="J73" s="33" cm="1">
        <f t="array" ref="J73">LOOKUP(4,1/($A$4:A73&lt;&gt;""),$A$4:A73)</f>
        <v>44964</v>
      </c>
    </row>
    <row r="74" spans="1:10" x14ac:dyDescent="0.35">
      <c r="A74" s="22"/>
      <c r="B74" s="23"/>
      <c r="C74" s="24"/>
      <c r="D74" s="24"/>
      <c r="E74" s="24"/>
      <c r="F74" s="24"/>
      <c r="G74" s="24"/>
      <c r="H74" s="11">
        <f t="shared" si="2"/>
        <v>0</v>
      </c>
      <c r="I74" s="11">
        <f>SUM($H$4:H74)</f>
        <v>107861.65</v>
      </c>
      <c r="J74" s="33" cm="1">
        <f t="array" ref="J74">LOOKUP(4,1/($A$4:A74&lt;&gt;""),$A$4:A74)</f>
        <v>44964</v>
      </c>
    </row>
    <row r="75" spans="1:10" x14ac:dyDescent="0.35">
      <c r="A75" s="22"/>
      <c r="B75" s="23"/>
      <c r="C75" s="24"/>
      <c r="D75" s="24"/>
      <c r="E75" s="24"/>
      <c r="F75" s="24"/>
      <c r="G75" s="24"/>
      <c r="H75" s="11">
        <f t="shared" si="2"/>
        <v>0</v>
      </c>
      <c r="I75" s="11">
        <f>SUM($H$4:H75)</f>
        <v>107861.65</v>
      </c>
      <c r="J75" s="33" cm="1">
        <f t="array" ref="J75">LOOKUP(4,1/($A$4:A75&lt;&gt;""),$A$4:A75)</f>
        <v>44964</v>
      </c>
    </row>
    <row r="76" spans="1:10" x14ac:dyDescent="0.35">
      <c r="A76" s="22"/>
      <c r="B76" s="23"/>
      <c r="C76" s="24"/>
      <c r="D76" s="24"/>
      <c r="E76" s="24"/>
      <c r="F76" s="24"/>
      <c r="G76" s="24"/>
      <c r="H76" s="11">
        <f t="shared" si="2"/>
        <v>0</v>
      </c>
      <c r="I76" s="11">
        <f>SUM($H$4:H76)</f>
        <v>107861.65</v>
      </c>
      <c r="J76" s="33" cm="1">
        <f t="array" ref="J76">LOOKUP(4,1/($A$4:A76&lt;&gt;""),$A$4:A76)</f>
        <v>44964</v>
      </c>
    </row>
    <row r="77" spans="1:10" x14ac:dyDescent="0.35">
      <c r="A77" s="22"/>
      <c r="B77" s="23"/>
      <c r="C77" s="24"/>
      <c r="D77" s="24"/>
      <c r="E77" s="24"/>
      <c r="F77" s="24"/>
      <c r="G77" s="24"/>
      <c r="H77" s="11">
        <f t="shared" si="2"/>
        <v>0</v>
      </c>
      <c r="I77" s="11">
        <f>SUM($H$4:H77)</f>
        <v>107861.65</v>
      </c>
      <c r="J77" s="33" cm="1">
        <f t="array" ref="J77">LOOKUP(4,1/($A$4:A77&lt;&gt;""),$A$4:A77)</f>
        <v>44964</v>
      </c>
    </row>
    <row r="78" spans="1:10" x14ac:dyDescent="0.35">
      <c r="A78" s="22"/>
      <c r="B78" s="23"/>
      <c r="C78" s="24"/>
      <c r="D78" s="24"/>
      <c r="E78" s="24"/>
      <c r="F78" s="24"/>
      <c r="G78" s="24"/>
      <c r="H78" s="11">
        <f t="shared" si="2"/>
        <v>0</v>
      </c>
      <c r="I78" s="11">
        <f>SUM($H$4:H78)</f>
        <v>107861.65</v>
      </c>
      <c r="J78" s="33" cm="1">
        <f t="array" ref="J78">LOOKUP(4,1/($A$4:A78&lt;&gt;""),$A$4:A78)</f>
        <v>44964</v>
      </c>
    </row>
    <row r="79" spans="1:10" x14ac:dyDescent="0.35">
      <c r="A79" s="22"/>
      <c r="B79" s="23"/>
      <c r="C79" s="24"/>
      <c r="D79" s="24"/>
      <c r="E79" s="24"/>
      <c r="F79" s="24"/>
      <c r="G79" s="24"/>
      <c r="H79" s="11">
        <f t="shared" si="2"/>
        <v>0</v>
      </c>
      <c r="I79" s="11">
        <f>SUM($H$4:H79)</f>
        <v>107861.65</v>
      </c>
      <c r="J79" s="33" cm="1">
        <f t="array" ref="J79">LOOKUP(4,1/($A$4:A79&lt;&gt;""),$A$4:A79)</f>
        <v>44964</v>
      </c>
    </row>
    <row r="80" spans="1:10" x14ac:dyDescent="0.35">
      <c r="A80" s="22"/>
      <c r="B80" s="23"/>
      <c r="C80" s="24"/>
      <c r="D80" s="24"/>
      <c r="E80" s="24"/>
      <c r="F80" s="24"/>
      <c r="G80" s="24"/>
      <c r="H80" s="11">
        <f t="shared" si="2"/>
        <v>0</v>
      </c>
      <c r="I80" s="11">
        <f>SUM($H$4:H80)</f>
        <v>107861.65</v>
      </c>
      <c r="J80" s="33" cm="1">
        <f t="array" ref="J80">LOOKUP(4,1/($A$4:A80&lt;&gt;""),$A$4:A80)</f>
        <v>44964</v>
      </c>
    </row>
    <row r="81" spans="1:10" x14ac:dyDescent="0.35">
      <c r="A81" s="22"/>
      <c r="B81" s="23"/>
      <c r="C81" s="24"/>
      <c r="D81" s="24"/>
      <c r="E81" s="24"/>
      <c r="F81" s="24"/>
      <c r="G81" s="24"/>
      <c r="H81" s="11">
        <f t="shared" si="2"/>
        <v>0</v>
      </c>
      <c r="I81" s="11">
        <f>SUM($H$4:H81)</f>
        <v>107861.65</v>
      </c>
      <c r="J81" s="33" cm="1">
        <f t="array" ref="J81">LOOKUP(4,1/($A$4:A81&lt;&gt;""),$A$4:A81)</f>
        <v>44964</v>
      </c>
    </row>
    <row r="82" spans="1:10" x14ac:dyDescent="0.35">
      <c r="A82" s="22"/>
      <c r="B82" s="23"/>
      <c r="C82" s="24"/>
      <c r="D82" s="24"/>
      <c r="E82" s="24"/>
      <c r="F82" s="24"/>
      <c r="G82" s="24"/>
      <c r="H82" s="11">
        <f t="shared" si="2"/>
        <v>0</v>
      </c>
      <c r="I82" s="11">
        <f>SUM($H$4:H82)</f>
        <v>107861.65</v>
      </c>
      <c r="J82" s="33" cm="1">
        <f t="array" ref="J82">LOOKUP(4,1/($A$4:A82&lt;&gt;""),$A$4:A82)</f>
        <v>44964</v>
      </c>
    </row>
    <row r="83" spans="1:10" x14ac:dyDescent="0.35">
      <c r="A83" s="22"/>
      <c r="B83" s="23"/>
      <c r="C83" s="24"/>
      <c r="D83" s="24"/>
      <c r="E83" s="24"/>
      <c r="F83" s="24"/>
      <c r="G83" s="24"/>
      <c r="H83" s="11">
        <f t="shared" si="2"/>
        <v>0</v>
      </c>
      <c r="I83" s="11">
        <f>SUM($H$4:H83)</f>
        <v>107861.65</v>
      </c>
      <c r="J83" s="33" cm="1">
        <f t="array" ref="J83">LOOKUP(4,1/($A$4:A83&lt;&gt;""),$A$4:A83)</f>
        <v>44964</v>
      </c>
    </row>
    <row r="84" spans="1:10" x14ac:dyDescent="0.35">
      <c r="A84" s="22"/>
      <c r="B84" s="23"/>
      <c r="C84" s="24"/>
      <c r="D84" s="24"/>
      <c r="E84" s="24"/>
      <c r="F84" s="24"/>
      <c r="G84" s="24"/>
      <c r="H84" s="11">
        <f t="shared" si="2"/>
        <v>0</v>
      </c>
      <c r="I84" s="11">
        <f>SUM($H$4:H84)</f>
        <v>107861.65</v>
      </c>
      <c r="J84" s="33" cm="1">
        <f t="array" ref="J84">LOOKUP(4,1/($A$4:A84&lt;&gt;""),$A$4:A84)</f>
        <v>44964</v>
      </c>
    </row>
    <row r="85" spans="1:10" x14ac:dyDescent="0.35">
      <c r="A85" s="22"/>
      <c r="B85" s="23"/>
      <c r="C85" s="24"/>
      <c r="D85" s="24"/>
      <c r="E85" s="24"/>
      <c r="F85" s="24"/>
      <c r="G85" s="24"/>
      <c r="H85" s="11">
        <f t="shared" si="2"/>
        <v>0</v>
      </c>
      <c r="I85" s="11">
        <f>SUM($H$4:H85)</f>
        <v>107861.65</v>
      </c>
      <c r="J85" s="33" cm="1">
        <f t="array" ref="J85">LOOKUP(4,1/($A$4:A85&lt;&gt;""),$A$4:A85)</f>
        <v>44964</v>
      </c>
    </row>
    <row r="86" spans="1:10" x14ac:dyDescent="0.35">
      <c r="A86" s="22"/>
      <c r="B86" s="23"/>
      <c r="C86" s="24"/>
      <c r="D86" s="24"/>
      <c r="E86" s="24"/>
      <c r="F86" s="24"/>
      <c r="G86" s="24"/>
      <c r="H86" s="11">
        <f t="shared" si="2"/>
        <v>0</v>
      </c>
      <c r="I86" s="11">
        <f>SUM($H$4:H86)</f>
        <v>107861.65</v>
      </c>
      <c r="J86" s="33" cm="1">
        <f t="array" ref="J86">LOOKUP(4,1/($A$4:A86&lt;&gt;""),$A$4:A86)</f>
        <v>44964</v>
      </c>
    </row>
    <row r="87" spans="1:10" x14ac:dyDescent="0.35">
      <c r="A87" s="22"/>
      <c r="B87" s="23"/>
      <c r="C87" s="24"/>
      <c r="D87" s="24"/>
      <c r="E87" s="24"/>
      <c r="F87" s="24"/>
      <c r="G87" s="24"/>
      <c r="H87" s="11">
        <f t="shared" si="2"/>
        <v>0</v>
      </c>
      <c r="I87" s="11">
        <f>SUM($H$4:H87)</f>
        <v>107861.65</v>
      </c>
      <c r="J87" s="33" cm="1">
        <f t="array" ref="J87">LOOKUP(4,1/($A$4:A87&lt;&gt;""),$A$4:A87)</f>
        <v>44964</v>
      </c>
    </row>
    <row r="88" spans="1:10" x14ac:dyDescent="0.35">
      <c r="A88" s="22"/>
      <c r="B88" s="23"/>
      <c r="C88" s="24"/>
      <c r="D88" s="24"/>
      <c r="E88" s="24"/>
      <c r="F88" s="24"/>
      <c r="G88" s="24"/>
      <c r="H88" s="11">
        <f t="shared" si="2"/>
        <v>0</v>
      </c>
      <c r="I88" s="11">
        <f>SUM($H$4:H88)</f>
        <v>107861.65</v>
      </c>
      <c r="J88" s="33" cm="1">
        <f t="array" ref="J88">LOOKUP(4,1/($A$4:A88&lt;&gt;""),$A$4:A88)</f>
        <v>44964</v>
      </c>
    </row>
    <row r="89" spans="1:10" x14ac:dyDescent="0.35">
      <c r="A89" s="22"/>
      <c r="B89" s="23"/>
      <c r="C89" s="24"/>
      <c r="D89" s="24"/>
      <c r="E89" s="24"/>
      <c r="F89" s="24"/>
      <c r="G89" s="24"/>
      <c r="H89" s="11">
        <f t="shared" si="2"/>
        <v>0</v>
      </c>
      <c r="I89" s="11">
        <f>SUM($H$4:H89)</f>
        <v>107861.65</v>
      </c>
      <c r="J89" s="33" cm="1">
        <f t="array" ref="J89">LOOKUP(4,1/($A$4:A89&lt;&gt;""),$A$4:A89)</f>
        <v>44964</v>
      </c>
    </row>
    <row r="90" spans="1:10" x14ac:dyDescent="0.35">
      <c r="A90" s="22"/>
      <c r="B90" s="23"/>
      <c r="C90" s="24"/>
      <c r="D90" s="24"/>
      <c r="E90" s="24"/>
      <c r="F90" s="24"/>
      <c r="G90" s="24"/>
      <c r="H90" s="11">
        <f t="shared" si="2"/>
        <v>0</v>
      </c>
      <c r="I90" s="11">
        <f>SUM($H$4:H90)</f>
        <v>107861.65</v>
      </c>
      <c r="J90" s="33" cm="1">
        <f t="array" ref="J90">LOOKUP(4,1/($A$4:A90&lt;&gt;""),$A$4:A90)</f>
        <v>44964</v>
      </c>
    </row>
    <row r="91" spans="1:10" x14ac:dyDescent="0.35">
      <c r="A91" s="22"/>
      <c r="B91" s="23"/>
      <c r="C91" s="24"/>
      <c r="D91" s="24"/>
      <c r="E91" s="24"/>
      <c r="F91" s="24"/>
      <c r="G91" s="24"/>
      <c r="H91" s="11">
        <f t="shared" si="2"/>
        <v>0</v>
      </c>
      <c r="I91" s="11">
        <f>SUM($H$4:H91)</f>
        <v>107861.65</v>
      </c>
      <c r="J91" s="33" cm="1">
        <f t="array" ref="J91">LOOKUP(4,1/($A$4:A91&lt;&gt;""),$A$4:A91)</f>
        <v>44964</v>
      </c>
    </row>
    <row r="92" spans="1:10" x14ac:dyDescent="0.35">
      <c r="A92" s="22"/>
      <c r="B92" s="23"/>
      <c r="C92" s="24"/>
      <c r="D92" s="24"/>
      <c r="E92" s="24"/>
      <c r="F92" s="24"/>
      <c r="G92" s="24"/>
      <c r="H92" s="11">
        <f t="shared" si="2"/>
        <v>0</v>
      </c>
      <c r="I92" s="11">
        <f>SUM($H$4:H92)</f>
        <v>107861.65</v>
      </c>
      <c r="J92" s="33" cm="1">
        <f t="array" ref="J92">LOOKUP(4,1/($A$4:A92&lt;&gt;""),$A$4:A92)</f>
        <v>44964</v>
      </c>
    </row>
    <row r="93" spans="1:10" x14ac:dyDescent="0.35">
      <c r="A93" s="22"/>
      <c r="B93" s="23"/>
      <c r="C93" s="24"/>
      <c r="D93" s="24"/>
      <c r="E93" s="24"/>
      <c r="F93" s="24"/>
      <c r="G93" s="24"/>
      <c r="H93" s="11">
        <f t="shared" si="2"/>
        <v>0</v>
      </c>
      <c r="I93" s="11">
        <f>SUM($H$4:H93)</f>
        <v>107861.65</v>
      </c>
      <c r="J93" s="33" cm="1">
        <f t="array" ref="J93">LOOKUP(4,1/($A$4:A93&lt;&gt;""),$A$4:A93)</f>
        <v>44964</v>
      </c>
    </row>
    <row r="94" spans="1:10" x14ac:dyDescent="0.35">
      <c r="A94" s="22"/>
      <c r="B94" s="23"/>
      <c r="C94" s="24"/>
      <c r="D94" s="24"/>
      <c r="E94" s="24"/>
      <c r="F94" s="24"/>
      <c r="G94" s="24"/>
      <c r="H94" s="11">
        <f t="shared" si="2"/>
        <v>0</v>
      </c>
      <c r="I94" s="11">
        <f>SUM($H$4:H94)</f>
        <v>107861.65</v>
      </c>
      <c r="J94" s="33" cm="1">
        <f t="array" ref="J94">LOOKUP(4,1/($A$4:A94&lt;&gt;""),$A$4:A94)</f>
        <v>44964</v>
      </c>
    </row>
    <row r="95" spans="1:10" x14ac:dyDescent="0.35">
      <c r="A95" s="22"/>
      <c r="B95" s="23"/>
      <c r="C95" s="24"/>
      <c r="D95" s="24"/>
      <c r="E95" s="24"/>
      <c r="F95" s="24"/>
      <c r="G95" s="24"/>
      <c r="H95" s="11">
        <f t="shared" si="2"/>
        <v>0</v>
      </c>
      <c r="I95" s="11">
        <f>SUM($H$4:H95)</f>
        <v>107861.65</v>
      </c>
      <c r="J95" s="33" cm="1">
        <f t="array" ref="J95">LOOKUP(4,1/($A$4:A95&lt;&gt;""),$A$4:A95)</f>
        <v>44964</v>
      </c>
    </row>
    <row r="96" spans="1:10" x14ac:dyDescent="0.35">
      <c r="A96" s="22"/>
      <c r="B96" s="23"/>
      <c r="C96" s="24"/>
      <c r="D96" s="24"/>
      <c r="E96" s="24"/>
      <c r="F96" s="24"/>
      <c r="G96" s="24"/>
      <c r="H96" s="11">
        <f t="shared" si="2"/>
        <v>0</v>
      </c>
      <c r="I96" s="11">
        <f>SUM($H$4:H96)</f>
        <v>107861.65</v>
      </c>
      <c r="J96" s="33" cm="1">
        <f t="array" ref="J96">LOOKUP(4,1/($A$4:A96&lt;&gt;""),$A$4:A96)</f>
        <v>44964</v>
      </c>
    </row>
    <row r="97" spans="1:10" x14ac:dyDescent="0.35">
      <c r="A97" s="22"/>
      <c r="B97" s="23"/>
      <c r="C97" s="24"/>
      <c r="D97" s="24"/>
      <c r="E97" s="24"/>
      <c r="F97" s="24"/>
      <c r="G97" s="24"/>
      <c r="H97" s="11">
        <f t="shared" si="2"/>
        <v>0</v>
      </c>
      <c r="I97" s="11">
        <f>SUM($H$4:H97)</f>
        <v>107861.65</v>
      </c>
      <c r="J97" s="33" cm="1">
        <f t="array" ref="J97">LOOKUP(4,1/($A$4:A97&lt;&gt;""),$A$4:A97)</f>
        <v>44964</v>
      </c>
    </row>
    <row r="98" spans="1:10" x14ac:dyDescent="0.35">
      <c r="A98" s="22"/>
      <c r="B98" s="23"/>
      <c r="C98" s="24"/>
      <c r="D98" s="24"/>
      <c r="E98" s="24"/>
      <c r="F98" s="24"/>
      <c r="G98" s="24"/>
      <c r="H98" s="11">
        <f t="shared" si="2"/>
        <v>0</v>
      </c>
      <c r="I98" s="11">
        <f>SUM($H$4:H98)</f>
        <v>107861.65</v>
      </c>
      <c r="J98" s="33" cm="1">
        <f t="array" ref="J98">LOOKUP(4,1/($A$4:A98&lt;&gt;""),$A$4:A98)</f>
        <v>44964</v>
      </c>
    </row>
    <row r="99" spans="1:10" x14ac:dyDescent="0.35">
      <c r="A99" s="22"/>
      <c r="B99" s="23"/>
      <c r="C99" s="24"/>
      <c r="D99" s="24"/>
      <c r="E99" s="24"/>
      <c r="F99" s="24"/>
      <c r="G99" s="24"/>
      <c r="H99" s="11">
        <f t="shared" si="2"/>
        <v>0</v>
      </c>
      <c r="I99" s="11">
        <f>SUM($H$4:H99)</f>
        <v>107861.65</v>
      </c>
      <c r="J99" s="33" cm="1">
        <f t="array" ref="J99">LOOKUP(4,1/($A$4:A99&lt;&gt;""),$A$4:A99)</f>
        <v>44964</v>
      </c>
    </row>
    <row r="100" spans="1:10" x14ac:dyDescent="0.35">
      <c r="A100" s="22"/>
      <c r="B100" s="23"/>
      <c r="C100" s="24"/>
      <c r="D100" s="24"/>
      <c r="E100" s="24"/>
      <c r="F100" s="24"/>
      <c r="G100" s="24"/>
      <c r="H100" s="11">
        <f t="shared" ref="H100:H131" si="3">SUM(C100:G100)</f>
        <v>0</v>
      </c>
      <c r="I100" s="11">
        <f>SUM($H$4:H100)</f>
        <v>107861.65</v>
      </c>
      <c r="J100" s="33" cm="1">
        <f t="array" ref="J100">LOOKUP(4,1/($A$4:A100&lt;&gt;""),$A$4:A100)</f>
        <v>44964</v>
      </c>
    </row>
    <row r="101" spans="1:10" x14ac:dyDescent="0.35">
      <c r="A101" s="22"/>
      <c r="B101" s="23"/>
      <c r="C101" s="24"/>
      <c r="D101" s="24"/>
      <c r="E101" s="24"/>
      <c r="F101" s="24"/>
      <c r="G101" s="24"/>
      <c r="H101" s="11">
        <f t="shared" si="3"/>
        <v>0</v>
      </c>
      <c r="I101" s="11">
        <f>SUM($H$4:H101)</f>
        <v>107861.65</v>
      </c>
      <c r="J101" s="33" cm="1">
        <f t="array" ref="J101">LOOKUP(4,1/($A$4:A101&lt;&gt;""),$A$4:A101)</f>
        <v>44964</v>
      </c>
    </row>
    <row r="102" spans="1:10" x14ac:dyDescent="0.35">
      <c r="A102" s="22"/>
      <c r="B102" s="23"/>
      <c r="C102" s="24"/>
      <c r="D102" s="24"/>
      <c r="E102" s="24"/>
      <c r="F102" s="24"/>
      <c r="G102" s="24"/>
      <c r="H102" s="11">
        <f t="shared" si="3"/>
        <v>0</v>
      </c>
      <c r="I102" s="11">
        <f>SUM($H$4:H102)</f>
        <v>107861.65</v>
      </c>
      <c r="J102" s="33" cm="1">
        <f t="array" ref="J102">LOOKUP(4,1/($A$4:A102&lt;&gt;""),$A$4:A102)</f>
        <v>44964</v>
      </c>
    </row>
    <row r="103" spans="1:10" x14ac:dyDescent="0.35">
      <c r="A103" s="22"/>
      <c r="B103" s="23"/>
      <c r="C103" s="24"/>
      <c r="D103" s="24"/>
      <c r="E103" s="24"/>
      <c r="F103" s="24"/>
      <c r="G103" s="24"/>
      <c r="H103" s="11">
        <f t="shared" si="3"/>
        <v>0</v>
      </c>
      <c r="I103" s="11">
        <f>SUM($H$4:H103)</f>
        <v>107861.65</v>
      </c>
      <c r="J103" s="33" cm="1">
        <f t="array" ref="J103">LOOKUP(4,1/($A$4:A103&lt;&gt;""),$A$4:A103)</f>
        <v>44964</v>
      </c>
    </row>
    <row r="104" spans="1:10" x14ac:dyDescent="0.35">
      <c r="A104" s="22"/>
      <c r="B104" s="23"/>
      <c r="C104" s="24"/>
      <c r="D104" s="24"/>
      <c r="E104" s="24"/>
      <c r="F104" s="24"/>
      <c r="G104" s="24"/>
      <c r="H104" s="11">
        <f t="shared" si="3"/>
        <v>0</v>
      </c>
      <c r="I104" s="11">
        <f>SUM($H$4:H104)</f>
        <v>107861.65</v>
      </c>
      <c r="J104" s="33" cm="1">
        <f t="array" ref="J104">LOOKUP(4,1/($A$4:A104&lt;&gt;""),$A$4:A104)</f>
        <v>44964</v>
      </c>
    </row>
    <row r="105" spans="1:10" x14ac:dyDescent="0.35">
      <c r="A105" s="22"/>
      <c r="B105" s="23"/>
      <c r="C105" s="24"/>
      <c r="D105" s="24"/>
      <c r="E105" s="24"/>
      <c r="F105" s="24"/>
      <c r="G105" s="24"/>
      <c r="H105" s="11">
        <f t="shared" si="3"/>
        <v>0</v>
      </c>
      <c r="I105" s="11">
        <f>SUM($H$4:H105)</f>
        <v>107861.65</v>
      </c>
      <c r="J105" s="33" cm="1">
        <f t="array" ref="J105">LOOKUP(4,1/($A$4:A105&lt;&gt;""),$A$4:A105)</f>
        <v>44964</v>
      </c>
    </row>
    <row r="106" spans="1:10" x14ac:dyDescent="0.35">
      <c r="A106" s="22"/>
      <c r="B106" s="23"/>
      <c r="C106" s="24"/>
      <c r="D106" s="24"/>
      <c r="E106" s="24"/>
      <c r="F106" s="24"/>
      <c r="G106" s="24"/>
      <c r="H106" s="11">
        <f t="shared" si="3"/>
        <v>0</v>
      </c>
      <c r="I106" s="11">
        <f>SUM($H$4:H106)</f>
        <v>107861.65</v>
      </c>
      <c r="J106" s="33" cm="1">
        <f t="array" ref="J106">LOOKUP(4,1/($A$4:A106&lt;&gt;""),$A$4:A106)</f>
        <v>44964</v>
      </c>
    </row>
    <row r="107" spans="1:10" x14ac:dyDescent="0.35">
      <c r="A107" s="22"/>
      <c r="B107" s="23"/>
      <c r="C107" s="24"/>
      <c r="D107" s="24"/>
      <c r="E107" s="24"/>
      <c r="F107" s="24"/>
      <c r="G107" s="24"/>
      <c r="H107" s="11">
        <f t="shared" si="3"/>
        <v>0</v>
      </c>
      <c r="I107" s="11">
        <f>SUM($H$4:H107)</f>
        <v>107861.65</v>
      </c>
      <c r="J107" s="33" cm="1">
        <f t="array" ref="J107">LOOKUP(4,1/($A$4:A107&lt;&gt;""),$A$4:A107)</f>
        <v>44964</v>
      </c>
    </row>
    <row r="108" spans="1:10" x14ac:dyDescent="0.35">
      <c r="A108" s="22"/>
      <c r="B108" s="23"/>
      <c r="C108" s="24"/>
      <c r="D108" s="24"/>
      <c r="E108" s="24"/>
      <c r="F108" s="24"/>
      <c r="G108" s="24"/>
      <c r="H108" s="11">
        <f t="shared" si="3"/>
        <v>0</v>
      </c>
      <c r="I108" s="11">
        <f>SUM($H$4:H108)</f>
        <v>107861.65</v>
      </c>
      <c r="J108" s="33" cm="1">
        <f t="array" ref="J108">LOOKUP(4,1/($A$4:A108&lt;&gt;""),$A$4:A108)</f>
        <v>44964</v>
      </c>
    </row>
    <row r="109" spans="1:10" x14ac:dyDescent="0.35">
      <c r="A109" s="22"/>
      <c r="B109" s="23"/>
      <c r="C109" s="24"/>
      <c r="D109" s="24"/>
      <c r="E109" s="24"/>
      <c r="F109" s="24"/>
      <c r="G109" s="24"/>
      <c r="H109" s="11">
        <f t="shared" si="3"/>
        <v>0</v>
      </c>
      <c r="I109" s="11">
        <f>SUM($H$4:H109)</f>
        <v>107861.65</v>
      </c>
      <c r="J109" s="33" cm="1">
        <f t="array" ref="J109">LOOKUP(4,1/($A$4:A109&lt;&gt;""),$A$4:A109)</f>
        <v>44964</v>
      </c>
    </row>
    <row r="110" spans="1:10" x14ac:dyDescent="0.35">
      <c r="A110" s="22"/>
      <c r="B110" s="23"/>
      <c r="C110" s="24"/>
      <c r="D110" s="24"/>
      <c r="E110" s="24"/>
      <c r="F110" s="24"/>
      <c r="G110" s="24"/>
      <c r="H110" s="11">
        <f t="shared" si="3"/>
        <v>0</v>
      </c>
      <c r="I110" s="11">
        <f>SUM($H$4:H110)</f>
        <v>107861.65</v>
      </c>
      <c r="J110" s="33" cm="1">
        <f t="array" ref="J110">LOOKUP(4,1/($A$4:A110&lt;&gt;""),$A$4:A110)</f>
        <v>44964</v>
      </c>
    </row>
    <row r="111" spans="1:10" x14ac:dyDescent="0.35">
      <c r="A111" s="22"/>
      <c r="B111" s="23"/>
      <c r="C111" s="24"/>
      <c r="D111" s="24"/>
      <c r="E111" s="24"/>
      <c r="F111" s="24"/>
      <c r="G111" s="24"/>
      <c r="H111" s="11">
        <f t="shared" si="3"/>
        <v>0</v>
      </c>
      <c r="I111" s="11">
        <f>SUM($H$4:H111)</f>
        <v>107861.65</v>
      </c>
      <c r="J111" s="33" cm="1">
        <f t="array" ref="J111">LOOKUP(4,1/($A$4:A111&lt;&gt;""),$A$4:A111)</f>
        <v>44964</v>
      </c>
    </row>
    <row r="112" spans="1:10" x14ac:dyDescent="0.35">
      <c r="A112" s="22"/>
      <c r="B112" s="23"/>
      <c r="C112" s="24"/>
      <c r="D112" s="24"/>
      <c r="E112" s="24"/>
      <c r="F112" s="24"/>
      <c r="G112" s="24"/>
      <c r="H112" s="11">
        <f t="shared" si="3"/>
        <v>0</v>
      </c>
      <c r="I112" s="11">
        <f>SUM($H$4:H112)</f>
        <v>107861.65</v>
      </c>
      <c r="J112" s="33" cm="1">
        <f t="array" ref="J112">LOOKUP(4,1/($A$4:A112&lt;&gt;""),$A$4:A112)</f>
        <v>44964</v>
      </c>
    </row>
    <row r="113" spans="1:10" x14ac:dyDescent="0.35">
      <c r="A113" s="22"/>
      <c r="B113" s="23"/>
      <c r="C113" s="24"/>
      <c r="D113" s="24"/>
      <c r="E113" s="24"/>
      <c r="F113" s="24"/>
      <c r="G113" s="24"/>
      <c r="H113" s="11">
        <f t="shared" si="3"/>
        <v>0</v>
      </c>
      <c r="I113" s="11">
        <f>SUM($H$4:H113)</f>
        <v>107861.65</v>
      </c>
      <c r="J113" s="33" cm="1">
        <f t="array" ref="J113">LOOKUP(4,1/($A$4:A113&lt;&gt;""),$A$4:A113)</f>
        <v>44964</v>
      </c>
    </row>
    <row r="114" spans="1:10" x14ac:dyDescent="0.35">
      <c r="A114" s="22"/>
      <c r="B114" s="23"/>
      <c r="C114" s="24"/>
      <c r="D114" s="24"/>
      <c r="E114" s="24"/>
      <c r="F114" s="24"/>
      <c r="G114" s="24"/>
      <c r="H114" s="11">
        <f t="shared" si="3"/>
        <v>0</v>
      </c>
      <c r="I114" s="11">
        <f>SUM($H$4:H114)</f>
        <v>107861.65</v>
      </c>
      <c r="J114" s="33" cm="1">
        <f t="array" ref="J114">LOOKUP(4,1/($A$4:A114&lt;&gt;""),$A$4:A114)</f>
        <v>44964</v>
      </c>
    </row>
    <row r="115" spans="1:10" x14ac:dyDescent="0.35">
      <c r="A115" s="22"/>
      <c r="B115" s="23"/>
      <c r="C115" s="24"/>
      <c r="D115" s="24"/>
      <c r="E115" s="24"/>
      <c r="F115" s="24"/>
      <c r="G115" s="24"/>
      <c r="H115" s="11">
        <f t="shared" si="3"/>
        <v>0</v>
      </c>
      <c r="I115" s="11">
        <f>SUM($H$4:H115)</f>
        <v>107861.65</v>
      </c>
      <c r="J115" s="33" cm="1">
        <f t="array" ref="J115">LOOKUP(4,1/($A$4:A115&lt;&gt;""),$A$4:A115)</f>
        <v>44964</v>
      </c>
    </row>
    <row r="116" spans="1:10" x14ac:dyDescent="0.35">
      <c r="A116" s="22"/>
      <c r="B116" s="23"/>
      <c r="C116" s="24"/>
      <c r="D116" s="24"/>
      <c r="E116" s="24"/>
      <c r="F116" s="24"/>
      <c r="G116" s="24"/>
      <c r="H116" s="11">
        <f t="shared" si="3"/>
        <v>0</v>
      </c>
      <c r="I116" s="11">
        <f>SUM($H$4:H116)</f>
        <v>107861.65</v>
      </c>
      <c r="J116" s="33" cm="1">
        <f t="array" ref="J116">LOOKUP(4,1/($A$4:A116&lt;&gt;""),$A$4:A116)</f>
        <v>44964</v>
      </c>
    </row>
    <row r="117" spans="1:10" x14ac:dyDescent="0.35">
      <c r="A117" s="22"/>
      <c r="B117" s="23"/>
      <c r="C117" s="24"/>
      <c r="D117" s="24"/>
      <c r="E117" s="24"/>
      <c r="F117" s="24"/>
      <c r="G117" s="24"/>
      <c r="H117" s="11">
        <f t="shared" si="3"/>
        <v>0</v>
      </c>
      <c r="I117" s="11">
        <f>SUM($H$4:H117)</f>
        <v>107861.65</v>
      </c>
      <c r="J117" s="33" cm="1">
        <f t="array" ref="J117">LOOKUP(4,1/($A$4:A117&lt;&gt;""),$A$4:A117)</f>
        <v>44964</v>
      </c>
    </row>
    <row r="118" spans="1:10" x14ac:dyDescent="0.35">
      <c r="A118" s="22"/>
      <c r="B118" s="23"/>
      <c r="C118" s="24"/>
      <c r="D118" s="24"/>
      <c r="E118" s="24"/>
      <c r="F118" s="24"/>
      <c r="G118" s="24"/>
      <c r="H118" s="11">
        <f t="shared" si="3"/>
        <v>0</v>
      </c>
      <c r="I118" s="11">
        <f>SUM($H$4:H118)</f>
        <v>107861.65</v>
      </c>
      <c r="J118" s="33" cm="1">
        <f t="array" ref="J118">LOOKUP(4,1/($A$4:A118&lt;&gt;""),$A$4:A118)</f>
        <v>44964</v>
      </c>
    </row>
    <row r="119" spans="1:10" x14ac:dyDescent="0.35">
      <c r="A119" s="22"/>
      <c r="B119" s="23"/>
      <c r="C119" s="24"/>
      <c r="D119" s="24"/>
      <c r="E119" s="24"/>
      <c r="F119" s="24"/>
      <c r="G119" s="24"/>
      <c r="H119" s="11">
        <f t="shared" si="3"/>
        <v>0</v>
      </c>
      <c r="I119" s="11">
        <f>SUM($H$4:H119)</f>
        <v>107861.65</v>
      </c>
      <c r="J119" s="33" cm="1">
        <f t="array" ref="J119">LOOKUP(4,1/($A$4:A119&lt;&gt;""),$A$4:A119)</f>
        <v>44964</v>
      </c>
    </row>
    <row r="120" spans="1:10" x14ac:dyDescent="0.35">
      <c r="A120" s="22"/>
      <c r="B120" s="23"/>
      <c r="C120" s="24"/>
      <c r="D120" s="24"/>
      <c r="E120" s="24"/>
      <c r="F120" s="24"/>
      <c r="G120" s="24"/>
      <c r="H120" s="11">
        <f t="shared" si="3"/>
        <v>0</v>
      </c>
      <c r="I120" s="11">
        <f>SUM($H$4:H120)</f>
        <v>107861.65</v>
      </c>
      <c r="J120" s="33" cm="1">
        <f t="array" ref="J120">LOOKUP(4,1/($A$4:A120&lt;&gt;""),$A$4:A120)</f>
        <v>44964</v>
      </c>
    </row>
    <row r="121" spans="1:10" x14ac:dyDescent="0.35">
      <c r="A121" s="22"/>
      <c r="B121" s="23"/>
      <c r="C121" s="24"/>
      <c r="D121" s="24"/>
      <c r="E121" s="24"/>
      <c r="F121" s="24"/>
      <c r="G121" s="24"/>
      <c r="H121" s="11">
        <f t="shared" si="3"/>
        <v>0</v>
      </c>
      <c r="I121" s="11">
        <f>SUM($H$4:H121)</f>
        <v>107861.65</v>
      </c>
      <c r="J121" s="33" cm="1">
        <f t="array" ref="J121">LOOKUP(4,1/($A$4:A121&lt;&gt;""),$A$4:A121)</f>
        <v>44964</v>
      </c>
    </row>
    <row r="122" spans="1:10" x14ac:dyDescent="0.35">
      <c r="A122" s="22"/>
      <c r="B122" s="23"/>
      <c r="C122" s="24"/>
      <c r="D122" s="24"/>
      <c r="E122" s="24"/>
      <c r="F122" s="24"/>
      <c r="G122" s="24"/>
      <c r="H122" s="11">
        <f t="shared" si="3"/>
        <v>0</v>
      </c>
      <c r="I122" s="11">
        <f>SUM($H$4:H122)</f>
        <v>107861.65</v>
      </c>
      <c r="J122" s="33" cm="1">
        <f t="array" ref="J122">LOOKUP(4,1/($A$4:A122&lt;&gt;""),$A$4:A122)</f>
        <v>44964</v>
      </c>
    </row>
    <row r="123" spans="1:10" x14ac:dyDescent="0.35">
      <c r="A123" s="22"/>
      <c r="B123" s="23"/>
      <c r="C123" s="24"/>
      <c r="D123" s="24"/>
      <c r="E123" s="24"/>
      <c r="F123" s="24"/>
      <c r="G123" s="24"/>
      <c r="H123" s="11">
        <f t="shared" si="3"/>
        <v>0</v>
      </c>
      <c r="I123" s="11">
        <f>SUM($H$4:H123)</f>
        <v>107861.65</v>
      </c>
      <c r="J123" s="33" cm="1">
        <f t="array" ref="J123">LOOKUP(4,1/($A$4:A123&lt;&gt;""),$A$4:A123)</f>
        <v>44964</v>
      </c>
    </row>
    <row r="124" spans="1:10" x14ac:dyDescent="0.35">
      <c r="A124" s="22"/>
      <c r="B124" s="23"/>
      <c r="C124" s="24"/>
      <c r="D124" s="24"/>
      <c r="E124" s="24"/>
      <c r="F124" s="24"/>
      <c r="G124" s="24"/>
      <c r="H124" s="11">
        <f t="shared" si="3"/>
        <v>0</v>
      </c>
      <c r="I124" s="11">
        <f>SUM($H$4:H124)</f>
        <v>107861.65</v>
      </c>
      <c r="J124" s="33" cm="1">
        <f t="array" ref="J124">LOOKUP(4,1/($A$4:A124&lt;&gt;""),$A$4:A124)</f>
        <v>44964</v>
      </c>
    </row>
    <row r="125" spans="1:10" x14ac:dyDescent="0.35">
      <c r="A125" s="22"/>
      <c r="B125" s="23"/>
      <c r="C125" s="24"/>
      <c r="D125" s="24"/>
      <c r="E125" s="24"/>
      <c r="F125" s="24"/>
      <c r="G125" s="24"/>
      <c r="H125" s="11">
        <f t="shared" si="3"/>
        <v>0</v>
      </c>
      <c r="I125" s="11">
        <f>SUM($H$4:H125)</f>
        <v>107861.65</v>
      </c>
      <c r="J125" s="33" cm="1">
        <f t="array" ref="J125">LOOKUP(4,1/($A$4:A125&lt;&gt;""),$A$4:A125)</f>
        <v>44964</v>
      </c>
    </row>
    <row r="126" spans="1:10" x14ac:dyDescent="0.35">
      <c r="A126" s="22"/>
      <c r="B126" s="23"/>
      <c r="C126" s="24"/>
      <c r="D126" s="24"/>
      <c r="E126" s="24"/>
      <c r="F126" s="24"/>
      <c r="G126" s="24"/>
      <c r="H126" s="11">
        <f t="shared" si="3"/>
        <v>0</v>
      </c>
      <c r="I126" s="11">
        <f>SUM($H$4:H126)</f>
        <v>107861.65</v>
      </c>
      <c r="J126" s="33" cm="1">
        <f t="array" ref="J126">LOOKUP(4,1/($A$4:A126&lt;&gt;""),$A$4:A126)</f>
        <v>44964</v>
      </c>
    </row>
    <row r="127" spans="1:10" x14ac:dyDescent="0.35">
      <c r="A127" s="22"/>
      <c r="B127" s="23"/>
      <c r="C127" s="24"/>
      <c r="D127" s="24"/>
      <c r="E127" s="24"/>
      <c r="F127" s="24"/>
      <c r="G127" s="24"/>
      <c r="H127" s="11">
        <f t="shared" si="3"/>
        <v>0</v>
      </c>
      <c r="I127" s="11">
        <f>SUM($H$4:H127)</f>
        <v>107861.65</v>
      </c>
      <c r="J127" s="33" cm="1">
        <f t="array" ref="J127">LOOKUP(4,1/($A$4:A127&lt;&gt;""),$A$4:A127)</f>
        <v>44964</v>
      </c>
    </row>
    <row r="128" spans="1:10" x14ac:dyDescent="0.35">
      <c r="A128" s="22"/>
      <c r="B128" s="23"/>
      <c r="C128" s="24"/>
      <c r="D128" s="24"/>
      <c r="E128" s="24"/>
      <c r="F128" s="24"/>
      <c r="G128" s="24"/>
      <c r="H128" s="11">
        <f t="shared" si="3"/>
        <v>0</v>
      </c>
      <c r="I128" s="11">
        <f>SUM($H$4:H128)</f>
        <v>107861.65</v>
      </c>
      <c r="J128" s="33" cm="1">
        <f t="array" ref="J128">LOOKUP(4,1/($A$4:A128&lt;&gt;""),$A$4:A128)</f>
        <v>44964</v>
      </c>
    </row>
    <row r="129" spans="1:10" x14ac:dyDescent="0.35">
      <c r="A129" s="22"/>
      <c r="B129" s="23"/>
      <c r="C129" s="24"/>
      <c r="D129" s="24"/>
      <c r="E129" s="24"/>
      <c r="F129" s="24"/>
      <c r="G129" s="24"/>
      <c r="H129" s="11">
        <f t="shared" si="3"/>
        <v>0</v>
      </c>
      <c r="I129" s="11">
        <f>SUM($H$4:H129)</f>
        <v>107861.65</v>
      </c>
      <c r="J129" s="33" cm="1">
        <f t="array" ref="J129">LOOKUP(4,1/($A$4:A129&lt;&gt;""),$A$4:A129)</f>
        <v>44964</v>
      </c>
    </row>
    <row r="130" spans="1:10" x14ac:dyDescent="0.35">
      <c r="A130" s="22"/>
      <c r="B130" s="23"/>
      <c r="C130" s="24"/>
      <c r="D130" s="24"/>
      <c r="E130" s="24"/>
      <c r="F130" s="24"/>
      <c r="G130" s="24"/>
      <c r="H130" s="11">
        <f t="shared" si="3"/>
        <v>0</v>
      </c>
      <c r="I130" s="11">
        <f>SUM($H$4:H130)</f>
        <v>107861.65</v>
      </c>
      <c r="J130" s="33" cm="1">
        <f t="array" ref="J130">LOOKUP(4,1/($A$4:A130&lt;&gt;""),$A$4:A130)</f>
        <v>44964</v>
      </c>
    </row>
    <row r="131" spans="1:10" x14ac:dyDescent="0.35">
      <c r="A131" s="22"/>
      <c r="B131" s="23"/>
      <c r="C131" s="24"/>
      <c r="D131" s="24"/>
      <c r="E131" s="24"/>
      <c r="F131" s="24"/>
      <c r="G131" s="24"/>
      <c r="H131" s="11">
        <f t="shared" si="3"/>
        <v>0</v>
      </c>
      <c r="I131" s="11">
        <f>SUM($H$4:H131)</f>
        <v>107861.65</v>
      </c>
      <c r="J131" s="33" cm="1">
        <f t="array" ref="J131">LOOKUP(4,1/($A$4:A131&lt;&gt;""),$A$4:A131)</f>
        <v>44964</v>
      </c>
    </row>
    <row r="132" spans="1:10" x14ac:dyDescent="0.35">
      <c r="A132" s="22"/>
      <c r="B132" s="23"/>
      <c r="C132" s="24"/>
      <c r="D132" s="24"/>
      <c r="E132" s="24"/>
      <c r="F132" s="24"/>
      <c r="G132" s="24"/>
      <c r="H132" s="11">
        <f t="shared" ref="H132:H156" si="4">SUM(C132:G132)</f>
        <v>0</v>
      </c>
      <c r="I132" s="11">
        <f>SUM($H$4:H132)</f>
        <v>107861.65</v>
      </c>
      <c r="J132" s="33" cm="1">
        <f t="array" ref="J132">LOOKUP(4,1/($A$4:A132&lt;&gt;""),$A$4:A132)</f>
        <v>44964</v>
      </c>
    </row>
    <row r="133" spans="1:10" x14ac:dyDescent="0.35">
      <c r="A133" s="22"/>
      <c r="B133" s="23"/>
      <c r="C133" s="24"/>
      <c r="D133" s="24"/>
      <c r="E133" s="24"/>
      <c r="F133" s="24"/>
      <c r="G133" s="24"/>
      <c r="H133" s="11">
        <f t="shared" si="4"/>
        <v>0</v>
      </c>
      <c r="I133" s="11">
        <f>SUM($H$4:H133)</f>
        <v>107861.65</v>
      </c>
      <c r="J133" s="33" cm="1">
        <f t="array" ref="J133">LOOKUP(4,1/($A$4:A133&lt;&gt;""),$A$4:A133)</f>
        <v>44964</v>
      </c>
    </row>
    <row r="134" spans="1:10" x14ac:dyDescent="0.35">
      <c r="A134" s="22"/>
      <c r="B134" s="23"/>
      <c r="C134" s="24"/>
      <c r="D134" s="24"/>
      <c r="E134" s="24"/>
      <c r="F134" s="24"/>
      <c r="G134" s="24"/>
      <c r="H134" s="11">
        <f t="shared" si="4"/>
        <v>0</v>
      </c>
      <c r="I134" s="11">
        <f>SUM($H$4:H134)</f>
        <v>107861.65</v>
      </c>
      <c r="J134" s="33" cm="1">
        <f t="array" ref="J134">LOOKUP(4,1/($A$4:A134&lt;&gt;""),$A$4:A134)</f>
        <v>44964</v>
      </c>
    </row>
    <row r="135" spans="1:10" x14ac:dyDescent="0.35">
      <c r="A135" s="22"/>
      <c r="B135" s="23"/>
      <c r="C135" s="24"/>
      <c r="D135" s="24"/>
      <c r="E135" s="24"/>
      <c r="F135" s="24"/>
      <c r="G135" s="24"/>
      <c r="H135" s="11">
        <f t="shared" si="4"/>
        <v>0</v>
      </c>
      <c r="I135" s="11">
        <f>SUM($H$4:H135)</f>
        <v>107861.65</v>
      </c>
      <c r="J135" s="33" cm="1">
        <f t="array" ref="J135">LOOKUP(4,1/($A$4:A135&lt;&gt;""),$A$4:A135)</f>
        <v>44964</v>
      </c>
    </row>
    <row r="136" spans="1:10" x14ac:dyDescent="0.35">
      <c r="A136" s="22"/>
      <c r="B136" s="23"/>
      <c r="C136" s="24"/>
      <c r="D136" s="24"/>
      <c r="E136" s="24"/>
      <c r="F136" s="24"/>
      <c r="G136" s="24"/>
      <c r="H136" s="11">
        <f t="shared" si="4"/>
        <v>0</v>
      </c>
      <c r="I136" s="11">
        <f>SUM($H$4:H136)</f>
        <v>107861.65</v>
      </c>
      <c r="J136" s="33" cm="1">
        <f t="array" ref="J136">LOOKUP(4,1/($A$4:A136&lt;&gt;""),$A$4:A136)</f>
        <v>44964</v>
      </c>
    </row>
    <row r="137" spans="1:10" x14ac:dyDescent="0.35">
      <c r="A137" s="22"/>
      <c r="B137" s="23"/>
      <c r="C137" s="24"/>
      <c r="D137" s="24"/>
      <c r="E137" s="24"/>
      <c r="F137" s="24"/>
      <c r="G137" s="24"/>
      <c r="H137" s="11">
        <f t="shared" si="4"/>
        <v>0</v>
      </c>
      <c r="I137" s="11">
        <f>SUM($H$4:H137)</f>
        <v>107861.65</v>
      </c>
      <c r="J137" s="33" cm="1">
        <f t="array" ref="J137">LOOKUP(4,1/($A$4:A137&lt;&gt;""),$A$4:A137)</f>
        <v>44964</v>
      </c>
    </row>
    <row r="138" spans="1:10" x14ac:dyDescent="0.35">
      <c r="A138" s="22"/>
      <c r="B138" s="23"/>
      <c r="C138" s="24"/>
      <c r="D138" s="24"/>
      <c r="E138" s="24"/>
      <c r="F138" s="24"/>
      <c r="G138" s="24"/>
      <c r="H138" s="11">
        <f t="shared" si="4"/>
        <v>0</v>
      </c>
      <c r="I138" s="11">
        <f>SUM($H$4:H138)</f>
        <v>107861.65</v>
      </c>
      <c r="J138" s="33" cm="1">
        <f t="array" ref="J138">LOOKUP(4,1/($A$4:A138&lt;&gt;""),$A$4:A138)</f>
        <v>44964</v>
      </c>
    </row>
    <row r="139" spans="1:10" x14ac:dyDescent="0.35">
      <c r="A139" s="22"/>
      <c r="B139" s="23"/>
      <c r="C139" s="24"/>
      <c r="D139" s="24"/>
      <c r="E139" s="24"/>
      <c r="F139" s="24"/>
      <c r="G139" s="24"/>
      <c r="H139" s="11">
        <f t="shared" si="4"/>
        <v>0</v>
      </c>
      <c r="I139" s="11">
        <f>SUM($H$4:H139)</f>
        <v>107861.65</v>
      </c>
      <c r="J139" s="33" cm="1">
        <f t="array" ref="J139">LOOKUP(4,1/($A$4:A139&lt;&gt;""),$A$4:A139)</f>
        <v>44964</v>
      </c>
    </row>
    <row r="140" spans="1:10" x14ac:dyDescent="0.35">
      <c r="A140" s="22"/>
      <c r="B140" s="23"/>
      <c r="C140" s="24"/>
      <c r="D140" s="24"/>
      <c r="E140" s="24"/>
      <c r="F140" s="24"/>
      <c r="G140" s="24"/>
      <c r="H140" s="11">
        <f t="shared" si="4"/>
        <v>0</v>
      </c>
      <c r="I140" s="11">
        <f>SUM($H$4:H140)</f>
        <v>107861.65</v>
      </c>
      <c r="J140" s="33" cm="1">
        <f t="array" ref="J140">LOOKUP(4,1/($A$4:A140&lt;&gt;""),$A$4:A140)</f>
        <v>44964</v>
      </c>
    </row>
    <row r="141" spans="1:10" x14ac:dyDescent="0.35">
      <c r="A141" s="22"/>
      <c r="B141" s="23"/>
      <c r="C141" s="24"/>
      <c r="D141" s="24"/>
      <c r="E141" s="24"/>
      <c r="F141" s="24"/>
      <c r="G141" s="24"/>
      <c r="H141" s="11">
        <f t="shared" si="4"/>
        <v>0</v>
      </c>
      <c r="I141" s="11">
        <f>SUM($H$4:H141)</f>
        <v>107861.65</v>
      </c>
      <c r="J141" s="33" cm="1">
        <f t="array" ref="J141">LOOKUP(4,1/($A$4:A141&lt;&gt;""),$A$4:A141)</f>
        <v>44964</v>
      </c>
    </row>
    <row r="142" spans="1:10" x14ac:dyDescent="0.35">
      <c r="A142" s="22"/>
      <c r="B142" s="23"/>
      <c r="C142" s="24"/>
      <c r="D142" s="24"/>
      <c r="E142" s="24"/>
      <c r="F142" s="24"/>
      <c r="G142" s="24"/>
      <c r="H142" s="11">
        <f t="shared" si="4"/>
        <v>0</v>
      </c>
      <c r="I142" s="11">
        <f>SUM($H$4:H142)</f>
        <v>107861.65</v>
      </c>
      <c r="J142" s="33" cm="1">
        <f t="array" ref="J142">LOOKUP(4,1/($A$4:A142&lt;&gt;""),$A$4:A142)</f>
        <v>44964</v>
      </c>
    </row>
    <row r="143" spans="1:10" x14ac:dyDescent="0.35">
      <c r="A143" s="22"/>
      <c r="B143" s="23"/>
      <c r="C143" s="24"/>
      <c r="D143" s="24"/>
      <c r="E143" s="24"/>
      <c r="F143" s="24"/>
      <c r="G143" s="24"/>
      <c r="H143" s="11">
        <f t="shared" si="4"/>
        <v>0</v>
      </c>
      <c r="I143" s="11">
        <f>SUM($H$4:H143)</f>
        <v>107861.65</v>
      </c>
      <c r="J143" s="33" cm="1">
        <f t="array" ref="J143">LOOKUP(4,1/($A$4:A143&lt;&gt;""),$A$4:A143)</f>
        <v>44964</v>
      </c>
    </row>
    <row r="144" spans="1:10" x14ac:dyDescent="0.35">
      <c r="A144" s="22"/>
      <c r="B144" s="23"/>
      <c r="C144" s="24"/>
      <c r="D144" s="24"/>
      <c r="E144" s="24"/>
      <c r="F144" s="24"/>
      <c r="G144" s="24"/>
      <c r="H144" s="11">
        <f t="shared" si="4"/>
        <v>0</v>
      </c>
      <c r="I144" s="11">
        <f>SUM($H$4:H144)</f>
        <v>107861.65</v>
      </c>
      <c r="J144" s="33" cm="1">
        <f t="array" ref="J144">LOOKUP(4,1/($A$4:A144&lt;&gt;""),$A$4:A144)</f>
        <v>44964</v>
      </c>
    </row>
    <row r="145" spans="1:10" x14ac:dyDescent="0.35">
      <c r="A145" s="22"/>
      <c r="B145" s="23"/>
      <c r="C145" s="24"/>
      <c r="D145" s="24"/>
      <c r="E145" s="24"/>
      <c r="F145" s="24"/>
      <c r="G145" s="24"/>
      <c r="H145" s="11">
        <f t="shared" si="4"/>
        <v>0</v>
      </c>
      <c r="I145" s="11">
        <f>SUM($H$4:H145)</f>
        <v>107861.65</v>
      </c>
      <c r="J145" s="33" cm="1">
        <f t="array" ref="J145">LOOKUP(4,1/($A$4:A145&lt;&gt;""),$A$4:A145)</f>
        <v>44964</v>
      </c>
    </row>
    <row r="146" spans="1:10" x14ac:dyDescent="0.35">
      <c r="A146" s="22"/>
      <c r="B146" s="23"/>
      <c r="C146" s="24"/>
      <c r="D146" s="24"/>
      <c r="E146" s="24"/>
      <c r="F146" s="24"/>
      <c r="G146" s="24"/>
      <c r="H146" s="11">
        <f t="shared" si="4"/>
        <v>0</v>
      </c>
      <c r="I146" s="11">
        <f>SUM($H$4:H146)</f>
        <v>107861.65</v>
      </c>
      <c r="J146" s="33" cm="1">
        <f t="array" ref="J146">LOOKUP(4,1/($A$4:A146&lt;&gt;""),$A$4:A146)</f>
        <v>44964</v>
      </c>
    </row>
    <row r="147" spans="1:10" x14ac:dyDescent="0.35">
      <c r="A147" s="22"/>
      <c r="B147" s="23"/>
      <c r="C147" s="24"/>
      <c r="D147" s="24"/>
      <c r="E147" s="24"/>
      <c r="F147" s="24"/>
      <c r="G147" s="24"/>
      <c r="H147" s="11">
        <f t="shared" si="4"/>
        <v>0</v>
      </c>
      <c r="I147" s="11">
        <f>SUM($H$4:H147)</f>
        <v>107861.65</v>
      </c>
      <c r="J147" s="33" cm="1">
        <f t="array" ref="J147">LOOKUP(4,1/($A$4:A147&lt;&gt;""),$A$4:A147)</f>
        <v>44964</v>
      </c>
    </row>
    <row r="148" spans="1:10" x14ac:dyDescent="0.35">
      <c r="A148" s="22"/>
      <c r="B148" s="23"/>
      <c r="C148" s="24"/>
      <c r="D148" s="24"/>
      <c r="E148" s="24"/>
      <c r="F148" s="24"/>
      <c r="G148" s="24"/>
      <c r="H148" s="11">
        <f t="shared" si="4"/>
        <v>0</v>
      </c>
      <c r="I148" s="11">
        <f>SUM($H$4:H148)</f>
        <v>107861.65</v>
      </c>
      <c r="J148" s="33" cm="1">
        <f t="array" ref="J148">LOOKUP(4,1/($A$4:A148&lt;&gt;""),$A$4:A148)</f>
        <v>44964</v>
      </c>
    </row>
    <row r="149" spans="1:10" x14ac:dyDescent="0.35">
      <c r="A149" s="22"/>
      <c r="B149" s="23"/>
      <c r="C149" s="24"/>
      <c r="D149" s="24"/>
      <c r="E149" s="24"/>
      <c r="F149" s="24"/>
      <c r="G149" s="24"/>
      <c r="H149" s="11">
        <f t="shared" si="4"/>
        <v>0</v>
      </c>
      <c r="I149" s="11">
        <f>SUM($H$4:H149)</f>
        <v>107861.65</v>
      </c>
      <c r="J149" s="33" cm="1">
        <f t="array" ref="J149">LOOKUP(4,1/($A$4:A149&lt;&gt;""),$A$4:A149)</f>
        <v>44964</v>
      </c>
    </row>
    <row r="150" spans="1:10" x14ac:dyDescent="0.35">
      <c r="A150" s="22"/>
      <c r="B150" s="23"/>
      <c r="C150" s="24"/>
      <c r="D150" s="24"/>
      <c r="E150" s="24"/>
      <c r="F150" s="24"/>
      <c r="G150" s="24"/>
      <c r="H150" s="11">
        <f t="shared" si="4"/>
        <v>0</v>
      </c>
      <c r="I150" s="11">
        <f>SUM($H$4:H150)</f>
        <v>107861.65</v>
      </c>
      <c r="J150" s="33" cm="1">
        <f t="array" ref="J150">LOOKUP(4,1/($A$4:A150&lt;&gt;""),$A$4:A150)</f>
        <v>44964</v>
      </c>
    </row>
    <row r="151" spans="1:10" x14ac:dyDescent="0.35">
      <c r="A151" s="22"/>
      <c r="B151" s="23"/>
      <c r="C151" s="24"/>
      <c r="D151" s="24"/>
      <c r="E151" s="24"/>
      <c r="F151" s="24"/>
      <c r="G151" s="24"/>
      <c r="H151" s="11">
        <f t="shared" si="4"/>
        <v>0</v>
      </c>
      <c r="I151" s="11">
        <f>SUM($H$4:H151)</f>
        <v>107861.65</v>
      </c>
      <c r="J151" s="33" cm="1">
        <f t="array" ref="J151">LOOKUP(4,1/($A$4:A151&lt;&gt;""),$A$4:A151)</f>
        <v>44964</v>
      </c>
    </row>
    <row r="152" spans="1:10" x14ac:dyDescent="0.35">
      <c r="A152" s="22"/>
      <c r="B152" s="23"/>
      <c r="C152" s="24"/>
      <c r="D152" s="24"/>
      <c r="E152" s="24"/>
      <c r="F152" s="24"/>
      <c r="G152" s="24"/>
      <c r="H152" s="11">
        <f t="shared" si="4"/>
        <v>0</v>
      </c>
      <c r="I152" s="11">
        <f>SUM($H$4:H152)</f>
        <v>107861.65</v>
      </c>
      <c r="J152" s="33" cm="1">
        <f t="array" ref="J152">LOOKUP(4,1/($A$4:A152&lt;&gt;""),$A$4:A152)</f>
        <v>44964</v>
      </c>
    </row>
    <row r="153" spans="1:10" x14ac:dyDescent="0.35">
      <c r="A153" s="22"/>
      <c r="B153" s="23"/>
      <c r="C153" s="24"/>
      <c r="D153" s="24"/>
      <c r="E153" s="24"/>
      <c r="F153" s="24"/>
      <c r="G153" s="24"/>
      <c r="H153" s="11">
        <f t="shared" si="4"/>
        <v>0</v>
      </c>
      <c r="I153" s="11">
        <f>SUM($H$4:H153)</f>
        <v>107861.65</v>
      </c>
      <c r="J153" s="33" cm="1">
        <f t="array" ref="J153">LOOKUP(4,1/($A$4:A153&lt;&gt;""),$A$4:A153)</f>
        <v>44964</v>
      </c>
    </row>
    <row r="154" spans="1:10" x14ac:dyDescent="0.35">
      <c r="A154" s="22"/>
      <c r="B154" s="23"/>
      <c r="C154" s="24"/>
      <c r="D154" s="24"/>
      <c r="E154" s="24"/>
      <c r="F154" s="24"/>
      <c r="G154" s="24"/>
      <c r="H154" s="11">
        <f t="shared" si="4"/>
        <v>0</v>
      </c>
      <c r="I154" s="11">
        <f>SUM($H$4:H154)</f>
        <v>107861.65</v>
      </c>
      <c r="J154" s="33" cm="1">
        <f t="array" ref="J154">LOOKUP(4,1/($A$4:A154&lt;&gt;""),$A$4:A154)</f>
        <v>44964</v>
      </c>
    </row>
    <row r="155" spans="1:10" x14ac:dyDescent="0.35">
      <c r="A155" s="22"/>
      <c r="B155" s="23"/>
      <c r="C155" s="24"/>
      <c r="D155" s="24"/>
      <c r="E155" s="24"/>
      <c r="F155" s="24"/>
      <c r="G155" s="24"/>
      <c r="H155" s="11">
        <f t="shared" si="4"/>
        <v>0</v>
      </c>
      <c r="I155" s="11">
        <f>SUM($H$4:H155)</f>
        <v>107861.65</v>
      </c>
      <c r="J155" s="33" cm="1">
        <f t="array" ref="J155">LOOKUP(4,1/($A$4:A155&lt;&gt;""),$A$4:A155)</f>
        <v>44964</v>
      </c>
    </row>
    <row r="156" spans="1:10" x14ac:dyDescent="0.35">
      <c r="B156" s="2" t="s">
        <v>6</v>
      </c>
      <c r="C156" s="11">
        <f>SUM(C4:C155)</f>
        <v>4164.5</v>
      </c>
      <c r="D156" s="11">
        <f t="shared" ref="D156:G156" si="5">SUM(D4:D155)</f>
        <v>28881.360000000001</v>
      </c>
      <c r="E156" s="11">
        <f t="shared" si="5"/>
        <v>33</v>
      </c>
      <c r="F156" s="11">
        <f t="shared" si="5"/>
        <v>1103.9000000000001</v>
      </c>
      <c r="G156" s="11">
        <f t="shared" si="5"/>
        <v>73678.89</v>
      </c>
      <c r="H156" s="11">
        <f t="shared" si="4"/>
        <v>107861.65</v>
      </c>
      <c r="I156" s="11">
        <f>H156</f>
        <v>107861.65</v>
      </c>
    </row>
    <row r="159" spans="1:10" x14ac:dyDescent="0.35">
      <c r="H159" s="3"/>
    </row>
  </sheetData>
  <sheetProtection sheet="1" selectLockedCells="1"/>
  <mergeCells count="10">
    <mergeCell ref="A1:A3"/>
    <mergeCell ref="B1:B3"/>
    <mergeCell ref="C1:G1"/>
    <mergeCell ref="H1:H3"/>
    <mergeCell ref="I1:I3"/>
    <mergeCell ref="C2:C3"/>
    <mergeCell ref="D2:D3"/>
    <mergeCell ref="E2:E3"/>
    <mergeCell ref="G2:G3"/>
    <mergeCell ref="F2:F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B6EE3-71CC-4BCD-920E-D9B8CECB4AA8}">
  <dimension ref="A1:R486"/>
  <sheetViews>
    <sheetView tabSelected="1" workbookViewId="0">
      <pane ySplit="3" topLeftCell="A4" activePane="bottomLeft" state="frozen"/>
      <selection pane="bottomLeft" activeCell="J40" sqref="J40"/>
    </sheetView>
  </sheetViews>
  <sheetFormatPr defaultColWidth="9.1796875" defaultRowHeight="14.5" x14ac:dyDescent="0.35"/>
  <cols>
    <col min="1" max="1" width="10.7265625" style="1" bestFit="1" customWidth="1"/>
    <col min="2" max="2" width="34.453125" style="1" customWidth="1"/>
    <col min="3" max="14" width="11.7265625" style="1" customWidth="1"/>
    <col min="15" max="17" width="12" style="1" customWidth="1"/>
    <col min="18" max="18" width="10.7265625" style="1" bestFit="1" customWidth="1"/>
    <col min="19" max="16384" width="9.1796875" style="1"/>
  </cols>
  <sheetData>
    <row r="1" spans="1:18" x14ac:dyDescent="0.35">
      <c r="A1" s="40" t="s">
        <v>0</v>
      </c>
      <c r="B1" s="40" t="s">
        <v>1</v>
      </c>
      <c r="C1" s="43" t="s">
        <v>3</v>
      </c>
      <c r="D1" s="44"/>
      <c r="E1" s="44"/>
      <c r="F1" s="44"/>
      <c r="G1" s="44"/>
      <c r="H1" s="44"/>
      <c r="I1" s="44"/>
      <c r="J1" s="44"/>
      <c r="K1" s="44"/>
      <c r="L1" s="44"/>
      <c r="M1" s="44"/>
      <c r="N1" s="44"/>
      <c r="O1" s="40" t="s">
        <v>4</v>
      </c>
      <c r="P1" s="40" t="s">
        <v>5</v>
      </c>
      <c r="Q1" s="45" t="s">
        <v>16</v>
      </c>
    </row>
    <row r="2" spans="1:18" ht="15" customHeight="1" x14ac:dyDescent="0.35">
      <c r="A2" s="41"/>
      <c r="B2" s="41"/>
      <c r="C2" s="45" t="s">
        <v>27</v>
      </c>
      <c r="D2" s="45" t="s">
        <v>22</v>
      </c>
      <c r="E2" s="45" t="s">
        <v>13</v>
      </c>
      <c r="F2" s="45" t="s">
        <v>20</v>
      </c>
      <c r="G2" s="45" t="s">
        <v>21</v>
      </c>
      <c r="H2" s="45" t="s">
        <v>30</v>
      </c>
      <c r="I2" s="45" t="s">
        <v>25</v>
      </c>
      <c r="J2" s="45" t="s">
        <v>24</v>
      </c>
      <c r="K2" s="45" t="s">
        <v>26</v>
      </c>
      <c r="L2" s="45" t="s">
        <v>23</v>
      </c>
      <c r="M2" s="45" t="s">
        <v>28</v>
      </c>
      <c r="N2" s="45" t="s">
        <v>7</v>
      </c>
      <c r="O2" s="41"/>
      <c r="P2" s="41"/>
      <c r="Q2" s="47"/>
    </row>
    <row r="3" spans="1:18" x14ac:dyDescent="0.35">
      <c r="A3" s="42"/>
      <c r="B3" s="42"/>
      <c r="C3" s="46"/>
      <c r="D3" s="46"/>
      <c r="E3" s="46"/>
      <c r="F3" s="46"/>
      <c r="G3" s="46"/>
      <c r="H3" s="46"/>
      <c r="I3" s="46"/>
      <c r="J3" s="46"/>
      <c r="K3" s="46"/>
      <c r="L3" s="46"/>
      <c r="M3" s="46"/>
      <c r="N3" s="46"/>
      <c r="O3" s="42"/>
      <c r="P3" s="42"/>
      <c r="Q3" s="46"/>
    </row>
    <row r="4" spans="1:18" x14ac:dyDescent="0.35">
      <c r="A4" s="22">
        <v>44743</v>
      </c>
      <c r="B4" s="23" t="s">
        <v>49</v>
      </c>
      <c r="C4" s="24"/>
      <c r="D4" s="24">
        <v>15.6</v>
      </c>
      <c r="E4" s="24"/>
      <c r="F4" s="24"/>
      <c r="G4" s="24"/>
      <c r="H4" s="24"/>
      <c r="I4" s="24"/>
      <c r="J4" s="24"/>
      <c r="K4" s="24"/>
      <c r="L4" s="24"/>
      <c r="M4" s="24"/>
      <c r="N4" s="24"/>
      <c r="O4" s="11">
        <f t="shared" ref="O4:O57" si="0">SUM(C4:N4)</f>
        <v>15.6</v>
      </c>
      <c r="P4" s="11">
        <f>SUM($O$4:O4)</f>
        <v>15.6</v>
      </c>
      <c r="Q4" s="11">
        <f>P4+Summary!$H$5</f>
        <v>406.49</v>
      </c>
      <c r="R4" s="33" cm="1">
        <f t="array" ref="R4">LOOKUP(4,1/(Income!$A$4:A4&lt;&gt;""),$A$4:A4)</f>
        <v>44743</v>
      </c>
    </row>
    <row r="5" spans="1:18" x14ac:dyDescent="0.35">
      <c r="A5" s="22"/>
      <c r="B5" s="23" t="s">
        <v>51</v>
      </c>
      <c r="C5" s="24"/>
      <c r="D5" s="24"/>
      <c r="E5" s="24">
        <v>33.700000000000003</v>
      </c>
      <c r="F5" s="24"/>
      <c r="G5" s="24"/>
      <c r="H5" s="24"/>
      <c r="I5" s="24"/>
      <c r="J5" s="24"/>
      <c r="K5" s="24"/>
      <c r="L5" s="24"/>
      <c r="M5" s="24"/>
      <c r="N5" s="24"/>
      <c r="O5" s="11">
        <f t="shared" si="0"/>
        <v>33.700000000000003</v>
      </c>
      <c r="P5" s="11">
        <f>SUM($O$4:O5)</f>
        <v>49.300000000000004</v>
      </c>
      <c r="Q5" s="11">
        <f>P5+Summary!$H$5</f>
        <v>440.19</v>
      </c>
      <c r="R5" s="33" cm="1">
        <f t="array" ref="R5">LOOKUP(4,1/($A$4:A5&lt;&gt;""),$A$4:A5)</f>
        <v>44743</v>
      </c>
    </row>
    <row r="6" spans="1:18" x14ac:dyDescent="0.35">
      <c r="A6" s="22">
        <v>44744</v>
      </c>
      <c r="B6" s="23" t="s">
        <v>52</v>
      </c>
      <c r="C6" s="24"/>
      <c r="D6" s="24">
        <v>9.5</v>
      </c>
      <c r="E6" s="24"/>
      <c r="F6" s="24"/>
      <c r="G6" s="24"/>
      <c r="H6" s="24"/>
      <c r="I6" s="24"/>
      <c r="J6" s="24"/>
      <c r="K6" s="24"/>
      <c r="L6" s="24"/>
      <c r="M6" s="24"/>
      <c r="N6" s="24"/>
      <c r="O6" s="11">
        <f t="shared" si="0"/>
        <v>9.5</v>
      </c>
      <c r="P6" s="11">
        <f>SUM($O$4:O6)</f>
        <v>58.800000000000004</v>
      </c>
      <c r="Q6" s="11">
        <f>P6+Summary!$H$5</f>
        <v>449.69</v>
      </c>
      <c r="R6" s="33" cm="1">
        <f t="array" ref="R6">LOOKUP(4,1/($A$4:A6&lt;&gt;""),$A$4:A6)</f>
        <v>44744</v>
      </c>
    </row>
    <row r="7" spans="1:18" x14ac:dyDescent="0.35">
      <c r="A7" s="22">
        <v>44747</v>
      </c>
      <c r="B7" s="23" t="s">
        <v>53</v>
      </c>
      <c r="C7" s="24"/>
      <c r="D7" s="24"/>
      <c r="E7" s="24"/>
      <c r="F7" s="24"/>
      <c r="G7" s="24"/>
      <c r="H7" s="24"/>
      <c r="I7" s="24">
        <v>36.909999999999997</v>
      </c>
      <c r="J7" s="24"/>
      <c r="K7" s="24"/>
      <c r="L7" s="24"/>
      <c r="M7" s="24"/>
      <c r="N7" s="24"/>
      <c r="O7" s="11">
        <f t="shared" si="0"/>
        <v>36.909999999999997</v>
      </c>
      <c r="P7" s="11">
        <f>SUM($O$4:O7)</f>
        <v>95.710000000000008</v>
      </c>
      <c r="Q7" s="11">
        <f>P7+Summary!$H$5</f>
        <v>486.6</v>
      </c>
      <c r="R7" s="33" cm="1">
        <f t="array" ref="R7">LOOKUP(4,1/($A$4:A7&lt;&gt;""),$A$4:A7)</f>
        <v>44747</v>
      </c>
    </row>
    <row r="8" spans="1:18" x14ac:dyDescent="0.35">
      <c r="A8" s="22"/>
      <c r="B8" s="23" t="s">
        <v>54</v>
      </c>
      <c r="C8" s="24"/>
      <c r="D8" s="24"/>
      <c r="E8" s="24"/>
      <c r="F8" s="24"/>
      <c r="G8" s="24"/>
      <c r="H8" s="24"/>
      <c r="I8" s="24">
        <v>158</v>
      </c>
      <c r="J8" s="24"/>
      <c r="K8" s="24"/>
      <c r="L8" s="24"/>
      <c r="M8" s="24"/>
      <c r="N8" s="24"/>
      <c r="O8" s="11">
        <f t="shared" si="0"/>
        <v>158</v>
      </c>
      <c r="P8" s="11">
        <f>SUM($O$4:O8)</f>
        <v>253.71</v>
      </c>
      <c r="Q8" s="11">
        <f>P8+Summary!$H$5</f>
        <v>644.6</v>
      </c>
      <c r="R8" s="33" cm="1">
        <f t="array" ref="R8">LOOKUP(4,1/($A$4:A8&lt;&gt;""),$A$4:A8)</f>
        <v>44747</v>
      </c>
    </row>
    <row r="9" spans="1:18" x14ac:dyDescent="0.35">
      <c r="A9" s="22"/>
      <c r="B9" s="23" t="s">
        <v>55</v>
      </c>
      <c r="C9" s="24">
        <v>21.78</v>
      </c>
      <c r="D9" s="24"/>
      <c r="E9" s="24"/>
      <c r="F9" s="24"/>
      <c r="G9" s="24"/>
      <c r="H9" s="24"/>
      <c r="I9" s="24"/>
      <c r="J9" s="24"/>
      <c r="K9" s="24"/>
      <c r="L9" s="24"/>
      <c r="M9" s="24"/>
      <c r="N9" s="24"/>
      <c r="O9" s="11">
        <f t="shared" si="0"/>
        <v>21.78</v>
      </c>
      <c r="P9" s="11">
        <f>SUM($O$4:O9)</f>
        <v>275.49</v>
      </c>
      <c r="Q9" s="11">
        <f>P9+Summary!$H$5</f>
        <v>666.38</v>
      </c>
      <c r="R9" s="33" cm="1">
        <f t="array" ref="R9">LOOKUP(4,1/($A$4:A9&lt;&gt;""),$A$4:A9)</f>
        <v>44747</v>
      </c>
    </row>
    <row r="10" spans="1:18" x14ac:dyDescent="0.35">
      <c r="A10" s="22"/>
      <c r="B10" s="23" t="s">
        <v>51</v>
      </c>
      <c r="C10" s="24"/>
      <c r="D10" s="24"/>
      <c r="E10" s="24">
        <v>26.5</v>
      </c>
      <c r="F10" s="24"/>
      <c r="G10" s="24"/>
      <c r="H10" s="24"/>
      <c r="I10" s="24"/>
      <c r="J10" s="24"/>
      <c r="K10" s="24"/>
      <c r="L10" s="24"/>
      <c r="M10" s="24"/>
      <c r="N10" s="24"/>
      <c r="O10" s="11">
        <f t="shared" si="0"/>
        <v>26.5</v>
      </c>
      <c r="P10" s="11">
        <f>SUM($O$4:O10)</f>
        <v>301.99</v>
      </c>
      <c r="Q10" s="11">
        <f>P10+Summary!$H$5</f>
        <v>692.88</v>
      </c>
      <c r="R10" s="33" cm="1">
        <f t="array" ref="R10">LOOKUP(4,1/($A$4:A10&lt;&gt;""),$A$4:A10)</f>
        <v>44747</v>
      </c>
    </row>
    <row r="11" spans="1:18" x14ac:dyDescent="0.35">
      <c r="A11" s="22">
        <v>44748</v>
      </c>
      <c r="B11" s="23" t="s">
        <v>56</v>
      </c>
      <c r="C11" s="24">
        <v>17.5</v>
      </c>
      <c r="D11" s="24"/>
      <c r="E11" s="24"/>
      <c r="F11" s="24"/>
      <c r="G11" s="24"/>
      <c r="H11" s="24"/>
      <c r="I11" s="24"/>
      <c r="J11" s="24"/>
      <c r="K11" s="24"/>
      <c r="L11" s="24"/>
      <c r="M11" s="24"/>
      <c r="N11" s="24"/>
      <c r="O11" s="11">
        <f t="shared" si="0"/>
        <v>17.5</v>
      </c>
      <c r="P11" s="11">
        <f>SUM($O$4:O11)</f>
        <v>319.49</v>
      </c>
      <c r="Q11" s="11">
        <f>P11+Summary!$H$5</f>
        <v>710.38</v>
      </c>
      <c r="R11" s="33" cm="1">
        <f t="array" ref="R11">LOOKUP(4,1/($A$4:A11&lt;&gt;""),$A$4:A11)</f>
        <v>44748</v>
      </c>
    </row>
    <row r="12" spans="1:18" x14ac:dyDescent="0.35">
      <c r="A12" s="22"/>
      <c r="B12" s="23" t="s">
        <v>57</v>
      </c>
      <c r="C12" s="24">
        <v>65</v>
      </c>
      <c r="D12" s="24"/>
      <c r="E12" s="24"/>
      <c r="F12" s="24"/>
      <c r="G12" s="24"/>
      <c r="H12" s="24"/>
      <c r="I12" s="24"/>
      <c r="J12" s="24"/>
      <c r="K12" s="24"/>
      <c r="L12" s="24"/>
      <c r="M12" s="24"/>
      <c r="N12" s="24"/>
      <c r="O12" s="11">
        <f t="shared" si="0"/>
        <v>65</v>
      </c>
      <c r="P12" s="11">
        <f>SUM($O$4:O12)</f>
        <v>384.49</v>
      </c>
      <c r="Q12" s="11">
        <f>P12+Summary!$H$5</f>
        <v>775.38</v>
      </c>
      <c r="R12" s="33" cm="1">
        <f t="array" ref="R12">LOOKUP(4,1/($A$4:A12&lt;&gt;""),$A$4:A12)</f>
        <v>44748</v>
      </c>
    </row>
    <row r="13" spans="1:18" x14ac:dyDescent="0.35">
      <c r="A13" s="22">
        <v>44751</v>
      </c>
      <c r="B13" s="23" t="s">
        <v>58</v>
      </c>
      <c r="C13" s="24"/>
      <c r="D13" s="24"/>
      <c r="E13" s="24"/>
      <c r="F13" s="24"/>
      <c r="G13" s="24"/>
      <c r="H13" s="24"/>
      <c r="I13" s="24"/>
      <c r="J13" s="24"/>
      <c r="K13" s="24">
        <v>110</v>
      </c>
      <c r="L13" s="24"/>
      <c r="M13" s="24"/>
      <c r="N13" s="24"/>
      <c r="O13" s="11">
        <f t="shared" si="0"/>
        <v>110</v>
      </c>
      <c r="P13" s="11">
        <f>SUM($O$4:O13)</f>
        <v>494.49</v>
      </c>
      <c r="Q13" s="11">
        <f>P13+Summary!$H$5</f>
        <v>885.38</v>
      </c>
      <c r="R13" s="33" cm="1">
        <f t="array" ref="R13">LOOKUP(4,1/($A$4:A13&lt;&gt;""),$A$4:A13)</f>
        <v>44751</v>
      </c>
    </row>
    <row r="14" spans="1:18" x14ac:dyDescent="0.35">
      <c r="A14" s="22"/>
      <c r="B14" s="23" t="s">
        <v>59</v>
      </c>
      <c r="C14" s="24"/>
      <c r="D14" s="24"/>
      <c r="E14" s="24"/>
      <c r="F14" s="24"/>
      <c r="G14" s="24"/>
      <c r="H14" s="24"/>
      <c r="I14" s="24">
        <v>30.49</v>
      </c>
      <c r="J14" s="24"/>
      <c r="K14" s="24"/>
      <c r="L14" s="24"/>
      <c r="M14" s="24"/>
      <c r="N14" s="24"/>
      <c r="O14" s="11">
        <f t="shared" si="0"/>
        <v>30.49</v>
      </c>
      <c r="P14" s="11">
        <f>SUM($O$4:O14)</f>
        <v>524.98</v>
      </c>
      <c r="Q14" s="11">
        <f>P14+Summary!$H$5</f>
        <v>915.87</v>
      </c>
      <c r="R14" s="33" cm="1">
        <f t="array" ref="R14">LOOKUP(4,1/($A$4:A14&lt;&gt;""),$A$4:A14)</f>
        <v>44751</v>
      </c>
    </row>
    <row r="15" spans="1:18" x14ac:dyDescent="0.35">
      <c r="A15" s="22"/>
      <c r="B15" s="23" t="s">
        <v>50</v>
      </c>
      <c r="C15" s="24"/>
      <c r="D15" s="24"/>
      <c r="E15" s="24"/>
      <c r="F15" s="24"/>
      <c r="G15" s="24"/>
      <c r="H15" s="24"/>
      <c r="I15" s="24"/>
      <c r="J15" s="24">
        <v>3500</v>
      </c>
      <c r="K15" s="24"/>
      <c r="L15" s="24"/>
      <c r="M15" s="24"/>
      <c r="N15" s="24"/>
      <c r="O15" s="11">
        <f t="shared" si="0"/>
        <v>3500</v>
      </c>
      <c r="P15" s="11">
        <f>SUM($O$4:O15)</f>
        <v>4024.98</v>
      </c>
      <c r="Q15" s="11">
        <f>P15+Summary!$H$5</f>
        <v>4415.87</v>
      </c>
      <c r="R15" s="33" cm="1">
        <f t="array" ref="R15">LOOKUP(4,1/($A$4:A15&lt;&gt;""),$A$4:A15)</f>
        <v>44751</v>
      </c>
    </row>
    <row r="16" spans="1:18" x14ac:dyDescent="0.35">
      <c r="A16" s="22">
        <v>44754</v>
      </c>
      <c r="B16" s="23" t="s">
        <v>60</v>
      </c>
      <c r="C16" s="24"/>
      <c r="D16" s="24"/>
      <c r="E16" s="24"/>
      <c r="F16" s="24"/>
      <c r="G16" s="24">
        <v>18.989999999999998</v>
      </c>
      <c r="H16" s="24"/>
      <c r="I16" s="24"/>
      <c r="J16" s="24"/>
      <c r="K16" s="24"/>
      <c r="L16" s="24"/>
      <c r="M16" s="24"/>
      <c r="N16" s="24"/>
      <c r="O16" s="11">
        <f t="shared" si="0"/>
        <v>18.989999999999998</v>
      </c>
      <c r="P16" s="11">
        <f>SUM($O$4:O16)</f>
        <v>4043.97</v>
      </c>
      <c r="Q16" s="11">
        <f>P16+Summary!$H$5</f>
        <v>4434.8599999999997</v>
      </c>
      <c r="R16" s="33" cm="1">
        <f t="array" ref="R16">LOOKUP(4,1/($A$4:A16&lt;&gt;""),$A$4:A16)</f>
        <v>44754</v>
      </c>
    </row>
    <row r="17" spans="1:18" x14ac:dyDescent="0.35">
      <c r="A17" s="22"/>
      <c r="B17" s="23" t="s">
        <v>61</v>
      </c>
      <c r="C17" s="24"/>
      <c r="D17" s="24"/>
      <c r="E17" s="24"/>
      <c r="F17" s="24"/>
      <c r="G17" s="24">
        <v>7.99</v>
      </c>
      <c r="H17" s="24"/>
      <c r="I17" s="24"/>
      <c r="J17" s="24"/>
      <c r="K17" s="24"/>
      <c r="L17" s="24"/>
      <c r="M17" s="24"/>
      <c r="N17" s="24"/>
      <c r="O17" s="11">
        <f t="shared" si="0"/>
        <v>7.99</v>
      </c>
      <c r="P17" s="11">
        <f>SUM($O$4:O17)</f>
        <v>4051.9599999999996</v>
      </c>
      <c r="Q17" s="11">
        <f>P17+Summary!$H$5</f>
        <v>4442.8499999999995</v>
      </c>
      <c r="R17" s="33" cm="1">
        <f t="array" ref="R17">LOOKUP(4,1/($A$4:A17&lt;&gt;""),$A$4:A17)</f>
        <v>44754</v>
      </c>
    </row>
    <row r="18" spans="1:18" x14ac:dyDescent="0.35">
      <c r="A18" s="22"/>
      <c r="B18" s="23" t="s">
        <v>62</v>
      </c>
      <c r="C18" s="24"/>
      <c r="D18" s="24"/>
      <c r="E18" s="24"/>
      <c r="F18" s="24"/>
      <c r="G18" s="24"/>
      <c r="H18" s="24"/>
      <c r="I18" s="24"/>
      <c r="J18" s="24"/>
      <c r="K18" s="24"/>
      <c r="L18" s="24"/>
      <c r="M18" s="24">
        <v>617.97</v>
      </c>
      <c r="N18" s="24"/>
      <c r="O18" s="11">
        <f t="shared" si="0"/>
        <v>617.97</v>
      </c>
      <c r="P18" s="11">
        <f>SUM($O$4:O18)</f>
        <v>4669.9299999999994</v>
      </c>
      <c r="Q18" s="11">
        <f>P18+Summary!$H$5</f>
        <v>5060.82</v>
      </c>
      <c r="R18" s="33" cm="1">
        <f t="array" ref="R18">LOOKUP(4,1/($A$4:A18&lt;&gt;""),$A$4:A18)</f>
        <v>44754</v>
      </c>
    </row>
    <row r="19" spans="1:18" x14ac:dyDescent="0.35">
      <c r="A19" s="22"/>
      <c r="B19" s="23" t="s">
        <v>51</v>
      </c>
      <c r="C19" s="24"/>
      <c r="D19" s="24"/>
      <c r="E19" s="24">
        <v>87.05</v>
      </c>
      <c r="F19" s="24"/>
      <c r="G19" s="24"/>
      <c r="H19" s="24"/>
      <c r="I19" s="24"/>
      <c r="J19" s="24"/>
      <c r="K19" s="24"/>
      <c r="L19" s="24"/>
      <c r="M19" s="24"/>
      <c r="N19" s="24"/>
      <c r="O19" s="11">
        <f t="shared" si="0"/>
        <v>87.05</v>
      </c>
      <c r="P19" s="11">
        <f>SUM($O$4:O19)</f>
        <v>4756.9799999999996</v>
      </c>
      <c r="Q19" s="11">
        <f>P19+Summary!$H$5</f>
        <v>5147.87</v>
      </c>
      <c r="R19" s="33" cm="1">
        <f t="array" ref="R19">LOOKUP(4,1/($A$4:A19&lt;&gt;""),$A$4:A19)</f>
        <v>44754</v>
      </c>
    </row>
    <row r="20" spans="1:18" x14ac:dyDescent="0.35">
      <c r="A20" s="22"/>
      <c r="B20" s="23" t="s">
        <v>63</v>
      </c>
      <c r="C20" s="24">
        <v>116.5</v>
      </c>
      <c r="D20" s="24"/>
      <c r="E20" s="24"/>
      <c r="F20" s="24"/>
      <c r="G20" s="24"/>
      <c r="H20" s="24"/>
      <c r="I20" s="24"/>
      <c r="J20" s="24"/>
      <c r="K20" s="24"/>
      <c r="L20" s="24"/>
      <c r="M20" s="24"/>
      <c r="N20" s="24"/>
      <c r="O20" s="11">
        <f t="shared" si="0"/>
        <v>116.5</v>
      </c>
      <c r="P20" s="11">
        <f>SUM($O$4:O20)</f>
        <v>4873.4799999999996</v>
      </c>
      <c r="Q20" s="11">
        <f>P20+Summary!$H$5</f>
        <v>5264.37</v>
      </c>
      <c r="R20" s="33" cm="1">
        <f t="array" ref="R20">LOOKUP(4,1/($A$4:A20&lt;&gt;""),$A$4:A20)</f>
        <v>44754</v>
      </c>
    </row>
    <row r="21" spans="1:18" x14ac:dyDescent="0.35">
      <c r="A21" s="22"/>
      <c r="B21" s="23" t="s">
        <v>64</v>
      </c>
      <c r="C21" s="24">
        <v>13.21</v>
      </c>
      <c r="D21" s="24"/>
      <c r="E21" s="24"/>
      <c r="F21" s="24"/>
      <c r="G21" s="24"/>
      <c r="H21" s="24"/>
      <c r="I21" s="24"/>
      <c r="J21" s="24"/>
      <c r="K21" s="24"/>
      <c r="L21" s="24"/>
      <c r="M21" s="24"/>
      <c r="N21" s="24"/>
      <c r="O21" s="11">
        <f t="shared" si="0"/>
        <v>13.21</v>
      </c>
      <c r="P21" s="11">
        <f>SUM($O$4:O21)</f>
        <v>4886.6899999999996</v>
      </c>
      <c r="Q21" s="11">
        <f>P21+Summary!$H$5</f>
        <v>5277.58</v>
      </c>
      <c r="R21" s="33" cm="1">
        <f t="array" ref="R21">LOOKUP(4,1/($A$4:A21&lt;&gt;""),$A$4:A21)</f>
        <v>44754</v>
      </c>
    </row>
    <row r="22" spans="1:18" x14ac:dyDescent="0.35">
      <c r="A22" s="22">
        <v>44755</v>
      </c>
      <c r="B22" s="23" t="s">
        <v>65</v>
      </c>
      <c r="C22" s="24"/>
      <c r="D22" s="24"/>
      <c r="E22" s="24"/>
      <c r="F22" s="24"/>
      <c r="G22" s="24"/>
      <c r="H22" s="24"/>
      <c r="I22" s="24"/>
      <c r="J22" s="24"/>
      <c r="K22" s="24">
        <v>1000</v>
      </c>
      <c r="L22" s="24"/>
      <c r="M22" s="24"/>
      <c r="N22" s="24"/>
      <c r="O22" s="11">
        <f t="shared" si="0"/>
        <v>1000</v>
      </c>
      <c r="P22" s="11">
        <f>SUM($O$4:O22)</f>
        <v>5886.69</v>
      </c>
      <c r="Q22" s="11">
        <f>P22+Summary!$H$5</f>
        <v>6277.58</v>
      </c>
      <c r="R22" s="33" cm="1">
        <f t="array" ref="R22">LOOKUP(4,1/($A$4:A22&lt;&gt;""),$A$4:A22)</f>
        <v>44755</v>
      </c>
    </row>
    <row r="23" spans="1:18" x14ac:dyDescent="0.35">
      <c r="A23" s="22">
        <v>44756</v>
      </c>
      <c r="B23" s="23" t="s">
        <v>66</v>
      </c>
      <c r="C23" s="24"/>
      <c r="D23" s="24"/>
      <c r="E23" s="24">
        <v>3.5</v>
      </c>
      <c r="F23" s="24"/>
      <c r="G23" s="24"/>
      <c r="H23" s="24"/>
      <c r="I23" s="24"/>
      <c r="J23" s="24"/>
      <c r="K23" s="24"/>
      <c r="L23" s="24"/>
      <c r="M23" s="24"/>
      <c r="N23" s="24"/>
      <c r="O23" s="11">
        <f t="shared" si="0"/>
        <v>3.5</v>
      </c>
      <c r="P23" s="11">
        <f>SUM($O$4:O23)</f>
        <v>5890.19</v>
      </c>
      <c r="Q23" s="11">
        <f>P23+Summary!$H$5</f>
        <v>6281.08</v>
      </c>
      <c r="R23" s="33" cm="1">
        <f t="array" ref="R23">LOOKUP(4,1/($A$4:A23&lt;&gt;""),$A$4:A23)</f>
        <v>44756</v>
      </c>
    </row>
    <row r="24" spans="1:18" x14ac:dyDescent="0.35">
      <c r="A24" s="22">
        <v>44757</v>
      </c>
      <c r="B24" s="23" t="s">
        <v>64</v>
      </c>
      <c r="C24" s="24"/>
      <c r="D24" s="24">
        <v>12.2</v>
      </c>
      <c r="E24" s="24"/>
      <c r="F24" s="24"/>
      <c r="G24" s="24"/>
      <c r="H24" s="24"/>
      <c r="I24" s="24"/>
      <c r="J24" s="24"/>
      <c r="K24" s="24"/>
      <c r="L24" s="24"/>
      <c r="M24" s="24"/>
      <c r="N24" s="24"/>
      <c r="O24" s="11">
        <f t="shared" si="0"/>
        <v>12.2</v>
      </c>
      <c r="P24" s="11">
        <f>SUM($O$4:O24)</f>
        <v>5902.3899999999994</v>
      </c>
      <c r="Q24" s="11">
        <f>P24+Summary!$H$5</f>
        <v>6293.28</v>
      </c>
      <c r="R24" s="33" cm="1">
        <f t="array" ref="R24">LOOKUP(4,1/($A$4:A24&lt;&gt;""),$A$4:A24)</f>
        <v>44757</v>
      </c>
    </row>
    <row r="25" spans="1:18" x14ac:dyDescent="0.35">
      <c r="A25" s="22"/>
      <c r="B25" s="23" t="s">
        <v>67</v>
      </c>
      <c r="C25" s="24"/>
      <c r="D25" s="24"/>
      <c r="E25" s="24"/>
      <c r="F25" s="24"/>
      <c r="G25" s="24"/>
      <c r="H25" s="24"/>
      <c r="I25" s="24"/>
      <c r="J25" s="24"/>
      <c r="K25" s="24">
        <v>200</v>
      </c>
      <c r="L25" s="24"/>
      <c r="M25" s="24"/>
      <c r="N25" s="24"/>
      <c r="O25" s="11">
        <f t="shared" si="0"/>
        <v>200</v>
      </c>
      <c r="P25" s="11">
        <f>SUM($O$4:O25)</f>
        <v>6102.3899999999994</v>
      </c>
      <c r="Q25" s="11">
        <f>P25+Summary!$H$5</f>
        <v>6493.28</v>
      </c>
      <c r="R25" s="33" cm="1">
        <f t="array" ref="R25">LOOKUP(4,1/($A$4:A25&lt;&gt;""),$A$4:A25)</f>
        <v>44757</v>
      </c>
    </row>
    <row r="26" spans="1:18" x14ac:dyDescent="0.35">
      <c r="A26" s="22">
        <v>44762</v>
      </c>
      <c r="B26" s="23" t="s">
        <v>68</v>
      </c>
      <c r="C26" s="24"/>
      <c r="D26" s="24">
        <v>50.3</v>
      </c>
      <c r="E26" s="24"/>
      <c r="F26" s="24"/>
      <c r="G26" s="24"/>
      <c r="H26" s="24"/>
      <c r="I26" s="24"/>
      <c r="J26" s="24"/>
      <c r="K26" s="24"/>
      <c r="L26" s="24"/>
      <c r="M26" s="24"/>
      <c r="N26" s="24"/>
      <c r="O26" s="11">
        <f t="shared" si="0"/>
        <v>50.3</v>
      </c>
      <c r="P26" s="11">
        <f>SUM($O$4:O26)</f>
        <v>6152.69</v>
      </c>
      <c r="Q26" s="11">
        <f>P26+Summary!$H$5</f>
        <v>6543.58</v>
      </c>
      <c r="R26" s="33" cm="1">
        <f t="array" ref="R26">LOOKUP(4,1/($A$4:A26&lt;&gt;""),$A$4:A26)</f>
        <v>44762</v>
      </c>
    </row>
    <row r="27" spans="1:18" x14ac:dyDescent="0.35">
      <c r="A27" s="22"/>
      <c r="B27" s="23" t="s">
        <v>68</v>
      </c>
      <c r="C27" s="24"/>
      <c r="D27" s="24">
        <v>38.35</v>
      </c>
      <c r="E27" s="24"/>
      <c r="F27" s="24"/>
      <c r="G27" s="24"/>
      <c r="H27" s="24"/>
      <c r="I27" s="24"/>
      <c r="J27" s="24"/>
      <c r="K27" s="24"/>
      <c r="L27" s="24"/>
      <c r="M27" s="24"/>
      <c r="N27" s="24"/>
      <c r="O27" s="11">
        <f t="shared" si="0"/>
        <v>38.35</v>
      </c>
      <c r="P27" s="11">
        <f>SUM($O$4:O27)</f>
        <v>6191.04</v>
      </c>
      <c r="Q27" s="11">
        <f>P27+Summary!$H$5</f>
        <v>6581.93</v>
      </c>
      <c r="R27" s="33" cm="1">
        <f t="array" ref="R27">LOOKUP(4,1/($A$4:A27&lt;&gt;""),$A$4:A27)</f>
        <v>44762</v>
      </c>
    </row>
    <row r="28" spans="1:18" x14ac:dyDescent="0.35">
      <c r="A28" s="22"/>
      <c r="B28" s="23" t="s">
        <v>69</v>
      </c>
      <c r="C28" s="24"/>
      <c r="D28" s="24"/>
      <c r="E28" s="24"/>
      <c r="F28" s="24"/>
      <c r="G28" s="24"/>
      <c r="H28" s="24"/>
      <c r="I28" s="24"/>
      <c r="J28" s="24"/>
      <c r="K28" s="24"/>
      <c r="L28" s="24"/>
      <c r="M28" s="24">
        <v>470.45</v>
      </c>
      <c r="N28" s="24"/>
      <c r="O28" s="11">
        <f t="shared" si="0"/>
        <v>470.45</v>
      </c>
      <c r="P28" s="11">
        <f>SUM($O$4:O28)</f>
        <v>6661.49</v>
      </c>
      <c r="Q28" s="11">
        <f>P28+Summary!$H$5</f>
        <v>7052.38</v>
      </c>
      <c r="R28" s="33" cm="1">
        <f t="array" ref="R28">LOOKUP(4,1/($A$4:A28&lt;&gt;""),$A$4:A28)</f>
        <v>44762</v>
      </c>
    </row>
    <row r="29" spans="1:18" x14ac:dyDescent="0.35">
      <c r="A29" s="22"/>
      <c r="B29" s="23" t="s">
        <v>51</v>
      </c>
      <c r="C29" s="24"/>
      <c r="D29" s="24"/>
      <c r="E29" s="24">
        <v>116.8</v>
      </c>
      <c r="F29" s="24"/>
      <c r="G29" s="24"/>
      <c r="H29" s="24"/>
      <c r="I29" s="24"/>
      <c r="J29" s="24"/>
      <c r="K29" s="24"/>
      <c r="L29" s="24"/>
      <c r="M29" s="24"/>
      <c r="N29" s="24"/>
      <c r="O29" s="11">
        <f t="shared" si="0"/>
        <v>116.8</v>
      </c>
      <c r="P29" s="11">
        <f>SUM($O$4:O29)</f>
        <v>6778.29</v>
      </c>
      <c r="Q29" s="11">
        <f>P29+Summary!$H$5</f>
        <v>7169.18</v>
      </c>
      <c r="R29" s="33" cm="1">
        <f t="array" ref="R29">LOOKUP(4,1/($A$4:A29&lt;&gt;""),$A$4:A29)</f>
        <v>44762</v>
      </c>
    </row>
    <row r="30" spans="1:18" x14ac:dyDescent="0.35">
      <c r="A30" s="22"/>
      <c r="B30" s="23" t="s">
        <v>67</v>
      </c>
      <c r="C30" s="24"/>
      <c r="D30" s="24"/>
      <c r="E30" s="24"/>
      <c r="F30" s="24"/>
      <c r="G30" s="24"/>
      <c r="H30" s="24"/>
      <c r="I30" s="24"/>
      <c r="J30" s="24"/>
      <c r="K30" s="24">
        <v>300</v>
      </c>
      <c r="L30" s="24"/>
      <c r="M30" s="24"/>
      <c r="N30" s="24"/>
      <c r="O30" s="11">
        <f t="shared" si="0"/>
        <v>300</v>
      </c>
      <c r="P30" s="11">
        <f>SUM($O$4:O30)</f>
        <v>7078.29</v>
      </c>
      <c r="Q30" s="11">
        <f>P30+Summary!$H$5</f>
        <v>7469.18</v>
      </c>
      <c r="R30" s="33" cm="1">
        <f t="array" ref="R30">LOOKUP(4,1/($A$4:A30&lt;&gt;""),$A$4:A30)</f>
        <v>44762</v>
      </c>
    </row>
    <row r="31" spans="1:18" x14ac:dyDescent="0.35">
      <c r="A31" s="22">
        <v>44763</v>
      </c>
      <c r="B31" s="23" t="s">
        <v>70</v>
      </c>
      <c r="C31" s="24"/>
      <c r="D31" s="24"/>
      <c r="E31" s="24"/>
      <c r="F31" s="24"/>
      <c r="G31" s="24">
        <v>25</v>
      </c>
      <c r="H31" s="24"/>
      <c r="I31" s="24"/>
      <c r="J31" s="24"/>
      <c r="K31" s="24"/>
      <c r="L31" s="24"/>
      <c r="M31" s="24"/>
      <c r="N31" s="24"/>
      <c r="O31" s="11">
        <f t="shared" si="0"/>
        <v>25</v>
      </c>
      <c r="P31" s="11">
        <f>SUM($O$4:O31)</f>
        <v>7103.29</v>
      </c>
      <c r="Q31" s="11">
        <f>P31+Summary!$H$5</f>
        <v>7494.18</v>
      </c>
      <c r="R31" s="33" cm="1">
        <f t="array" ref="R31">LOOKUP(4,1/($A$4:A31&lt;&gt;""),$A$4:A31)</f>
        <v>44763</v>
      </c>
    </row>
    <row r="32" spans="1:18" x14ac:dyDescent="0.35">
      <c r="A32" s="22">
        <v>44764</v>
      </c>
      <c r="B32" s="23" t="s">
        <v>49</v>
      </c>
      <c r="C32" s="24"/>
      <c r="D32" s="24">
        <v>13.5</v>
      </c>
      <c r="E32" s="24"/>
      <c r="F32" s="24"/>
      <c r="G32" s="24"/>
      <c r="H32" s="24"/>
      <c r="I32" s="24"/>
      <c r="J32" s="24"/>
      <c r="K32" s="24"/>
      <c r="L32" s="24"/>
      <c r="M32" s="24"/>
      <c r="N32" s="24"/>
      <c r="O32" s="11">
        <f t="shared" si="0"/>
        <v>13.5</v>
      </c>
      <c r="P32" s="11">
        <f>SUM($O$4:O32)</f>
        <v>7116.79</v>
      </c>
      <c r="Q32" s="11">
        <f>P32+Summary!$H$5</f>
        <v>7507.68</v>
      </c>
      <c r="R32" s="33" cm="1">
        <f t="array" ref="R32">LOOKUP(4,1/($A$4:A32&lt;&gt;""),$A$4:A32)</f>
        <v>44764</v>
      </c>
    </row>
    <row r="33" spans="1:18" x14ac:dyDescent="0.35">
      <c r="A33" s="22">
        <v>44765</v>
      </c>
      <c r="B33" s="23" t="s">
        <v>71</v>
      </c>
      <c r="C33" s="24"/>
      <c r="D33" s="24"/>
      <c r="E33" s="24"/>
      <c r="F33" s="24"/>
      <c r="G33" s="24"/>
      <c r="H33" s="24">
        <v>85.09</v>
      </c>
      <c r="I33" s="24"/>
      <c r="J33" s="24"/>
      <c r="K33" s="24"/>
      <c r="L33" s="24"/>
      <c r="M33" s="24"/>
      <c r="N33" s="24"/>
      <c r="O33" s="11">
        <f t="shared" si="0"/>
        <v>85.09</v>
      </c>
      <c r="P33" s="11">
        <f>SUM($O$4:O33)</f>
        <v>7201.88</v>
      </c>
      <c r="Q33" s="11">
        <f>P33+Summary!$H$5</f>
        <v>7592.77</v>
      </c>
      <c r="R33" s="33" cm="1">
        <f t="array" ref="R33">LOOKUP(4,1/($A$4:A33&lt;&gt;""),$A$4:A33)</f>
        <v>44765</v>
      </c>
    </row>
    <row r="34" spans="1:18" x14ac:dyDescent="0.35">
      <c r="A34" s="22"/>
      <c r="B34" s="23" t="s">
        <v>51</v>
      </c>
      <c r="C34" s="24"/>
      <c r="D34" s="24"/>
      <c r="E34" s="24">
        <v>33.799999999999997</v>
      </c>
      <c r="F34" s="24"/>
      <c r="G34" s="24"/>
      <c r="H34" s="24"/>
      <c r="I34" s="24"/>
      <c r="J34" s="24"/>
      <c r="K34" s="24"/>
      <c r="L34" s="24"/>
      <c r="M34" s="24"/>
      <c r="N34" s="24"/>
      <c r="O34" s="11">
        <f t="shared" si="0"/>
        <v>33.799999999999997</v>
      </c>
      <c r="P34" s="11">
        <f>SUM($O$4:O34)</f>
        <v>7235.68</v>
      </c>
      <c r="Q34" s="11">
        <f>P34+Summary!$H$5</f>
        <v>7626.5700000000006</v>
      </c>
      <c r="R34" s="33" cm="1">
        <f t="array" ref="R34">LOOKUP(4,1/($A$4:A34&lt;&gt;""),$A$4:A34)</f>
        <v>44765</v>
      </c>
    </row>
    <row r="35" spans="1:18" x14ac:dyDescent="0.35">
      <c r="A35" s="22">
        <v>44768</v>
      </c>
      <c r="B35" s="23" t="s">
        <v>72</v>
      </c>
      <c r="C35" s="24"/>
      <c r="D35" s="24"/>
      <c r="E35" s="24"/>
      <c r="F35" s="24"/>
      <c r="G35" s="24"/>
      <c r="H35" s="24">
        <v>10</v>
      </c>
      <c r="I35" s="24"/>
      <c r="J35" s="24"/>
      <c r="K35" s="24"/>
      <c r="L35" s="24"/>
      <c r="M35" s="24"/>
      <c r="N35" s="24"/>
      <c r="O35" s="11">
        <f t="shared" si="0"/>
        <v>10</v>
      </c>
      <c r="P35" s="11">
        <f>SUM($O$4:O35)</f>
        <v>7245.68</v>
      </c>
      <c r="Q35" s="11">
        <f>P35+Summary!$H$5</f>
        <v>7636.5700000000006</v>
      </c>
      <c r="R35" s="33" cm="1">
        <f t="array" ref="R35">LOOKUP(4,1/($A$4:A35&lt;&gt;""),$A$4:A35)</f>
        <v>44768</v>
      </c>
    </row>
    <row r="36" spans="1:18" x14ac:dyDescent="0.35">
      <c r="A36" s="22"/>
      <c r="B36" s="23" t="s">
        <v>72</v>
      </c>
      <c r="C36" s="24"/>
      <c r="D36" s="24"/>
      <c r="E36" s="24"/>
      <c r="F36" s="24"/>
      <c r="G36" s="24"/>
      <c r="H36" s="24">
        <v>10</v>
      </c>
      <c r="I36" s="24"/>
      <c r="J36" s="24"/>
      <c r="K36" s="24"/>
      <c r="L36" s="24"/>
      <c r="M36" s="24"/>
      <c r="N36" s="24"/>
      <c r="O36" s="11">
        <f t="shared" si="0"/>
        <v>10</v>
      </c>
      <c r="P36" s="11">
        <f>SUM($O$4:O36)</f>
        <v>7255.68</v>
      </c>
      <c r="Q36" s="11">
        <f>P36+Summary!$H$5</f>
        <v>7646.5700000000006</v>
      </c>
      <c r="R36" s="33" cm="1">
        <f t="array" ref="R36">LOOKUP(4,1/($A$4:A36&lt;&gt;""),$A$4:A36)</f>
        <v>44768</v>
      </c>
    </row>
    <row r="37" spans="1:18" x14ac:dyDescent="0.35">
      <c r="A37" s="22"/>
      <c r="B37" s="23" t="s">
        <v>73</v>
      </c>
      <c r="C37" s="24"/>
      <c r="D37" s="24"/>
      <c r="E37" s="24"/>
      <c r="F37" s="24"/>
      <c r="G37" s="24"/>
      <c r="H37" s="24"/>
      <c r="I37" s="24"/>
      <c r="J37" s="24"/>
      <c r="K37" s="24"/>
      <c r="L37" s="24"/>
      <c r="M37" s="24"/>
      <c r="N37" s="24">
        <v>14.8</v>
      </c>
      <c r="O37" s="11">
        <f t="shared" si="0"/>
        <v>14.8</v>
      </c>
      <c r="P37" s="11">
        <f>SUM($O$4:O37)</f>
        <v>7270.4800000000005</v>
      </c>
      <c r="Q37" s="11">
        <f>P37+Summary!$H$5</f>
        <v>7661.3700000000008</v>
      </c>
      <c r="R37" s="33" cm="1">
        <f t="array" ref="R37">LOOKUP(4,1/($A$4:A37&lt;&gt;""),$A$4:A37)</f>
        <v>44768</v>
      </c>
    </row>
    <row r="38" spans="1:18" x14ac:dyDescent="0.35">
      <c r="A38" s="22">
        <v>44769</v>
      </c>
      <c r="B38" s="23" t="s">
        <v>68</v>
      </c>
      <c r="C38" s="24"/>
      <c r="D38" s="24">
        <v>35.6</v>
      </c>
      <c r="E38" s="24"/>
      <c r="F38" s="24"/>
      <c r="G38" s="24"/>
      <c r="H38" s="24"/>
      <c r="I38" s="24"/>
      <c r="J38" s="24"/>
      <c r="K38" s="24"/>
      <c r="L38" s="24"/>
      <c r="M38" s="24"/>
      <c r="N38" s="24"/>
      <c r="O38" s="11">
        <f t="shared" si="0"/>
        <v>35.6</v>
      </c>
      <c r="P38" s="11">
        <f>SUM($O$4:O38)</f>
        <v>7306.0800000000008</v>
      </c>
      <c r="Q38" s="11">
        <f>P38+Summary!$H$5</f>
        <v>7696.9700000000012</v>
      </c>
      <c r="R38" s="33" cm="1">
        <f t="array" ref="R38">LOOKUP(4,1/($A$4:A38&lt;&gt;""),$A$4:A38)</f>
        <v>44769</v>
      </c>
    </row>
    <row r="39" spans="1:18" x14ac:dyDescent="0.35">
      <c r="A39" s="22"/>
      <c r="B39" s="23" t="s">
        <v>51</v>
      </c>
      <c r="C39" s="24"/>
      <c r="D39" s="24"/>
      <c r="E39" s="24">
        <v>31.45</v>
      </c>
      <c r="F39" s="24"/>
      <c r="G39" s="24"/>
      <c r="H39" s="24"/>
      <c r="I39" s="24"/>
      <c r="J39" s="24"/>
      <c r="K39" s="24"/>
      <c r="L39" s="24"/>
      <c r="M39" s="24"/>
      <c r="N39" s="24"/>
      <c r="O39" s="11">
        <f t="shared" si="0"/>
        <v>31.45</v>
      </c>
      <c r="P39" s="11">
        <f>SUM($O$4:O39)</f>
        <v>7337.5300000000007</v>
      </c>
      <c r="Q39" s="11">
        <f>P39+Summary!$H$5</f>
        <v>7728.420000000001</v>
      </c>
      <c r="R39" s="33" cm="1">
        <f t="array" ref="R39">LOOKUP(4,1/($A$4:A39&lt;&gt;""),$A$4:A39)</f>
        <v>44769</v>
      </c>
    </row>
    <row r="40" spans="1:18" x14ac:dyDescent="0.35">
      <c r="A40" s="22">
        <v>44770</v>
      </c>
      <c r="B40" s="23" t="s">
        <v>50</v>
      </c>
      <c r="C40" s="24"/>
      <c r="D40" s="24"/>
      <c r="E40" s="24"/>
      <c r="F40" s="24"/>
      <c r="G40" s="24"/>
      <c r="H40" s="24"/>
      <c r="I40" s="24"/>
      <c r="J40" s="24">
        <v>3700</v>
      </c>
      <c r="K40" s="24"/>
      <c r="L40" s="24"/>
      <c r="M40" s="24"/>
      <c r="N40" s="24"/>
      <c r="O40" s="11">
        <f t="shared" si="0"/>
        <v>3700</v>
      </c>
      <c r="P40" s="11">
        <f>SUM($O$4:O40)</f>
        <v>11037.53</v>
      </c>
      <c r="Q40" s="11">
        <f>P40+Summary!$H$5</f>
        <v>11428.42</v>
      </c>
      <c r="R40" s="33" cm="1">
        <f t="array" ref="R40">LOOKUP(4,1/($A$4:A40&lt;&gt;""),$A$4:A40)</f>
        <v>44770</v>
      </c>
    </row>
    <row r="41" spans="1:18" x14ac:dyDescent="0.35">
      <c r="A41" s="22">
        <v>44771</v>
      </c>
      <c r="B41" s="23" t="s">
        <v>70</v>
      </c>
      <c r="C41" s="24"/>
      <c r="D41" s="24"/>
      <c r="E41" s="24"/>
      <c r="F41" s="24"/>
      <c r="G41" s="24">
        <v>25</v>
      </c>
      <c r="H41" s="24"/>
      <c r="I41" s="24"/>
      <c r="J41" s="24"/>
      <c r="K41" s="24"/>
      <c r="L41" s="24"/>
      <c r="M41" s="24"/>
      <c r="N41" s="24"/>
      <c r="O41" s="11">
        <f t="shared" si="0"/>
        <v>25</v>
      </c>
      <c r="P41" s="11">
        <f>SUM($O$4:O41)</f>
        <v>11062.53</v>
      </c>
      <c r="Q41" s="11">
        <f>P41+Summary!$H$5</f>
        <v>11453.42</v>
      </c>
      <c r="R41" s="33" cm="1">
        <f t="array" ref="R41">LOOKUP(4,1/($A$4:A41&lt;&gt;""),$A$4:A41)</f>
        <v>44771</v>
      </c>
    </row>
    <row r="42" spans="1:18" x14ac:dyDescent="0.35">
      <c r="A42" s="22"/>
      <c r="B42" s="23" t="s">
        <v>82</v>
      </c>
      <c r="C42" s="24">
        <v>12</v>
      </c>
      <c r="D42" s="24"/>
      <c r="E42" s="24"/>
      <c r="F42" s="24"/>
      <c r="G42" s="24"/>
      <c r="H42" s="24"/>
      <c r="I42" s="24"/>
      <c r="J42" s="24"/>
      <c r="K42" s="24"/>
      <c r="L42" s="24"/>
      <c r="M42" s="24"/>
      <c r="N42" s="24"/>
      <c r="O42" s="11">
        <f t="shared" si="0"/>
        <v>12</v>
      </c>
      <c r="P42" s="11">
        <f>SUM($O$4:O42)</f>
        <v>11074.53</v>
      </c>
      <c r="Q42" s="11">
        <f>P42+Summary!$H$5</f>
        <v>11465.42</v>
      </c>
      <c r="R42" s="33" cm="1">
        <f t="array" ref="R42">LOOKUP(4,1/($A$4:A42&lt;&gt;""),$A$4:A42)</f>
        <v>44771</v>
      </c>
    </row>
    <row r="43" spans="1:18" x14ac:dyDescent="0.35">
      <c r="A43" s="22">
        <v>44775</v>
      </c>
      <c r="B43" s="23" t="s">
        <v>51</v>
      </c>
      <c r="C43" s="24"/>
      <c r="D43" s="24"/>
      <c r="E43" s="24">
        <v>36.4</v>
      </c>
      <c r="F43" s="24"/>
      <c r="G43" s="24"/>
      <c r="H43" s="24"/>
      <c r="I43" s="24"/>
      <c r="J43" s="24"/>
      <c r="K43" s="24"/>
      <c r="L43" s="24"/>
      <c r="M43" s="24"/>
      <c r="N43" s="24"/>
      <c r="O43" s="11">
        <f t="shared" si="0"/>
        <v>36.4</v>
      </c>
      <c r="P43" s="11">
        <f>SUM($O$4:O43)</f>
        <v>11110.93</v>
      </c>
      <c r="Q43" s="11">
        <f>P43+Summary!$H$5</f>
        <v>11501.82</v>
      </c>
      <c r="R43" s="33" cm="1">
        <f t="array" ref="R43">LOOKUP(4,1/($A$4:A43&lt;&gt;""),$A$4:A43)</f>
        <v>44775</v>
      </c>
    </row>
    <row r="44" spans="1:18" x14ac:dyDescent="0.35">
      <c r="A44" s="22">
        <v>44776</v>
      </c>
      <c r="B44" s="23" t="s">
        <v>68</v>
      </c>
      <c r="C44" s="24"/>
      <c r="D44" s="24">
        <v>60.6</v>
      </c>
      <c r="E44" s="24"/>
      <c r="F44" s="24"/>
      <c r="G44" s="24"/>
      <c r="H44" s="24"/>
      <c r="I44" s="24"/>
      <c r="J44" s="24"/>
      <c r="K44" s="24"/>
      <c r="L44" s="24"/>
      <c r="M44" s="24"/>
      <c r="N44" s="24"/>
      <c r="O44" s="11">
        <f t="shared" si="0"/>
        <v>60.6</v>
      </c>
      <c r="P44" s="11">
        <f>SUM($O$4:O44)</f>
        <v>11171.53</v>
      </c>
      <c r="Q44" s="11">
        <f>P44+Summary!$H$5</f>
        <v>11562.42</v>
      </c>
      <c r="R44" s="33" cm="1">
        <f t="array" ref="R44">LOOKUP(4,1/($A$4:A44&lt;&gt;""),$A$4:A44)</f>
        <v>44776</v>
      </c>
    </row>
    <row r="45" spans="1:18" x14ac:dyDescent="0.35">
      <c r="A45" s="22"/>
      <c r="B45" s="23" t="s">
        <v>69</v>
      </c>
      <c r="C45" s="24"/>
      <c r="D45" s="24"/>
      <c r="E45" s="24"/>
      <c r="F45" s="24"/>
      <c r="G45" s="24"/>
      <c r="H45" s="24"/>
      <c r="I45" s="24"/>
      <c r="J45" s="24"/>
      <c r="K45" s="24"/>
      <c r="L45" s="24"/>
      <c r="M45" s="24">
        <v>285.82</v>
      </c>
      <c r="N45" s="24"/>
      <c r="O45" s="11">
        <f t="shared" si="0"/>
        <v>285.82</v>
      </c>
      <c r="P45" s="11">
        <f>SUM($O$4:O45)</f>
        <v>11457.35</v>
      </c>
      <c r="Q45" s="11">
        <f>P45+Summary!$H$5</f>
        <v>11848.24</v>
      </c>
      <c r="R45" s="33" cm="1">
        <f t="array" ref="R45">LOOKUP(4,1/($A$4:A45&lt;&gt;""),$A$4:A45)</f>
        <v>44776</v>
      </c>
    </row>
    <row r="46" spans="1:18" x14ac:dyDescent="0.35">
      <c r="A46" s="22">
        <v>44778</v>
      </c>
      <c r="B46" s="23" t="s">
        <v>83</v>
      </c>
      <c r="C46" s="24"/>
      <c r="D46" s="24">
        <v>14.5</v>
      </c>
      <c r="E46" s="24"/>
      <c r="F46" s="24"/>
      <c r="G46" s="24"/>
      <c r="H46" s="24"/>
      <c r="I46" s="24"/>
      <c r="J46" s="24"/>
      <c r="K46" s="24"/>
      <c r="L46" s="24"/>
      <c r="M46" s="24"/>
      <c r="N46" s="24"/>
      <c r="O46" s="11">
        <f t="shared" si="0"/>
        <v>14.5</v>
      </c>
      <c r="P46" s="11">
        <f>SUM($O$4:O46)</f>
        <v>11471.85</v>
      </c>
      <c r="Q46" s="11">
        <f>P46+Summary!$H$5</f>
        <v>11862.74</v>
      </c>
      <c r="R46" s="33" cm="1">
        <f t="array" ref="R46">LOOKUP(4,1/($A$4:A46&lt;&gt;""),$A$4:A46)</f>
        <v>44778</v>
      </c>
    </row>
    <row r="47" spans="1:18" x14ac:dyDescent="0.35">
      <c r="A47" s="22"/>
      <c r="B47" s="23" t="s">
        <v>51</v>
      </c>
      <c r="C47" s="24"/>
      <c r="D47" s="24"/>
      <c r="E47" s="24">
        <v>65</v>
      </c>
      <c r="F47" s="24"/>
      <c r="G47" s="24"/>
      <c r="H47" s="24"/>
      <c r="I47" s="24"/>
      <c r="J47" s="24"/>
      <c r="K47" s="24"/>
      <c r="L47" s="24"/>
      <c r="M47" s="24"/>
      <c r="N47" s="24"/>
      <c r="O47" s="11">
        <f t="shared" si="0"/>
        <v>65</v>
      </c>
      <c r="P47" s="11">
        <f>SUM($O$4:O47)</f>
        <v>11536.85</v>
      </c>
      <c r="Q47" s="11">
        <f>P47+Summary!$H$5</f>
        <v>11927.74</v>
      </c>
      <c r="R47" s="33" cm="1">
        <f t="array" ref="R47">LOOKUP(4,1/($A$4:A47&lt;&gt;""),$A$4:A47)</f>
        <v>44778</v>
      </c>
    </row>
    <row r="48" spans="1:18" x14ac:dyDescent="0.35">
      <c r="A48" s="22">
        <v>44779</v>
      </c>
      <c r="B48" s="23" t="s">
        <v>84</v>
      </c>
      <c r="C48" s="24"/>
      <c r="D48" s="24">
        <v>8.1199999999999992</v>
      </c>
      <c r="E48" s="24"/>
      <c r="F48" s="24"/>
      <c r="G48" s="24"/>
      <c r="H48" s="24"/>
      <c r="I48" s="24"/>
      <c r="J48" s="24"/>
      <c r="K48" s="24"/>
      <c r="L48" s="24"/>
      <c r="M48" s="24"/>
      <c r="N48" s="24"/>
      <c r="O48" s="11">
        <f t="shared" si="0"/>
        <v>8.1199999999999992</v>
      </c>
      <c r="P48" s="11">
        <f>SUM($O$4:O48)</f>
        <v>11544.970000000001</v>
      </c>
      <c r="Q48" s="11">
        <f>P48+Summary!$H$5</f>
        <v>11935.86</v>
      </c>
      <c r="R48" s="33" cm="1">
        <f t="array" ref="R48">LOOKUP(4,1/($A$4:A48&lt;&gt;""),$A$4:A48)</f>
        <v>44779</v>
      </c>
    </row>
    <row r="49" spans="1:18" x14ac:dyDescent="0.35">
      <c r="A49" s="22"/>
      <c r="B49" s="23" t="s">
        <v>84</v>
      </c>
      <c r="C49" s="24"/>
      <c r="D49" s="24">
        <v>20.3</v>
      </c>
      <c r="E49" s="24"/>
      <c r="F49" s="24"/>
      <c r="G49" s="24"/>
      <c r="H49" s="24"/>
      <c r="I49" s="24"/>
      <c r="J49" s="24"/>
      <c r="K49" s="24"/>
      <c r="L49" s="24"/>
      <c r="M49" s="24"/>
      <c r="N49" s="24"/>
      <c r="O49" s="11">
        <f t="shared" si="0"/>
        <v>20.3</v>
      </c>
      <c r="P49" s="11">
        <f>SUM($O$4:O49)</f>
        <v>11565.27</v>
      </c>
      <c r="Q49" s="11">
        <f>P49+Summary!$H$5</f>
        <v>11956.16</v>
      </c>
      <c r="R49" s="33" cm="1">
        <f t="array" ref="R49">LOOKUP(4,1/($A$4:A49&lt;&gt;""),$A$4:A49)</f>
        <v>44779</v>
      </c>
    </row>
    <row r="50" spans="1:18" x14ac:dyDescent="0.35">
      <c r="A50" s="22">
        <v>44782</v>
      </c>
      <c r="B50" s="23" t="s">
        <v>51</v>
      </c>
      <c r="C50" s="24"/>
      <c r="D50" s="24"/>
      <c r="E50" s="24">
        <v>45.5</v>
      </c>
      <c r="F50" s="24"/>
      <c r="G50" s="24"/>
      <c r="H50" s="24"/>
      <c r="I50" s="24"/>
      <c r="J50" s="24"/>
      <c r="K50" s="24"/>
      <c r="L50" s="24"/>
      <c r="M50" s="24"/>
      <c r="N50" s="24"/>
      <c r="O50" s="11">
        <f t="shared" si="0"/>
        <v>45.5</v>
      </c>
      <c r="P50" s="11">
        <f>SUM($O$4:O50)</f>
        <v>11610.77</v>
      </c>
      <c r="Q50" s="11">
        <f>P50+Summary!$H$5</f>
        <v>12001.66</v>
      </c>
      <c r="R50" s="33" cm="1">
        <f t="array" ref="R50">LOOKUP(4,1/($A$4:A50&lt;&gt;""),$A$4:A50)</f>
        <v>44782</v>
      </c>
    </row>
    <row r="51" spans="1:18" x14ac:dyDescent="0.35">
      <c r="A51" s="22">
        <v>44783</v>
      </c>
      <c r="B51" s="23" t="s">
        <v>68</v>
      </c>
      <c r="C51" s="24"/>
      <c r="D51" s="24">
        <v>61.45</v>
      </c>
      <c r="E51" s="24"/>
      <c r="F51" s="24"/>
      <c r="G51" s="24"/>
      <c r="H51" s="24"/>
      <c r="I51" s="24"/>
      <c r="J51" s="24"/>
      <c r="K51" s="24"/>
      <c r="L51" s="24"/>
      <c r="M51" s="24"/>
      <c r="N51" s="24"/>
      <c r="O51" s="11">
        <f t="shared" si="0"/>
        <v>61.45</v>
      </c>
      <c r="P51" s="11">
        <f>SUM($O$4:O51)</f>
        <v>11672.220000000001</v>
      </c>
      <c r="Q51" s="11">
        <f>P51+Summary!$H$5</f>
        <v>12063.11</v>
      </c>
      <c r="R51" s="33" cm="1">
        <f t="array" ref="R51">LOOKUP(4,1/($A$4:A51&lt;&gt;""),$A$4:A51)</f>
        <v>44783</v>
      </c>
    </row>
    <row r="52" spans="1:18" x14ac:dyDescent="0.35">
      <c r="A52" s="22"/>
      <c r="B52" s="23" t="s">
        <v>51</v>
      </c>
      <c r="C52" s="24"/>
      <c r="D52" s="24"/>
      <c r="E52" s="24">
        <v>7</v>
      </c>
      <c r="F52" s="24"/>
      <c r="G52" s="24"/>
      <c r="H52" s="24"/>
      <c r="I52" s="24"/>
      <c r="J52" s="24"/>
      <c r="K52" s="24"/>
      <c r="L52" s="24"/>
      <c r="M52" s="24"/>
      <c r="N52" s="24"/>
      <c r="O52" s="11">
        <f t="shared" si="0"/>
        <v>7</v>
      </c>
      <c r="P52" s="11">
        <f>SUM($O$4:O52)</f>
        <v>11679.220000000001</v>
      </c>
      <c r="Q52" s="11">
        <f>P52+Summary!$H$5</f>
        <v>12070.11</v>
      </c>
      <c r="R52" s="33" cm="1">
        <f t="array" ref="R52">LOOKUP(4,1/($A$4:A52&lt;&gt;""),$A$4:A52)</f>
        <v>44783</v>
      </c>
    </row>
    <row r="53" spans="1:18" x14ac:dyDescent="0.35">
      <c r="A53" s="22"/>
      <c r="B53" s="23" t="s">
        <v>51</v>
      </c>
      <c r="C53" s="24"/>
      <c r="D53" s="24"/>
      <c r="E53" s="24">
        <v>54</v>
      </c>
      <c r="F53" s="24"/>
      <c r="G53" s="24"/>
      <c r="H53" s="24"/>
      <c r="I53" s="24"/>
      <c r="J53" s="24"/>
      <c r="K53" s="24"/>
      <c r="L53" s="24"/>
      <c r="M53" s="24"/>
      <c r="N53" s="24"/>
      <c r="O53" s="11">
        <f t="shared" si="0"/>
        <v>54</v>
      </c>
      <c r="P53" s="11">
        <f>SUM($O$4:O53)</f>
        <v>11733.220000000001</v>
      </c>
      <c r="Q53" s="11">
        <f>P53+Summary!$H$5</f>
        <v>12124.11</v>
      </c>
      <c r="R53" s="33" cm="1">
        <f t="array" ref="R53">LOOKUP(4,1/($A$4:A53&lt;&gt;""),$A$4:A53)</f>
        <v>44783</v>
      </c>
    </row>
    <row r="54" spans="1:18" x14ac:dyDescent="0.35">
      <c r="A54" s="22">
        <v>44784</v>
      </c>
      <c r="B54" s="23" t="s">
        <v>61</v>
      </c>
      <c r="C54" s="24"/>
      <c r="D54" s="24"/>
      <c r="E54" s="24"/>
      <c r="F54" s="24"/>
      <c r="G54" s="24">
        <v>7.99</v>
      </c>
      <c r="H54" s="24"/>
      <c r="I54" s="24"/>
      <c r="J54" s="24"/>
      <c r="K54" s="24"/>
      <c r="L54" s="24"/>
      <c r="M54" s="24"/>
      <c r="N54" s="24"/>
      <c r="O54" s="11">
        <f t="shared" si="0"/>
        <v>7.99</v>
      </c>
      <c r="P54" s="11">
        <f>SUM($O$4:O54)</f>
        <v>11741.210000000001</v>
      </c>
      <c r="Q54" s="11">
        <f>P54+Summary!$H$5</f>
        <v>12132.1</v>
      </c>
      <c r="R54" s="33" cm="1">
        <f t="array" ref="R54">LOOKUP(4,1/($A$4:A54&lt;&gt;""),$A$4:A54)</f>
        <v>44784</v>
      </c>
    </row>
    <row r="55" spans="1:18" x14ac:dyDescent="0.35">
      <c r="A55" s="22"/>
      <c r="B55" s="23" t="s">
        <v>85</v>
      </c>
      <c r="C55" s="24"/>
      <c r="D55" s="24"/>
      <c r="E55" s="24"/>
      <c r="F55" s="24"/>
      <c r="G55" s="24"/>
      <c r="H55" s="24">
        <v>195</v>
      </c>
      <c r="I55" s="24"/>
      <c r="J55" s="24"/>
      <c r="K55" s="24"/>
      <c r="L55" s="24"/>
      <c r="M55" s="24"/>
      <c r="N55" s="24"/>
      <c r="O55" s="11">
        <f t="shared" si="0"/>
        <v>195</v>
      </c>
      <c r="P55" s="11">
        <f>SUM($O$4:O55)</f>
        <v>11936.210000000001</v>
      </c>
      <c r="Q55" s="11">
        <f>P55+Summary!$H$5</f>
        <v>12327.1</v>
      </c>
      <c r="R55" s="33" cm="1">
        <f t="array" ref="R55">LOOKUP(4,1/($A$4:A55&lt;&gt;""),$A$4:A55)</f>
        <v>44784</v>
      </c>
    </row>
    <row r="56" spans="1:18" x14ac:dyDescent="0.35">
      <c r="A56" s="22"/>
      <c r="B56" s="23" t="s">
        <v>86</v>
      </c>
      <c r="C56" s="24"/>
      <c r="D56" s="24"/>
      <c r="E56" s="24">
        <v>10.3</v>
      </c>
      <c r="F56" s="24"/>
      <c r="G56" s="24"/>
      <c r="H56" s="24"/>
      <c r="I56" s="24"/>
      <c r="J56" s="24"/>
      <c r="K56" s="24"/>
      <c r="L56" s="24"/>
      <c r="M56" s="24"/>
      <c r="N56" s="24"/>
      <c r="O56" s="11">
        <f t="shared" si="0"/>
        <v>10.3</v>
      </c>
      <c r="P56" s="11">
        <f>SUM($O$4:O56)</f>
        <v>11946.51</v>
      </c>
      <c r="Q56" s="11">
        <f>P56+Summary!$H$5</f>
        <v>12337.4</v>
      </c>
      <c r="R56" s="33" cm="1">
        <f t="array" ref="R56">LOOKUP(4,1/($A$4:A56&lt;&gt;""),$A$4:A56)</f>
        <v>44784</v>
      </c>
    </row>
    <row r="57" spans="1:18" x14ac:dyDescent="0.35">
      <c r="A57" s="22">
        <v>44785</v>
      </c>
      <c r="B57" s="23" t="s">
        <v>58</v>
      </c>
      <c r="C57" s="24"/>
      <c r="D57" s="24"/>
      <c r="E57" s="24"/>
      <c r="F57" s="24"/>
      <c r="G57" s="24"/>
      <c r="H57" s="24">
        <v>150</v>
      </c>
      <c r="I57" s="24"/>
      <c r="J57" s="24"/>
      <c r="K57" s="24"/>
      <c r="L57" s="24"/>
      <c r="M57" s="24"/>
      <c r="N57" s="24"/>
      <c r="O57" s="11">
        <f t="shared" si="0"/>
        <v>150</v>
      </c>
      <c r="P57" s="11">
        <f>SUM($O$4:O57)</f>
        <v>12096.51</v>
      </c>
      <c r="Q57" s="11">
        <f>P57+Summary!$H$5</f>
        <v>12487.4</v>
      </c>
      <c r="R57" s="33" cm="1">
        <f t="array" ref="R57">LOOKUP(4,1/($A$4:A57&lt;&gt;""),$A$4:A57)</f>
        <v>44785</v>
      </c>
    </row>
    <row r="58" spans="1:18" x14ac:dyDescent="0.35">
      <c r="A58" s="22"/>
      <c r="B58" s="23" t="s">
        <v>60</v>
      </c>
      <c r="C58" s="24"/>
      <c r="D58" s="24"/>
      <c r="E58" s="24"/>
      <c r="F58" s="24"/>
      <c r="G58" s="24">
        <v>18.989999999999998</v>
      </c>
      <c r="H58" s="24"/>
      <c r="I58" s="24"/>
      <c r="J58" s="24"/>
      <c r="K58" s="24"/>
      <c r="L58" s="24"/>
      <c r="M58" s="24"/>
      <c r="N58" s="24"/>
      <c r="O58" s="11">
        <f>SUM(C58:N58)</f>
        <v>18.989999999999998</v>
      </c>
      <c r="P58" s="11">
        <f>SUM($O$4:O58)</f>
        <v>12115.5</v>
      </c>
      <c r="Q58" s="11">
        <f>P58+Summary!$H$5</f>
        <v>12506.39</v>
      </c>
      <c r="R58" s="33" cm="1">
        <f t="array" ref="R58">LOOKUP(4,1/($A$4:A58&lt;&gt;""),$A$4:A58)</f>
        <v>44785</v>
      </c>
    </row>
    <row r="59" spans="1:18" x14ac:dyDescent="0.35">
      <c r="A59" s="22"/>
      <c r="B59" s="23" t="s">
        <v>50</v>
      </c>
      <c r="C59" s="24"/>
      <c r="D59" s="24"/>
      <c r="E59" s="24"/>
      <c r="F59" s="24"/>
      <c r="G59" s="24"/>
      <c r="H59" s="24"/>
      <c r="I59" s="24"/>
      <c r="J59" s="24">
        <v>1000</v>
      </c>
      <c r="K59" s="24"/>
      <c r="L59" s="24"/>
      <c r="M59" s="24"/>
      <c r="N59" s="24"/>
      <c r="O59" s="11">
        <f t="shared" ref="O59:O122" si="1">SUM(C59:N59)</f>
        <v>1000</v>
      </c>
      <c r="P59" s="11">
        <f>SUM($O$4:O59)</f>
        <v>13115.5</v>
      </c>
      <c r="Q59" s="11">
        <f>P59+Summary!$H$5</f>
        <v>13506.39</v>
      </c>
      <c r="R59" s="33" cm="1">
        <f t="array" ref="R59">LOOKUP(4,1/($A$4:A59&lt;&gt;""),$A$4:A59)</f>
        <v>44785</v>
      </c>
    </row>
    <row r="60" spans="1:18" x14ac:dyDescent="0.35">
      <c r="A60" s="22">
        <v>44786</v>
      </c>
      <c r="B60" s="23" t="s">
        <v>87</v>
      </c>
      <c r="C60" s="24"/>
      <c r="D60" s="24">
        <v>15.2</v>
      </c>
      <c r="E60" s="24"/>
      <c r="F60" s="24"/>
      <c r="G60" s="24"/>
      <c r="H60" s="24"/>
      <c r="I60" s="24"/>
      <c r="J60" s="24"/>
      <c r="K60" s="24"/>
      <c r="L60" s="24"/>
      <c r="M60" s="24"/>
      <c r="N60" s="24"/>
      <c r="O60" s="11">
        <f t="shared" si="1"/>
        <v>15.2</v>
      </c>
      <c r="P60" s="11">
        <f>SUM($O$4:O60)</f>
        <v>13130.7</v>
      </c>
      <c r="Q60" s="11">
        <f>P60+Summary!$H$5</f>
        <v>13521.59</v>
      </c>
      <c r="R60" s="33" cm="1">
        <f t="array" ref="R60">LOOKUP(4,1/($A$4:A60&lt;&gt;""),$A$4:A60)</f>
        <v>44786</v>
      </c>
    </row>
    <row r="61" spans="1:18" x14ac:dyDescent="0.35">
      <c r="A61" s="22"/>
      <c r="B61" s="23" t="s">
        <v>51</v>
      </c>
      <c r="C61" s="24"/>
      <c r="D61" s="24"/>
      <c r="E61" s="24">
        <v>18.25</v>
      </c>
      <c r="F61" s="24"/>
      <c r="G61" s="24"/>
      <c r="H61" s="24"/>
      <c r="I61" s="24"/>
      <c r="J61" s="24"/>
      <c r="K61" s="24"/>
      <c r="L61" s="24"/>
      <c r="M61" s="24"/>
      <c r="N61" s="24"/>
      <c r="O61" s="11">
        <f t="shared" si="1"/>
        <v>18.25</v>
      </c>
      <c r="P61" s="11">
        <f>SUM($O$4:O61)</f>
        <v>13148.95</v>
      </c>
      <c r="Q61" s="11">
        <f>P61+Summary!$H$5</f>
        <v>13539.84</v>
      </c>
      <c r="R61" s="33" cm="1">
        <f t="array" ref="R61">LOOKUP(4,1/($A$4:A61&lt;&gt;""),$A$4:A61)</f>
        <v>44786</v>
      </c>
    </row>
    <row r="62" spans="1:18" x14ac:dyDescent="0.35">
      <c r="A62" s="22">
        <v>44789</v>
      </c>
      <c r="B62" s="23" t="s">
        <v>88</v>
      </c>
      <c r="C62" s="24"/>
      <c r="D62" s="24"/>
      <c r="E62" s="24"/>
      <c r="F62" s="24"/>
      <c r="G62" s="24"/>
      <c r="H62" s="24"/>
      <c r="I62" s="24"/>
      <c r="J62" s="24"/>
      <c r="K62" s="24"/>
      <c r="L62" s="24"/>
      <c r="M62" s="24">
        <v>36</v>
      </c>
      <c r="N62" s="24"/>
      <c r="O62" s="11">
        <f t="shared" si="1"/>
        <v>36</v>
      </c>
      <c r="P62" s="11">
        <f>SUM($O$4:O62)</f>
        <v>13184.95</v>
      </c>
      <c r="Q62" s="11">
        <f>P62+Summary!$H$5</f>
        <v>13575.84</v>
      </c>
      <c r="R62" s="33" cm="1">
        <f t="array" ref="R62">LOOKUP(4,1/($A$4:A62&lt;&gt;""),$A$4:A62)</f>
        <v>44789</v>
      </c>
    </row>
    <row r="63" spans="1:18" x14ac:dyDescent="0.35">
      <c r="A63" s="22"/>
      <c r="B63" s="23" t="s">
        <v>88</v>
      </c>
      <c r="C63" s="24"/>
      <c r="D63" s="24"/>
      <c r="E63" s="24"/>
      <c r="F63" s="24"/>
      <c r="G63" s="24"/>
      <c r="H63" s="24"/>
      <c r="I63" s="24"/>
      <c r="J63" s="24"/>
      <c r="K63" s="24"/>
      <c r="L63" s="24"/>
      <c r="M63" s="24">
        <v>58</v>
      </c>
      <c r="N63" s="24"/>
      <c r="O63" s="11">
        <f t="shared" si="1"/>
        <v>58</v>
      </c>
      <c r="P63" s="11">
        <f>SUM($O$4:O63)</f>
        <v>13242.95</v>
      </c>
      <c r="Q63" s="11">
        <f>P63+Summary!$H$5</f>
        <v>13633.84</v>
      </c>
      <c r="R63" s="33" cm="1">
        <f t="array" ref="R63">LOOKUP(4,1/($A$4:A63&lt;&gt;""),$A$4:A63)</f>
        <v>44789</v>
      </c>
    </row>
    <row r="64" spans="1:18" x14ac:dyDescent="0.35">
      <c r="A64" s="22"/>
      <c r="B64" s="23" t="s">
        <v>88</v>
      </c>
      <c r="C64" s="24"/>
      <c r="D64" s="24"/>
      <c r="E64" s="24"/>
      <c r="F64" s="24"/>
      <c r="G64" s="24"/>
      <c r="H64" s="24"/>
      <c r="I64" s="24"/>
      <c r="J64" s="24"/>
      <c r="K64" s="24"/>
      <c r="L64" s="24"/>
      <c r="M64" s="24">
        <v>9</v>
      </c>
      <c r="N64" s="24"/>
      <c r="O64" s="11">
        <f t="shared" si="1"/>
        <v>9</v>
      </c>
      <c r="P64" s="11">
        <f>SUM($O$4:O64)</f>
        <v>13251.95</v>
      </c>
      <c r="Q64" s="11">
        <f>P64+Summary!$H$5</f>
        <v>13642.84</v>
      </c>
      <c r="R64" s="33" cm="1">
        <f t="array" ref="R64">LOOKUP(4,1/($A$4:A64&lt;&gt;""),$A$4:A64)</f>
        <v>44789</v>
      </c>
    </row>
    <row r="65" spans="1:18" x14ac:dyDescent="0.35">
      <c r="A65" s="22"/>
      <c r="B65" s="23" t="s">
        <v>88</v>
      </c>
      <c r="C65" s="24"/>
      <c r="D65" s="24"/>
      <c r="E65" s="24"/>
      <c r="F65" s="24"/>
      <c r="G65" s="24"/>
      <c r="H65" s="24"/>
      <c r="I65" s="24"/>
      <c r="J65" s="24"/>
      <c r="K65" s="24"/>
      <c r="L65" s="24"/>
      <c r="M65" s="24">
        <v>14</v>
      </c>
      <c r="N65" s="24"/>
      <c r="O65" s="11">
        <f t="shared" si="1"/>
        <v>14</v>
      </c>
      <c r="P65" s="11">
        <f>SUM($O$4:O65)</f>
        <v>13265.95</v>
      </c>
      <c r="Q65" s="11">
        <f>P65+Summary!$H$5</f>
        <v>13656.84</v>
      </c>
      <c r="R65" s="33" cm="1">
        <f t="array" ref="R65">LOOKUP(4,1/($A$4:A65&lt;&gt;""),$A$4:A65)</f>
        <v>44789</v>
      </c>
    </row>
    <row r="66" spans="1:18" x14ac:dyDescent="0.35">
      <c r="A66" s="22"/>
      <c r="B66" s="23" t="s">
        <v>88</v>
      </c>
      <c r="C66" s="24"/>
      <c r="D66" s="24"/>
      <c r="E66" s="24"/>
      <c r="F66" s="24"/>
      <c r="G66" s="24"/>
      <c r="H66" s="24"/>
      <c r="I66" s="24"/>
      <c r="J66" s="24"/>
      <c r="K66" s="24"/>
      <c r="L66" s="24"/>
      <c r="M66" s="24">
        <v>84</v>
      </c>
      <c r="N66" s="24"/>
      <c r="O66" s="11">
        <f t="shared" si="1"/>
        <v>84</v>
      </c>
      <c r="P66" s="11">
        <f>SUM($O$4:O66)</f>
        <v>13349.95</v>
      </c>
      <c r="Q66" s="11">
        <f>P66+Summary!$H$5</f>
        <v>13740.84</v>
      </c>
      <c r="R66" s="33" cm="1">
        <f t="array" ref="R66">LOOKUP(4,1/($A$4:A66&lt;&gt;""),$A$4:A66)</f>
        <v>44789</v>
      </c>
    </row>
    <row r="67" spans="1:18" x14ac:dyDescent="0.35">
      <c r="A67" s="22"/>
      <c r="B67" s="23" t="s">
        <v>89</v>
      </c>
      <c r="C67" s="24"/>
      <c r="D67" s="24"/>
      <c r="E67" s="24"/>
      <c r="F67" s="24"/>
      <c r="G67" s="24"/>
      <c r="H67" s="24"/>
      <c r="I67" s="24"/>
      <c r="J67" s="24"/>
      <c r="K67" s="24"/>
      <c r="L67" s="24"/>
      <c r="M67" s="24">
        <v>499</v>
      </c>
      <c r="N67" s="24"/>
      <c r="O67" s="11">
        <f t="shared" si="1"/>
        <v>499</v>
      </c>
      <c r="P67" s="11">
        <f>SUM($O$4:O67)</f>
        <v>13848.95</v>
      </c>
      <c r="Q67" s="11">
        <f>P67+Summary!$H$5</f>
        <v>14239.84</v>
      </c>
      <c r="R67" s="33" cm="1">
        <f t="array" ref="R67">LOOKUP(4,1/($A$4:A67&lt;&gt;""),$A$4:A67)</f>
        <v>44789</v>
      </c>
    </row>
    <row r="68" spans="1:18" x14ac:dyDescent="0.35">
      <c r="A68" s="22"/>
      <c r="B68" s="23" t="s">
        <v>90</v>
      </c>
      <c r="C68" s="24"/>
      <c r="D68" s="24"/>
      <c r="E68" s="24"/>
      <c r="F68" s="24"/>
      <c r="G68" s="24"/>
      <c r="H68" s="24"/>
      <c r="I68" s="24"/>
      <c r="J68" s="24"/>
      <c r="K68" s="24"/>
      <c r="L68" s="24"/>
      <c r="M68" s="24">
        <v>49.99</v>
      </c>
      <c r="N68" s="24"/>
      <c r="O68" s="11">
        <f t="shared" si="1"/>
        <v>49.99</v>
      </c>
      <c r="P68" s="11">
        <f>SUM($O$4:O68)</f>
        <v>13898.94</v>
      </c>
      <c r="Q68" s="11">
        <f>P68+Summary!$H$5</f>
        <v>14289.83</v>
      </c>
      <c r="R68" s="33" cm="1">
        <f t="array" ref="R68">LOOKUP(4,1/($A$4:A68&lt;&gt;""),$A$4:A68)</f>
        <v>44789</v>
      </c>
    </row>
    <row r="69" spans="1:18" x14ac:dyDescent="0.35">
      <c r="A69" s="22"/>
      <c r="B69" s="23" t="s">
        <v>91</v>
      </c>
      <c r="C69" s="24"/>
      <c r="D69" s="24"/>
      <c r="E69" s="24"/>
      <c r="F69" s="24"/>
      <c r="G69" s="24"/>
      <c r="H69" s="24"/>
      <c r="I69" s="24"/>
      <c r="J69" s="24"/>
      <c r="K69" s="24"/>
      <c r="L69" s="24"/>
      <c r="M69" s="24">
        <v>343.3</v>
      </c>
      <c r="N69" s="24"/>
      <c r="O69" s="11">
        <f t="shared" si="1"/>
        <v>343.3</v>
      </c>
      <c r="P69" s="11">
        <f>SUM($O$4:O69)</f>
        <v>14242.24</v>
      </c>
      <c r="Q69" s="11">
        <f>P69+Summary!$H$5</f>
        <v>14633.13</v>
      </c>
      <c r="R69" s="33" cm="1">
        <f t="array" ref="R69">LOOKUP(4,1/($A$4:A69&lt;&gt;""),$A$4:A69)</f>
        <v>44789</v>
      </c>
    </row>
    <row r="70" spans="1:18" x14ac:dyDescent="0.35">
      <c r="A70" s="22"/>
      <c r="B70" s="23" t="s">
        <v>89</v>
      </c>
      <c r="C70" s="24"/>
      <c r="D70" s="24"/>
      <c r="E70" s="24"/>
      <c r="F70" s="24"/>
      <c r="G70" s="24"/>
      <c r="H70" s="24"/>
      <c r="I70" s="24"/>
      <c r="J70" s="24"/>
      <c r="K70" s="24"/>
      <c r="L70" s="24"/>
      <c r="M70" s="24">
        <v>2047</v>
      </c>
      <c r="N70" s="24"/>
      <c r="O70" s="11">
        <f t="shared" si="1"/>
        <v>2047</v>
      </c>
      <c r="P70" s="11">
        <f>SUM($O$4:O70)</f>
        <v>16289.24</v>
      </c>
      <c r="Q70" s="11">
        <f>P70+Summary!$H$5</f>
        <v>16680.13</v>
      </c>
      <c r="R70" s="33" cm="1">
        <f t="array" ref="R70">LOOKUP(4,1/($A$4:A70&lt;&gt;""),$A$4:A70)</f>
        <v>44789</v>
      </c>
    </row>
    <row r="71" spans="1:18" x14ac:dyDescent="0.35">
      <c r="A71" s="22">
        <v>44790</v>
      </c>
      <c r="B71" s="23" t="s">
        <v>92</v>
      </c>
      <c r="C71" s="24"/>
      <c r="D71" s="24"/>
      <c r="E71" s="24"/>
      <c r="F71" s="24"/>
      <c r="G71" s="24"/>
      <c r="H71" s="24"/>
      <c r="I71" s="24"/>
      <c r="J71" s="24"/>
      <c r="K71" s="24"/>
      <c r="L71" s="24"/>
      <c r="M71" s="24">
        <v>4.9000000000000004</v>
      </c>
      <c r="N71" s="24"/>
      <c r="O71" s="11">
        <f t="shared" si="1"/>
        <v>4.9000000000000004</v>
      </c>
      <c r="P71" s="11">
        <f>SUM($O$4:O71)</f>
        <v>16294.14</v>
      </c>
      <c r="Q71" s="11">
        <f>P71+Summary!$H$5</f>
        <v>16685.03</v>
      </c>
      <c r="R71" s="33" cm="1">
        <f t="array" ref="R71">LOOKUP(4,1/($A$4:A71&lt;&gt;""),$A$4:A71)</f>
        <v>44790</v>
      </c>
    </row>
    <row r="72" spans="1:18" x14ac:dyDescent="0.35">
      <c r="A72" s="22"/>
      <c r="B72" s="23" t="s">
        <v>88</v>
      </c>
      <c r="C72" s="24"/>
      <c r="D72" s="24"/>
      <c r="E72" s="24"/>
      <c r="F72" s="24"/>
      <c r="G72" s="24"/>
      <c r="H72" s="24"/>
      <c r="I72" s="24"/>
      <c r="J72" s="24"/>
      <c r="K72" s="24"/>
      <c r="L72" s="24"/>
      <c r="M72" s="24">
        <v>409.5</v>
      </c>
      <c r="N72" s="24"/>
      <c r="O72" s="11">
        <f t="shared" si="1"/>
        <v>409.5</v>
      </c>
      <c r="P72" s="11">
        <f>SUM($O$4:O72)</f>
        <v>16703.64</v>
      </c>
      <c r="Q72" s="11">
        <f>P72+Summary!$H$5</f>
        <v>17094.53</v>
      </c>
      <c r="R72" s="33" cm="1">
        <f t="array" ref="R72">LOOKUP(4,1/($A$4:A72&lt;&gt;""),$A$4:A72)</f>
        <v>44790</v>
      </c>
    </row>
    <row r="73" spans="1:18" x14ac:dyDescent="0.35">
      <c r="A73" s="22"/>
      <c r="B73" s="23" t="s">
        <v>88</v>
      </c>
      <c r="C73" s="24"/>
      <c r="D73" s="24"/>
      <c r="E73" s="24"/>
      <c r="F73" s="24"/>
      <c r="G73" s="24"/>
      <c r="H73" s="24"/>
      <c r="I73" s="24"/>
      <c r="J73" s="24"/>
      <c r="K73" s="24"/>
      <c r="L73" s="24"/>
      <c r="M73" s="24">
        <v>58</v>
      </c>
      <c r="N73" s="24"/>
      <c r="O73" s="11">
        <f t="shared" si="1"/>
        <v>58</v>
      </c>
      <c r="P73" s="11">
        <f>SUM($O$4:O73)</f>
        <v>16761.64</v>
      </c>
      <c r="Q73" s="11">
        <f>P73+Summary!$H$5</f>
        <v>17152.53</v>
      </c>
      <c r="R73" s="33" cm="1">
        <f t="array" ref="R73">LOOKUP(4,1/($A$4:A73&lt;&gt;""),$A$4:A73)</f>
        <v>44790</v>
      </c>
    </row>
    <row r="74" spans="1:18" x14ac:dyDescent="0.35">
      <c r="A74" s="22"/>
      <c r="B74" s="23" t="s">
        <v>93</v>
      </c>
      <c r="C74" s="24"/>
      <c r="D74" s="24"/>
      <c r="E74" s="24"/>
      <c r="F74" s="24"/>
      <c r="G74" s="24"/>
      <c r="H74" s="24"/>
      <c r="I74" s="24"/>
      <c r="J74" s="24"/>
      <c r="K74" s="24"/>
      <c r="L74" s="24"/>
      <c r="M74" s="24">
        <v>58.87</v>
      </c>
      <c r="N74" s="24"/>
      <c r="O74" s="11">
        <f t="shared" si="1"/>
        <v>58.87</v>
      </c>
      <c r="P74" s="11">
        <f>SUM($O$4:O74)</f>
        <v>16820.509999999998</v>
      </c>
      <c r="Q74" s="11">
        <f>P74+Summary!$H$5</f>
        <v>17211.399999999998</v>
      </c>
      <c r="R74" s="33" cm="1">
        <f t="array" ref="R74">LOOKUP(4,1/($A$4:A74&lt;&gt;""),$A$4:A74)</f>
        <v>44790</v>
      </c>
    </row>
    <row r="75" spans="1:18" x14ac:dyDescent="0.35">
      <c r="A75" s="22"/>
      <c r="B75" s="23" t="s">
        <v>94</v>
      </c>
      <c r="C75" s="24"/>
      <c r="D75" s="24"/>
      <c r="E75" s="24"/>
      <c r="F75" s="24"/>
      <c r="G75" s="24"/>
      <c r="H75" s="24"/>
      <c r="I75" s="24"/>
      <c r="J75" s="24"/>
      <c r="K75" s="24"/>
      <c r="L75" s="24"/>
      <c r="M75" s="24">
        <v>137.94999999999999</v>
      </c>
      <c r="N75" s="24"/>
      <c r="O75" s="11">
        <f t="shared" si="1"/>
        <v>137.94999999999999</v>
      </c>
      <c r="P75" s="11">
        <f>SUM($O$4:O75)</f>
        <v>16958.46</v>
      </c>
      <c r="Q75" s="11">
        <f>P75+Summary!$H$5</f>
        <v>17349.349999999999</v>
      </c>
      <c r="R75" s="33" cm="1">
        <f t="array" ref="R75">LOOKUP(4,1/($A$4:A75&lt;&gt;""),$A$4:A75)</f>
        <v>44790</v>
      </c>
    </row>
    <row r="76" spans="1:18" x14ac:dyDescent="0.35">
      <c r="A76" s="22">
        <v>44791</v>
      </c>
      <c r="B76" s="23" t="s">
        <v>95</v>
      </c>
      <c r="C76" s="24"/>
      <c r="D76" s="24"/>
      <c r="E76" s="24"/>
      <c r="F76" s="24"/>
      <c r="G76" s="24"/>
      <c r="H76" s="24"/>
      <c r="I76" s="24"/>
      <c r="J76" s="24"/>
      <c r="K76" s="24"/>
      <c r="L76" s="24"/>
      <c r="M76" s="24">
        <v>8.8000000000000007</v>
      </c>
      <c r="N76" s="24"/>
      <c r="O76" s="11">
        <f t="shared" si="1"/>
        <v>8.8000000000000007</v>
      </c>
      <c r="P76" s="11">
        <f>SUM($O$4:O76)</f>
        <v>16967.259999999998</v>
      </c>
      <c r="Q76" s="11">
        <f>P76+Summary!$H$5</f>
        <v>17358.149999999998</v>
      </c>
      <c r="R76" s="33" cm="1">
        <f t="array" ref="R76">LOOKUP(4,1/($A$4:A76&lt;&gt;""),$A$4:A76)</f>
        <v>44791</v>
      </c>
    </row>
    <row r="77" spans="1:18" x14ac:dyDescent="0.35">
      <c r="A77" s="22"/>
      <c r="B77" s="23" t="s">
        <v>96</v>
      </c>
      <c r="C77" s="24"/>
      <c r="D77" s="24"/>
      <c r="E77" s="24"/>
      <c r="F77" s="24"/>
      <c r="G77" s="24"/>
      <c r="H77" s="24"/>
      <c r="I77" s="24"/>
      <c r="J77" s="24"/>
      <c r="K77" s="24"/>
      <c r="L77" s="24"/>
      <c r="M77" s="24">
        <v>44.8</v>
      </c>
      <c r="N77" s="24"/>
      <c r="O77" s="11">
        <f t="shared" si="1"/>
        <v>44.8</v>
      </c>
      <c r="P77" s="11">
        <f>SUM($O$4:O77)</f>
        <v>17012.059999999998</v>
      </c>
      <c r="Q77" s="11">
        <f>P77+Summary!$H$5</f>
        <v>17402.949999999997</v>
      </c>
      <c r="R77" s="33" cm="1">
        <f t="array" ref="R77">LOOKUP(4,1/($A$4:A77&lt;&gt;""),$A$4:A77)</f>
        <v>44791</v>
      </c>
    </row>
    <row r="78" spans="1:18" x14ac:dyDescent="0.35">
      <c r="A78" s="22"/>
      <c r="B78" s="23" t="s">
        <v>97</v>
      </c>
      <c r="C78" s="24"/>
      <c r="D78" s="24"/>
      <c r="E78" s="24"/>
      <c r="F78" s="24">
        <v>79.95</v>
      </c>
      <c r="G78" s="24"/>
      <c r="H78" s="24"/>
      <c r="I78" s="24"/>
      <c r="J78" s="24"/>
      <c r="K78" s="24"/>
      <c r="L78" s="24"/>
      <c r="M78" s="24"/>
      <c r="N78" s="24"/>
      <c r="O78" s="11">
        <f t="shared" si="1"/>
        <v>79.95</v>
      </c>
      <c r="P78" s="11">
        <f>SUM($O$4:O78)</f>
        <v>17092.009999999998</v>
      </c>
      <c r="Q78" s="11">
        <f>P78+Summary!$H$5</f>
        <v>17482.899999999998</v>
      </c>
      <c r="R78" s="33" cm="1">
        <f t="array" ref="R78">LOOKUP(4,1/($A$4:A78&lt;&gt;""),$A$4:A78)</f>
        <v>44791</v>
      </c>
    </row>
    <row r="79" spans="1:18" x14ac:dyDescent="0.35">
      <c r="A79" s="22">
        <v>44792</v>
      </c>
      <c r="B79" s="23" t="s">
        <v>64</v>
      </c>
      <c r="C79" s="24"/>
      <c r="D79" s="24">
        <v>12.18</v>
      </c>
      <c r="E79" s="24"/>
      <c r="F79" s="24"/>
      <c r="G79" s="24"/>
      <c r="H79" s="24"/>
      <c r="I79" s="24"/>
      <c r="J79" s="24"/>
      <c r="K79" s="24"/>
      <c r="L79" s="24"/>
      <c r="M79" s="24"/>
      <c r="N79" s="24"/>
      <c r="O79" s="11">
        <f t="shared" si="1"/>
        <v>12.18</v>
      </c>
      <c r="P79" s="11">
        <f>SUM($O$4:O79)</f>
        <v>17104.189999999999</v>
      </c>
      <c r="Q79" s="11">
        <f>P79+Summary!$H$5</f>
        <v>17495.079999999998</v>
      </c>
      <c r="R79" s="33" cm="1">
        <f t="array" ref="R79">LOOKUP(4,1/($A$4:A79&lt;&gt;""),$A$4:A79)</f>
        <v>44792</v>
      </c>
    </row>
    <row r="80" spans="1:18" x14ac:dyDescent="0.35">
      <c r="A80" s="22"/>
      <c r="B80" s="23" t="s">
        <v>98</v>
      </c>
      <c r="C80" s="24"/>
      <c r="D80" s="24"/>
      <c r="E80" s="24">
        <v>16.78</v>
      </c>
      <c r="F80" s="24"/>
      <c r="G80" s="24"/>
      <c r="H80" s="24"/>
      <c r="I80" s="24"/>
      <c r="J80" s="24"/>
      <c r="K80" s="24"/>
      <c r="L80" s="24"/>
      <c r="M80" s="24"/>
      <c r="N80" s="24"/>
      <c r="O80" s="11">
        <f t="shared" si="1"/>
        <v>16.78</v>
      </c>
      <c r="P80" s="11">
        <f>SUM($O$4:O80)</f>
        <v>17120.969999999998</v>
      </c>
      <c r="Q80" s="11">
        <f>P80+Summary!$H$5</f>
        <v>17511.859999999997</v>
      </c>
      <c r="R80" s="33" cm="1">
        <f t="array" ref="R80">LOOKUP(4,1/($A$4:A80&lt;&gt;""),$A$4:A80)</f>
        <v>44792</v>
      </c>
    </row>
    <row r="81" spans="1:18" x14ac:dyDescent="0.35">
      <c r="A81" s="22"/>
      <c r="B81" s="23" t="s">
        <v>51</v>
      </c>
      <c r="C81" s="24"/>
      <c r="D81" s="24"/>
      <c r="E81" s="24">
        <v>32.72</v>
      </c>
      <c r="F81" s="24"/>
      <c r="G81" s="24"/>
      <c r="H81" s="24"/>
      <c r="I81" s="24"/>
      <c r="J81" s="24"/>
      <c r="K81" s="24"/>
      <c r="L81" s="24"/>
      <c r="M81" s="24"/>
      <c r="N81" s="24"/>
      <c r="O81" s="11">
        <f t="shared" si="1"/>
        <v>32.72</v>
      </c>
      <c r="P81" s="11">
        <f>SUM($O$4:O81)</f>
        <v>17153.689999999999</v>
      </c>
      <c r="Q81" s="11">
        <f>P81+Summary!$H$5</f>
        <v>17544.579999999998</v>
      </c>
      <c r="R81" s="33" cm="1">
        <f t="array" ref="R81">LOOKUP(4,1/($A$4:A81&lt;&gt;""),$A$4:A81)</f>
        <v>44792</v>
      </c>
    </row>
    <row r="82" spans="1:18" x14ac:dyDescent="0.35">
      <c r="A82" s="22">
        <v>44793</v>
      </c>
      <c r="B82" s="23" t="s">
        <v>99</v>
      </c>
      <c r="C82" s="24"/>
      <c r="D82" s="24"/>
      <c r="E82" s="24"/>
      <c r="F82" s="24"/>
      <c r="G82" s="24"/>
      <c r="H82" s="24"/>
      <c r="I82" s="24"/>
      <c r="J82" s="24"/>
      <c r="K82" s="24"/>
      <c r="L82" s="24"/>
      <c r="M82" s="24">
        <v>509</v>
      </c>
      <c r="N82" s="24"/>
      <c r="O82" s="11">
        <f t="shared" si="1"/>
        <v>509</v>
      </c>
      <c r="P82" s="11">
        <f>SUM($O$4:O82)</f>
        <v>17662.689999999999</v>
      </c>
      <c r="Q82" s="11">
        <f>P82+Summary!$H$5</f>
        <v>18053.579999999998</v>
      </c>
      <c r="R82" s="33" cm="1">
        <f t="array" ref="R82">LOOKUP(4,1/($A$4:A82&lt;&gt;""),$A$4:A82)</f>
        <v>44793</v>
      </c>
    </row>
    <row r="83" spans="1:18" x14ac:dyDescent="0.35">
      <c r="A83" s="22"/>
      <c r="B83" s="23" t="s">
        <v>100</v>
      </c>
      <c r="C83" s="24"/>
      <c r="D83" s="24"/>
      <c r="E83" s="24"/>
      <c r="F83" s="24"/>
      <c r="G83" s="24"/>
      <c r="H83" s="24"/>
      <c r="I83" s="24">
        <v>20.95</v>
      </c>
      <c r="J83" s="24"/>
      <c r="K83" s="24"/>
      <c r="L83" s="24"/>
      <c r="M83" s="24"/>
      <c r="N83" s="24"/>
      <c r="O83" s="11">
        <f t="shared" si="1"/>
        <v>20.95</v>
      </c>
      <c r="P83" s="11">
        <f>SUM($O$4:O83)</f>
        <v>17683.64</v>
      </c>
      <c r="Q83" s="11">
        <f>P83+Summary!$H$5</f>
        <v>18074.53</v>
      </c>
      <c r="R83" s="33" cm="1">
        <f t="array" ref="R83">LOOKUP(4,1/($A$4:A83&lt;&gt;""),$A$4:A83)</f>
        <v>44793</v>
      </c>
    </row>
    <row r="84" spans="1:18" x14ac:dyDescent="0.35">
      <c r="A84" s="22"/>
      <c r="B84" s="23" t="s">
        <v>87</v>
      </c>
      <c r="C84" s="24"/>
      <c r="D84" s="24">
        <v>15.76</v>
      </c>
      <c r="E84" s="24"/>
      <c r="F84" s="24"/>
      <c r="G84" s="24"/>
      <c r="H84" s="24"/>
      <c r="I84" s="24"/>
      <c r="J84" s="24"/>
      <c r="K84" s="24"/>
      <c r="L84" s="24"/>
      <c r="M84" s="24"/>
      <c r="N84" s="24"/>
      <c r="O84" s="11">
        <f t="shared" si="1"/>
        <v>15.76</v>
      </c>
      <c r="P84" s="11">
        <f>SUM($O$4:O84)</f>
        <v>17699.399999999998</v>
      </c>
      <c r="Q84" s="11">
        <f>P84+Summary!$H$5</f>
        <v>18090.289999999997</v>
      </c>
      <c r="R84" s="33" cm="1">
        <f t="array" ref="R84">LOOKUP(4,1/($A$4:A84&lt;&gt;""),$A$4:A84)</f>
        <v>44793</v>
      </c>
    </row>
    <row r="85" spans="1:18" x14ac:dyDescent="0.35">
      <c r="A85" s="22">
        <v>44796</v>
      </c>
      <c r="B85" s="23" t="s">
        <v>72</v>
      </c>
      <c r="C85" s="24"/>
      <c r="D85" s="24"/>
      <c r="E85" s="24"/>
      <c r="F85" s="24"/>
      <c r="G85" s="24"/>
      <c r="H85" s="24">
        <v>10</v>
      </c>
      <c r="I85" s="24"/>
      <c r="J85" s="24"/>
      <c r="K85" s="24"/>
      <c r="L85" s="24"/>
      <c r="M85" s="24"/>
      <c r="N85" s="24"/>
      <c r="O85" s="11">
        <f t="shared" si="1"/>
        <v>10</v>
      </c>
      <c r="P85" s="11">
        <f>SUM($O$4:O85)</f>
        <v>17709.399999999998</v>
      </c>
      <c r="Q85" s="11">
        <f>P85+Summary!$H$5</f>
        <v>18100.289999999997</v>
      </c>
      <c r="R85" s="33" cm="1">
        <f t="array" ref="R85">LOOKUP(4,1/($A$4:A85&lt;&gt;""),$A$4:A85)</f>
        <v>44796</v>
      </c>
    </row>
    <row r="86" spans="1:18" x14ac:dyDescent="0.35">
      <c r="A86" s="22"/>
      <c r="B86" s="23" t="s">
        <v>101</v>
      </c>
      <c r="C86" s="24"/>
      <c r="D86" s="24"/>
      <c r="E86" s="24"/>
      <c r="F86" s="24"/>
      <c r="G86" s="24"/>
      <c r="H86" s="24"/>
      <c r="I86" s="24"/>
      <c r="J86" s="24"/>
      <c r="K86" s="24"/>
      <c r="L86" s="24"/>
      <c r="M86" s="24"/>
      <c r="N86" s="24">
        <v>20</v>
      </c>
      <c r="O86" s="11">
        <f t="shared" si="1"/>
        <v>20</v>
      </c>
      <c r="P86" s="11">
        <f>SUM($O$4:O86)</f>
        <v>17729.399999999998</v>
      </c>
      <c r="Q86" s="11">
        <f>P86+Summary!$H$5</f>
        <v>18120.289999999997</v>
      </c>
      <c r="R86" s="33" cm="1">
        <f t="array" ref="R86">LOOKUP(4,1/($A$4:A86&lt;&gt;""),$A$4:A86)</f>
        <v>44796</v>
      </c>
    </row>
    <row r="87" spans="1:18" x14ac:dyDescent="0.35">
      <c r="A87" s="22"/>
      <c r="B87" s="23" t="s">
        <v>100</v>
      </c>
      <c r="C87" s="24"/>
      <c r="D87" s="24"/>
      <c r="E87" s="24"/>
      <c r="F87" s="24"/>
      <c r="G87" s="24"/>
      <c r="H87" s="24"/>
      <c r="I87" s="24">
        <v>29.95</v>
      </c>
      <c r="J87" s="24"/>
      <c r="K87" s="24"/>
      <c r="L87" s="24"/>
      <c r="M87" s="24"/>
      <c r="N87" s="24"/>
      <c r="O87" s="11">
        <f t="shared" si="1"/>
        <v>29.95</v>
      </c>
      <c r="P87" s="11">
        <f>SUM($O$4:O87)</f>
        <v>17759.349999999999</v>
      </c>
      <c r="Q87" s="11">
        <f>P87+Summary!$H$5</f>
        <v>18150.239999999998</v>
      </c>
      <c r="R87" s="33" cm="1">
        <f t="array" ref="R87">LOOKUP(4,1/($A$4:A87&lt;&gt;""),$A$4:A87)</f>
        <v>44796</v>
      </c>
    </row>
    <row r="88" spans="1:18" x14ac:dyDescent="0.35">
      <c r="A88" s="22"/>
      <c r="B88" s="23" t="s">
        <v>83</v>
      </c>
      <c r="C88" s="24"/>
      <c r="D88" s="24">
        <v>14.5</v>
      </c>
      <c r="E88" s="24"/>
      <c r="F88" s="24"/>
      <c r="G88" s="24"/>
      <c r="H88" s="24"/>
      <c r="I88" s="24"/>
      <c r="J88" s="24"/>
      <c r="K88" s="24"/>
      <c r="L88" s="24"/>
      <c r="M88" s="24"/>
      <c r="N88" s="24"/>
      <c r="O88" s="11">
        <f t="shared" si="1"/>
        <v>14.5</v>
      </c>
      <c r="P88" s="11">
        <f>SUM($O$4:O88)</f>
        <v>17773.849999999999</v>
      </c>
      <c r="Q88" s="11">
        <f>P88+Summary!$H$5</f>
        <v>18164.739999999998</v>
      </c>
      <c r="R88" s="33" cm="1">
        <f t="array" ref="R88">LOOKUP(4,1/($A$4:A88&lt;&gt;""),$A$4:A88)</f>
        <v>44796</v>
      </c>
    </row>
    <row r="89" spans="1:18" x14ac:dyDescent="0.35">
      <c r="A89" s="22">
        <v>44797</v>
      </c>
      <c r="B89" s="23" t="s">
        <v>102</v>
      </c>
      <c r="C89" s="24"/>
      <c r="D89" s="24"/>
      <c r="E89" s="24"/>
      <c r="F89" s="24"/>
      <c r="G89" s="24"/>
      <c r="H89" s="24">
        <v>10</v>
      </c>
      <c r="I89" s="24"/>
      <c r="J89" s="24"/>
      <c r="K89" s="24"/>
      <c r="L89" s="24"/>
      <c r="M89" s="24"/>
      <c r="N89" s="24"/>
      <c r="O89" s="11">
        <f t="shared" si="1"/>
        <v>10</v>
      </c>
      <c r="P89" s="11">
        <f>SUM($O$4:O89)</f>
        <v>17783.849999999999</v>
      </c>
      <c r="Q89" s="11">
        <f>P89+Summary!$H$5</f>
        <v>18174.739999999998</v>
      </c>
      <c r="R89" s="33" cm="1">
        <f t="array" ref="R89">LOOKUP(4,1/($A$4:A89&lt;&gt;""),$A$4:A89)</f>
        <v>44797</v>
      </c>
    </row>
    <row r="90" spans="1:18" x14ac:dyDescent="0.35">
      <c r="A90" s="22"/>
      <c r="B90" s="23" t="s">
        <v>102</v>
      </c>
      <c r="C90" s="24"/>
      <c r="D90" s="24"/>
      <c r="E90" s="24"/>
      <c r="F90" s="24"/>
      <c r="G90" s="24"/>
      <c r="H90" s="24">
        <v>11.84</v>
      </c>
      <c r="I90" s="24"/>
      <c r="J90" s="24"/>
      <c r="K90" s="24"/>
      <c r="L90" s="24"/>
      <c r="M90" s="24"/>
      <c r="N90" s="24"/>
      <c r="O90" s="11">
        <f t="shared" si="1"/>
        <v>11.84</v>
      </c>
      <c r="P90" s="11">
        <f>SUM($O$4:O90)</f>
        <v>17795.689999999999</v>
      </c>
      <c r="Q90" s="11">
        <f>P90+Summary!$H$5</f>
        <v>18186.579999999998</v>
      </c>
      <c r="R90" s="33" cm="1">
        <f t="array" ref="R90">LOOKUP(4,1/($A$4:A90&lt;&gt;""),$A$4:A90)</f>
        <v>44797</v>
      </c>
    </row>
    <row r="91" spans="1:18" x14ac:dyDescent="0.35">
      <c r="A91" s="22"/>
      <c r="B91" s="23" t="s">
        <v>67</v>
      </c>
      <c r="C91" s="24"/>
      <c r="D91" s="24"/>
      <c r="E91" s="24"/>
      <c r="F91" s="24"/>
      <c r="G91" s="24"/>
      <c r="H91" s="24"/>
      <c r="I91" s="24"/>
      <c r="J91" s="24">
        <v>300</v>
      </c>
      <c r="K91" s="24"/>
      <c r="L91" s="24"/>
      <c r="M91" s="24"/>
      <c r="N91" s="24"/>
      <c r="O91" s="11">
        <f t="shared" si="1"/>
        <v>300</v>
      </c>
      <c r="P91" s="11">
        <f>SUM($O$4:O91)</f>
        <v>18095.689999999999</v>
      </c>
      <c r="Q91" s="11">
        <f>P91+Summary!$H$5</f>
        <v>18486.579999999998</v>
      </c>
      <c r="R91" s="33" cm="1">
        <f t="array" ref="R91">LOOKUP(4,1/($A$4:A91&lt;&gt;""),$A$4:A91)</f>
        <v>44797</v>
      </c>
    </row>
    <row r="92" spans="1:18" x14ac:dyDescent="0.35">
      <c r="A92" s="22">
        <v>44800</v>
      </c>
      <c r="B92" s="23" t="s">
        <v>67</v>
      </c>
      <c r="C92" s="24"/>
      <c r="D92" s="24"/>
      <c r="E92" s="24"/>
      <c r="F92" s="24"/>
      <c r="G92" s="24"/>
      <c r="H92" s="24"/>
      <c r="I92" s="24"/>
      <c r="J92" s="24">
        <v>60</v>
      </c>
      <c r="K92" s="24"/>
      <c r="L92" s="24"/>
      <c r="M92" s="24"/>
      <c r="N92" s="24"/>
      <c r="O92" s="11">
        <f t="shared" si="1"/>
        <v>60</v>
      </c>
      <c r="P92" s="11">
        <f>SUM($O$4:O92)</f>
        <v>18155.689999999999</v>
      </c>
      <c r="Q92" s="11">
        <f>P92+Summary!$H$5</f>
        <v>18546.579999999998</v>
      </c>
      <c r="R92" s="33" cm="1">
        <f t="array" ref="R92">LOOKUP(4,1/($A$4:A92&lt;&gt;""),$A$4:A92)</f>
        <v>44800</v>
      </c>
    </row>
    <row r="93" spans="1:18" x14ac:dyDescent="0.35">
      <c r="A93" s="22">
        <v>44802</v>
      </c>
      <c r="B93" s="23" t="s">
        <v>104</v>
      </c>
      <c r="C93" s="24">
        <v>35</v>
      </c>
      <c r="D93" s="24"/>
      <c r="E93" s="24"/>
      <c r="F93" s="24"/>
      <c r="G93" s="24"/>
      <c r="H93" s="24"/>
      <c r="I93" s="24"/>
      <c r="J93" s="24"/>
      <c r="K93" s="24"/>
      <c r="L93" s="24"/>
      <c r="M93" s="24"/>
      <c r="N93" s="24"/>
      <c r="O93" s="11">
        <f t="shared" si="1"/>
        <v>35</v>
      </c>
      <c r="P93" s="11">
        <f>SUM($O$4:O93)</f>
        <v>18190.689999999999</v>
      </c>
      <c r="Q93" s="11">
        <f>P93+Summary!$H$5</f>
        <v>18581.579999999998</v>
      </c>
      <c r="R93" s="33" cm="1">
        <f t="array" ref="R93">LOOKUP(4,1/($A$4:A93&lt;&gt;""),$A$4:A93)</f>
        <v>44802</v>
      </c>
    </row>
    <row r="94" spans="1:18" x14ac:dyDescent="0.35">
      <c r="A94" s="22"/>
      <c r="B94" s="23" t="s">
        <v>103</v>
      </c>
      <c r="C94" s="24">
        <v>10.6</v>
      </c>
      <c r="D94" s="24"/>
      <c r="E94" s="24"/>
      <c r="F94" s="24"/>
      <c r="G94" s="24"/>
      <c r="H94" s="24"/>
      <c r="I94" s="24"/>
      <c r="J94" s="24"/>
      <c r="K94" s="24"/>
      <c r="L94" s="24"/>
      <c r="M94" s="24"/>
      <c r="N94" s="24"/>
      <c r="O94" s="11">
        <f t="shared" si="1"/>
        <v>10.6</v>
      </c>
      <c r="P94" s="11">
        <f>SUM($O$4:O94)</f>
        <v>18201.289999999997</v>
      </c>
      <c r="Q94" s="11">
        <f>P94+Summary!$H$5</f>
        <v>18592.179999999997</v>
      </c>
      <c r="R94" s="33" cm="1">
        <f t="array" ref="R94">LOOKUP(4,1/($A$4:A94&lt;&gt;""),$A$4:A94)</f>
        <v>44802</v>
      </c>
    </row>
    <row r="95" spans="1:18" x14ac:dyDescent="0.35">
      <c r="A95" s="22"/>
      <c r="B95" s="23" t="s">
        <v>50</v>
      </c>
      <c r="C95" s="24"/>
      <c r="D95" s="24"/>
      <c r="E95" s="24"/>
      <c r="F95" s="24"/>
      <c r="G95" s="24"/>
      <c r="H95" s="24"/>
      <c r="I95" s="24"/>
      <c r="J95" s="24">
        <v>100</v>
      </c>
      <c r="K95" s="24"/>
      <c r="L95" s="24"/>
      <c r="M95" s="24"/>
      <c r="N95" s="24"/>
      <c r="O95" s="11">
        <f t="shared" si="1"/>
        <v>100</v>
      </c>
      <c r="P95" s="11">
        <f>SUM($O$4:O95)</f>
        <v>18301.289999999997</v>
      </c>
      <c r="Q95" s="11">
        <f>P95+Summary!$H$5</f>
        <v>18692.179999999997</v>
      </c>
      <c r="R95" s="33" cm="1">
        <f t="array" ref="R95">LOOKUP(4,1/($A$4:A95&lt;&gt;""),$A$4:A95)</f>
        <v>44802</v>
      </c>
    </row>
    <row r="96" spans="1:18" x14ac:dyDescent="0.35">
      <c r="A96" s="22"/>
      <c r="B96" s="23" t="s">
        <v>50</v>
      </c>
      <c r="C96" s="24"/>
      <c r="D96" s="24"/>
      <c r="E96" s="24"/>
      <c r="F96" s="24"/>
      <c r="G96" s="24"/>
      <c r="H96" s="24"/>
      <c r="I96" s="24"/>
      <c r="J96" s="24">
        <v>3500</v>
      </c>
      <c r="K96" s="24"/>
      <c r="L96" s="24"/>
      <c r="M96" s="24"/>
      <c r="N96" s="24"/>
      <c r="O96" s="11">
        <f t="shared" si="1"/>
        <v>3500</v>
      </c>
      <c r="P96" s="11">
        <f>SUM($O$4:O96)</f>
        <v>21801.289999999997</v>
      </c>
      <c r="Q96" s="11">
        <f>P96+Summary!$H$5</f>
        <v>22192.179999999997</v>
      </c>
      <c r="R96" s="33" cm="1">
        <f t="array" ref="R96">LOOKUP(4,1/($A$4:A96&lt;&gt;""),$A$4:A96)</f>
        <v>44802</v>
      </c>
    </row>
    <row r="97" spans="1:18" x14ac:dyDescent="0.35">
      <c r="A97" s="22">
        <v>44803</v>
      </c>
      <c r="B97" s="23" t="s">
        <v>108</v>
      </c>
      <c r="C97" s="24">
        <v>5.3</v>
      </c>
      <c r="D97" s="24"/>
      <c r="E97" s="24"/>
      <c r="F97" s="24"/>
      <c r="G97" s="24"/>
      <c r="H97" s="24"/>
      <c r="I97" s="24"/>
      <c r="J97" s="24"/>
      <c r="K97" s="24"/>
      <c r="L97" s="24"/>
      <c r="M97" s="24"/>
      <c r="N97" s="24"/>
      <c r="O97" s="11">
        <f t="shared" si="1"/>
        <v>5.3</v>
      </c>
      <c r="P97" s="11">
        <f>SUM($O$4:O97)</f>
        <v>21806.589999999997</v>
      </c>
      <c r="Q97" s="11">
        <f>P97+Summary!$H$5</f>
        <v>22197.479999999996</v>
      </c>
      <c r="R97" s="33" cm="1">
        <f t="array" ref="R97">LOOKUP(4,1/($A$4:A97&lt;&gt;""),$A$4:A97)</f>
        <v>44803</v>
      </c>
    </row>
    <row r="98" spans="1:18" x14ac:dyDescent="0.35">
      <c r="A98" s="22"/>
      <c r="B98" s="23" t="s">
        <v>67</v>
      </c>
      <c r="C98" s="24"/>
      <c r="D98" s="24"/>
      <c r="E98" s="24"/>
      <c r="F98" s="24"/>
      <c r="G98" s="24"/>
      <c r="H98" s="24"/>
      <c r="I98" s="24"/>
      <c r="J98" s="24">
        <v>300</v>
      </c>
      <c r="K98" s="24"/>
      <c r="L98" s="24"/>
      <c r="M98" s="24"/>
      <c r="N98" s="24"/>
      <c r="O98" s="11">
        <f t="shared" si="1"/>
        <v>300</v>
      </c>
      <c r="P98" s="11">
        <f>SUM($O$4:O98)</f>
        <v>22106.589999999997</v>
      </c>
      <c r="Q98" s="11">
        <f>P98+Summary!$H$5</f>
        <v>22497.479999999996</v>
      </c>
      <c r="R98" s="33" cm="1">
        <f t="array" ref="R98">LOOKUP(4,1/($A$4:A98&lt;&gt;""),$A$4:A98)</f>
        <v>44803</v>
      </c>
    </row>
    <row r="99" spans="1:18" x14ac:dyDescent="0.35">
      <c r="A99" s="22">
        <v>44804</v>
      </c>
      <c r="B99" s="34" t="s">
        <v>105</v>
      </c>
      <c r="C99" s="24"/>
      <c r="D99" s="24">
        <v>11.5</v>
      </c>
      <c r="E99" s="24"/>
      <c r="F99" s="24"/>
      <c r="G99" s="24"/>
      <c r="H99" s="24"/>
      <c r="I99" s="24"/>
      <c r="J99" s="24"/>
      <c r="K99" s="24"/>
      <c r="L99" s="24"/>
      <c r="M99" s="24"/>
      <c r="N99" s="24"/>
      <c r="O99" s="11">
        <f t="shared" si="1"/>
        <v>11.5</v>
      </c>
      <c r="P99" s="11">
        <f>SUM($O$4:O99)</f>
        <v>22118.089999999997</v>
      </c>
      <c r="Q99" s="11">
        <f>P99+Summary!$H$5</f>
        <v>22508.979999999996</v>
      </c>
      <c r="R99" s="33" cm="1">
        <f t="array" ref="R99">LOOKUP(4,1/($A$4:A99&lt;&gt;""),$A$4:A99)</f>
        <v>44804</v>
      </c>
    </row>
    <row r="100" spans="1:18" x14ac:dyDescent="0.35">
      <c r="A100" s="22"/>
      <c r="B100" s="23" t="s">
        <v>106</v>
      </c>
      <c r="C100" s="24"/>
      <c r="D100" s="24"/>
      <c r="E100" s="24"/>
      <c r="F100" s="24"/>
      <c r="G100" s="24"/>
      <c r="H100" s="24"/>
      <c r="I100" s="24"/>
      <c r="J100" s="24"/>
      <c r="K100" s="24"/>
      <c r="L100" s="24"/>
      <c r="M100" s="24"/>
      <c r="N100" s="24">
        <v>24.5</v>
      </c>
      <c r="O100" s="11">
        <f t="shared" si="1"/>
        <v>24.5</v>
      </c>
      <c r="P100" s="11">
        <f>SUM($O$4:O100)</f>
        <v>22142.589999999997</v>
      </c>
      <c r="Q100" s="11">
        <f>P100+Summary!$H$5</f>
        <v>22533.479999999996</v>
      </c>
      <c r="R100" s="33" cm="1">
        <f t="array" ref="R100">LOOKUP(4,1/($A$4:A100&lt;&gt;""),$A$4:A100)</f>
        <v>44804</v>
      </c>
    </row>
    <row r="101" spans="1:18" x14ac:dyDescent="0.35">
      <c r="A101" s="22"/>
      <c r="B101" s="23" t="s">
        <v>107</v>
      </c>
      <c r="C101" s="24">
        <v>17</v>
      </c>
      <c r="D101" s="24"/>
      <c r="E101" s="24"/>
      <c r="F101" s="24"/>
      <c r="G101" s="24"/>
      <c r="H101" s="24"/>
      <c r="I101" s="24"/>
      <c r="J101" s="24"/>
      <c r="K101" s="24"/>
      <c r="L101" s="24"/>
      <c r="M101" s="24"/>
      <c r="N101" s="24"/>
      <c r="O101" s="11">
        <f t="shared" si="1"/>
        <v>17</v>
      </c>
      <c r="P101" s="11">
        <f>SUM($O$4:O101)</f>
        <v>22159.589999999997</v>
      </c>
      <c r="Q101" s="11">
        <f>P101+Summary!$H$5</f>
        <v>22550.479999999996</v>
      </c>
      <c r="R101" s="33" cm="1">
        <f t="array" ref="R101">LOOKUP(4,1/($A$4:A101&lt;&gt;""),$A$4:A101)</f>
        <v>44804</v>
      </c>
    </row>
    <row r="102" spans="1:18" x14ac:dyDescent="0.35">
      <c r="A102" s="22">
        <v>44806</v>
      </c>
      <c r="B102" s="23" t="s">
        <v>109</v>
      </c>
      <c r="C102" s="24"/>
      <c r="D102" s="24"/>
      <c r="E102" s="24"/>
      <c r="F102" s="24"/>
      <c r="G102" s="24"/>
      <c r="H102" s="24"/>
      <c r="I102" s="24">
        <v>300</v>
      </c>
      <c r="J102" s="24"/>
      <c r="K102" s="24"/>
      <c r="L102" s="24"/>
      <c r="M102" s="24"/>
      <c r="N102" s="24"/>
      <c r="O102" s="11">
        <f t="shared" si="1"/>
        <v>300</v>
      </c>
      <c r="P102" s="11">
        <f>SUM($O$4:O102)</f>
        <v>22459.589999999997</v>
      </c>
      <c r="Q102" s="11">
        <f>P102+Summary!$H$5</f>
        <v>22850.479999999996</v>
      </c>
      <c r="R102" s="33" cm="1">
        <f t="array" ref="R102">LOOKUP(4,1/($A$4:A102&lt;&gt;""),$A$4:A102)</f>
        <v>44806</v>
      </c>
    </row>
    <row r="103" spans="1:18" x14ac:dyDescent="0.35">
      <c r="A103" s="22">
        <v>44808</v>
      </c>
      <c r="B103" s="23" t="s">
        <v>110</v>
      </c>
      <c r="C103" s="24"/>
      <c r="D103" s="24"/>
      <c r="E103" s="24"/>
      <c r="F103" s="24"/>
      <c r="G103" s="24"/>
      <c r="H103" s="24"/>
      <c r="I103" s="24"/>
      <c r="J103" s="24"/>
      <c r="K103" s="24"/>
      <c r="L103" s="24"/>
      <c r="M103" s="24"/>
      <c r="N103" s="24">
        <v>174.23</v>
      </c>
      <c r="O103" s="11">
        <f t="shared" si="1"/>
        <v>174.23</v>
      </c>
      <c r="P103" s="11">
        <f>SUM($O$4:O103)</f>
        <v>22633.819999999996</v>
      </c>
      <c r="Q103" s="11">
        <f>P103+Summary!$H$5</f>
        <v>23024.709999999995</v>
      </c>
      <c r="R103" s="33" cm="1">
        <f t="array" ref="R103">LOOKUP(4,1/($A$4:A103&lt;&gt;""),$A$4:A103)</f>
        <v>44808</v>
      </c>
    </row>
    <row r="104" spans="1:18" x14ac:dyDescent="0.35">
      <c r="A104" s="22">
        <v>44809</v>
      </c>
      <c r="B104" s="23" t="s">
        <v>111</v>
      </c>
      <c r="C104" s="24"/>
      <c r="D104" s="24"/>
      <c r="E104" s="24"/>
      <c r="F104" s="24"/>
      <c r="G104" s="24"/>
      <c r="H104" s="24"/>
      <c r="I104" s="24"/>
      <c r="J104" s="24"/>
      <c r="K104" s="24"/>
      <c r="L104" s="24"/>
      <c r="M104" s="24">
        <v>217.08</v>
      </c>
      <c r="N104" s="24"/>
      <c r="O104" s="11">
        <f t="shared" si="1"/>
        <v>217.08</v>
      </c>
      <c r="P104" s="11">
        <f>SUM($O$4:O104)</f>
        <v>22850.899999999998</v>
      </c>
      <c r="Q104" s="11">
        <f>P104+Summary!$H$5</f>
        <v>23241.789999999997</v>
      </c>
      <c r="R104" s="33" cm="1">
        <f t="array" ref="R104">LOOKUP(4,1/($A$4:A104&lt;&gt;""),$A$4:A104)</f>
        <v>44809</v>
      </c>
    </row>
    <row r="105" spans="1:18" x14ac:dyDescent="0.35">
      <c r="A105" s="22">
        <v>44810</v>
      </c>
      <c r="B105" s="23" t="s">
        <v>112</v>
      </c>
      <c r="C105" s="24"/>
      <c r="D105" s="24"/>
      <c r="E105" s="24"/>
      <c r="F105" s="24"/>
      <c r="G105" s="24"/>
      <c r="H105" s="24"/>
      <c r="I105" s="24">
        <v>9.99</v>
      </c>
      <c r="J105" s="24"/>
      <c r="K105" s="24"/>
      <c r="L105" s="24"/>
      <c r="M105" s="24"/>
      <c r="N105" s="24"/>
      <c r="O105" s="11">
        <f t="shared" si="1"/>
        <v>9.99</v>
      </c>
      <c r="P105" s="11">
        <f>SUM($O$4:O105)</f>
        <v>22860.89</v>
      </c>
      <c r="Q105" s="11">
        <f>P105+Summary!$H$5</f>
        <v>23251.78</v>
      </c>
      <c r="R105" s="33" cm="1">
        <f t="array" ref="R105">LOOKUP(4,1/($A$4:A105&lt;&gt;""),$A$4:A105)</f>
        <v>44810</v>
      </c>
    </row>
    <row r="106" spans="1:18" x14ac:dyDescent="0.35">
      <c r="A106" s="22"/>
      <c r="B106" s="23" t="s">
        <v>113</v>
      </c>
      <c r="C106" s="24">
        <v>10.08</v>
      </c>
      <c r="D106" s="24"/>
      <c r="E106" s="24"/>
      <c r="F106" s="24"/>
      <c r="G106" s="24"/>
      <c r="H106" s="24"/>
      <c r="I106" s="24"/>
      <c r="J106" s="24"/>
      <c r="K106" s="24"/>
      <c r="L106" s="24"/>
      <c r="M106" s="24"/>
      <c r="N106" s="24"/>
      <c r="O106" s="11">
        <f t="shared" si="1"/>
        <v>10.08</v>
      </c>
      <c r="P106" s="11">
        <f>SUM($O$4:O106)</f>
        <v>22870.97</v>
      </c>
      <c r="Q106" s="11">
        <f>P106+Summary!$H$5</f>
        <v>23261.86</v>
      </c>
      <c r="R106" s="33" cm="1">
        <f t="array" ref="R106">LOOKUP(4,1/($A$4:A106&lt;&gt;""),$A$4:A106)</f>
        <v>44810</v>
      </c>
    </row>
    <row r="107" spans="1:18" x14ac:dyDescent="0.35">
      <c r="A107" s="22"/>
      <c r="B107" s="23" t="s">
        <v>114</v>
      </c>
      <c r="C107" s="24">
        <v>23.04</v>
      </c>
      <c r="D107" s="24"/>
      <c r="E107" s="24"/>
      <c r="F107" s="24"/>
      <c r="G107" s="24"/>
      <c r="H107" s="24"/>
      <c r="I107" s="24"/>
      <c r="J107" s="24"/>
      <c r="K107" s="24"/>
      <c r="L107" s="24"/>
      <c r="M107" s="24"/>
      <c r="N107" s="24"/>
      <c r="O107" s="11">
        <f t="shared" si="1"/>
        <v>23.04</v>
      </c>
      <c r="P107" s="11">
        <f>SUM($O$4:O107)</f>
        <v>22894.010000000002</v>
      </c>
      <c r="Q107" s="11">
        <f>P107+Summary!$H$5</f>
        <v>23284.9</v>
      </c>
      <c r="R107" s="33" cm="1">
        <f t="array" ref="R107">LOOKUP(4,1/($A$4:A107&lt;&gt;""),$A$4:A107)</f>
        <v>44810</v>
      </c>
    </row>
    <row r="108" spans="1:18" x14ac:dyDescent="0.35">
      <c r="A108" s="22">
        <v>44814</v>
      </c>
      <c r="B108" s="23" t="s">
        <v>49</v>
      </c>
      <c r="C108" s="24"/>
      <c r="D108" s="24">
        <v>8</v>
      </c>
      <c r="E108" s="24"/>
      <c r="F108" s="24"/>
      <c r="G108" s="24"/>
      <c r="H108" s="24"/>
      <c r="I108" s="24"/>
      <c r="J108" s="24"/>
      <c r="K108" s="24"/>
      <c r="L108" s="24"/>
      <c r="M108" s="24"/>
      <c r="N108" s="24"/>
      <c r="O108" s="11">
        <f t="shared" si="1"/>
        <v>8</v>
      </c>
      <c r="P108" s="11">
        <f>SUM($O$4:O108)</f>
        <v>22902.010000000002</v>
      </c>
      <c r="Q108" s="11">
        <f>P108+Summary!$H$5</f>
        <v>23292.9</v>
      </c>
      <c r="R108" s="33" cm="1">
        <f t="array" ref="R108">LOOKUP(4,1/($A$4:A108&lt;&gt;""),$A$4:A108)</f>
        <v>44814</v>
      </c>
    </row>
    <row r="109" spans="1:18" x14ac:dyDescent="0.35">
      <c r="A109" s="22">
        <v>44815</v>
      </c>
      <c r="B109" s="23" t="s">
        <v>67</v>
      </c>
      <c r="C109" s="24"/>
      <c r="D109" s="24"/>
      <c r="E109" s="24"/>
      <c r="F109" s="24"/>
      <c r="G109" s="24"/>
      <c r="H109" s="24"/>
      <c r="I109" s="24"/>
      <c r="J109" s="24"/>
      <c r="K109" s="24">
        <v>200</v>
      </c>
      <c r="L109" s="24"/>
      <c r="M109" s="24"/>
      <c r="N109" s="24"/>
      <c r="O109" s="11">
        <f t="shared" si="1"/>
        <v>200</v>
      </c>
      <c r="P109" s="11">
        <f>SUM($O$4:O109)</f>
        <v>23102.010000000002</v>
      </c>
      <c r="Q109" s="11">
        <f>P109+Summary!$H$5</f>
        <v>23492.9</v>
      </c>
      <c r="R109" s="33" cm="1">
        <f t="array" ref="R109">LOOKUP(4,1/($A$4:A109&lt;&gt;""),$A$4:A109)</f>
        <v>44815</v>
      </c>
    </row>
    <row r="110" spans="1:18" x14ac:dyDescent="0.35">
      <c r="A110" s="22"/>
      <c r="B110" s="23" t="s">
        <v>50</v>
      </c>
      <c r="C110" s="24"/>
      <c r="D110" s="24"/>
      <c r="E110" s="24"/>
      <c r="F110" s="24"/>
      <c r="G110" s="24"/>
      <c r="H110" s="24"/>
      <c r="I110" s="24"/>
      <c r="J110" s="24">
        <v>2700</v>
      </c>
      <c r="K110" s="24"/>
      <c r="L110" s="24"/>
      <c r="M110" s="24"/>
      <c r="N110" s="24"/>
      <c r="O110" s="11">
        <f t="shared" si="1"/>
        <v>2700</v>
      </c>
      <c r="P110" s="11">
        <f>SUM($O$4:O110)</f>
        <v>25802.010000000002</v>
      </c>
      <c r="Q110" s="11">
        <f>P110+Summary!$H$5</f>
        <v>26192.9</v>
      </c>
      <c r="R110" s="33" cm="1">
        <f t="array" ref="R110">LOOKUP(4,1/($A$4:A110&lt;&gt;""),$A$4:A110)</f>
        <v>44815</v>
      </c>
    </row>
    <row r="111" spans="1:18" x14ac:dyDescent="0.35">
      <c r="A111" s="22">
        <v>44817</v>
      </c>
      <c r="B111" s="23" t="s">
        <v>60</v>
      </c>
      <c r="C111" s="24"/>
      <c r="D111" s="24"/>
      <c r="E111" s="24"/>
      <c r="F111" s="24"/>
      <c r="G111" s="24">
        <v>18.989999999999998</v>
      </c>
      <c r="H111" s="24"/>
      <c r="I111" s="24"/>
      <c r="J111" s="24"/>
      <c r="K111" s="24"/>
      <c r="L111" s="24"/>
      <c r="M111" s="24"/>
      <c r="N111" s="24"/>
      <c r="O111" s="11">
        <f t="shared" si="1"/>
        <v>18.989999999999998</v>
      </c>
      <c r="P111" s="11">
        <f>SUM($O$4:O111)</f>
        <v>25821.000000000004</v>
      </c>
      <c r="Q111" s="11">
        <f>P111+Summary!$H$5</f>
        <v>26211.890000000003</v>
      </c>
      <c r="R111" s="33" cm="1">
        <f t="array" ref="R111">LOOKUP(4,1/($A$4:A111&lt;&gt;""),$A$4:A111)</f>
        <v>44817</v>
      </c>
    </row>
    <row r="112" spans="1:18" x14ac:dyDescent="0.35">
      <c r="A112" s="22"/>
      <c r="B112" s="23" t="s">
        <v>61</v>
      </c>
      <c r="C112" s="24"/>
      <c r="D112" s="24"/>
      <c r="E112" s="24"/>
      <c r="F112" s="24"/>
      <c r="G112" s="24">
        <v>7.99</v>
      </c>
      <c r="H112" s="24"/>
      <c r="I112" s="24"/>
      <c r="J112" s="24"/>
      <c r="K112" s="24"/>
      <c r="L112" s="24"/>
      <c r="M112" s="24"/>
      <c r="N112" s="24"/>
      <c r="O112" s="11">
        <f t="shared" si="1"/>
        <v>7.99</v>
      </c>
      <c r="P112" s="11">
        <f>SUM($O$4:O112)</f>
        <v>25828.990000000005</v>
      </c>
      <c r="Q112" s="11">
        <f>P112+Summary!$H$5</f>
        <v>26219.880000000005</v>
      </c>
      <c r="R112" s="33" cm="1">
        <f t="array" ref="R112">LOOKUP(4,1/($A$4:A112&lt;&gt;""),$A$4:A112)</f>
        <v>44817</v>
      </c>
    </row>
    <row r="113" spans="1:18" x14ac:dyDescent="0.35">
      <c r="A113" s="22"/>
      <c r="B113" s="23" t="s">
        <v>84</v>
      </c>
      <c r="C113" s="24"/>
      <c r="D113" s="24">
        <v>8.1199999999999992</v>
      </c>
      <c r="E113" s="24"/>
      <c r="F113" s="24"/>
      <c r="G113" s="24"/>
      <c r="H113" s="24"/>
      <c r="I113" s="24"/>
      <c r="J113" s="24"/>
      <c r="K113" s="24"/>
      <c r="L113" s="24"/>
      <c r="M113" s="24"/>
      <c r="N113" s="24"/>
      <c r="O113" s="11">
        <f t="shared" si="1"/>
        <v>8.1199999999999992</v>
      </c>
      <c r="P113" s="11">
        <f>SUM($O$4:O113)</f>
        <v>25837.110000000004</v>
      </c>
      <c r="Q113" s="11">
        <f>P113+Summary!$H$5</f>
        <v>26228.000000000004</v>
      </c>
      <c r="R113" s="33" cm="1">
        <f t="array" ref="R113">LOOKUP(4,1/($A$4:A113&lt;&gt;""),$A$4:A113)</f>
        <v>44817</v>
      </c>
    </row>
    <row r="114" spans="1:18" x14ac:dyDescent="0.35">
      <c r="A114" s="22"/>
      <c r="B114" s="23" t="s">
        <v>84</v>
      </c>
      <c r="C114" s="24"/>
      <c r="D114" s="24">
        <v>26.39</v>
      </c>
      <c r="E114" s="24"/>
      <c r="F114" s="24"/>
      <c r="G114" s="24"/>
      <c r="H114" s="24"/>
      <c r="I114" s="24"/>
      <c r="J114" s="24"/>
      <c r="K114" s="24"/>
      <c r="L114" s="24"/>
      <c r="M114" s="24"/>
      <c r="N114" s="24"/>
      <c r="O114" s="11">
        <f t="shared" si="1"/>
        <v>26.39</v>
      </c>
      <c r="P114" s="11">
        <f>SUM($O$4:O114)</f>
        <v>25863.500000000004</v>
      </c>
      <c r="Q114" s="11">
        <f>P114+Summary!$H$5</f>
        <v>26254.390000000003</v>
      </c>
      <c r="R114" s="33" cm="1">
        <f t="array" ref="R114">LOOKUP(4,1/($A$4:A114&lt;&gt;""),$A$4:A114)</f>
        <v>44817</v>
      </c>
    </row>
    <row r="115" spans="1:18" x14ac:dyDescent="0.35">
      <c r="A115" s="22">
        <v>44822</v>
      </c>
      <c r="B115" s="23" t="s">
        <v>115</v>
      </c>
      <c r="C115" s="24"/>
      <c r="D115" s="24"/>
      <c r="E115" s="24"/>
      <c r="F115" s="24"/>
      <c r="G115" s="24"/>
      <c r="H115" s="24">
        <v>864.4</v>
      </c>
      <c r="I115" s="24"/>
      <c r="J115" s="24"/>
      <c r="K115" s="24"/>
      <c r="L115" s="24"/>
      <c r="M115" s="29"/>
      <c r="N115" s="24"/>
      <c r="O115" s="11">
        <f t="shared" si="1"/>
        <v>864.4</v>
      </c>
      <c r="P115" s="11">
        <f>SUM($O$4:O115)</f>
        <v>26727.900000000005</v>
      </c>
      <c r="Q115" s="11">
        <f>P115+Summary!$H$5</f>
        <v>27118.790000000005</v>
      </c>
      <c r="R115" s="33" cm="1">
        <f t="array" ref="R115">LOOKUP(4,1/($A$4:A115&lt;&gt;""),$A$4:A115)</f>
        <v>44822</v>
      </c>
    </row>
    <row r="116" spans="1:18" x14ac:dyDescent="0.35">
      <c r="A116" s="22">
        <v>44824</v>
      </c>
      <c r="B116" s="23" t="s">
        <v>83</v>
      </c>
      <c r="C116" s="24"/>
      <c r="D116" s="24">
        <v>12</v>
      </c>
      <c r="E116" s="24"/>
      <c r="F116" s="24"/>
      <c r="G116" s="24"/>
      <c r="H116" s="24"/>
      <c r="I116" s="24"/>
      <c r="J116" s="24"/>
      <c r="K116" s="24"/>
      <c r="L116" s="24"/>
      <c r="M116" s="24"/>
      <c r="N116" s="24"/>
      <c r="O116" s="11">
        <f t="shared" si="1"/>
        <v>12</v>
      </c>
      <c r="P116" s="11">
        <f>SUM($O$4:O116)</f>
        <v>26739.900000000005</v>
      </c>
      <c r="Q116" s="11">
        <f>P116+Summary!$H$5</f>
        <v>27130.790000000005</v>
      </c>
      <c r="R116" s="33" cm="1">
        <f t="array" ref="R116">LOOKUP(4,1/($A$4:A116&lt;&gt;""),$A$4:A116)</f>
        <v>44824</v>
      </c>
    </row>
    <row r="117" spans="1:18" x14ac:dyDescent="0.35">
      <c r="A117" s="22">
        <v>44826</v>
      </c>
      <c r="B117" s="23" t="s">
        <v>116</v>
      </c>
      <c r="C117" s="24"/>
      <c r="D117" s="24"/>
      <c r="E117" s="24">
        <v>15.71</v>
      </c>
      <c r="F117" s="24"/>
      <c r="G117" s="24"/>
      <c r="H117" s="24"/>
      <c r="I117" s="24"/>
      <c r="J117" s="24"/>
      <c r="K117" s="24"/>
      <c r="L117" s="24"/>
      <c r="M117" s="24"/>
      <c r="N117" s="24"/>
      <c r="O117" s="11">
        <f t="shared" si="1"/>
        <v>15.71</v>
      </c>
      <c r="P117" s="11">
        <f>SUM($O$4:O117)</f>
        <v>26755.610000000004</v>
      </c>
      <c r="Q117" s="11">
        <f>P117+Summary!$H$5</f>
        <v>27146.500000000004</v>
      </c>
      <c r="R117" s="33" cm="1">
        <f t="array" ref="R117">LOOKUP(4,1/($A$4:A117&lt;&gt;""),$A$4:A117)</f>
        <v>44826</v>
      </c>
    </row>
    <row r="118" spans="1:18" x14ac:dyDescent="0.35">
      <c r="A118" s="22">
        <v>44831</v>
      </c>
      <c r="B118" s="23" t="s">
        <v>116</v>
      </c>
      <c r="C118" s="24"/>
      <c r="D118" s="24"/>
      <c r="E118" s="24">
        <v>22</v>
      </c>
      <c r="F118" s="24"/>
      <c r="G118" s="24"/>
      <c r="H118" s="24"/>
      <c r="I118" s="24"/>
      <c r="J118" s="24"/>
      <c r="K118" s="24"/>
      <c r="L118" s="24"/>
      <c r="M118" s="24"/>
      <c r="N118" s="24"/>
      <c r="O118" s="11">
        <f t="shared" si="1"/>
        <v>22</v>
      </c>
      <c r="P118" s="11">
        <f>SUM($O$4:O118)</f>
        <v>26777.610000000004</v>
      </c>
      <c r="Q118" s="11">
        <f>P118+Summary!$H$5</f>
        <v>27168.500000000004</v>
      </c>
      <c r="R118" s="33" cm="1">
        <f t="array" ref="R118">LOOKUP(4,1/($A$4:A118&lt;&gt;""),$A$4:A118)</f>
        <v>44831</v>
      </c>
    </row>
    <row r="119" spans="1:18" x14ac:dyDescent="0.35">
      <c r="A119" s="22"/>
      <c r="B119" s="23" t="s">
        <v>51</v>
      </c>
      <c r="C119" s="24"/>
      <c r="D119" s="24"/>
      <c r="E119" s="24">
        <v>111.07</v>
      </c>
      <c r="F119" s="24"/>
      <c r="G119" s="24"/>
      <c r="H119" s="24"/>
      <c r="I119" s="24"/>
      <c r="J119" s="24"/>
      <c r="K119" s="24"/>
      <c r="L119" s="24"/>
      <c r="M119" s="24"/>
      <c r="N119" s="24"/>
      <c r="O119" s="11">
        <f t="shared" si="1"/>
        <v>111.07</v>
      </c>
      <c r="P119" s="11">
        <f>SUM($O$4:O119)</f>
        <v>26888.680000000004</v>
      </c>
      <c r="Q119" s="11">
        <f>P119+Summary!$H$5</f>
        <v>27279.570000000003</v>
      </c>
      <c r="R119" s="33" cm="1">
        <f t="array" ref="R119">LOOKUP(4,1/($A$4:A119&lt;&gt;""),$A$4:A119)</f>
        <v>44831</v>
      </c>
    </row>
    <row r="120" spans="1:18" x14ac:dyDescent="0.35">
      <c r="A120" s="22"/>
      <c r="B120" s="23" t="s">
        <v>117</v>
      </c>
      <c r="C120" s="24">
        <v>7.9</v>
      </c>
      <c r="D120" s="24"/>
      <c r="E120" s="24"/>
      <c r="F120" s="24"/>
      <c r="G120" s="24"/>
      <c r="H120" s="24"/>
      <c r="I120" s="24"/>
      <c r="J120" s="24"/>
      <c r="K120" s="24"/>
      <c r="L120" s="24"/>
      <c r="M120" s="24"/>
      <c r="N120" s="24"/>
      <c r="O120" s="11">
        <f t="shared" si="1"/>
        <v>7.9</v>
      </c>
      <c r="P120" s="11">
        <f>SUM($O$4:O120)</f>
        <v>26896.580000000005</v>
      </c>
      <c r="Q120" s="11">
        <f>P120+Summary!$H$5</f>
        <v>27287.470000000005</v>
      </c>
      <c r="R120" s="33" cm="1">
        <f t="array" ref="R120">LOOKUP(4,1/($A$4:A120&lt;&gt;""),$A$4:A120)</f>
        <v>44831</v>
      </c>
    </row>
    <row r="121" spans="1:18" x14ac:dyDescent="0.35">
      <c r="A121" s="22">
        <v>44832</v>
      </c>
      <c r="B121" s="23" t="s">
        <v>118</v>
      </c>
      <c r="C121" s="24"/>
      <c r="D121" s="24"/>
      <c r="E121" s="24"/>
      <c r="F121" s="24"/>
      <c r="G121" s="24"/>
      <c r="H121" s="24"/>
      <c r="I121" s="24"/>
      <c r="J121" s="24"/>
      <c r="K121" s="24"/>
      <c r="L121" s="24"/>
      <c r="M121" s="24">
        <v>15.15</v>
      </c>
      <c r="N121" s="24"/>
      <c r="O121" s="11">
        <f t="shared" si="1"/>
        <v>15.15</v>
      </c>
      <c r="P121" s="11">
        <f>SUM($O$4:O121)</f>
        <v>26911.730000000007</v>
      </c>
      <c r="Q121" s="11">
        <f>P121+Summary!$H$5</f>
        <v>27302.620000000006</v>
      </c>
      <c r="R121" s="33" cm="1">
        <f t="array" ref="R121">LOOKUP(4,1/($A$4:A121&lt;&gt;""),$A$4:A121)</f>
        <v>44832</v>
      </c>
    </row>
    <row r="122" spans="1:18" x14ac:dyDescent="0.35">
      <c r="A122" s="22"/>
      <c r="B122" s="23" t="s">
        <v>64</v>
      </c>
      <c r="C122" s="24"/>
      <c r="D122" s="24">
        <v>12.18</v>
      </c>
      <c r="E122" s="24"/>
      <c r="F122" s="24"/>
      <c r="G122" s="24"/>
      <c r="H122" s="24"/>
      <c r="I122" s="24"/>
      <c r="J122" s="24"/>
      <c r="K122" s="24"/>
      <c r="L122" s="24"/>
      <c r="M122" s="24"/>
      <c r="N122" s="24"/>
      <c r="O122" s="11">
        <f t="shared" si="1"/>
        <v>12.18</v>
      </c>
      <c r="P122" s="11">
        <f>SUM($O$4:O122)</f>
        <v>26923.910000000007</v>
      </c>
      <c r="Q122" s="11">
        <f>P122+Summary!$H$5</f>
        <v>27314.800000000007</v>
      </c>
      <c r="R122" s="33" cm="1">
        <f t="array" ref="R122">LOOKUP(4,1/($A$4:A122&lt;&gt;""),$A$4:A122)</f>
        <v>44832</v>
      </c>
    </row>
    <row r="123" spans="1:18" x14ac:dyDescent="0.35">
      <c r="A123" s="22">
        <v>44833</v>
      </c>
      <c r="B123" s="23" t="s">
        <v>106</v>
      </c>
      <c r="C123" s="24"/>
      <c r="D123" s="24"/>
      <c r="E123" s="24"/>
      <c r="F123" s="24"/>
      <c r="G123" s="24"/>
      <c r="H123" s="24"/>
      <c r="I123" s="24"/>
      <c r="J123" s="24"/>
      <c r="K123" s="24"/>
      <c r="L123" s="24"/>
      <c r="M123" s="24"/>
      <c r="N123" s="24">
        <v>24.5</v>
      </c>
      <c r="O123" s="11">
        <f t="shared" ref="O123:O186" si="2">SUM(C123:N123)</f>
        <v>24.5</v>
      </c>
      <c r="P123" s="11">
        <f>SUM($O$4:O123)</f>
        <v>26948.410000000007</v>
      </c>
      <c r="Q123" s="11">
        <f>P123+Summary!$H$5</f>
        <v>27339.300000000007</v>
      </c>
      <c r="R123" s="33" cm="1">
        <f t="array" ref="R123">LOOKUP(4,1/($A$4:A123&lt;&gt;""),$A$4:A123)</f>
        <v>44833</v>
      </c>
    </row>
    <row r="124" spans="1:18" x14ac:dyDescent="0.35">
      <c r="A124" s="22">
        <v>44835</v>
      </c>
      <c r="B124" s="23" t="s">
        <v>50</v>
      </c>
      <c r="C124" s="24"/>
      <c r="D124" s="24"/>
      <c r="E124" s="24"/>
      <c r="F124" s="24"/>
      <c r="G124" s="24"/>
      <c r="H124" s="24"/>
      <c r="I124" s="24"/>
      <c r="J124" s="24">
        <v>3500</v>
      </c>
      <c r="K124" s="24"/>
      <c r="L124" s="24"/>
      <c r="M124" s="24"/>
      <c r="N124" s="24"/>
      <c r="O124" s="11">
        <f t="shared" si="2"/>
        <v>3500</v>
      </c>
      <c r="P124" s="11">
        <f>SUM($O$4:O124)</f>
        <v>30448.410000000007</v>
      </c>
      <c r="Q124" s="11">
        <f>P124+Summary!$H$5</f>
        <v>30839.300000000007</v>
      </c>
      <c r="R124" s="33" cm="1">
        <f t="array" ref="R124">LOOKUP(4,1/($A$4:A124&lt;&gt;""),$A$4:A124)</f>
        <v>44835</v>
      </c>
    </row>
    <row r="125" spans="1:18" x14ac:dyDescent="0.35">
      <c r="A125" s="22">
        <v>44836</v>
      </c>
      <c r="B125" s="23" t="s">
        <v>119</v>
      </c>
      <c r="C125" s="24"/>
      <c r="D125" s="24"/>
      <c r="E125" s="24"/>
      <c r="F125" s="24"/>
      <c r="G125" s="24"/>
      <c r="H125" s="24"/>
      <c r="I125" s="24"/>
      <c r="J125" s="24"/>
      <c r="K125" s="24"/>
      <c r="L125" s="24"/>
      <c r="M125" s="24">
        <v>400</v>
      </c>
      <c r="N125" s="24"/>
      <c r="O125" s="11">
        <f t="shared" si="2"/>
        <v>400</v>
      </c>
      <c r="P125" s="11">
        <f>SUM($O$4:O125)</f>
        <v>30848.410000000007</v>
      </c>
      <c r="Q125" s="11">
        <f>P125+Summary!$H$5</f>
        <v>31239.300000000007</v>
      </c>
      <c r="R125" s="33" cm="1">
        <f t="array" ref="R125">LOOKUP(4,1/($A$4:A125&lt;&gt;""),$A$4:A125)</f>
        <v>44836</v>
      </c>
    </row>
    <row r="126" spans="1:18" x14ac:dyDescent="0.35">
      <c r="A126" s="22">
        <v>44837</v>
      </c>
      <c r="B126" s="23" t="s">
        <v>120</v>
      </c>
      <c r="C126" s="24"/>
      <c r="D126" s="24"/>
      <c r="E126" s="24"/>
      <c r="F126" s="24"/>
      <c r="G126" s="24"/>
      <c r="H126" s="24"/>
      <c r="I126" s="24"/>
      <c r="J126" s="24"/>
      <c r="K126" s="24">
        <v>275</v>
      </c>
      <c r="L126" s="24"/>
      <c r="M126" s="24"/>
      <c r="N126" s="24"/>
      <c r="O126" s="11">
        <f t="shared" si="2"/>
        <v>275</v>
      </c>
      <c r="P126" s="11">
        <f>SUM($O$4:O126)</f>
        <v>31123.410000000007</v>
      </c>
      <c r="Q126" s="11">
        <f>P126+Summary!$H$5</f>
        <v>31514.300000000007</v>
      </c>
      <c r="R126" s="33" cm="1">
        <f t="array" ref="R126">LOOKUP(4,1/($A$4:A126&lt;&gt;""),$A$4:A126)</f>
        <v>44837</v>
      </c>
    </row>
    <row r="127" spans="1:18" x14ac:dyDescent="0.35">
      <c r="A127" s="22">
        <v>44838</v>
      </c>
      <c r="B127" s="23" t="s">
        <v>121</v>
      </c>
      <c r="C127" s="24"/>
      <c r="D127" s="24"/>
      <c r="E127" s="24"/>
      <c r="F127" s="24"/>
      <c r="G127" s="24"/>
      <c r="H127" s="24"/>
      <c r="I127" s="24"/>
      <c r="J127" s="24"/>
      <c r="K127" s="24">
        <v>31</v>
      </c>
      <c r="L127" s="24"/>
      <c r="M127" s="24"/>
      <c r="N127" s="24"/>
      <c r="O127" s="11">
        <f t="shared" si="2"/>
        <v>31</v>
      </c>
      <c r="P127" s="11">
        <f>SUM($O$4:O127)</f>
        <v>31154.410000000007</v>
      </c>
      <c r="Q127" s="11">
        <f>P127+Summary!$H$5</f>
        <v>31545.300000000007</v>
      </c>
      <c r="R127" s="33" cm="1">
        <f t="array" ref="R127">LOOKUP(4,1/($A$4:A127&lt;&gt;""),$A$4:A127)</f>
        <v>44838</v>
      </c>
    </row>
    <row r="128" spans="1:18" x14ac:dyDescent="0.35">
      <c r="A128" s="22"/>
      <c r="B128" s="23" t="s">
        <v>116</v>
      </c>
      <c r="C128" s="24"/>
      <c r="D128" s="24"/>
      <c r="E128" s="24">
        <v>12.85</v>
      </c>
      <c r="F128" s="24"/>
      <c r="G128" s="24"/>
      <c r="H128" s="24"/>
      <c r="I128" s="24"/>
      <c r="J128" s="24"/>
      <c r="K128" s="24"/>
      <c r="L128" s="24"/>
      <c r="M128" s="24"/>
      <c r="N128" s="24"/>
      <c r="O128" s="11">
        <f t="shared" si="2"/>
        <v>12.85</v>
      </c>
      <c r="P128" s="11">
        <f>SUM($O$4:O128)</f>
        <v>31167.260000000006</v>
      </c>
      <c r="Q128" s="11">
        <f>P128+Summary!$H$5</f>
        <v>31558.150000000005</v>
      </c>
      <c r="R128" s="33" cm="1">
        <f t="array" ref="R128">LOOKUP(4,1/($A$4:A128&lt;&gt;""),$A$4:A128)</f>
        <v>44838</v>
      </c>
    </row>
    <row r="129" spans="1:18" x14ac:dyDescent="0.35">
      <c r="A129" s="22"/>
      <c r="B129" s="23" t="s">
        <v>51</v>
      </c>
      <c r="C129" s="24"/>
      <c r="D129" s="24"/>
      <c r="E129" s="24">
        <v>52.2</v>
      </c>
      <c r="F129" s="24"/>
      <c r="G129" s="24"/>
      <c r="H129" s="24"/>
      <c r="I129" s="24"/>
      <c r="J129" s="24"/>
      <c r="K129" s="24"/>
      <c r="L129" s="24"/>
      <c r="M129" s="24"/>
      <c r="N129" s="24"/>
      <c r="O129" s="11">
        <f t="shared" si="2"/>
        <v>52.2</v>
      </c>
      <c r="P129" s="11">
        <f>SUM($O$4:O129)</f>
        <v>31219.460000000006</v>
      </c>
      <c r="Q129" s="11">
        <f>P129+Summary!$H$5</f>
        <v>31610.350000000006</v>
      </c>
      <c r="R129" s="33" cm="1">
        <f t="array" ref="R129">LOOKUP(4,1/($A$4:A129&lt;&gt;""),$A$4:A129)</f>
        <v>44838</v>
      </c>
    </row>
    <row r="130" spans="1:18" x14ac:dyDescent="0.35">
      <c r="A130" s="22"/>
      <c r="B130" s="23" t="s">
        <v>122</v>
      </c>
      <c r="C130" s="24"/>
      <c r="D130" s="24"/>
      <c r="E130" s="24"/>
      <c r="F130" s="24"/>
      <c r="G130" s="24"/>
      <c r="H130" s="24"/>
      <c r="I130" s="24">
        <v>92</v>
      </c>
      <c r="J130" s="29"/>
      <c r="K130" s="24"/>
      <c r="L130" s="24"/>
      <c r="M130" s="24"/>
      <c r="N130" s="24"/>
      <c r="O130" s="11">
        <f t="shared" si="2"/>
        <v>92</v>
      </c>
      <c r="P130" s="11">
        <f>SUM($O$4:O130)</f>
        <v>31311.460000000006</v>
      </c>
      <c r="Q130" s="11">
        <f>P130+Summary!$H$5</f>
        <v>31702.350000000006</v>
      </c>
      <c r="R130" s="33" cm="1">
        <f t="array" ref="R130">LOOKUP(4,1/($A$4:A130&lt;&gt;""),$A$4:A130)</f>
        <v>44838</v>
      </c>
    </row>
    <row r="131" spans="1:18" x14ac:dyDescent="0.35">
      <c r="A131" s="22">
        <v>44839</v>
      </c>
      <c r="B131" s="23" t="s">
        <v>131</v>
      </c>
      <c r="C131" s="24"/>
      <c r="D131" s="24">
        <v>13.72</v>
      </c>
      <c r="E131" s="24"/>
      <c r="F131" s="24"/>
      <c r="G131" s="24"/>
      <c r="H131" s="24"/>
      <c r="I131" s="24"/>
      <c r="J131" s="24"/>
      <c r="K131" s="24"/>
      <c r="L131" s="24"/>
      <c r="M131" s="24"/>
      <c r="N131" s="29"/>
      <c r="O131" s="11">
        <f t="shared" si="2"/>
        <v>13.72</v>
      </c>
      <c r="P131" s="11">
        <f>SUM($O$4:O131)</f>
        <v>31325.180000000008</v>
      </c>
      <c r="Q131" s="11">
        <f>P131+Summary!$H$5</f>
        <v>31716.070000000007</v>
      </c>
      <c r="R131" s="33" cm="1">
        <f t="array" ref="R131">LOOKUP(4,1/($A$4:A131&lt;&gt;""),$A$4:A131)</f>
        <v>44839</v>
      </c>
    </row>
    <row r="132" spans="1:18" x14ac:dyDescent="0.35">
      <c r="A132" s="22">
        <v>44840</v>
      </c>
      <c r="B132" s="23" t="s">
        <v>49</v>
      </c>
      <c r="C132" s="24"/>
      <c r="D132" s="24">
        <v>23.8</v>
      </c>
      <c r="E132" s="24"/>
      <c r="F132" s="24"/>
      <c r="G132" s="24"/>
      <c r="H132" s="24"/>
      <c r="I132" s="24"/>
      <c r="J132" s="24"/>
      <c r="K132" s="24"/>
      <c r="L132" s="24"/>
      <c r="M132" s="24"/>
      <c r="N132" s="24"/>
      <c r="O132" s="11">
        <f t="shared" si="2"/>
        <v>23.8</v>
      </c>
      <c r="P132" s="11">
        <f>SUM($O$4:O132)</f>
        <v>31348.980000000007</v>
      </c>
      <c r="Q132" s="11">
        <f>P132+Summary!$H$5</f>
        <v>31739.870000000006</v>
      </c>
      <c r="R132" s="33" cm="1">
        <f t="array" ref="R132">LOOKUP(4,1/($A$4:A132&lt;&gt;""),$A$4:A132)</f>
        <v>44840</v>
      </c>
    </row>
    <row r="133" spans="1:18" x14ac:dyDescent="0.35">
      <c r="A133" s="22">
        <v>44842</v>
      </c>
      <c r="B133" s="23" t="s">
        <v>138</v>
      </c>
      <c r="C133" s="24"/>
      <c r="D133" s="24">
        <v>5.58</v>
      </c>
      <c r="E133" s="24"/>
      <c r="F133" s="24"/>
      <c r="G133" s="24"/>
      <c r="H133" s="24"/>
      <c r="I133" s="24"/>
      <c r="J133" s="24"/>
      <c r="K133" s="24"/>
      <c r="L133" s="24"/>
      <c r="M133" s="24"/>
      <c r="N133" s="24"/>
      <c r="O133" s="11">
        <f t="shared" si="2"/>
        <v>5.58</v>
      </c>
      <c r="P133" s="11">
        <f>SUM($O$4:O133)</f>
        <v>31354.560000000009</v>
      </c>
      <c r="Q133" s="11">
        <f>P133+Summary!$H$5</f>
        <v>31745.450000000008</v>
      </c>
      <c r="R133" s="33" cm="1">
        <f t="array" ref="R133">LOOKUP(4,1/($A$4:A133&lt;&gt;""),$A$4:A133)</f>
        <v>44842</v>
      </c>
    </row>
    <row r="134" spans="1:18" x14ac:dyDescent="0.35">
      <c r="A134" s="22">
        <v>44845</v>
      </c>
      <c r="B134" s="23" t="s">
        <v>126</v>
      </c>
      <c r="C134" s="24"/>
      <c r="D134" s="24"/>
      <c r="E134" s="24"/>
      <c r="F134" s="24"/>
      <c r="G134" s="24"/>
      <c r="H134" s="24"/>
      <c r="I134" s="24"/>
      <c r="J134" s="24"/>
      <c r="K134" s="24"/>
      <c r="L134" s="24"/>
      <c r="M134" s="24"/>
      <c r="N134" s="24">
        <v>14.16</v>
      </c>
      <c r="O134" s="11">
        <f t="shared" si="2"/>
        <v>14.16</v>
      </c>
      <c r="P134" s="11">
        <f>SUM($O$4:O134)</f>
        <v>31368.720000000008</v>
      </c>
      <c r="Q134" s="11">
        <f>P134+Summary!$H$5</f>
        <v>31759.610000000008</v>
      </c>
      <c r="R134" s="33" cm="1">
        <f t="array" ref="R134">LOOKUP(4,1/($A$4:A134&lt;&gt;""),$A$4:A134)</f>
        <v>44845</v>
      </c>
    </row>
    <row r="135" spans="1:18" x14ac:dyDescent="0.35">
      <c r="A135" s="22">
        <v>44846</v>
      </c>
      <c r="B135" s="23" t="s">
        <v>60</v>
      </c>
      <c r="C135" s="24"/>
      <c r="D135" s="24"/>
      <c r="E135" s="24"/>
      <c r="F135" s="24"/>
      <c r="G135" s="24">
        <v>18.989999999999998</v>
      </c>
      <c r="H135" s="24"/>
      <c r="I135" s="24"/>
      <c r="J135" s="24"/>
      <c r="K135" s="24"/>
      <c r="L135" s="24"/>
      <c r="M135" s="24"/>
      <c r="N135" s="24"/>
      <c r="O135" s="11">
        <f t="shared" si="2"/>
        <v>18.989999999999998</v>
      </c>
      <c r="P135" s="11">
        <f>SUM($O$4:O135)</f>
        <v>31387.71000000001</v>
      </c>
      <c r="Q135" s="11">
        <f>P135+Summary!$H$5</f>
        <v>31778.600000000009</v>
      </c>
      <c r="R135" s="33" cm="1">
        <f t="array" ref="R135">LOOKUP(4,1/($A$4:A135&lt;&gt;""),$A$4:A135)</f>
        <v>44846</v>
      </c>
    </row>
    <row r="136" spans="1:18" x14ac:dyDescent="0.35">
      <c r="A136" s="22"/>
      <c r="B136" s="23" t="s">
        <v>61</v>
      </c>
      <c r="C136" s="24"/>
      <c r="D136" s="24"/>
      <c r="E136" s="24"/>
      <c r="F136" s="24"/>
      <c r="G136" s="24">
        <v>7.99</v>
      </c>
      <c r="H136" s="24"/>
      <c r="I136" s="24"/>
      <c r="J136" s="24"/>
      <c r="K136" s="24"/>
      <c r="L136" s="24"/>
      <c r="M136" s="24"/>
      <c r="N136" s="24"/>
      <c r="O136" s="11">
        <f t="shared" si="2"/>
        <v>7.99</v>
      </c>
      <c r="P136" s="11">
        <f>SUM($O$4:O136)</f>
        <v>31395.700000000012</v>
      </c>
      <c r="Q136" s="11">
        <f>P136+Summary!$H$5</f>
        <v>31786.590000000011</v>
      </c>
      <c r="R136" s="33" cm="1">
        <f t="array" ref="R136">LOOKUP(4,1/($A$4:A136&lt;&gt;""),$A$4:A136)</f>
        <v>44846</v>
      </c>
    </row>
    <row r="137" spans="1:18" x14ac:dyDescent="0.35">
      <c r="A137" s="22"/>
      <c r="B137" s="23" t="s">
        <v>132</v>
      </c>
      <c r="C137" s="24">
        <v>150.34</v>
      </c>
      <c r="D137" s="24"/>
      <c r="E137" s="24"/>
      <c r="F137" s="24"/>
      <c r="G137" s="24"/>
      <c r="H137" s="24"/>
      <c r="I137" s="24"/>
      <c r="J137" s="24"/>
      <c r="K137" s="24"/>
      <c r="L137" s="24"/>
      <c r="M137" s="24"/>
      <c r="N137" s="29"/>
      <c r="O137" s="11">
        <f t="shared" si="2"/>
        <v>150.34</v>
      </c>
      <c r="P137" s="11">
        <f>SUM($O$4:O137)</f>
        <v>31546.040000000012</v>
      </c>
      <c r="Q137" s="11">
        <f>P137+Summary!$H$5</f>
        <v>31936.930000000011</v>
      </c>
      <c r="R137" s="33" cm="1">
        <f t="array" ref="R137">LOOKUP(4,1/($A$4:A137&lt;&gt;""),$A$4:A137)</f>
        <v>44846</v>
      </c>
    </row>
    <row r="138" spans="1:18" x14ac:dyDescent="0.35">
      <c r="A138" s="22"/>
      <c r="B138" s="23" t="s">
        <v>146</v>
      </c>
      <c r="C138" s="24"/>
      <c r="D138" s="24"/>
      <c r="E138" s="24">
        <v>8</v>
      </c>
      <c r="F138" s="24"/>
      <c r="G138" s="24"/>
      <c r="H138" s="24"/>
      <c r="I138" s="24"/>
      <c r="J138" s="24"/>
      <c r="K138" s="24"/>
      <c r="L138" s="24"/>
      <c r="M138" s="24"/>
      <c r="N138" s="24"/>
      <c r="O138" s="11">
        <f t="shared" si="2"/>
        <v>8</v>
      </c>
      <c r="P138" s="11">
        <f>SUM($O$4:O138)</f>
        <v>31554.040000000012</v>
      </c>
      <c r="Q138" s="11">
        <f>P138+Summary!$H$5</f>
        <v>31944.930000000011</v>
      </c>
      <c r="R138" s="33" cm="1">
        <f t="array" ref="R138">LOOKUP(4,1/($A$4:A138&lt;&gt;""),$A$4:A138)</f>
        <v>44846</v>
      </c>
    </row>
    <row r="139" spans="1:18" x14ac:dyDescent="0.35">
      <c r="A139" s="22">
        <v>44847</v>
      </c>
      <c r="B139" s="23" t="s">
        <v>139</v>
      </c>
      <c r="C139" s="24"/>
      <c r="D139" s="24">
        <v>13.5</v>
      </c>
      <c r="E139" s="24"/>
      <c r="F139" s="24"/>
      <c r="G139" s="24"/>
      <c r="H139" s="24"/>
      <c r="I139" s="24"/>
      <c r="J139" s="24"/>
      <c r="K139" s="24"/>
      <c r="L139" s="24"/>
      <c r="M139" s="24"/>
      <c r="N139" s="24"/>
      <c r="O139" s="11">
        <f t="shared" si="2"/>
        <v>13.5</v>
      </c>
      <c r="P139" s="11">
        <f>SUM($O$4:O139)</f>
        <v>31567.540000000012</v>
      </c>
      <c r="Q139" s="11">
        <f>P139+Summary!$H$5</f>
        <v>31958.430000000011</v>
      </c>
      <c r="R139" s="33" cm="1">
        <f t="array" ref="R139">LOOKUP(4,1/($A$4:A139&lt;&gt;""),$A$4:A139)</f>
        <v>44847</v>
      </c>
    </row>
    <row r="140" spans="1:18" x14ac:dyDescent="0.35">
      <c r="A140" s="22">
        <v>44848</v>
      </c>
      <c r="B140" s="23" t="s">
        <v>140</v>
      </c>
      <c r="C140" s="24"/>
      <c r="D140" s="24"/>
      <c r="E140" s="24">
        <v>80.349999999999994</v>
      </c>
      <c r="F140" s="24"/>
      <c r="G140" s="24"/>
      <c r="H140" s="24"/>
      <c r="I140" s="24"/>
      <c r="J140" s="24"/>
      <c r="K140" s="24"/>
      <c r="L140" s="24"/>
      <c r="M140" s="24"/>
      <c r="N140" s="24"/>
      <c r="O140" s="11">
        <f t="shared" si="2"/>
        <v>80.349999999999994</v>
      </c>
      <c r="P140" s="11">
        <f>SUM($O$4:O140)</f>
        <v>31647.89000000001</v>
      </c>
      <c r="Q140" s="11">
        <f>P140+Summary!$H$5</f>
        <v>32038.78000000001</v>
      </c>
      <c r="R140" s="33" cm="1">
        <f t="array" ref="R140">LOOKUP(4,1/($A$4:A140&lt;&gt;""),$A$4:A140)</f>
        <v>44848</v>
      </c>
    </row>
    <row r="141" spans="1:18" x14ac:dyDescent="0.35">
      <c r="A141" s="22"/>
      <c r="B141" s="23" t="s">
        <v>51</v>
      </c>
      <c r="C141" s="24"/>
      <c r="D141" s="24"/>
      <c r="E141" s="24">
        <v>15.3</v>
      </c>
      <c r="F141" s="24"/>
      <c r="G141" s="24"/>
      <c r="H141" s="24"/>
      <c r="I141" s="24"/>
      <c r="J141" s="24"/>
      <c r="K141" s="24"/>
      <c r="L141" s="24"/>
      <c r="M141" s="24"/>
      <c r="N141" s="24"/>
      <c r="O141" s="11">
        <f t="shared" si="2"/>
        <v>15.3</v>
      </c>
      <c r="P141" s="11">
        <f>SUM($O$4:O141)</f>
        <v>31663.19000000001</v>
      </c>
      <c r="Q141" s="11">
        <f>P141+Summary!$H$5</f>
        <v>32054.080000000009</v>
      </c>
      <c r="R141" s="33" cm="1">
        <f t="array" ref="R141">LOOKUP(4,1/($A$4:A141&lt;&gt;""),$A$4:A141)</f>
        <v>44848</v>
      </c>
    </row>
    <row r="142" spans="1:18" x14ac:dyDescent="0.35">
      <c r="A142" s="22">
        <v>44852</v>
      </c>
      <c r="B142" s="23" t="s">
        <v>49</v>
      </c>
      <c r="C142" s="24"/>
      <c r="D142" s="24">
        <v>13.5</v>
      </c>
      <c r="E142" s="24"/>
      <c r="F142" s="24"/>
      <c r="G142" s="24"/>
      <c r="H142" s="24"/>
      <c r="I142" s="24"/>
      <c r="J142" s="24"/>
      <c r="K142" s="24"/>
      <c r="L142" s="24"/>
      <c r="M142" s="24"/>
      <c r="N142" s="24"/>
      <c r="O142" s="11">
        <f t="shared" si="2"/>
        <v>13.5</v>
      </c>
      <c r="P142" s="11">
        <f>SUM($O$4:O142)</f>
        <v>31676.69000000001</v>
      </c>
      <c r="Q142" s="11">
        <f>P142+Summary!$H$5</f>
        <v>32067.580000000009</v>
      </c>
      <c r="R142" s="33" cm="1">
        <f t="array" ref="R142">LOOKUP(4,1/($A$4:A142&lt;&gt;""),$A$4:A142)</f>
        <v>44852</v>
      </c>
    </row>
    <row r="143" spans="1:18" x14ac:dyDescent="0.35">
      <c r="A143" s="22">
        <v>44853</v>
      </c>
      <c r="B143" s="23" t="s">
        <v>105</v>
      </c>
      <c r="C143" s="24"/>
      <c r="D143" s="24">
        <v>3.4</v>
      </c>
      <c r="E143" s="24"/>
      <c r="F143" s="24"/>
      <c r="G143" s="24"/>
      <c r="H143" s="24"/>
      <c r="I143" s="24"/>
      <c r="J143" s="24"/>
      <c r="K143" s="24"/>
      <c r="L143" s="24"/>
      <c r="M143" s="24"/>
      <c r="N143" s="24"/>
      <c r="O143" s="11">
        <f t="shared" si="2"/>
        <v>3.4</v>
      </c>
      <c r="P143" s="11">
        <f>SUM($O$4:O143)</f>
        <v>31680.090000000011</v>
      </c>
      <c r="Q143" s="11">
        <f>P143+Summary!$H$5</f>
        <v>32070.98000000001</v>
      </c>
      <c r="R143" s="33" cm="1">
        <f t="array" ref="R143">LOOKUP(4,1/($A$4:A143&lt;&gt;""),$A$4:A143)</f>
        <v>44853</v>
      </c>
    </row>
    <row r="144" spans="1:18" x14ac:dyDescent="0.35">
      <c r="A144" s="22">
        <v>44855</v>
      </c>
      <c r="B144" s="23" t="s">
        <v>51</v>
      </c>
      <c r="C144" s="24"/>
      <c r="D144" s="24"/>
      <c r="E144" s="24">
        <v>20.190000000000001</v>
      </c>
      <c r="F144" s="24"/>
      <c r="G144" s="24"/>
      <c r="H144" s="24"/>
      <c r="I144" s="24"/>
      <c r="J144" s="24"/>
      <c r="K144" s="24"/>
      <c r="L144" s="24"/>
      <c r="M144" s="24"/>
      <c r="N144" s="24"/>
      <c r="O144" s="11">
        <f t="shared" si="2"/>
        <v>20.190000000000001</v>
      </c>
      <c r="P144" s="11">
        <f>SUM($O$4:O144)</f>
        <v>31700.28000000001</v>
      </c>
      <c r="Q144" s="11">
        <f>P144+Summary!$H$5</f>
        <v>32091.170000000009</v>
      </c>
      <c r="R144" s="33" cm="1">
        <f t="array" ref="R144">LOOKUP(4,1/($A$4:A144&lt;&gt;""),$A$4:A144)</f>
        <v>44855</v>
      </c>
    </row>
    <row r="145" spans="1:18" x14ac:dyDescent="0.35">
      <c r="A145" s="22">
        <v>44859</v>
      </c>
      <c r="B145" s="23" t="s">
        <v>141</v>
      </c>
      <c r="C145" s="24"/>
      <c r="D145" s="24">
        <v>23.33</v>
      </c>
      <c r="E145" s="24"/>
      <c r="F145" s="24"/>
      <c r="G145" s="24"/>
      <c r="H145" s="24"/>
      <c r="I145" s="24"/>
      <c r="J145" s="24"/>
      <c r="K145" s="24"/>
      <c r="L145" s="24"/>
      <c r="M145" s="24"/>
      <c r="N145" s="24"/>
      <c r="O145" s="11">
        <f t="shared" si="2"/>
        <v>23.33</v>
      </c>
      <c r="P145" s="11">
        <f>SUM($O$4:O145)</f>
        <v>31723.610000000011</v>
      </c>
      <c r="Q145" s="11">
        <f>P145+Summary!$H$5</f>
        <v>32114.500000000011</v>
      </c>
      <c r="R145" s="33" cm="1">
        <f t="array" ref="R145">LOOKUP(4,1/($A$4:A145&lt;&gt;""),$A$4:A145)</f>
        <v>44859</v>
      </c>
    </row>
    <row r="146" spans="1:18" x14ac:dyDescent="0.35">
      <c r="A146" s="22"/>
      <c r="B146" s="23" t="s">
        <v>106</v>
      </c>
      <c r="C146" s="24"/>
      <c r="D146" s="24"/>
      <c r="E146" s="24"/>
      <c r="F146" s="24"/>
      <c r="G146" s="24">
        <v>24.5</v>
      </c>
      <c r="H146" s="24"/>
      <c r="I146" s="24"/>
      <c r="J146" s="24"/>
      <c r="K146" s="24"/>
      <c r="L146" s="24"/>
      <c r="M146" s="24"/>
      <c r="N146" s="24"/>
      <c r="O146" s="11">
        <f t="shared" si="2"/>
        <v>24.5</v>
      </c>
      <c r="P146" s="11">
        <f>SUM($O$4:O146)</f>
        <v>31748.110000000011</v>
      </c>
      <c r="Q146" s="11">
        <f>P146+Summary!$H$5</f>
        <v>32139.000000000011</v>
      </c>
      <c r="R146" s="33" cm="1">
        <f t="array" ref="R146">LOOKUP(4,1/($A$4:A146&lt;&gt;""),$A$4:A146)</f>
        <v>44859</v>
      </c>
    </row>
    <row r="147" spans="1:18" x14ac:dyDescent="0.35">
      <c r="A147" s="22">
        <v>44863</v>
      </c>
      <c r="B147" s="23" t="s">
        <v>58</v>
      </c>
      <c r="C147" s="24"/>
      <c r="D147" s="24"/>
      <c r="E147" s="24"/>
      <c r="F147" s="24"/>
      <c r="G147" s="24"/>
      <c r="H147" s="24">
        <v>55</v>
      </c>
      <c r="I147" s="24"/>
      <c r="J147" s="24"/>
      <c r="K147" s="24"/>
      <c r="L147" s="24"/>
      <c r="M147" s="24"/>
      <c r="N147" s="24"/>
      <c r="O147" s="11">
        <f t="shared" si="2"/>
        <v>55</v>
      </c>
      <c r="P147" s="11">
        <f>SUM($O$4:O147)</f>
        <v>31803.110000000011</v>
      </c>
      <c r="Q147" s="11">
        <f>P147+Summary!$H$5</f>
        <v>32194.000000000011</v>
      </c>
      <c r="R147" s="33" cm="1">
        <f t="array" ref="R147">LOOKUP(4,1/($A$4:A147&lt;&gt;""),$A$4:A147)</f>
        <v>44863</v>
      </c>
    </row>
    <row r="148" spans="1:18" x14ac:dyDescent="0.35">
      <c r="A148" s="22"/>
      <c r="B148" s="23" t="s">
        <v>127</v>
      </c>
      <c r="C148" s="24"/>
      <c r="D148" s="24"/>
      <c r="E148" s="24"/>
      <c r="F148" s="24"/>
      <c r="G148" s="24"/>
      <c r="H148" s="24"/>
      <c r="I148" s="24"/>
      <c r="J148" s="24"/>
      <c r="K148" s="29">
        <v>10000</v>
      </c>
      <c r="L148" s="24"/>
      <c r="M148" s="24"/>
      <c r="N148" s="29"/>
      <c r="O148" s="11">
        <f t="shared" si="2"/>
        <v>10000</v>
      </c>
      <c r="P148" s="11">
        <f>SUM($O$4:O148)</f>
        <v>41803.110000000015</v>
      </c>
      <c r="Q148" s="11">
        <f>P148+Summary!$H$5</f>
        <v>42194.000000000015</v>
      </c>
      <c r="R148" s="33" cm="1">
        <f t="array" ref="R148">LOOKUP(4,1/($A$4:A148&lt;&gt;""),$A$4:A148)</f>
        <v>44863</v>
      </c>
    </row>
    <row r="149" spans="1:18" x14ac:dyDescent="0.35">
      <c r="A149" s="22">
        <v>44866</v>
      </c>
      <c r="B149" s="23" t="s">
        <v>133</v>
      </c>
      <c r="C149" s="24"/>
      <c r="D149" s="24"/>
      <c r="E149" s="24"/>
      <c r="F149" s="24">
        <v>37.47</v>
      </c>
      <c r="G149" s="24"/>
      <c r="H149" s="24"/>
      <c r="I149" s="24"/>
      <c r="J149" s="24"/>
      <c r="K149" s="24"/>
      <c r="L149" s="24"/>
      <c r="M149" s="24"/>
      <c r="N149" s="24"/>
      <c r="O149" s="11">
        <f t="shared" si="2"/>
        <v>37.47</v>
      </c>
      <c r="P149" s="11">
        <f>SUM($O$4:O149)</f>
        <v>41840.580000000016</v>
      </c>
      <c r="Q149" s="11">
        <f>P149+Summary!$H$5</f>
        <v>42231.470000000016</v>
      </c>
      <c r="R149" s="33" cm="1">
        <f t="array" ref="R149">LOOKUP(4,1/($A$4:A149&lt;&gt;""),$A$4:A149)</f>
        <v>44866</v>
      </c>
    </row>
    <row r="150" spans="1:18" x14ac:dyDescent="0.35">
      <c r="A150" s="22">
        <v>44867</v>
      </c>
      <c r="B150" s="23" t="s">
        <v>116</v>
      </c>
      <c r="C150" s="24"/>
      <c r="D150" s="24"/>
      <c r="E150" s="24">
        <v>10.3</v>
      </c>
      <c r="F150" s="24"/>
      <c r="G150" s="24"/>
      <c r="H150" s="24"/>
      <c r="I150" s="24"/>
      <c r="J150" s="24"/>
      <c r="K150" s="24"/>
      <c r="L150" s="24"/>
      <c r="M150" s="24"/>
      <c r="N150" s="24"/>
      <c r="O150" s="11">
        <f t="shared" si="2"/>
        <v>10.3</v>
      </c>
      <c r="P150" s="11">
        <f>SUM($O$4:O150)</f>
        <v>41850.880000000019</v>
      </c>
      <c r="Q150" s="11">
        <f>P150+Summary!$H$5</f>
        <v>42241.770000000019</v>
      </c>
      <c r="R150" s="33" cm="1">
        <f t="array" ref="R150">LOOKUP(4,1/($A$4:A150&lt;&gt;""),$A$4:A150)</f>
        <v>44867</v>
      </c>
    </row>
    <row r="151" spans="1:18" x14ac:dyDescent="0.35">
      <c r="A151" s="22">
        <v>44868</v>
      </c>
      <c r="B151" s="23" t="s">
        <v>147</v>
      </c>
      <c r="C151" s="24"/>
      <c r="D151" s="24"/>
      <c r="E151" s="24"/>
      <c r="F151" s="24"/>
      <c r="G151" s="24"/>
      <c r="H151" s="24"/>
      <c r="I151" s="24"/>
      <c r="J151" s="24"/>
      <c r="K151" s="24"/>
      <c r="L151" s="24"/>
      <c r="M151" s="29">
        <v>186.94</v>
      </c>
      <c r="N151" s="29"/>
      <c r="O151" s="11">
        <f t="shared" si="2"/>
        <v>186.94</v>
      </c>
      <c r="P151" s="11">
        <f>SUM($O$4:O151)</f>
        <v>42037.820000000022</v>
      </c>
      <c r="Q151" s="11">
        <f>P151+Summary!$H$5</f>
        <v>42428.710000000021</v>
      </c>
      <c r="R151" s="33" cm="1">
        <f t="array" ref="R151">LOOKUP(4,1/($A$4:A151&lt;&gt;""),$A$4:A151)</f>
        <v>44868</v>
      </c>
    </row>
    <row r="152" spans="1:18" x14ac:dyDescent="0.35">
      <c r="A152" s="22">
        <v>44870</v>
      </c>
      <c r="B152" s="23" t="s">
        <v>144</v>
      </c>
      <c r="C152" s="24">
        <v>62.93</v>
      </c>
      <c r="D152" s="24"/>
      <c r="E152" s="24"/>
      <c r="F152" s="24"/>
      <c r="G152" s="24"/>
      <c r="H152" s="24"/>
      <c r="I152" s="24"/>
      <c r="J152" s="24"/>
      <c r="K152" s="24"/>
      <c r="L152" s="24"/>
      <c r="M152" s="24"/>
      <c r="N152" s="24"/>
      <c r="O152" s="11">
        <f t="shared" si="2"/>
        <v>62.93</v>
      </c>
      <c r="P152" s="11">
        <f>SUM($O$4:O152)</f>
        <v>42100.750000000022</v>
      </c>
      <c r="Q152" s="11">
        <f>P152+Summary!$H$5</f>
        <v>42491.640000000021</v>
      </c>
      <c r="R152" s="33" cm="1">
        <f t="array" ref="R152">LOOKUP(4,1/($A$4:A152&lt;&gt;""),$A$4:A152)</f>
        <v>44870</v>
      </c>
    </row>
    <row r="153" spans="1:18" x14ac:dyDescent="0.35">
      <c r="A153" s="22">
        <v>44875</v>
      </c>
      <c r="B153" s="23" t="s">
        <v>134</v>
      </c>
      <c r="C153" s="24"/>
      <c r="D153" s="24"/>
      <c r="E153" s="24"/>
      <c r="F153" s="24">
        <v>97.67</v>
      </c>
      <c r="G153" s="24"/>
      <c r="H153" s="24"/>
      <c r="I153" s="24"/>
      <c r="J153" s="24"/>
      <c r="K153" s="24"/>
      <c r="L153" s="24"/>
      <c r="M153" s="24"/>
      <c r="N153" s="24"/>
      <c r="O153" s="11">
        <f t="shared" si="2"/>
        <v>97.67</v>
      </c>
      <c r="P153" s="11">
        <f>SUM($O$4:O153)</f>
        <v>42198.42000000002</v>
      </c>
      <c r="Q153" s="11">
        <f>P153+Summary!$H$5</f>
        <v>42589.310000000019</v>
      </c>
      <c r="R153" s="33" cm="1">
        <f t="array" ref="R153">LOOKUP(4,1/($A$4:A153&lt;&gt;""),$A$4:A153)</f>
        <v>44875</v>
      </c>
    </row>
    <row r="154" spans="1:18" x14ac:dyDescent="0.35">
      <c r="A154" s="22"/>
      <c r="B154" s="23" t="s">
        <v>145</v>
      </c>
      <c r="C154" s="24"/>
      <c r="D154" s="24"/>
      <c r="E154" s="24"/>
      <c r="F154" s="24"/>
      <c r="G154" s="24"/>
      <c r="H154" s="24">
        <v>92.19</v>
      </c>
      <c r="I154" s="24"/>
      <c r="J154" s="24"/>
      <c r="K154" s="24"/>
      <c r="L154" s="24"/>
      <c r="M154" s="24"/>
      <c r="N154" s="29"/>
      <c r="O154" s="11">
        <f t="shared" si="2"/>
        <v>92.19</v>
      </c>
      <c r="P154" s="11">
        <f>SUM($O$4:O154)</f>
        <v>42290.610000000022</v>
      </c>
      <c r="Q154" s="11">
        <f>P154+Summary!$H$5</f>
        <v>42681.500000000022</v>
      </c>
      <c r="R154" s="33" cm="1">
        <f t="array" ref="R154">LOOKUP(4,1/($A$4:A154&lt;&gt;""),$A$4:A154)</f>
        <v>44875</v>
      </c>
    </row>
    <row r="155" spans="1:18" x14ac:dyDescent="0.35">
      <c r="A155" s="22">
        <v>44877</v>
      </c>
      <c r="B155" s="23" t="s">
        <v>135</v>
      </c>
      <c r="C155" s="24">
        <v>34</v>
      </c>
      <c r="D155" s="24"/>
      <c r="E155" s="24"/>
      <c r="F155" s="24"/>
      <c r="G155" s="24"/>
      <c r="H155" s="24"/>
      <c r="I155" s="24"/>
      <c r="J155" s="24"/>
      <c r="K155" s="24"/>
      <c r="L155" s="24"/>
      <c r="M155" s="24"/>
      <c r="N155" s="24"/>
      <c r="O155" s="11">
        <f t="shared" si="2"/>
        <v>34</v>
      </c>
      <c r="P155" s="11">
        <f>SUM($O$4:O155)</f>
        <v>42324.610000000022</v>
      </c>
      <c r="Q155" s="11">
        <f>P155+Summary!$H$5</f>
        <v>42715.500000000022</v>
      </c>
      <c r="R155" s="33" cm="1">
        <f t="array" ref="R155">LOOKUP(4,1/($A$4:A155&lt;&gt;""),$A$4:A155)</f>
        <v>44877</v>
      </c>
    </row>
    <row r="156" spans="1:18" x14ac:dyDescent="0.35">
      <c r="A156" s="22"/>
      <c r="B156" s="23" t="s">
        <v>61</v>
      </c>
      <c r="C156" s="24"/>
      <c r="D156" s="24"/>
      <c r="E156" s="24"/>
      <c r="F156" s="24"/>
      <c r="G156" s="24">
        <v>10.99</v>
      </c>
      <c r="H156" s="24"/>
      <c r="I156" s="24"/>
      <c r="J156" s="24"/>
      <c r="K156" s="24"/>
      <c r="L156" s="24"/>
      <c r="M156" s="24"/>
      <c r="N156" s="24"/>
      <c r="O156" s="11">
        <f t="shared" si="2"/>
        <v>10.99</v>
      </c>
      <c r="P156" s="11">
        <f>SUM($O$4:O156)</f>
        <v>42335.60000000002</v>
      </c>
      <c r="Q156" s="11">
        <f>P156+Summary!$H$5</f>
        <v>42726.49000000002</v>
      </c>
      <c r="R156" s="33" cm="1">
        <f t="array" ref="R156">LOOKUP(4,1/($A$4:A156&lt;&gt;""),$A$4:A156)</f>
        <v>44877</v>
      </c>
    </row>
    <row r="157" spans="1:18" x14ac:dyDescent="0.35">
      <c r="A157" s="22">
        <v>44878</v>
      </c>
      <c r="B157" s="23" t="s">
        <v>128</v>
      </c>
      <c r="C157" s="24">
        <v>24.7</v>
      </c>
      <c r="D157" s="24"/>
      <c r="E157" s="24"/>
      <c r="F157" s="24"/>
      <c r="G157" s="24"/>
      <c r="H157" s="24"/>
      <c r="I157" s="24"/>
      <c r="J157" s="24"/>
      <c r="K157" s="24"/>
      <c r="L157" s="24"/>
      <c r="M157" s="24"/>
      <c r="N157" s="29"/>
      <c r="O157" s="11">
        <f t="shared" si="2"/>
        <v>24.7</v>
      </c>
      <c r="P157" s="11">
        <f>SUM($O$4:O157)</f>
        <v>42360.300000000017</v>
      </c>
      <c r="Q157" s="11">
        <f>P157+Summary!$H$5</f>
        <v>42751.190000000017</v>
      </c>
      <c r="R157" s="33" cm="1">
        <f t="array" ref="R157">LOOKUP(4,1/($A$4:A157&lt;&gt;""),$A$4:A157)</f>
        <v>44878</v>
      </c>
    </row>
    <row r="158" spans="1:18" x14ac:dyDescent="0.35">
      <c r="A158" s="22">
        <v>44880</v>
      </c>
      <c r="B158" s="23" t="s">
        <v>136</v>
      </c>
      <c r="C158" s="24">
        <v>45</v>
      </c>
      <c r="D158" s="24"/>
      <c r="E158" s="24"/>
      <c r="F158" s="24"/>
      <c r="G158" s="24"/>
      <c r="H158" s="24"/>
      <c r="I158" s="24"/>
      <c r="J158" s="24"/>
      <c r="K158" s="24"/>
      <c r="L158" s="24"/>
      <c r="M158" s="24"/>
      <c r="N158" s="24"/>
      <c r="O158" s="11">
        <f t="shared" si="2"/>
        <v>45</v>
      </c>
      <c r="P158" s="11">
        <f>SUM($O$4:O158)</f>
        <v>42405.300000000017</v>
      </c>
      <c r="Q158" s="11">
        <f>P158+Summary!$H$5</f>
        <v>42796.190000000017</v>
      </c>
      <c r="R158" s="33" cm="1">
        <f t="array" ref="R158">LOOKUP(4,1/($A$4:A158&lt;&gt;""),$A$4:A158)</f>
        <v>44880</v>
      </c>
    </row>
    <row r="159" spans="1:18" x14ac:dyDescent="0.35">
      <c r="A159" s="22"/>
      <c r="B159" s="23" t="s">
        <v>60</v>
      </c>
      <c r="C159" s="24"/>
      <c r="D159" s="24"/>
      <c r="E159" s="24"/>
      <c r="F159" s="24"/>
      <c r="G159" s="24">
        <v>18.989999999999998</v>
      </c>
      <c r="H159" s="24"/>
      <c r="I159" s="24"/>
      <c r="J159" s="24"/>
      <c r="K159" s="24"/>
      <c r="L159" s="24"/>
      <c r="M159" s="24"/>
      <c r="N159" s="24"/>
      <c r="O159" s="11">
        <f t="shared" si="2"/>
        <v>18.989999999999998</v>
      </c>
      <c r="P159" s="11">
        <f>SUM($O$4:O159)</f>
        <v>42424.290000000015</v>
      </c>
      <c r="Q159" s="11">
        <f>P159+Summary!$H$5</f>
        <v>42815.180000000015</v>
      </c>
      <c r="R159" s="33" cm="1">
        <f t="array" ref="R159">LOOKUP(4,1/($A$4:A159&lt;&gt;""),$A$4:A159)</f>
        <v>44880</v>
      </c>
    </row>
    <row r="160" spans="1:18" x14ac:dyDescent="0.35">
      <c r="A160" s="22">
        <v>44894</v>
      </c>
      <c r="B160" s="23" t="s">
        <v>106</v>
      </c>
      <c r="C160" s="24"/>
      <c r="D160" s="24"/>
      <c r="E160" s="24"/>
      <c r="F160" s="24"/>
      <c r="G160" s="24">
        <v>24.5</v>
      </c>
      <c r="H160" s="24"/>
      <c r="I160" s="24"/>
      <c r="J160" s="24"/>
      <c r="K160" s="24"/>
      <c r="L160" s="24"/>
      <c r="M160" s="24"/>
      <c r="N160" s="24"/>
      <c r="O160" s="11">
        <f t="shared" si="2"/>
        <v>24.5</v>
      </c>
      <c r="P160" s="11">
        <f>SUM($O$4:O160)</f>
        <v>42448.790000000015</v>
      </c>
      <c r="Q160" s="11">
        <f>P160+Summary!$H$5</f>
        <v>42839.680000000015</v>
      </c>
      <c r="R160" s="33" cm="1">
        <f t="array" ref="R160">LOOKUP(4,1/($A$4:A160&lt;&gt;""),$A$4:A160)</f>
        <v>44894</v>
      </c>
    </row>
    <row r="161" spans="1:18" x14ac:dyDescent="0.35">
      <c r="A161" s="22">
        <v>44896</v>
      </c>
      <c r="B161" s="23" t="s">
        <v>142</v>
      </c>
      <c r="C161" s="24"/>
      <c r="D161" s="24"/>
      <c r="E161" s="24"/>
      <c r="F161" s="24"/>
      <c r="G161" s="24">
        <v>425.25</v>
      </c>
      <c r="H161" s="24"/>
      <c r="I161" s="24"/>
      <c r="J161" s="24"/>
      <c r="K161" s="24"/>
      <c r="L161" s="24"/>
      <c r="M161" s="24"/>
      <c r="N161" s="24"/>
      <c r="O161" s="11">
        <f t="shared" si="2"/>
        <v>425.25</v>
      </c>
      <c r="P161" s="11">
        <f>SUM($O$4:O161)</f>
        <v>42874.040000000015</v>
      </c>
      <c r="Q161" s="11">
        <f>P161+Summary!$H$5</f>
        <v>43264.930000000015</v>
      </c>
      <c r="R161" s="33" cm="1">
        <f t="array" ref="R161">LOOKUP(4,1/($A$4:A161&lt;&gt;""),$A$4:A161)</f>
        <v>44896</v>
      </c>
    </row>
    <row r="162" spans="1:18" x14ac:dyDescent="0.35">
      <c r="A162" s="22"/>
      <c r="B162" s="23" t="s">
        <v>143</v>
      </c>
      <c r="C162" s="24"/>
      <c r="D162" s="24"/>
      <c r="E162" s="24"/>
      <c r="F162" s="24"/>
      <c r="G162" s="24">
        <v>35.28</v>
      </c>
      <c r="H162" s="24"/>
      <c r="I162" s="24"/>
      <c r="J162" s="24"/>
      <c r="K162" s="24"/>
      <c r="L162" s="24"/>
      <c r="M162" s="24"/>
      <c r="N162" s="24"/>
      <c r="O162" s="11">
        <f t="shared" si="2"/>
        <v>35.28</v>
      </c>
      <c r="P162" s="11">
        <f>SUM($O$4:O162)</f>
        <v>42909.320000000014</v>
      </c>
      <c r="Q162" s="11">
        <f>P162+Summary!$H$5</f>
        <v>43300.210000000014</v>
      </c>
      <c r="R162" s="33" cm="1">
        <f t="array" ref="R162">LOOKUP(4,1/($A$4:A162&lt;&gt;""),$A$4:A162)</f>
        <v>44896</v>
      </c>
    </row>
    <row r="163" spans="1:18" x14ac:dyDescent="0.35">
      <c r="A163" s="22">
        <v>44903</v>
      </c>
      <c r="B163" s="23" t="s">
        <v>129</v>
      </c>
      <c r="C163" s="24"/>
      <c r="D163" s="24"/>
      <c r="E163" s="24"/>
      <c r="F163" s="24"/>
      <c r="G163" s="24"/>
      <c r="H163" s="24"/>
      <c r="I163" s="24"/>
      <c r="J163" s="24">
        <v>3200</v>
      </c>
      <c r="K163" s="24"/>
      <c r="L163" s="24"/>
      <c r="M163" s="24"/>
      <c r="N163" s="24"/>
      <c r="O163" s="11">
        <f t="shared" si="2"/>
        <v>3200</v>
      </c>
      <c r="P163" s="11">
        <f>SUM($O$4:O163)</f>
        <v>46109.320000000014</v>
      </c>
      <c r="Q163" s="11">
        <f>P163+Summary!$H$5</f>
        <v>46500.210000000014</v>
      </c>
      <c r="R163" s="33" cm="1">
        <f t="array" ref="R163">LOOKUP(4,1/($A$4:A163&lt;&gt;""),$A$4:A163)</f>
        <v>44903</v>
      </c>
    </row>
    <row r="164" spans="1:18" x14ac:dyDescent="0.35">
      <c r="A164" s="22"/>
      <c r="B164" s="23" t="s">
        <v>139</v>
      </c>
      <c r="C164" s="24"/>
      <c r="D164" s="24">
        <v>13.5</v>
      </c>
      <c r="E164" s="24"/>
      <c r="F164" s="24"/>
      <c r="G164" s="24"/>
      <c r="H164" s="24"/>
      <c r="I164" s="24"/>
      <c r="J164" s="24"/>
      <c r="K164" s="24"/>
      <c r="L164" s="24"/>
      <c r="M164" s="24"/>
      <c r="N164" s="24"/>
      <c r="O164" s="11">
        <f t="shared" si="2"/>
        <v>13.5</v>
      </c>
      <c r="P164" s="11">
        <f>SUM($O$4:O164)</f>
        <v>46122.820000000014</v>
      </c>
      <c r="Q164" s="11">
        <f>P164+Summary!$H$5</f>
        <v>46513.710000000014</v>
      </c>
      <c r="R164" s="33" cm="1">
        <f t="array" ref="R164">LOOKUP(4,1/($A$4:A164&lt;&gt;""),$A$4:A164)</f>
        <v>44903</v>
      </c>
    </row>
    <row r="165" spans="1:18" x14ac:dyDescent="0.35">
      <c r="A165" s="22">
        <v>44908</v>
      </c>
      <c r="B165" s="23" t="s">
        <v>60</v>
      </c>
      <c r="C165" s="24"/>
      <c r="D165" s="24"/>
      <c r="E165" s="24"/>
      <c r="F165" s="24"/>
      <c r="G165" s="24">
        <v>18.989999999999998</v>
      </c>
      <c r="H165" s="24"/>
      <c r="I165" s="24"/>
      <c r="J165" s="24"/>
      <c r="K165" s="24"/>
      <c r="L165" s="24"/>
      <c r="M165" s="24"/>
      <c r="N165" s="24"/>
      <c r="O165" s="11">
        <f t="shared" si="2"/>
        <v>18.989999999999998</v>
      </c>
      <c r="P165" s="11">
        <f>SUM($O$4:O165)</f>
        <v>46141.810000000012</v>
      </c>
      <c r="Q165" s="11">
        <f>P165+Summary!$H$5</f>
        <v>46532.700000000012</v>
      </c>
      <c r="R165" s="33" cm="1">
        <f t="array" ref="R165">LOOKUP(4,1/($A$4:A165&lt;&gt;""),$A$4:A165)</f>
        <v>44908</v>
      </c>
    </row>
    <row r="166" spans="1:18" x14ac:dyDescent="0.35">
      <c r="A166" s="22"/>
      <c r="B166" s="23" t="s">
        <v>61</v>
      </c>
      <c r="C166" s="24"/>
      <c r="D166" s="24"/>
      <c r="E166" s="24"/>
      <c r="F166" s="24"/>
      <c r="G166" s="24">
        <v>10.99</v>
      </c>
      <c r="H166" s="24"/>
      <c r="I166" s="24"/>
      <c r="J166" s="24"/>
      <c r="K166" s="24"/>
      <c r="L166" s="24"/>
      <c r="M166" s="24"/>
      <c r="N166" s="24"/>
      <c r="O166" s="11">
        <f t="shared" si="2"/>
        <v>10.99</v>
      </c>
      <c r="P166" s="11">
        <f>SUM($O$4:O166)</f>
        <v>46152.80000000001</v>
      </c>
      <c r="Q166" s="11">
        <f>P166+Summary!$H$5</f>
        <v>46543.69000000001</v>
      </c>
      <c r="R166" s="33" cm="1">
        <f t="array" ref="R166">LOOKUP(4,1/($A$4:A166&lt;&gt;""),$A$4:A166)</f>
        <v>44908</v>
      </c>
    </row>
    <row r="167" spans="1:18" x14ac:dyDescent="0.35">
      <c r="A167" s="22">
        <v>44910</v>
      </c>
      <c r="B167" s="23" t="s">
        <v>139</v>
      </c>
      <c r="C167" s="24"/>
      <c r="D167" s="24">
        <v>13</v>
      </c>
      <c r="E167" s="24"/>
      <c r="F167" s="24"/>
      <c r="G167" s="24"/>
      <c r="H167" s="24"/>
      <c r="I167" s="24"/>
      <c r="J167" s="24"/>
      <c r="K167" s="24"/>
      <c r="L167" s="24"/>
      <c r="M167" s="24"/>
      <c r="N167" s="24"/>
      <c r="O167" s="11">
        <f t="shared" si="2"/>
        <v>13</v>
      </c>
      <c r="P167" s="11">
        <f>SUM($O$4:O167)</f>
        <v>46165.80000000001</v>
      </c>
      <c r="Q167" s="11">
        <f>P167+Summary!$H$5</f>
        <v>46556.69000000001</v>
      </c>
      <c r="R167" s="33" cm="1">
        <f t="array" ref="R167">LOOKUP(4,1/($A$4:A167&lt;&gt;""),$A$4:A167)</f>
        <v>44910</v>
      </c>
    </row>
    <row r="168" spans="1:18" x14ac:dyDescent="0.35">
      <c r="A168" s="22">
        <v>44912</v>
      </c>
      <c r="B168" s="23" t="s">
        <v>137</v>
      </c>
      <c r="C168" s="24">
        <v>17.899999999999999</v>
      </c>
      <c r="D168" s="24"/>
      <c r="E168" s="24"/>
      <c r="F168" s="24"/>
      <c r="G168" s="24"/>
      <c r="H168" s="24"/>
      <c r="I168" s="24"/>
      <c r="J168" s="24"/>
      <c r="K168" s="24"/>
      <c r="L168" s="24"/>
      <c r="M168" s="24"/>
      <c r="N168" s="23"/>
      <c r="O168" s="11">
        <f t="shared" si="2"/>
        <v>17.899999999999999</v>
      </c>
      <c r="P168" s="11">
        <f>SUM($O$4:O168)</f>
        <v>46183.700000000012</v>
      </c>
      <c r="Q168" s="11">
        <f>P168+Summary!$H$5</f>
        <v>46574.590000000011</v>
      </c>
      <c r="R168" s="33" cm="1">
        <f t="array" ref="R168">LOOKUP(4,1/($A$4:A168&lt;&gt;""),$A$4:A168)</f>
        <v>44912</v>
      </c>
    </row>
    <row r="169" spans="1:18" x14ac:dyDescent="0.35">
      <c r="A169" s="22"/>
      <c r="B169" s="23" t="s">
        <v>130</v>
      </c>
      <c r="C169" s="24"/>
      <c r="D169" s="24"/>
      <c r="E169" s="24"/>
      <c r="F169" s="24"/>
      <c r="G169" s="24"/>
      <c r="H169" s="24"/>
      <c r="I169" s="24"/>
      <c r="J169" s="24"/>
      <c r="K169" s="24">
        <v>341</v>
      </c>
      <c r="L169" s="24"/>
      <c r="M169" s="24"/>
      <c r="N169" s="23"/>
      <c r="O169" s="11">
        <f t="shared" si="2"/>
        <v>341</v>
      </c>
      <c r="P169" s="11">
        <f>SUM($O$4:O169)</f>
        <v>46524.700000000012</v>
      </c>
      <c r="Q169" s="11">
        <f>P169+Summary!$H$5</f>
        <v>46915.590000000011</v>
      </c>
      <c r="R169" s="33" cm="1">
        <f t="array" ref="R169">LOOKUP(4,1/($A$4:A169&lt;&gt;""),$A$4:A169)</f>
        <v>44912</v>
      </c>
    </row>
    <row r="170" spans="1:18" x14ac:dyDescent="0.35">
      <c r="A170" s="22"/>
      <c r="B170" s="23" t="s">
        <v>129</v>
      </c>
      <c r="C170" s="24"/>
      <c r="D170" s="24"/>
      <c r="E170" s="24"/>
      <c r="F170" s="24"/>
      <c r="G170" s="24"/>
      <c r="H170" s="24"/>
      <c r="I170" s="24"/>
      <c r="J170" s="24">
        <v>9500</v>
      </c>
      <c r="K170" s="24"/>
      <c r="L170" s="24"/>
      <c r="M170" s="24"/>
      <c r="N170" s="24"/>
      <c r="O170" s="11">
        <f t="shared" si="2"/>
        <v>9500</v>
      </c>
      <c r="P170" s="11">
        <f>SUM($O$4:O170)</f>
        <v>56024.700000000012</v>
      </c>
      <c r="Q170" s="11">
        <f>P170+Summary!$H$5</f>
        <v>56415.590000000011</v>
      </c>
      <c r="R170" s="33" cm="1">
        <f t="array" ref="R170">LOOKUP(4,1/($A$4:A170&lt;&gt;""),$A$4:A170)</f>
        <v>44912</v>
      </c>
    </row>
    <row r="171" spans="1:18" x14ac:dyDescent="0.35">
      <c r="A171" s="22">
        <v>44916</v>
      </c>
      <c r="B171" s="23" t="s">
        <v>152</v>
      </c>
      <c r="C171" s="24">
        <v>57.86</v>
      </c>
      <c r="D171" s="24"/>
      <c r="E171" s="24"/>
      <c r="F171" s="24"/>
      <c r="G171" s="24"/>
      <c r="H171" s="24"/>
      <c r="I171" s="24"/>
      <c r="J171" s="24"/>
      <c r="K171" s="24"/>
      <c r="L171" s="24"/>
      <c r="M171" s="24"/>
      <c r="N171" s="23"/>
      <c r="O171" s="11">
        <f t="shared" si="2"/>
        <v>57.86</v>
      </c>
      <c r="P171" s="11">
        <f>SUM($O$4:O171)</f>
        <v>56082.560000000012</v>
      </c>
      <c r="Q171" s="11">
        <f>P171+Summary!$H$5</f>
        <v>56473.450000000012</v>
      </c>
      <c r="R171" s="33" cm="1">
        <f t="array" ref="R171">LOOKUP(4,1/($A$4:A171&lt;&gt;""),$A$4:A171)</f>
        <v>44916</v>
      </c>
    </row>
    <row r="172" spans="1:18" x14ac:dyDescent="0.35">
      <c r="A172" s="22"/>
      <c r="B172" s="23" t="s">
        <v>152</v>
      </c>
      <c r="C172" s="24">
        <v>40.6</v>
      </c>
      <c r="D172" s="24"/>
      <c r="E172" s="24"/>
      <c r="F172" s="24"/>
      <c r="G172" s="24"/>
      <c r="H172" s="24"/>
      <c r="I172" s="24"/>
      <c r="J172" s="24"/>
      <c r="K172" s="24"/>
      <c r="L172" s="24"/>
      <c r="M172" s="24"/>
      <c r="N172" s="23"/>
      <c r="O172" s="11">
        <f t="shared" si="2"/>
        <v>40.6</v>
      </c>
      <c r="P172" s="11">
        <f>SUM($O$4:O172)</f>
        <v>56123.160000000011</v>
      </c>
      <c r="Q172" s="11">
        <f>P172+Summary!$H$5</f>
        <v>56514.05000000001</v>
      </c>
      <c r="R172" s="33" cm="1">
        <f t="array" ref="R172">LOOKUP(4,1/($A$4:A172&lt;&gt;""),$A$4:A172)</f>
        <v>44916</v>
      </c>
    </row>
    <row r="173" spans="1:18" x14ac:dyDescent="0.35">
      <c r="A173" s="22"/>
      <c r="B173" s="23" t="s">
        <v>153</v>
      </c>
      <c r="C173" s="24">
        <v>52.52</v>
      </c>
      <c r="D173" s="24"/>
      <c r="E173" s="24"/>
      <c r="F173" s="24"/>
      <c r="G173" s="24"/>
      <c r="H173" s="24"/>
      <c r="I173" s="24"/>
      <c r="J173" s="24"/>
      <c r="K173" s="24"/>
      <c r="L173" s="24"/>
      <c r="M173" s="24"/>
      <c r="N173" s="23"/>
      <c r="O173" s="11">
        <f t="shared" si="2"/>
        <v>52.52</v>
      </c>
      <c r="P173" s="11">
        <f>SUM($O$4:O173)</f>
        <v>56175.680000000008</v>
      </c>
      <c r="Q173" s="11">
        <f>P173+Summary!$H$5</f>
        <v>56566.570000000007</v>
      </c>
      <c r="R173" s="33" cm="1">
        <f t="array" ref="R173">LOOKUP(4,1/($A$4:A173&lt;&gt;""),$A$4:A173)</f>
        <v>44916</v>
      </c>
    </row>
    <row r="174" spans="1:18" x14ac:dyDescent="0.35">
      <c r="A174" s="22">
        <v>44917</v>
      </c>
      <c r="B174" s="23" t="s">
        <v>141</v>
      </c>
      <c r="C174" s="24"/>
      <c r="D174" s="24">
        <v>16.21</v>
      </c>
      <c r="E174" s="24"/>
      <c r="F174" s="24"/>
      <c r="G174" s="24"/>
      <c r="H174" s="24"/>
      <c r="I174" s="24"/>
      <c r="J174" s="24"/>
      <c r="K174" s="24"/>
      <c r="L174" s="24"/>
      <c r="M174" s="24"/>
      <c r="N174" s="24"/>
      <c r="O174" s="11">
        <f t="shared" si="2"/>
        <v>16.21</v>
      </c>
      <c r="P174" s="11">
        <f>SUM($O$4:O174)</f>
        <v>56191.890000000007</v>
      </c>
      <c r="Q174" s="11">
        <f>P174+Summary!$H$5</f>
        <v>56582.780000000006</v>
      </c>
      <c r="R174" s="33" cm="1">
        <f t="array" ref="R174">LOOKUP(4,1/($A$4:A174&lt;&gt;""),$A$4:A174)</f>
        <v>44917</v>
      </c>
    </row>
    <row r="175" spans="1:18" x14ac:dyDescent="0.35">
      <c r="A175" s="22">
        <v>44919</v>
      </c>
      <c r="B175" s="23" t="s">
        <v>154</v>
      </c>
      <c r="C175" s="24">
        <v>58.4</v>
      </c>
      <c r="D175" s="24"/>
      <c r="E175" s="24"/>
      <c r="F175" s="24"/>
      <c r="G175" s="24"/>
      <c r="H175" s="24"/>
      <c r="I175" s="24"/>
      <c r="J175" s="24"/>
      <c r="K175" s="24"/>
      <c r="L175" s="24"/>
      <c r="M175" s="24"/>
      <c r="N175" s="23"/>
      <c r="O175" s="11">
        <f t="shared" si="2"/>
        <v>58.4</v>
      </c>
      <c r="P175" s="11">
        <f>SUM($O$4:O175)</f>
        <v>56250.290000000008</v>
      </c>
      <c r="Q175" s="11">
        <f>P175+Summary!$H$5</f>
        <v>56641.180000000008</v>
      </c>
      <c r="R175" s="33" cm="1">
        <f t="array" ref="R175">LOOKUP(4,1/($A$4:A175&lt;&gt;""),$A$4:A175)</f>
        <v>44919</v>
      </c>
    </row>
    <row r="176" spans="1:18" x14ac:dyDescent="0.35">
      <c r="A176" s="22"/>
      <c r="B176" s="23" t="s">
        <v>155</v>
      </c>
      <c r="C176" s="24"/>
      <c r="D176" s="24"/>
      <c r="E176" s="24"/>
      <c r="F176" s="24"/>
      <c r="G176" s="24"/>
      <c r="H176" s="24"/>
      <c r="I176" s="24"/>
      <c r="J176" s="24">
        <v>17000</v>
      </c>
      <c r="K176" s="24"/>
      <c r="L176" s="24"/>
      <c r="M176" s="24"/>
      <c r="N176" s="24"/>
      <c r="O176" s="11">
        <f t="shared" si="2"/>
        <v>17000</v>
      </c>
      <c r="P176" s="11">
        <f>SUM($O$4:O176)</f>
        <v>73250.290000000008</v>
      </c>
      <c r="Q176" s="11">
        <f>P176+Summary!$H$5</f>
        <v>73641.180000000008</v>
      </c>
      <c r="R176" s="33" cm="1">
        <f t="array" ref="R176">LOOKUP(4,1/($A$4:A176&lt;&gt;""),$A$4:A176)</f>
        <v>44919</v>
      </c>
    </row>
    <row r="177" spans="1:18" x14ac:dyDescent="0.35">
      <c r="A177" s="22"/>
      <c r="B177" s="23" t="s">
        <v>155</v>
      </c>
      <c r="C177" s="24"/>
      <c r="D177" s="24"/>
      <c r="E177" s="24"/>
      <c r="F177" s="24"/>
      <c r="G177" s="24"/>
      <c r="H177" s="24"/>
      <c r="I177" s="24"/>
      <c r="J177" s="24">
        <v>7000</v>
      </c>
      <c r="K177" s="24"/>
      <c r="L177" s="24"/>
      <c r="M177" s="24"/>
      <c r="N177" s="24"/>
      <c r="O177" s="11">
        <f t="shared" si="2"/>
        <v>7000</v>
      </c>
      <c r="P177" s="11">
        <f>SUM($O$4:O177)</f>
        <v>80250.290000000008</v>
      </c>
      <c r="Q177" s="11">
        <f>P177+Summary!$H$5</f>
        <v>80641.180000000008</v>
      </c>
      <c r="R177" s="33" cm="1">
        <f t="array" ref="R177">LOOKUP(4,1/($A$4:A177&lt;&gt;""),$A$4:A177)</f>
        <v>44919</v>
      </c>
    </row>
    <row r="178" spans="1:18" x14ac:dyDescent="0.35">
      <c r="A178" s="22"/>
      <c r="B178" s="23" t="s">
        <v>69</v>
      </c>
      <c r="C178" s="24"/>
      <c r="D178" s="24"/>
      <c r="E178" s="24"/>
      <c r="F178" s="24"/>
      <c r="G178" s="24"/>
      <c r="H178" s="24"/>
      <c r="I178" s="24"/>
      <c r="J178" s="24"/>
      <c r="K178" s="24"/>
      <c r="L178" s="24"/>
      <c r="M178" s="24">
        <v>602.91</v>
      </c>
      <c r="N178" s="24"/>
      <c r="O178" s="11">
        <f t="shared" si="2"/>
        <v>602.91</v>
      </c>
      <c r="P178" s="11">
        <f>SUM($O$4:O178)</f>
        <v>80853.200000000012</v>
      </c>
      <c r="Q178" s="11">
        <f>P178+Summary!$H$5</f>
        <v>81244.090000000011</v>
      </c>
      <c r="R178" s="33" cm="1">
        <f t="array" ref="R178">LOOKUP(4,1/($A$4:A178&lt;&gt;""),$A$4:A178)</f>
        <v>44919</v>
      </c>
    </row>
    <row r="179" spans="1:18" x14ac:dyDescent="0.35">
      <c r="A179" s="22"/>
      <c r="B179" s="23" t="s">
        <v>156</v>
      </c>
      <c r="C179" s="24"/>
      <c r="D179" s="24"/>
      <c r="E179" s="24"/>
      <c r="F179" s="24"/>
      <c r="G179" s="24"/>
      <c r="H179" s="24">
        <v>76.209999999999994</v>
      </c>
      <c r="I179" s="24"/>
      <c r="J179" s="24"/>
      <c r="K179" s="24"/>
      <c r="L179" s="24"/>
      <c r="M179" s="24"/>
      <c r="N179" s="29"/>
      <c r="O179" s="11">
        <f t="shared" si="2"/>
        <v>76.209999999999994</v>
      </c>
      <c r="P179" s="11">
        <f>SUM($O$4:O179)</f>
        <v>80929.410000000018</v>
      </c>
      <c r="Q179" s="11">
        <f>P179+Summary!$H$5</f>
        <v>81320.300000000017</v>
      </c>
      <c r="R179" s="33" cm="1">
        <f t="array" ref="R179">LOOKUP(4,1/($A$4:A179&lt;&gt;""),$A$4:A179)</f>
        <v>44919</v>
      </c>
    </row>
    <row r="180" spans="1:18" x14ac:dyDescent="0.35">
      <c r="A180" s="22"/>
      <c r="B180" s="23" t="s">
        <v>106</v>
      </c>
      <c r="C180" s="24"/>
      <c r="D180" s="24"/>
      <c r="E180" s="24"/>
      <c r="F180" s="24"/>
      <c r="G180" s="24">
        <v>24.5</v>
      </c>
      <c r="H180" s="24"/>
      <c r="I180" s="24"/>
      <c r="J180" s="24"/>
      <c r="K180" s="24"/>
      <c r="L180" s="24"/>
      <c r="M180" s="24"/>
      <c r="N180" s="24"/>
      <c r="O180" s="11">
        <f t="shared" si="2"/>
        <v>24.5</v>
      </c>
      <c r="P180" s="11">
        <f>SUM($O$4:O180)</f>
        <v>80953.910000000018</v>
      </c>
      <c r="Q180" s="11">
        <f>P180+Summary!$H$5</f>
        <v>81344.800000000017</v>
      </c>
      <c r="R180" s="33" cm="1">
        <f t="array" ref="R180">LOOKUP(4,1/($A$4:A180&lt;&gt;""),$A$4:A180)</f>
        <v>44919</v>
      </c>
    </row>
    <row r="181" spans="1:18" x14ac:dyDescent="0.35">
      <c r="A181" s="22">
        <v>44926</v>
      </c>
      <c r="B181" s="23" t="s">
        <v>157</v>
      </c>
      <c r="C181" s="24"/>
      <c r="D181" s="24"/>
      <c r="E181" s="24"/>
      <c r="F181" s="24"/>
      <c r="G181" s="24"/>
      <c r="H181" s="24"/>
      <c r="I181" s="24"/>
      <c r="J181" s="24"/>
      <c r="K181" s="24"/>
      <c r="L181" s="24">
        <v>308.72000000000003</v>
      </c>
      <c r="M181" s="24"/>
      <c r="N181" s="24"/>
      <c r="O181" s="11">
        <f t="shared" si="2"/>
        <v>308.72000000000003</v>
      </c>
      <c r="P181" s="11">
        <f>SUM($O$4:O181)</f>
        <v>81262.630000000019</v>
      </c>
      <c r="Q181" s="11">
        <f>P181+Summary!$H$5</f>
        <v>81653.520000000019</v>
      </c>
      <c r="R181" s="33" cm="1">
        <f t="array" ref="R181">LOOKUP(4,1/($A$4:A181&lt;&gt;""),$A$4:A181)</f>
        <v>44926</v>
      </c>
    </row>
    <row r="182" spans="1:18" x14ac:dyDescent="0.35">
      <c r="A182" s="22"/>
      <c r="B182" s="23" t="s">
        <v>141</v>
      </c>
      <c r="C182" s="24"/>
      <c r="D182" s="24">
        <v>16.21</v>
      </c>
      <c r="E182" s="24"/>
      <c r="F182" s="24"/>
      <c r="G182" s="24"/>
      <c r="H182" s="24"/>
      <c r="I182" s="24"/>
      <c r="J182" s="24"/>
      <c r="K182" s="24"/>
      <c r="L182" s="24"/>
      <c r="M182" s="24"/>
      <c r="N182" s="24"/>
      <c r="O182" s="11">
        <f t="shared" si="2"/>
        <v>16.21</v>
      </c>
      <c r="P182" s="11">
        <f>SUM($O$4:O182)</f>
        <v>81278.840000000026</v>
      </c>
      <c r="Q182" s="11">
        <f>P182+Summary!$H$5</f>
        <v>81669.730000000025</v>
      </c>
      <c r="R182" s="33" cm="1">
        <f t="array" ref="R182">LOOKUP(4,1/($A$4:A182&lt;&gt;""),$A$4:A182)</f>
        <v>44926</v>
      </c>
    </row>
    <row r="183" spans="1:18" x14ac:dyDescent="0.35">
      <c r="A183" s="22"/>
      <c r="B183" s="23" t="s">
        <v>158</v>
      </c>
      <c r="C183" s="24"/>
      <c r="D183" s="24"/>
      <c r="E183" s="24"/>
      <c r="F183" s="24"/>
      <c r="G183" s="24"/>
      <c r="H183" s="24"/>
      <c r="I183" s="24"/>
      <c r="J183" s="24"/>
      <c r="K183" s="29"/>
      <c r="L183" s="24"/>
      <c r="M183" s="24"/>
      <c r="N183" s="24">
        <v>10000</v>
      </c>
      <c r="O183" s="11">
        <f t="shared" si="2"/>
        <v>10000</v>
      </c>
      <c r="P183" s="11">
        <f>SUM($O$4:O183)</f>
        <v>91278.840000000026</v>
      </c>
      <c r="Q183" s="11">
        <f>P183+Summary!$H$5</f>
        <v>91669.730000000025</v>
      </c>
      <c r="R183" s="33" cm="1">
        <f t="array" ref="R183">LOOKUP(4,1/($A$4:A183&lt;&gt;""),$A$4:A183)</f>
        <v>44926</v>
      </c>
    </row>
    <row r="184" spans="1:18" x14ac:dyDescent="0.35">
      <c r="A184" s="22"/>
      <c r="B184" s="23" t="s">
        <v>155</v>
      </c>
      <c r="C184" s="24"/>
      <c r="D184" s="24"/>
      <c r="E184" s="24"/>
      <c r="F184" s="24"/>
      <c r="G184" s="24"/>
      <c r="H184" s="24"/>
      <c r="I184" s="24"/>
      <c r="J184" s="24">
        <v>9000</v>
      </c>
      <c r="K184" s="24"/>
      <c r="L184" s="24"/>
      <c r="M184" s="24"/>
      <c r="N184" s="24"/>
      <c r="O184" s="11">
        <f t="shared" si="2"/>
        <v>9000</v>
      </c>
      <c r="P184" s="11">
        <f>SUM($O$4:O184)</f>
        <v>100278.84000000003</v>
      </c>
      <c r="Q184" s="11">
        <f>P184+Summary!$H$5</f>
        <v>100669.73000000003</v>
      </c>
      <c r="R184" s="33" cm="1">
        <f t="array" ref="R184">LOOKUP(4,1/($A$4:A184&lt;&gt;""),$A$4:A184)</f>
        <v>44926</v>
      </c>
    </row>
    <row r="185" spans="1:18" x14ac:dyDescent="0.35">
      <c r="A185" s="22">
        <v>44930</v>
      </c>
      <c r="B185" s="23" t="s">
        <v>159</v>
      </c>
      <c r="C185" s="24"/>
      <c r="D185" s="24"/>
      <c r="E185" s="24"/>
      <c r="F185" s="24">
        <v>25.11</v>
      </c>
      <c r="G185" s="24"/>
      <c r="H185" s="24"/>
      <c r="I185" s="24"/>
      <c r="J185" s="24"/>
      <c r="K185" s="24"/>
      <c r="L185" s="24"/>
      <c r="M185" s="24"/>
      <c r="N185" s="24"/>
      <c r="O185" s="11">
        <f t="shared" si="2"/>
        <v>25.11</v>
      </c>
      <c r="P185" s="11">
        <f>SUM($O$4:O185)</f>
        <v>100303.95000000003</v>
      </c>
      <c r="Q185" s="11">
        <f>P185+Summary!$H$5</f>
        <v>100694.84000000003</v>
      </c>
      <c r="R185" s="33" cm="1">
        <f t="array" ref="R185">LOOKUP(4,1/($A$4:A185&lt;&gt;""),$A$4:A185)</f>
        <v>44930</v>
      </c>
    </row>
    <row r="186" spans="1:18" x14ac:dyDescent="0.35">
      <c r="A186" s="22"/>
      <c r="B186" s="23" t="s">
        <v>160</v>
      </c>
      <c r="C186" s="24"/>
      <c r="D186" s="24"/>
      <c r="E186" s="24"/>
      <c r="F186" s="24">
        <v>78.69</v>
      </c>
      <c r="G186" s="24"/>
      <c r="H186" s="24"/>
      <c r="I186" s="24"/>
      <c r="J186" s="24"/>
      <c r="K186" s="24"/>
      <c r="L186" s="24"/>
      <c r="M186" s="24"/>
      <c r="N186" s="24"/>
      <c r="O186" s="11">
        <f t="shared" si="2"/>
        <v>78.69</v>
      </c>
      <c r="P186" s="11">
        <f>SUM($O$4:O186)</f>
        <v>100382.64000000003</v>
      </c>
      <c r="Q186" s="11">
        <f>P186+Summary!$H$5</f>
        <v>100773.53000000003</v>
      </c>
      <c r="R186" s="33" cm="1">
        <f t="array" ref="R186">LOOKUP(4,1/($A$4:A186&lt;&gt;""),$A$4:A186)</f>
        <v>44930</v>
      </c>
    </row>
    <row r="187" spans="1:18" x14ac:dyDescent="0.35">
      <c r="A187" s="22"/>
      <c r="B187" s="23" t="s">
        <v>161</v>
      </c>
      <c r="C187" s="24">
        <v>15</v>
      </c>
      <c r="D187" s="24"/>
      <c r="E187" s="24"/>
      <c r="F187" s="24"/>
      <c r="G187" s="24"/>
      <c r="H187" s="24"/>
      <c r="I187" s="24"/>
      <c r="J187" s="24"/>
      <c r="K187" s="24"/>
      <c r="L187" s="24"/>
      <c r="M187" s="24"/>
      <c r="N187" s="23"/>
      <c r="O187" s="11">
        <f t="shared" ref="O187:O250" si="3">SUM(C187:N187)</f>
        <v>15</v>
      </c>
      <c r="P187" s="11">
        <f>SUM($O$4:O187)</f>
        <v>100397.64000000003</v>
      </c>
      <c r="Q187" s="11">
        <f>P187+Summary!$H$5</f>
        <v>100788.53000000003</v>
      </c>
      <c r="R187" s="33" cm="1">
        <f t="array" ref="R187">LOOKUP(4,1/($A$4:A187&lt;&gt;""),$A$4:A187)</f>
        <v>44930</v>
      </c>
    </row>
    <row r="188" spans="1:18" x14ac:dyDescent="0.35">
      <c r="A188" s="22"/>
      <c r="B188" s="23" t="s">
        <v>162</v>
      </c>
      <c r="C188" s="24"/>
      <c r="D188" s="24"/>
      <c r="E188" s="24"/>
      <c r="F188" s="24"/>
      <c r="G188" s="24"/>
      <c r="H188" s="24"/>
      <c r="I188" s="24"/>
      <c r="J188" s="24"/>
      <c r="K188" s="24">
        <v>903.99</v>
      </c>
      <c r="L188" s="24"/>
      <c r="M188" s="24"/>
      <c r="N188" s="23"/>
      <c r="O188" s="11">
        <f t="shared" si="3"/>
        <v>903.99</v>
      </c>
      <c r="P188" s="11">
        <f>SUM($O$4:O188)</f>
        <v>101301.63000000003</v>
      </c>
      <c r="Q188" s="11">
        <f>P188+Summary!$H$5</f>
        <v>101692.52000000003</v>
      </c>
      <c r="R188" s="33" cm="1">
        <f t="array" ref="R188">LOOKUP(4,1/($A$4:A188&lt;&gt;""),$A$4:A188)</f>
        <v>44930</v>
      </c>
    </row>
    <row r="189" spans="1:18" x14ac:dyDescent="0.35">
      <c r="A189" s="22"/>
      <c r="B189" s="23" t="s">
        <v>162</v>
      </c>
      <c r="C189" s="24"/>
      <c r="D189" s="24"/>
      <c r="E189" s="24"/>
      <c r="F189" s="24"/>
      <c r="G189" s="24"/>
      <c r="H189" s="24"/>
      <c r="I189" s="24">
        <v>49.7</v>
      </c>
      <c r="J189" s="24"/>
      <c r="K189" s="24"/>
      <c r="L189" s="24"/>
      <c r="M189" s="24"/>
      <c r="N189" s="23"/>
      <c r="O189" s="11">
        <f t="shared" si="3"/>
        <v>49.7</v>
      </c>
      <c r="P189" s="11">
        <f>SUM($O$4:O189)</f>
        <v>101351.33000000003</v>
      </c>
      <c r="Q189" s="11">
        <f>P189+Summary!$H$5</f>
        <v>101742.22000000003</v>
      </c>
      <c r="R189" s="33" cm="1">
        <f t="array" ref="R189">LOOKUP(4,1/($A$4:A189&lt;&gt;""),$A$4:A189)</f>
        <v>44930</v>
      </c>
    </row>
    <row r="190" spans="1:18" x14ac:dyDescent="0.35">
      <c r="A190" s="22">
        <v>44931</v>
      </c>
      <c r="B190" s="23" t="s">
        <v>171</v>
      </c>
      <c r="C190" s="24"/>
      <c r="D190" s="24"/>
      <c r="E190" s="24"/>
      <c r="F190" s="24"/>
      <c r="G190" s="24"/>
      <c r="H190" s="24"/>
      <c r="I190" s="29"/>
      <c r="J190" s="24"/>
      <c r="K190" s="24"/>
      <c r="L190" s="24"/>
      <c r="M190" s="24">
        <v>484</v>
      </c>
      <c r="N190" s="24"/>
      <c r="O190" s="11">
        <f t="shared" si="3"/>
        <v>484</v>
      </c>
      <c r="P190" s="11">
        <f>SUM($O$4:O190)</f>
        <v>101835.33000000003</v>
      </c>
      <c r="Q190" s="11">
        <f>P190+Summary!$H$5</f>
        <v>102226.22000000003</v>
      </c>
      <c r="R190" s="33" cm="1">
        <f t="array" ref="R190">LOOKUP(4,1/($A$4:A190&lt;&gt;""),$A$4:A190)</f>
        <v>44931</v>
      </c>
    </row>
    <row r="191" spans="1:18" x14ac:dyDescent="0.35">
      <c r="A191" s="22"/>
      <c r="B191" s="23" t="s">
        <v>172</v>
      </c>
      <c r="C191" s="24"/>
      <c r="D191" s="24"/>
      <c r="E191" s="24"/>
      <c r="F191" s="24"/>
      <c r="G191" s="24"/>
      <c r="H191" s="24"/>
      <c r="I191" s="24"/>
      <c r="J191" s="24"/>
      <c r="K191" s="24"/>
      <c r="L191" s="24"/>
      <c r="M191" s="24">
        <v>102.53</v>
      </c>
      <c r="N191" s="24"/>
      <c r="O191" s="11">
        <f t="shared" si="3"/>
        <v>102.53</v>
      </c>
      <c r="P191" s="11">
        <f>SUM($O$4:O191)</f>
        <v>101937.86000000003</v>
      </c>
      <c r="Q191" s="11">
        <f>P191+Summary!$H$5</f>
        <v>102328.75000000003</v>
      </c>
      <c r="R191" s="33" cm="1">
        <f t="array" ref="R191">LOOKUP(4,1/($A$4:A191&lt;&gt;""),$A$4:A191)</f>
        <v>44931</v>
      </c>
    </row>
    <row r="192" spans="1:18" x14ac:dyDescent="0.35">
      <c r="A192" s="22"/>
      <c r="B192" s="23" t="s">
        <v>172</v>
      </c>
      <c r="C192" s="24"/>
      <c r="D192" s="24"/>
      <c r="E192" s="24"/>
      <c r="F192" s="24"/>
      <c r="G192" s="24"/>
      <c r="H192" s="24"/>
      <c r="I192" s="24"/>
      <c r="J192" s="24"/>
      <c r="K192" s="24"/>
      <c r="L192" s="24"/>
      <c r="M192" s="24">
        <v>5.95</v>
      </c>
      <c r="N192" s="24"/>
      <c r="O192" s="11">
        <f t="shared" si="3"/>
        <v>5.95</v>
      </c>
      <c r="P192" s="11">
        <f>SUM($O$4:O192)</f>
        <v>101943.81000000003</v>
      </c>
      <c r="Q192" s="11">
        <f>P192+Summary!$H$5</f>
        <v>102334.70000000003</v>
      </c>
      <c r="R192" s="33" cm="1">
        <f t="array" ref="R192">LOOKUP(4,1/($A$4:A192&lt;&gt;""),$A$4:A192)</f>
        <v>44931</v>
      </c>
    </row>
    <row r="193" spans="1:18" x14ac:dyDescent="0.35">
      <c r="A193" s="22">
        <v>44933</v>
      </c>
      <c r="B193" s="23" t="s">
        <v>173</v>
      </c>
      <c r="C193" s="24">
        <v>25.27</v>
      </c>
      <c r="D193" s="24"/>
      <c r="E193" s="24"/>
      <c r="F193" s="24"/>
      <c r="G193" s="24"/>
      <c r="H193" s="24"/>
      <c r="I193" s="24"/>
      <c r="J193" s="24"/>
      <c r="K193" s="24"/>
      <c r="L193" s="24"/>
      <c r="M193" s="24"/>
      <c r="N193" s="24"/>
      <c r="O193" s="11">
        <f t="shared" si="3"/>
        <v>25.27</v>
      </c>
      <c r="P193" s="11">
        <f>SUM($O$4:O193)</f>
        <v>101969.08000000003</v>
      </c>
      <c r="Q193" s="11">
        <f>P193+Summary!$H$5</f>
        <v>102359.97000000003</v>
      </c>
      <c r="R193" s="33" cm="1">
        <f t="array" ref="R193">LOOKUP(4,1/($A$4:A193&lt;&gt;""),$A$4:A193)</f>
        <v>44933</v>
      </c>
    </row>
    <row r="194" spans="1:18" x14ac:dyDescent="0.35">
      <c r="A194" s="22"/>
      <c r="B194" s="23" t="s">
        <v>174</v>
      </c>
      <c r="C194" s="24"/>
      <c r="D194" s="24"/>
      <c r="E194" s="24"/>
      <c r="F194" s="24"/>
      <c r="G194" s="24"/>
      <c r="H194" s="24"/>
      <c r="I194" s="24"/>
      <c r="J194" s="24"/>
      <c r="K194" s="24">
        <v>155.19</v>
      </c>
      <c r="L194" s="24"/>
      <c r="M194" s="24"/>
      <c r="N194" s="29"/>
      <c r="O194" s="11">
        <f t="shared" si="3"/>
        <v>155.19</v>
      </c>
      <c r="P194" s="11">
        <f>SUM($O$4:O194)</f>
        <v>102124.27000000003</v>
      </c>
      <c r="Q194" s="11">
        <f>P194+Summary!$H$5</f>
        <v>102515.16000000003</v>
      </c>
      <c r="R194" s="33" cm="1">
        <f t="array" ref="R194">LOOKUP(4,1/($A$4:A194&lt;&gt;""),$A$4:A194)</f>
        <v>44933</v>
      </c>
    </row>
    <row r="195" spans="1:18" x14ac:dyDescent="0.35">
      <c r="A195" s="22"/>
      <c r="B195" s="23" t="s">
        <v>175</v>
      </c>
      <c r="C195" s="24">
        <v>51.49</v>
      </c>
      <c r="D195" s="24"/>
      <c r="E195" s="24"/>
      <c r="F195" s="24"/>
      <c r="G195" s="24"/>
      <c r="H195" s="24"/>
      <c r="I195" s="24"/>
      <c r="J195" s="24"/>
      <c r="K195" s="24"/>
      <c r="L195" s="24"/>
      <c r="M195" s="24"/>
      <c r="N195" s="24"/>
      <c r="O195" s="11">
        <f t="shared" si="3"/>
        <v>51.49</v>
      </c>
      <c r="P195" s="11">
        <f>SUM($O$4:O195)</f>
        <v>102175.76000000004</v>
      </c>
      <c r="Q195" s="11">
        <f>P195+Summary!$H$5</f>
        <v>102566.65000000004</v>
      </c>
      <c r="R195" s="33" cm="1">
        <f t="array" ref="R195">LOOKUP(4,1/($A$4:A195&lt;&gt;""),$A$4:A195)</f>
        <v>44933</v>
      </c>
    </row>
    <row r="196" spans="1:18" x14ac:dyDescent="0.35">
      <c r="A196" s="22"/>
      <c r="B196" s="23" t="s">
        <v>173</v>
      </c>
      <c r="C196" s="24">
        <v>49.74</v>
      </c>
      <c r="D196" s="24"/>
      <c r="E196" s="24"/>
      <c r="F196" s="24"/>
      <c r="G196" s="24"/>
      <c r="H196" s="24"/>
      <c r="I196" s="24"/>
      <c r="J196" s="24"/>
      <c r="K196" s="24"/>
      <c r="L196" s="24"/>
      <c r="M196" s="24"/>
      <c r="N196" s="24"/>
      <c r="O196" s="11">
        <f t="shared" si="3"/>
        <v>49.74</v>
      </c>
      <c r="P196" s="11">
        <f>SUM($O$4:O196)</f>
        <v>102225.50000000004</v>
      </c>
      <c r="Q196" s="11">
        <f>P196+Summary!$H$5</f>
        <v>102616.39000000004</v>
      </c>
      <c r="R196" s="33" cm="1">
        <f t="array" ref="R196">LOOKUP(4,1/($A$4:A196&lt;&gt;""),$A$4:A196)</f>
        <v>44933</v>
      </c>
    </row>
    <row r="197" spans="1:18" x14ac:dyDescent="0.35">
      <c r="A197" s="22"/>
      <c r="B197" s="23" t="s">
        <v>72</v>
      </c>
      <c r="C197" s="24"/>
      <c r="D197" s="24"/>
      <c r="E197" s="24"/>
      <c r="F197" s="24"/>
      <c r="G197" s="24"/>
      <c r="H197" s="24">
        <v>10</v>
      </c>
      <c r="I197" s="24"/>
      <c r="J197" s="24"/>
      <c r="K197" s="24"/>
      <c r="L197" s="24"/>
      <c r="M197" s="24"/>
      <c r="N197" s="24"/>
      <c r="O197" s="11">
        <f t="shared" si="3"/>
        <v>10</v>
      </c>
      <c r="P197" s="11">
        <f>SUM($O$4:O197)</f>
        <v>102235.50000000004</v>
      </c>
      <c r="Q197" s="11">
        <f>P197+Summary!$H$5</f>
        <v>102626.39000000004</v>
      </c>
      <c r="R197" s="33" cm="1">
        <f t="array" ref="R197">LOOKUP(4,1/($A$4:A197&lt;&gt;""),$A$4:A197)</f>
        <v>44933</v>
      </c>
    </row>
    <row r="198" spans="1:18" x14ac:dyDescent="0.35">
      <c r="A198" s="22"/>
      <c r="B198" s="23" t="s">
        <v>72</v>
      </c>
      <c r="C198" s="24"/>
      <c r="D198" s="24"/>
      <c r="E198" s="24"/>
      <c r="F198" s="24"/>
      <c r="G198" s="24"/>
      <c r="H198" s="24">
        <v>10</v>
      </c>
      <c r="I198" s="24"/>
      <c r="J198" s="24"/>
      <c r="K198" s="24"/>
      <c r="L198" s="24"/>
      <c r="M198" s="24"/>
      <c r="N198" s="24"/>
      <c r="O198" s="11">
        <f t="shared" si="3"/>
        <v>10</v>
      </c>
      <c r="P198" s="11">
        <f>SUM($O$4:O198)</f>
        <v>102245.50000000004</v>
      </c>
      <c r="Q198" s="11">
        <f>P198+Summary!$H$5</f>
        <v>102636.39000000004</v>
      </c>
      <c r="R198" s="33" cm="1">
        <f t="array" ref="R198">LOOKUP(4,1/($A$4:A198&lt;&gt;""),$A$4:A198)</f>
        <v>44933</v>
      </c>
    </row>
    <row r="199" spans="1:18" x14ac:dyDescent="0.35">
      <c r="A199" s="22">
        <v>44936</v>
      </c>
      <c r="B199" s="23" t="s">
        <v>176</v>
      </c>
      <c r="C199" s="24"/>
      <c r="D199" s="24"/>
      <c r="E199" s="24"/>
      <c r="F199" s="24"/>
      <c r="G199" s="24">
        <v>18.989999999999998</v>
      </c>
      <c r="H199" s="24"/>
      <c r="I199" s="24"/>
      <c r="J199" s="24"/>
      <c r="K199" s="24"/>
      <c r="L199" s="24"/>
      <c r="M199" s="24"/>
      <c r="N199" s="24"/>
      <c r="O199" s="11">
        <f t="shared" si="3"/>
        <v>18.989999999999998</v>
      </c>
      <c r="P199" s="11">
        <f>SUM($O$4:O199)</f>
        <v>102264.49000000005</v>
      </c>
      <c r="Q199" s="11">
        <f>P199+Summary!$H$5</f>
        <v>102655.38000000005</v>
      </c>
      <c r="R199" s="33" cm="1">
        <f t="array" ref="R199">LOOKUP(4,1/($A$4:A199&lt;&gt;""),$A$4:A199)</f>
        <v>44936</v>
      </c>
    </row>
    <row r="200" spans="1:18" x14ac:dyDescent="0.35">
      <c r="A200" s="22">
        <v>44938</v>
      </c>
      <c r="B200" s="23" t="s">
        <v>61</v>
      </c>
      <c r="C200" s="24"/>
      <c r="D200" s="24"/>
      <c r="E200" s="24"/>
      <c r="F200" s="24"/>
      <c r="G200" s="24">
        <v>10.99</v>
      </c>
      <c r="H200" s="24"/>
      <c r="I200" s="24"/>
      <c r="J200" s="24"/>
      <c r="K200" s="24"/>
      <c r="L200" s="24"/>
      <c r="M200" s="24"/>
      <c r="N200" s="24"/>
      <c r="O200" s="11">
        <f t="shared" si="3"/>
        <v>10.99</v>
      </c>
      <c r="P200" s="11">
        <f>SUM($O$4:O200)</f>
        <v>102275.48000000005</v>
      </c>
      <c r="Q200" s="11">
        <f>P200+Summary!$H$5</f>
        <v>102666.37000000005</v>
      </c>
      <c r="R200" s="33" cm="1">
        <f t="array" ref="R200">LOOKUP(4,1/($A$4:A200&lt;&gt;""),$A$4:A200)</f>
        <v>44938</v>
      </c>
    </row>
    <row r="201" spans="1:18" x14ac:dyDescent="0.35">
      <c r="A201" s="22"/>
      <c r="B201" s="23" t="s">
        <v>141</v>
      </c>
      <c r="C201" s="24"/>
      <c r="D201" s="24">
        <v>16.21</v>
      </c>
      <c r="E201" s="24"/>
      <c r="F201" s="24"/>
      <c r="G201" s="24"/>
      <c r="H201" s="24"/>
      <c r="I201" s="24"/>
      <c r="J201" s="24"/>
      <c r="K201" s="24"/>
      <c r="L201" s="24"/>
      <c r="M201" s="24"/>
      <c r="N201" s="24"/>
      <c r="O201" s="11">
        <f t="shared" si="3"/>
        <v>16.21</v>
      </c>
      <c r="P201" s="11">
        <f>SUM($O$4:O201)</f>
        <v>102291.69000000006</v>
      </c>
      <c r="Q201" s="11">
        <f>P201+Summary!$H$5</f>
        <v>102682.58000000006</v>
      </c>
      <c r="R201" s="33" cm="1">
        <f t="array" ref="R201">LOOKUP(4,1/($A$4:A201&lt;&gt;""),$A$4:A201)</f>
        <v>44938</v>
      </c>
    </row>
    <row r="202" spans="1:18" x14ac:dyDescent="0.35">
      <c r="A202" s="22">
        <v>44941</v>
      </c>
      <c r="B202" s="23" t="s">
        <v>177</v>
      </c>
      <c r="C202" s="24"/>
      <c r="D202" s="24"/>
      <c r="E202" s="24"/>
      <c r="F202" s="24"/>
      <c r="G202" s="24"/>
      <c r="H202" s="24"/>
      <c r="I202" s="24">
        <v>19.57</v>
      </c>
      <c r="J202" s="24"/>
      <c r="K202" s="24"/>
      <c r="L202" s="24"/>
      <c r="M202" s="24"/>
      <c r="N202" s="24"/>
      <c r="O202" s="11">
        <f t="shared" si="3"/>
        <v>19.57</v>
      </c>
      <c r="P202" s="11">
        <f>SUM($O$4:O202)</f>
        <v>102311.26000000007</v>
      </c>
      <c r="Q202" s="11">
        <f>P202+Summary!$H$5</f>
        <v>102702.15000000007</v>
      </c>
      <c r="R202" s="33" cm="1">
        <f t="array" ref="R202">LOOKUP(4,1/($A$4:A202&lt;&gt;""),$A$4:A202)</f>
        <v>44941</v>
      </c>
    </row>
    <row r="203" spans="1:18" x14ac:dyDescent="0.35">
      <c r="A203" s="22">
        <v>44942</v>
      </c>
      <c r="B203" s="23" t="s">
        <v>138</v>
      </c>
      <c r="C203" s="24"/>
      <c r="D203" s="24">
        <v>5.58</v>
      </c>
      <c r="E203" s="24"/>
      <c r="F203" s="24"/>
      <c r="G203" s="24"/>
      <c r="H203" s="24"/>
      <c r="I203" s="24"/>
      <c r="J203" s="24"/>
      <c r="K203" s="24"/>
      <c r="L203" s="24"/>
      <c r="M203" s="24"/>
      <c r="N203" s="24"/>
      <c r="O203" s="11">
        <f t="shared" si="3"/>
        <v>5.58</v>
      </c>
      <c r="P203" s="11">
        <f>SUM($O$4:O203)</f>
        <v>102316.84000000007</v>
      </c>
      <c r="Q203" s="11">
        <f>P203+Summary!$H$5</f>
        <v>102707.73000000007</v>
      </c>
      <c r="R203" s="33" cm="1">
        <f t="array" ref="R203">LOOKUP(4,1/($A$4:A203&lt;&gt;""),$A$4:A203)</f>
        <v>44942</v>
      </c>
    </row>
    <row r="204" spans="1:18" x14ac:dyDescent="0.35">
      <c r="A204" s="22">
        <v>44943</v>
      </c>
      <c r="B204" s="23" t="s">
        <v>51</v>
      </c>
      <c r="C204" s="24"/>
      <c r="D204" s="24"/>
      <c r="E204" s="24">
        <v>22</v>
      </c>
      <c r="F204" s="24"/>
      <c r="G204" s="24"/>
      <c r="H204" s="24"/>
      <c r="I204" s="24"/>
      <c r="J204" s="24"/>
      <c r="K204" s="24"/>
      <c r="L204" s="24"/>
      <c r="M204" s="24"/>
      <c r="N204" s="24"/>
      <c r="O204" s="11">
        <f t="shared" si="3"/>
        <v>22</v>
      </c>
      <c r="P204" s="11">
        <f>SUM($O$4:O204)</f>
        <v>102338.84000000007</v>
      </c>
      <c r="Q204" s="11">
        <f>P204+Summary!$H$5</f>
        <v>102729.73000000007</v>
      </c>
      <c r="R204" s="33" cm="1">
        <f t="array" ref="R204">LOOKUP(4,1/($A$4:A204&lt;&gt;""),$A$4:A204)</f>
        <v>44943</v>
      </c>
    </row>
    <row r="205" spans="1:18" x14ac:dyDescent="0.35">
      <c r="A205" s="22">
        <v>44944</v>
      </c>
      <c r="B205" s="23" t="s">
        <v>171</v>
      </c>
      <c r="C205" s="24"/>
      <c r="D205" s="24"/>
      <c r="E205" s="24"/>
      <c r="F205" s="24"/>
      <c r="G205" s="24"/>
      <c r="H205" s="24"/>
      <c r="I205" s="24"/>
      <c r="J205" s="24"/>
      <c r="K205" s="24"/>
      <c r="L205" s="24"/>
      <c r="M205" s="24">
        <v>69</v>
      </c>
      <c r="N205" s="24"/>
      <c r="O205" s="11">
        <f t="shared" si="3"/>
        <v>69</v>
      </c>
      <c r="P205" s="11">
        <f>SUM($O$4:O205)</f>
        <v>102407.84000000007</v>
      </c>
      <c r="Q205" s="11">
        <f>P205+Summary!$H$5</f>
        <v>102798.73000000007</v>
      </c>
      <c r="R205" s="33" cm="1">
        <f t="array" ref="R205">LOOKUP(4,1/($A$4:A205&lt;&gt;""),$A$4:A205)</f>
        <v>44944</v>
      </c>
    </row>
    <row r="206" spans="1:18" x14ac:dyDescent="0.35">
      <c r="A206" s="22"/>
      <c r="B206" s="23" t="s">
        <v>184</v>
      </c>
      <c r="C206" s="24"/>
      <c r="D206" s="24"/>
      <c r="E206" s="24"/>
      <c r="F206" s="24"/>
      <c r="G206" s="24"/>
      <c r="H206" s="24"/>
      <c r="I206" s="24"/>
      <c r="J206" s="24"/>
      <c r="K206" s="24"/>
      <c r="L206" s="24"/>
      <c r="M206" s="24">
        <v>284.99</v>
      </c>
      <c r="N206" s="24"/>
      <c r="O206" s="11">
        <f t="shared" si="3"/>
        <v>284.99</v>
      </c>
      <c r="P206" s="11">
        <f>SUM($O$4:O206)</f>
        <v>102692.83000000007</v>
      </c>
      <c r="Q206" s="11">
        <f>P206+Summary!$H$5</f>
        <v>103083.72000000007</v>
      </c>
      <c r="R206" s="33" cm="1">
        <f t="array" ref="R206">LOOKUP(4,1/($A$4:A206&lt;&gt;""),$A$4:A206)</f>
        <v>44944</v>
      </c>
    </row>
    <row r="207" spans="1:18" x14ac:dyDescent="0.35">
      <c r="A207" s="22">
        <v>44948</v>
      </c>
      <c r="B207" s="23" t="s">
        <v>72</v>
      </c>
      <c r="C207" s="24"/>
      <c r="D207" s="24"/>
      <c r="E207" s="24"/>
      <c r="F207" s="24"/>
      <c r="G207" s="24"/>
      <c r="H207" s="24">
        <v>10</v>
      </c>
      <c r="I207" s="24"/>
      <c r="J207" s="24"/>
      <c r="K207" s="24"/>
      <c r="L207" s="24"/>
      <c r="M207" s="24"/>
      <c r="N207" s="24"/>
      <c r="O207" s="11">
        <f t="shared" si="3"/>
        <v>10</v>
      </c>
      <c r="P207" s="11">
        <f>SUM($O$4:O207)</f>
        <v>102702.83000000007</v>
      </c>
      <c r="Q207" s="11">
        <f>P207+Summary!$H$5</f>
        <v>103093.72000000007</v>
      </c>
      <c r="R207" s="33" cm="1">
        <f t="array" ref="R207">LOOKUP(4,1/($A$4:A207&lt;&gt;""),$A$4:A207)</f>
        <v>44948</v>
      </c>
    </row>
    <row r="208" spans="1:18" x14ac:dyDescent="0.35">
      <c r="A208" s="22"/>
      <c r="B208" s="23" t="s">
        <v>178</v>
      </c>
      <c r="C208" s="24"/>
      <c r="D208" s="24"/>
      <c r="E208" s="24"/>
      <c r="F208" s="24"/>
      <c r="G208" s="24"/>
      <c r="H208" s="24"/>
      <c r="I208" s="24"/>
      <c r="J208" s="24"/>
      <c r="K208" s="24"/>
      <c r="L208" s="24"/>
      <c r="M208" s="24"/>
      <c r="N208" s="24">
        <v>20</v>
      </c>
      <c r="O208" s="11">
        <f t="shared" si="3"/>
        <v>20</v>
      </c>
      <c r="P208" s="11">
        <f>SUM($O$4:O208)</f>
        <v>102722.83000000007</v>
      </c>
      <c r="Q208" s="11">
        <f>P208+Summary!$H$5</f>
        <v>103113.72000000007</v>
      </c>
      <c r="R208" s="33" cm="1">
        <f t="array" ref="R208">LOOKUP(4,1/($A$4:A208&lt;&gt;""),$A$4:A208)</f>
        <v>44948</v>
      </c>
    </row>
    <row r="209" spans="1:18" x14ac:dyDescent="0.35">
      <c r="A209" s="22">
        <v>44949</v>
      </c>
      <c r="B209" s="23" t="s">
        <v>179</v>
      </c>
      <c r="C209" s="24">
        <v>10</v>
      </c>
      <c r="D209" s="24"/>
      <c r="E209" s="24"/>
      <c r="F209" s="24"/>
      <c r="G209" s="24"/>
      <c r="H209" s="24"/>
      <c r="I209" s="24"/>
      <c r="J209" s="24"/>
      <c r="K209" s="24"/>
      <c r="L209" s="24"/>
      <c r="M209" s="24"/>
      <c r="N209" s="24"/>
      <c r="O209" s="11">
        <f t="shared" si="3"/>
        <v>10</v>
      </c>
      <c r="P209" s="11">
        <f>SUM($O$4:O209)</f>
        <v>102732.83000000007</v>
      </c>
      <c r="Q209" s="11">
        <f>P209+Summary!$H$5</f>
        <v>103123.72000000007</v>
      </c>
      <c r="R209" s="33" cm="1">
        <f t="array" ref="R209">LOOKUP(4,1/($A$4:A209&lt;&gt;""),$A$4:A209)</f>
        <v>44949</v>
      </c>
    </row>
    <row r="210" spans="1:18" x14ac:dyDescent="0.35">
      <c r="A210" s="22">
        <v>44951</v>
      </c>
      <c r="B210" s="23" t="s">
        <v>180</v>
      </c>
      <c r="C210" s="24"/>
      <c r="D210" s="24"/>
      <c r="E210" s="24"/>
      <c r="F210" s="24"/>
      <c r="G210" s="24"/>
      <c r="H210" s="24"/>
      <c r="I210" s="24">
        <v>399</v>
      </c>
      <c r="J210" s="24"/>
      <c r="K210" s="24"/>
      <c r="L210" s="24"/>
      <c r="M210" s="24"/>
      <c r="N210" s="24"/>
      <c r="O210" s="11">
        <f t="shared" si="3"/>
        <v>399</v>
      </c>
      <c r="P210" s="11">
        <f>SUM($O$4:O210)</f>
        <v>103131.83000000007</v>
      </c>
      <c r="Q210" s="11">
        <f>P210+Summary!$H$5</f>
        <v>103522.72000000007</v>
      </c>
      <c r="R210" s="33" cm="1">
        <f t="array" ref="R210">LOOKUP(4,1/($A$4:A210&lt;&gt;""),$A$4:A210)</f>
        <v>44951</v>
      </c>
    </row>
    <row r="211" spans="1:18" x14ac:dyDescent="0.35">
      <c r="A211" s="29">
        <v>44952</v>
      </c>
      <c r="B211" s="29" t="s">
        <v>106</v>
      </c>
      <c r="C211" s="24"/>
      <c r="D211" s="24"/>
      <c r="E211" s="24"/>
      <c r="F211" s="24"/>
      <c r="G211" s="24">
        <v>24.5</v>
      </c>
      <c r="H211" s="24"/>
      <c r="I211" s="24"/>
      <c r="J211" s="24"/>
      <c r="K211" s="24"/>
      <c r="L211" s="24"/>
      <c r="M211" s="24"/>
      <c r="N211" s="24"/>
      <c r="O211" s="11">
        <f t="shared" si="3"/>
        <v>24.5</v>
      </c>
      <c r="P211" s="11">
        <f>SUM($O$4:O211)</f>
        <v>103156.33000000007</v>
      </c>
      <c r="Q211" s="11">
        <f>P211+Summary!$H$5</f>
        <v>103547.22000000007</v>
      </c>
      <c r="R211" s="33" cm="1">
        <f t="array" ref="R211">LOOKUP(4,1/($A$4:A211&lt;&gt;""),$A$4:A211)</f>
        <v>44952</v>
      </c>
    </row>
    <row r="212" spans="1:18" x14ac:dyDescent="0.35">
      <c r="A212" s="22">
        <v>44954</v>
      </c>
      <c r="B212" s="23" t="s">
        <v>181</v>
      </c>
      <c r="C212" s="24"/>
      <c r="D212" s="24"/>
      <c r="E212" s="24"/>
      <c r="F212" s="24"/>
      <c r="G212" s="24"/>
      <c r="H212" s="24"/>
      <c r="I212" s="24">
        <v>59.9</v>
      </c>
      <c r="J212" s="24"/>
      <c r="K212" s="24"/>
      <c r="L212" s="24"/>
      <c r="M212" s="24"/>
      <c r="N212" s="24"/>
      <c r="O212" s="11">
        <f t="shared" si="3"/>
        <v>59.9</v>
      </c>
      <c r="P212" s="11">
        <f>SUM($O$4:O212)</f>
        <v>103216.23000000007</v>
      </c>
      <c r="Q212" s="11">
        <f>P212+Summary!$H$5</f>
        <v>103607.12000000007</v>
      </c>
      <c r="R212" s="33" cm="1">
        <f t="array" ref="R212">LOOKUP(4,1/($A$4:A212&lt;&gt;""),$A$4:A212)</f>
        <v>44954</v>
      </c>
    </row>
    <row r="213" spans="1:18" x14ac:dyDescent="0.35">
      <c r="A213" s="22"/>
      <c r="B213" s="23" t="s">
        <v>172</v>
      </c>
      <c r="C213" s="24"/>
      <c r="D213" s="24"/>
      <c r="E213" s="24"/>
      <c r="F213" s="24"/>
      <c r="G213" s="24"/>
      <c r="H213" s="24"/>
      <c r="I213" s="24"/>
      <c r="J213" s="24"/>
      <c r="K213" s="24"/>
      <c r="L213" s="24"/>
      <c r="M213" s="24">
        <v>5.95</v>
      </c>
      <c r="N213" s="24"/>
      <c r="O213" s="11">
        <f t="shared" si="3"/>
        <v>5.95</v>
      </c>
      <c r="P213" s="11">
        <f>SUM($O$4:O213)</f>
        <v>103222.18000000007</v>
      </c>
      <c r="Q213" s="11">
        <f>P213+Summary!$H$5</f>
        <v>103613.07000000007</v>
      </c>
      <c r="R213" s="33" cm="1">
        <f t="array" ref="R213">LOOKUP(4,1/($A$4:A213&lt;&gt;""),$A$4:A213)</f>
        <v>44954</v>
      </c>
    </row>
    <row r="214" spans="1:18" x14ac:dyDescent="0.35">
      <c r="A214" s="22"/>
      <c r="B214" s="23" t="s">
        <v>172</v>
      </c>
      <c r="C214" s="24"/>
      <c r="D214" s="24"/>
      <c r="E214" s="24"/>
      <c r="F214" s="24"/>
      <c r="G214" s="24"/>
      <c r="H214" s="24"/>
      <c r="I214" s="24"/>
      <c r="J214" s="24"/>
      <c r="K214" s="24"/>
      <c r="L214" s="24"/>
      <c r="M214" s="24">
        <v>106.22</v>
      </c>
      <c r="N214" s="24"/>
      <c r="O214" s="11">
        <f t="shared" si="3"/>
        <v>106.22</v>
      </c>
      <c r="P214" s="11">
        <f>SUM($O$4:O214)</f>
        <v>103328.40000000007</v>
      </c>
      <c r="Q214" s="11">
        <f>P214+Summary!$H$5</f>
        <v>103719.29000000007</v>
      </c>
      <c r="R214" s="33" cm="1">
        <f t="array" ref="R214">LOOKUP(4,1/($A$4:A214&lt;&gt;""),$A$4:A214)</f>
        <v>44954</v>
      </c>
    </row>
    <row r="215" spans="1:18" x14ac:dyDescent="0.35">
      <c r="A215" s="22">
        <v>44955</v>
      </c>
      <c r="B215" s="23" t="s">
        <v>185</v>
      </c>
      <c r="C215" s="24"/>
      <c r="D215" s="24"/>
      <c r="E215" s="24"/>
      <c r="F215" s="24"/>
      <c r="G215" s="24"/>
      <c r="H215" s="24"/>
      <c r="I215" s="24"/>
      <c r="J215" s="24"/>
      <c r="K215" s="24"/>
      <c r="L215" s="24"/>
      <c r="M215" s="24">
        <v>294.99</v>
      </c>
      <c r="N215" s="24"/>
      <c r="O215" s="11">
        <f t="shared" si="3"/>
        <v>294.99</v>
      </c>
      <c r="P215" s="11">
        <f>SUM($O$4:O215)</f>
        <v>103623.39000000007</v>
      </c>
      <c r="Q215" s="11">
        <f>P215+Summary!$H$5</f>
        <v>104014.28000000007</v>
      </c>
      <c r="R215" s="33" cm="1">
        <f t="array" ref="R215">LOOKUP(4,1/($A$4:A215&lt;&gt;""),$A$4:A215)</f>
        <v>44955</v>
      </c>
    </row>
    <row r="216" spans="1:18" x14ac:dyDescent="0.35">
      <c r="A216" s="22">
        <v>44956</v>
      </c>
      <c r="B216" s="23" t="s">
        <v>68</v>
      </c>
      <c r="C216" s="24"/>
      <c r="D216" s="24">
        <v>25.25</v>
      </c>
      <c r="E216" s="24"/>
      <c r="F216" s="24"/>
      <c r="G216" s="24"/>
      <c r="H216" s="24"/>
      <c r="I216" s="24"/>
      <c r="J216" s="24"/>
      <c r="K216" s="24"/>
      <c r="L216" s="24"/>
      <c r="M216" s="24"/>
      <c r="N216" s="24"/>
      <c r="O216" s="11">
        <f t="shared" si="3"/>
        <v>25.25</v>
      </c>
      <c r="P216" s="11">
        <f>SUM($O$4:O216)</f>
        <v>103648.64000000007</v>
      </c>
      <c r="Q216" s="11">
        <f>P216+Summary!$H$5</f>
        <v>104039.53000000007</v>
      </c>
      <c r="R216" s="33" cm="1">
        <f t="array" ref="R216">LOOKUP(4,1/($A$4:A216&lt;&gt;""),$A$4:A216)</f>
        <v>44956</v>
      </c>
    </row>
    <row r="217" spans="1:18" x14ac:dyDescent="0.35">
      <c r="A217" s="22">
        <v>44958</v>
      </c>
      <c r="B217" s="23" t="s">
        <v>145</v>
      </c>
      <c r="C217" s="24"/>
      <c r="D217" s="24"/>
      <c r="E217" s="24"/>
      <c r="F217" s="24"/>
      <c r="G217" s="24"/>
      <c r="H217" s="24">
        <v>76.010000000000005</v>
      </c>
      <c r="I217" s="24"/>
      <c r="J217" s="24"/>
      <c r="K217" s="24"/>
      <c r="L217" s="24"/>
      <c r="M217" s="24"/>
      <c r="N217" s="24"/>
      <c r="O217" s="11">
        <f t="shared" si="3"/>
        <v>76.010000000000005</v>
      </c>
      <c r="P217" s="11">
        <f>SUM($O$4:O217)</f>
        <v>103724.65000000007</v>
      </c>
      <c r="Q217" s="11">
        <f>P217+Summary!$H$5</f>
        <v>104115.54000000007</v>
      </c>
      <c r="R217" s="33" cm="1">
        <f t="array" ref="R217">LOOKUP(4,1/($A$4:A217&lt;&gt;""),$A$4:A217)</f>
        <v>44958</v>
      </c>
    </row>
    <row r="218" spans="1:18" x14ac:dyDescent="0.35">
      <c r="A218" s="22">
        <v>44959</v>
      </c>
      <c r="B218" s="23" t="s">
        <v>182</v>
      </c>
      <c r="C218" s="24">
        <v>51.5</v>
      </c>
      <c r="D218" s="24"/>
      <c r="E218" s="24"/>
      <c r="F218" s="24"/>
      <c r="G218" s="24"/>
      <c r="H218" s="24"/>
      <c r="I218" s="24"/>
      <c r="J218" s="24"/>
      <c r="K218" s="24"/>
      <c r="L218" s="24"/>
      <c r="M218" s="24"/>
      <c r="N218" s="24"/>
      <c r="O218" s="11">
        <f t="shared" si="3"/>
        <v>51.5</v>
      </c>
      <c r="P218" s="11">
        <f>SUM($O$4:O218)</f>
        <v>103776.15000000007</v>
      </c>
      <c r="Q218" s="11">
        <f>P218+Summary!$H$5</f>
        <v>104167.04000000007</v>
      </c>
      <c r="R218" s="33" cm="1">
        <f t="array" ref="R218">LOOKUP(4,1/($A$4:A218&lt;&gt;""),$A$4:A218)</f>
        <v>44959</v>
      </c>
    </row>
    <row r="219" spans="1:18" x14ac:dyDescent="0.35">
      <c r="A219" s="22">
        <v>44961</v>
      </c>
      <c r="B219" s="23" t="s">
        <v>183</v>
      </c>
      <c r="C219" s="24"/>
      <c r="D219" s="24"/>
      <c r="E219" s="24"/>
      <c r="F219" s="24"/>
      <c r="G219" s="24"/>
      <c r="H219" s="24"/>
      <c r="I219" s="24"/>
      <c r="J219" s="24"/>
      <c r="K219" s="24"/>
      <c r="L219" s="24"/>
      <c r="M219" s="24"/>
      <c r="N219" s="24">
        <v>306.61</v>
      </c>
      <c r="O219" s="11">
        <f t="shared" si="3"/>
        <v>306.61</v>
      </c>
      <c r="P219" s="11">
        <f>SUM($O$4:O219)</f>
        <v>104082.76000000007</v>
      </c>
      <c r="Q219" s="11">
        <f>P219+Summary!$H$5</f>
        <v>104473.65000000007</v>
      </c>
      <c r="R219" s="33" cm="1">
        <f t="array" ref="R219">LOOKUP(4,1/($A$4:A219&lt;&gt;""),$A$4:A219)</f>
        <v>44961</v>
      </c>
    </row>
    <row r="220" spans="1:18" x14ac:dyDescent="0.35">
      <c r="A220" s="22"/>
      <c r="B220" s="23" t="s">
        <v>72</v>
      </c>
      <c r="C220" s="24"/>
      <c r="D220" s="24"/>
      <c r="E220" s="24"/>
      <c r="F220" s="24"/>
      <c r="G220" s="24"/>
      <c r="H220" s="24">
        <v>10</v>
      </c>
      <c r="I220" s="24"/>
      <c r="J220" s="24"/>
      <c r="K220" s="24"/>
      <c r="L220" s="24"/>
      <c r="M220" s="24"/>
      <c r="N220" s="24"/>
      <c r="O220" s="11">
        <f t="shared" si="3"/>
        <v>10</v>
      </c>
      <c r="P220" s="11">
        <f>SUM($O$4:O220)</f>
        <v>104092.76000000007</v>
      </c>
      <c r="Q220" s="11">
        <f>P220+Summary!$H$5</f>
        <v>104483.65000000007</v>
      </c>
      <c r="R220" s="33" cm="1">
        <f t="array" ref="R220">LOOKUP(4,1/($A$4:A220&lt;&gt;""),$A$4:A220)</f>
        <v>44961</v>
      </c>
    </row>
    <row r="221" spans="1:18" x14ac:dyDescent="0.35">
      <c r="A221" s="22">
        <v>44962</v>
      </c>
      <c r="B221" s="23" t="s">
        <v>169</v>
      </c>
      <c r="C221" s="24">
        <v>43.57</v>
      </c>
      <c r="D221" s="24"/>
      <c r="E221" s="24"/>
      <c r="F221" s="24"/>
      <c r="G221" s="24"/>
      <c r="H221" s="24"/>
      <c r="I221" s="24"/>
      <c r="J221" s="24"/>
      <c r="K221" s="24"/>
      <c r="L221" s="24"/>
      <c r="M221" s="24"/>
      <c r="N221" s="24"/>
      <c r="O221" s="11">
        <f t="shared" si="3"/>
        <v>43.57</v>
      </c>
      <c r="P221" s="11">
        <f>SUM($O$4:O221)</f>
        <v>104136.33000000007</v>
      </c>
      <c r="Q221" s="11">
        <f>P221+Summary!$H$5</f>
        <v>104527.22000000007</v>
      </c>
      <c r="R221" s="33" cm="1">
        <f t="array" ref="R221">LOOKUP(4,1/($A$4:A221&lt;&gt;""),$A$4:A221)</f>
        <v>44962</v>
      </c>
    </row>
    <row r="222" spans="1:18" x14ac:dyDescent="0.35">
      <c r="A222" s="22">
        <v>44963</v>
      </c>
      <c r="B222" s="23" t="s">
        <v>68</v>
      </c>
      <c r="C222" s="24"/>
      <c r="D222" s="24">
        <v>24.65</v>
      </c>
      <c r="E222" s="24"/>
      <c r="F222" s="24"/>
      <c r="G222" s="24"/>
      <c r="H222" s="24"/>
      <c r="I222" s="24"/>
      <c r="J222" s="24"/>
      <c r="K222" s="24"/>
      <c r="L222" s="24"/>
      <c r="M222" s="24"/>
      <c r="N222" s="24"/>
      <c r="O222" s="11">
        <f t="shared" si="3"/>
        <v>24.65</v>
      </c>
      <c r="P222" s="11">
        <f>SUM($O$4:O222)</f>
        <v>104160.98000000007</v>
      </c>
      <c r="Q222" s="11">
        <f>P222+Summary!$H$5</f>
        <v>104551.87000000007</v>
      </c>
      <c r="R222" s="33" cm="1">
        <f t="array" ref="R222">LOOKUP(4,1/($A$4:A222&lt;&gt;""),$A$4:A222)</f>
        <v>44963</v>
      </c>
    </row>
    <row r="223" spans="1:18" x14ac:dyDescent="0.35">
      <c r="A223" s="22">
        <v>44965</v>
      </c>
      <c r="B223" s="23" t="s">
        <v>170</v>
      </c>
      <c r="C223" s="24"/>
      <c r="D223" s="24"/>
      <c r="E223" s="24"/>
      <c r="F223" s="24"/>
      <c r="G223" s="24"/>
      <c r="H223" s="24"/>
      <c r="I223" s="24"/>
      <c r="J223" s="24">
        <v>820.89</v>
      </c>
      <c r="K223" s="24"/>
      <c r="L223" s="24"/>
      <c r="M223" s="24"/>
      <c r="N223" s="24"/>
      <c r="O223" s="11">
        <f t="shared" si="3"/>
        <v>820.89</v>
      </c>
      <c r="P223" s="11">
        <f>SUM($O$4:O223)</f>
        <v>104981.87000000007</v>
      </c>
      <c r="Q223" s="11">
        <f>P223+Summary!$H$5</f>
        <v>105372.76000000007</v>
      </c>
      <c r="R223" s="33" cm="1">
        <f t="array" ref="R223">LOOKUP(4,1/($A$4:A223&lt;&gt;""),$A$4:A223)</f>
        <v>44965</v>
      </c>
    </row>
    <row r="224" spans="1:18" x14ac:dyDescent="0.35">
      <c r="A224" s="22">
        <v>44966</v>
      </c>
      <c r="B224" s="23" t="s">
        <v>58</v>
      </c>
      <c r="C224" s="24"/>
      <c r="D224" s="24"/>
      <c r="E224" s="24"/>
      <c r="F224" s="24"/>
      <c r="G224" s="24"/>
      <c r="H224" s="24">
        <v>35</v>
      </c>
      <c r="I224" s="24"/>
      <c r="J224" s="24"/>
      <c r="K224" s="24"/>
      <c r="L224" s="24"/>
      <c r="M224" s="24"/>
      <c r="N224" s="24"/>
      <c r="O224" s="11">
        <f t="shared" si="3"/>
        <v>35</v>
      </c>
      <c r="P224" s="11">
        <f>SUM($O$4:O224)</f>
        <v>105016.87000000007</v>
      </c>
      <c r="Q224" s="11">
        <f>P224+Summary!$H$5</f>
        <v>105407.76000000007</v>
      </c>
      <c r="R224" s="33" cm="1">
        <f t="array" ref="R224">LOOKUP(4,1/($A$4:A224&lt;&gt;""),$A$4:A224)</f>
        <v>44966</v>
      </c>
    </row>
    <row r="225" spans="1:18" x14ac:dyDescent="0.35">
      <c r="A225" s="22"/>
      <c r="B225" s="23"/>
      <c r="C225" s="24"/>
      <c r="D225" s="24"/>
      <c r="E225" s="24"/>
      <c r="F225" s="24"/>
      <c r="G225" s="24"/>
      <c r="H225" s="24"/>
      <c r="I225" s="24"/>
      <c r="J225" s="24"/>
      <c r="K225" s="24"/>
      <c r="L225" s="24"/>
      <c r="M225" s="24"/>
      <c r="N225" s="24"/>
      <c r="O225" s="11">
        <f t="shared" si="3"/>
        <v>0</v>
      </c>
      <c r="P225" s="11">
        <f>SUM($O$4:O225)</f>
        <v>105016.87000000007</v>
      </c>
      <c r="Q225" s="11">
        <f>P225+Summary!$H$5</f>
        <v>105407.76000000007</v>
      </c>
      <c r="R225" s="33" cm="1">
        <f t="array" ref="R225">LOOKUP(4,1/($A$4:A225&lt;&gt;""),$A$4:A225)</f>
        <v>44966</v>
      </c>
    </row>
    <row r="226" spans="1:18" x14ac:dyDescent="0.35">
      <c r="A226" s="22"/>
      <c r="B226" s="23"/>
      <c r="C226" s="24"/>
      <c r="D226" s="24"/>
      <c r="E226" s="24"/>
      <c r="F226" s="24"/>
      <c r="G226" s="24"/>
      <c r="H226" s="24"/>
      <c r="I226" s="24"/>
      <c r="J226" s="24"/>
      <c r="K226" s="24"/>
      <c r="L226" s="24"/>
      <c r="M226" s="24"/>
      <c r="N226" s="24"/>
      <c r="O226" s="11">
        <f t="shared" si="3"/>
        <v>0</v>
      </c>
      <c r="P226" s="11">
        <f>SUM($O$4:O226)</f>
        <v>105016.87000000007</v>
      </c>
      <c r="Q226" s="11">
        <f>P226+Summary!$H$5</f>
        <v>105407.76000000007</v>
      </c>
      <c r="R226" s="33" cm="1">
        <f t="array" ref="R226">LOOKUP(4,1/($A$4:A226&lt;&gt;""),$A$4:A226)</f>
        <v>44966</v>
      </c>
    </row>
    <row r="227" spans="1:18" x14ac:dyDescent="0.35">
      <c r="A227" s="22"/>
      <c r="B227" s="23"/>
      <c r="C227" s="24"/>
      <c r="D227" s="24"/>
      <c r="E227" s="24"/>
      <c r="F227" s="24"/>
      <c r="G227" s="24"/>
      <c r="H227" s="24"/>
      <c r="I227" s="24"/>
      <c r="J227" s="24"/>
      <c r="K227" s="24"/>
      <c r="L227" s="24"/>
      <c r="M227" s="24"/>
      <c r="N227" s="24"/>
      <c r="O227" s="11">
        <f t="shared" si="3"/>
        <v>0</v>
      </c>
      <c r="P227" s="11">
        <f>SUM($O$4:O227)</f>
        <v>105016.87000000007</v>
      </c>
      <c r="Q227" s="11">
        <f>P227+Summary!$H$5</f>
        <v>105407.76000000007</v>
      </c>
      <c r="R227" s="33" cm="1">
        <f t="array" ref="R227">LOOKUP(4,1/($A$4:A227&lt;&gt;""),$A$4:A227)</f>
        <v>44966</v>
      </c>
    </row>
    <row r="228" spans="1:18" x14ac:dyDescent="0.35">
      <c r="A228" s="22"/>
      <c r="B228" s="23"/>
      <c r="C228" s="24"/>
      <c r="D228" s="24"/>
      <c r="E228" s="24"/>
      <c r="F228" s="24"/>
      <c r="G228" s="24"/>
      <c r="H228" s="24"/>
      <c r="I228" s="24"/>
      <c r="J228" s="24"/>
      <c r="K228" s="24"/>
      <c r="L228" s="24"/>
      <c r="M228" s="24"/>
      <c r="N228" s="24"/>
      <c r="O228" s="11">
        <f t="shared" si="3"/>
        <v>0</v>
      </c>
      <c r="P228" s="11">
        <f>SUM($O$4:O228)</f>
        <v>105016.87000000007</v>
      </c>
      <c r="Q228" s="11">
        <f>P228+Summary!$H$5</f>
        <v>105407.76000000007</v>
      </c>
      <c r="R228" s="33" cm="1">
        <f t="array" ref="R228">LOOKUP(4,1/($A$4:A228&lt;&gt;""),$A$4:A228)</f>
        <v>44966</v>
      </c>
    </row>
    <row r="229" spans="1:18" x14ac:dyDescent="0.35">
      <c r="A229" s="22"/>
      <c r="B229" s="23"/>
      <c r="C229" s="24"/>
      <c r="D229" s="24"/>
      <c r="E229" s="24"/>
      <c r="F229" s="24"/>
      <c r="G229" s="24"/>
      <c r="H229" s="24"/>
      <c r="I229" s="24"/>
      <c r="J229" s="24"/>
      <c r="K229" s="24"/>
      <c r="L229" s="24"/>
      <c r="M229" s="24"/>
      <c r="N229" s="24"/>
      <c r="O229" s="11">
        <f t="shared" si="3"/>
        <v>0</v>
      </c>
      <c r="P229" s="11">
        <f>SUM($O$4:O229)</f>
        <v>105016.87000000007</v>
      </c>
      <c r="Q229" s="11">
        <f>P229+Summary!$H$5</f>
        <v>105407.76000000007</v>
      </c>
      <c r="R229" s="33" cm="1">
        <f t="array" ref="R229">LOOKUP(4,1/($A$4:A229&lt;&gt;""),$A$4:A229)</f>
        <v>44966</v>
      </c>
    </row>
    <row r="230" spans="1:18" x14ac:dyDescent="0.35">
      <c r="A230" s="22"/>
      <c r="B230" s="23"/>
      <c r="C230" s="24"/>
      <c r="D230" s="24"/>
      <c r="E230" s="24"/>
      <c r="F230" s="24"/>
      <c r="G230" s="24"/>
      <c r="H230" s="24"/>
      <c r="I230" s="24"/>
      <c r="J230" s="24"/>
      <c r="K230" s="24"/>
      <c r="L230" s="24"/>
      <c r="M230" s="24"/>
      <c r="N230" s="24"/>
      <c r="O230" s="11">
        <f t="shared" si="3"/>
        <v>0</v>
      </c>
      <c r="P230" s="11">
        <f>SUM($O$4:O230)</f>
        <v>105016.87000000007</v>
      </c>
      <c r="Q230" s="11">
        <f>P230+Summary!$H$5</f>
        <v>105407.76000000007</v>
      </c>
      <c r="R230" s="33" cm="1">
        <f t="array" ref="R230">LOOKUP(4,1/($A$4:A230&lt;&gt;""),$A$4:A230)</f>
        <v>44966</v>
      </c>
    </row>
    <row r="231" spans="1:18" x14ac:dyDescent="0.35">
      <c r="A231" s="22"/>
      <c r="B231" s="23"/>
      <c r="C231" s="24"/>
      <c r="D231" s="24"/>
      <c r="E231" s="24"/>
      <c r="F231" s="24"/>
      <c r="G231" s="24"/>
      <c r="H231" s="24"/>
      <c r="I231" s="24"/>
      <c r="J231" s="24"/>
      <c r="K231" s="24"/>
      <c r="L231" s="24"/>
      <c r="M231" s="24"/>
      <c r="N231" s="24"/>
      <c r="O231" s="11">
        <f t="shared" si="3"/>
        <v>0</v>
      </c>
      <c r="P231" s="11">
        <f>SUM($O$4:O231)</f>
        <v>105016.87000000007</v>
      </c>
      <c r="Q231" s="11">
        <f>P231+Summary!$H$5</f>
        <v>105407.76000000007</v>
      </c>
      <c r="R231" s="33" cm="1">
        <f t="array" ref="R231">LOOKUP(4,1/($A$4:A231&lt;&gt;""),$A$4:A231)</f>
        <v>44966</v>
      </c>
    </row>
    <row r="232" spans="1:18" x14ac:dyDescent="0.35">
      <c r="A232" s="22"/>
      <c r="B232" s="23"/>
      <c r="C232" s="24"/>
      <c r="D232" s="24"/>
      <c r="E232" s="24"/>
      <c r="F232" s="24"/>
      <c r="G232" s="24"/>
      <c r="H232" s="24"/>
      <c r="I232" s="24"/>
      <c r="J232" s="24"/>
      <c r="K232" s="24"/>
      <c r="L232" s="24"/>
      <c r="M232" s="24"/>
      <c r="N232" s="24"/>
      <c r="O232" s="11">
        <f t="shared" si="3"/>
        <v>0</v>
      </c>
      <c r="P232" s="11">
        <f>SUM($O$4:O232)</f>
        <v>105016.87000000007</v>
      </c>
      <c r="Q232" s="11">
        <f>P232+Summary!$H$5</f>
        <v>105407.76000000007</v>
      </c>
      <c r="R232" s="33" cm="1">
        <f t="array" ref="R232">LOOKUP(4,1/($A$4:A232&lt;&gt;""),$A$4:A232)</f>
        <v>44966</v>
      </c>
    </row>
    <row r="233" spans="1:18" x14ac:dyDescent="0.35">
      <c r="A233" s="22"/>
      <c r="B233" s="23"/>
      <c r="C233" s="24"/>
      <c r="D233" s="24"/>
      <c r="E233" s="24"/>
      <c r="F233" s="24"/>
      <c r="G233" s="24"/>
      <c r="H233" s="24"/>
      <c r="I233" s="24"/>
      <c r="J233" s="24"/>
      <c r="K233" s="24"/>
      <c r="L233" s="24"/>
      <c r="M233" s="24"/>
      <c r="N233" s="24"/>
      <c r="O233" s="11">
        <f t="shared" si="3"/>
        <v>0</v>
      </c>
      <c r="P233" s="11">
        <f>SUM($O$4:O233)</f>
        <v>105016.87000000007</v>
      </c>
      <c r="Q233" s="11">
        <f>P233+Summary!$H$5</f>
        <v>105407.76000000007</v>
      </c>
      <c r="R233" s="33" cm="1">
        <f t="array" ref="R233">LOOKUP(4,1/($A$4:A233&lt;&gt;""),$A$4:A233)</f>
        <v>44966</v>
      </c>
    </row>
    <row r="234" spans="1:18" x14ac:dyDescent="0.35">
      <c r="A234" s="22"/>
      <c r="B234" s="23"/>
      <c r="C234" s="24"/>
      <c r="D234" s="24"/>
      <c r="E234" s="24"/>
      <c r="F234" s="24"/>
      <c r="G234" s="24"/>
      <c r="H234" s="24"/>
      <c r="I234" s="24"/>
      <c r="J234" s="24"/>
      <c r="K234" s="24"/>
      <c r="L234" s="24"/>
      <c r="M234" s="24"/>
      <c r="N234" s="24"/>
      <c r="O234" s="11">
        <f t="shared" si="3"/>
        <v>0</v>
      </c>
      <c r="P234" s="11">
        <f>SUM($O$4:O234)</f>
        <v>105016.87000000007</v>
      </c>
      <c r="Q234" s="11">
        <f>P234+Summary!$H$5</f>
        <v>105407.76000000007</v>
      </c>
      <c r="R234" s="33" cm="1">
        <f t="array" ref="R234">LOOKUP(4,1/($A$4:A234&lt;&gt;""),$A$4:A234)</f>
        <v>44966</v>
      </c>
    </row>
    <row r="235" spans="1:18" x14ac:dyDescent="0.35">
      <c r="A235" s="22"/>
      <c r="B235" s="23"/>
      <c r="C235" s="24"/>
      <c r="D235" s="24"/>
      <c r="E235" s="24"/>
      <c r="F235" s="24"/>
      <c r="G235" s="24"/>
      <c r="H235" s="24"/>
      <c r="I235" s="24"/>
      <c r="J235" s="24"/>
      <c r="K235" s="24"/>
      <c r="L235" s="24"/>
      <c r="M235" s="24"/>
      <c r="N235" s="24"/>
      <c r="O235" s="11">
        <f t="shared" si="3"/>
        <v>0</v>
      </c>
      <c r="P235" s="11">
        <f>SUM($O$4:O235)</f>
        <v>105016.87000000007</v>
      </c>
      <c r="Q235" s="11">
        <f>P235+Summary!$H$5</f>
        <v>105407.76000000007</v>
      </c>
      <c r="R235" s="33" cm="1">
        <f t="array" ref="R235">LOOKUP(4,1/($A$4:A235&lt;&gt;""),$A$4:A235)</f>
        <v>44966</v>
      </c>
    </row>
    <row r="236" spans="1:18" x14ac:dyDescent="0.35">
      <c r="A236" s="22"/>
      <c r="B236" s="23"/>
      <c r="C236" s="24"/>
      <c r="D236" s="24"/>
      <c r="E236" s="24"/>
      <c r="F236" s="24"/>
      <c r="G236" s="24"/>
      <c r="H236" s="24"/>
      <c r="I236" s="24"/>
      <c r="J236" s="24"/>
      <c r="K236" s="24"/>
      <c r="L236" s="24"/>
      <c r="M236" s="24"/>
      <c r="N236" s="24"/>
      <c r="O236" s="11">
        <f t="shared" si="3"/>
        <v>0</v>
      </c>
      <c r="P236" s="11">
        <f>SUM($O$4:O236)</f>
        <v>105016.87000000007</v>
      </c>
      <c r="Q236" s="11">
        <f>P236+Summary!$H$5</f>
        <v>105407.76000000007</v>
      </c>
      <c r="R236" s="33" cm="1">
        <f t="array" ref="R236">LOOKUP(4,1/($A$4:A236&lt;&gt;""),$A$4:A236)</f>
        <v>44966</v>
      </c>
    </row>
    <row r="237" spans="1:18" x14ac:dyDescent="0.35">
      <c r="A237" s="22"/>
      <c r="B237" s="23"/>
      <c r="C237" s="24"/>
      <c r="D237" s="24"/>
      <c r="E237" s="24"/>
      <c r="F237" s="24"/>
      <c r="G237" s="24"/>
      <c r="H237" s="24"/>
      <c r="I237" s="24"/>
      <c r="J237" s="24"/>
      <c r="K237" s="24"/>
      <c r="L237" s="24"/>
      <c r="M237" s="24"/>
      <c r="N237" s="24"/>
      <c r="O237" s="11">
        <f t="shared" si="3"/>
        <v>0</v>
      </c>
      <c r="P237" s="11">
        <f>SUM($O$4:O237)</f>
        <v>105016.87000000007</v>
      </c>
      <c r="Q237" s="11">
        <f>P237+Summary!$H$5</f>
        <v>105407.76000000007</v>
      </c>
      <c r="R237" s="33" cm="1">
        <f t="array" ref="R237">LOOKUP(4,1/($A$4:A237&lt;&gt;""),$A$4:A237)</f>
        <v>44966</v>
      </c>
    </row>
    <row r="238" spans="1:18" x14ac:dyDescent="0.35">
      <c r="A238" s="22"/>
      <c r="B238" s="23"/>
      <c r="C238" s="24"/>
      <c r="D238" s="24"/>
      <c r="E238" s="24"/>
      <c r="F238" s="24"/>
      <c r="G238" s="24"/>
      <c r="H238" s="24"/>
      <c r="I238" s="24"/>
      <c r="J238" s="24"/>
      <c r="K238" s="24"/>
      <c r="L238" s="24"/>
      <c r="M238" s="24"/>
      <c r="N238" s="24"/>
      <c r="O238" s="11">
        <f t="shared" si="3"/>
        <v>0</v>
      </c>
      <c r="P238" s="11">
        <f>SUM($O$4:O238)</f>
        <v>105016.87000000007</v>
      </c>
      <c r="Q238" s="11">
        <f>P238+Summary!$H$5</f>
        <v>105407.76000000007</v>
      </c>
      <c r="R238" s="33" cm="1">
        <f t="array" ref="R238">LOOKUP(4,1/($A$4:A238&lt;&gt;""),$A$4:A238)</f>
        <v>44966</v>
      </c>
    </row>
    <row r="239" spans="1:18" x14ac:dyDescent="0.35">
      <c r="A239" s="22"/>
      <c r="B239" s="23"/>
      <c r="C239" s="24"/>
      <c r="D239" s="24"/>
      <c r="E239" s="24"/>
      <c r="F239" s="24"/>
      <c r="G239" s="24"/>
      <c r="H239" s="24"/>
      <c r="I239" s="24"/>
      <c r="J239" s="24"/>
      <c r="K239" s="24"/>
      <c r="L239" s="24"/>
      <c r="M239" s="24"/>
      <c r="N239" s="24"/>
      <c r="O239" s="11">
        <f t="shared" si="3"/>
        <v>0</v>
      </c>
      <c r="P239" s="11">
        <f>SUM($O$4:O239)</f>
        <v>105016.87000000007</v>
      </c>
      <c r="Q239" s="11">
        <f>P239+Summary!$H$5</f>
        <v>105407.76000000007</v>
      </c>
      <c r="R239" s="33" cm="1">
        <f t="array" ref="R239">LOOKUP(4,1/($A$4:A239&lt;&gt;""),$A$4:A239)</f>
        <v>44966</v>
      </c>
    </row>
    <row r="240" spans="1:18" x14ac:dyDescent="0.35">
      <c r="A240" s="22"/>
      <c r="B240" s="23"/>
      <c r="C240" s="24"/>
      <c r="D240" s="24"/>
      <c r="E240" s="24"/>
      <c r="F240" s="24"/>
      <c r="G240" s="24"/>
      <c r="H240" s="24"/>
      <c r="I240" s="24"/>
      <c r="J240" s="24"/>
      <c r="K240" s="24"/>
      <c r="L240" s="24"/>
      <c r="M240" s="24"/>
      <c r="N240" s="24"/>
      <c r="O240" s="11">
        <f t="shared" si="3"/>
        <v>0</v>
      </c>
      <c r="P240" s="11">
        <f>SUM($O$4:O240)</f>
        <v>105016.87000000007</v>
      </c>
      <c r="Q240" s="11">
        <f>P240+Summary!$H$5</f>
        <v>105407.76000000007</v>
      </c>
      <c r="R240" s="33" cm="1">
        <f t="array" ref="R240">LOOKUP(4,1/($A$4:A240&lt;&gt;""),$A$4:A240)</f>
        <v>44966</v>
      </c>
    </row>
    <row r="241" spans="1:18" x14ac:dyDescent="0.35">
      <c r="A241" s="22"/>
      <c r="B241" s="23"/>
      <c r="C241" s="24"/>
      <c r="D241" s="24"/>
      <c r="E241" s="24"/>
      <c r="F241" s="24"/>
      <c r="G241" s="24"/>
      <c r="H241" s="24"/>
      <c r="I241" s="24"/>
      <c r="J241" s="24"/>
      <c r="K241" s="24"/>
      <c r="L241" s="24"/>
      <c r="M241" s="24"/>
      <c r="N241" s="24"/>
      <c r="O241" s="11">
        <f t="shared" si="3"/>
        <v>0</v>
      </c>
      <c r="P241" s="11">
        <f>SUM($O$4:O241)</f>
        <v>105016.87000000007</v>
      </c>
      <c r="Q241" s="11">
        <f>P241+Summary!$H$5</f>
        <v>105407.76000000007</v>
      </c>
      <c r="R241" s="33" cm="1">
        <f t="array" ref="R241">LOOKUP(4,1/($A$4:A241&lt;&gt;""),$A$4:A241)</f>
        <v>44966</v>
      </c>
    </row>
    <row r="242" spans="1:18" x14ac:dyDescent="0.35">
      <c r="A242" s="22"/>
      <c r="B242" s="23"/>
      <c r="C242" s="24"/>
      <c r="D242" s="24"/>
      <c r="E242" s="24"/>
      <c r="F242" s="24"/>
      <c r="G242" s="24"/>
      <c r="H242" s="24"/>
      <c r="I242" s="24"/>
      <c r="J242" s="24"/>
      <c r="K242" s="24"/>
      <c r="L242" s="24"/>
      <c r="M242" s="24"/>
      <c r="N242" s="24"/>
      <c r="O242" s="11">
        <f t="shared" si="3"/>
        <v>0</v>
      </c>
      <c r="P242" s="11">
        <f>SUM($O$4:O242)</f>
        <v>105016.87000000007</v>
      </c>
      <c r="Q242" s="11">
        <f>P242+Summary!$H$5</f>
        <v>105407.76000000007</v>
      </c>
      <c r="R242" s="33" cm="1">
        <f t="array" ref="R242">LOOKUP(4,1/($A$4:A242&lt;&gt;""),$A$4:A242)</f>
        <v>44966</v>
      </c>
    </row>
    <row r="243" spans="1:18" x14ac:dyDescent="0.35">
      <c r="A243" s="22"/>
      <c r="B243" s="23"/>
      <c r="C243" s="24"/>
      <c r="D243" s="24"/>
      <c r="E243" s="24"/>
      <c r="F243" s="24"/>
      <c r="G243" s="24"/>
      <c r="H243" s="24"/>
      <c r="I243" s="24"/>
      <c r="J243" s="24"/>
      <c r="K243" s="24"/>
      <c r="L243" s="24"/>
      <c r="M243" s="24"/>
      <c r="N243" s="24"/>
      <c r="O243" s="11">
        <f t="shared" si="3"/>
        <v>0</v>
      </c>
      <c r="P243" s="11">
        <f>SUM($O$4:O243)</f>
        <v>105016.87000000007</v>
      </c>
      <c r="Q243" s="11">
        <f>P243+Summary!$H$5</f>
        <v>105407.76000000007</v>
      </c>
      <c r="R243" s="33" cm="1">
        <f t="array" ref="R243">LOOKUP(4,1/($A$4:A243&lt;&gt;""),$A$4:A243)</f>
        <v>44966</v>
      </c>
    </row>
    <row r="244" spans="1:18" x14ac:dyDescent="0.35">
      <c r="A244" s="22"/>
      <c r="B244" s="23"/>
      <c r="C244" s="24"/>
      <c r="D244" s="24"/>
      <c r="E244" s="24"/>
      <c r="F244" s="24"/>
      <c r="G244" s="24"/>
      <c r="H244" s="24"/>
      <c r="I244" s="24"/>
      <c r="J244" s="24"/>
      <c r="K244" s="24"/>
      <c r="L244" s="24"/>
      <c r="M244" s="24"/>
      <c r="N244" s="24"/>
      <c r="O244" s="11">
        <f t="shared" si="3"/>
        <v>0</v>
      </c>
      <c r="P244" s="11">
        <f>SUM($O$4:O244)</f>
        <v>105016.87000000007</v>
      </c>
      <c r="Q244" s="11">
        <f>P244+Summary!$H$5</f>
        <v>105407.76000000007</v>
      </c>
      <c r="R244" s="33" cm="1">
        <f t="array" ref="R244">LOOKUP(4,1/($A$4:A244&lt;&gt;""),$A$4:A244)</f>
        <v>44966</v>
      </c>
    </row>
    <row r="245" spans="1:18" x14ac:dyDescent="0.35">
      <c r="A245" s="22"/>
      <c r="B245" s="23"/>
      <c r="C245" s="24"/>
      <c r="D245" s="24"/>
      <c r="E245" s="24"/>
      <c r="F245" s="24"/>
      <c r="G245" s="24"/>
      <c r="H245" s="24"/>
      <c r="I245" s="24"/>
      <c r="J245" s="24"/>
      <c r="K245" s="24"/>
      <c r="L245" s="24"/>
      <c r="M245" s="24"/>
      <c r="N245" s="24"/>
      <c r="O245" s="11">
        <f t="shared" si="3"/>
        <v>0</v>
      </c>
      <c r="P245" s="11">
        <f>SUM($O$4:O245)</f>
        <v>105016.87000000007</v>
      </c>
      <c r="Q245" s="11">
        <f>P245+Summary!$H$5</f>
        <v>105407.76000000007</v>
      </c>
      <c r="R245" s="33" cm="1">
        <f t="array" ref="R245">LOOKUP(4,1/($A$4:A245&lt;&gt;""),$A$4:A245)</f>
        <v>44966</v>
      </c>
    </row>
    <row r="246" spans="1:18" x14ac:dyDescent="0.35">
      <c r="A246" s="22"/>
      <c r="B246" s="23"/>
      <c r="C246" s="24"/>
      <c r="D246" s="24"/>
      <c r="E246" s="24"/>
      <c r="F246" s="24"/>
      <c r="G246" s="24"/>
      <c r="H246" s="24"/>
      <c r="I246" s="24"/>
      <c r="J246" s="24"/>
      <c r="K246" s="24"/>
      <c r="L246" s="24"/>
      <c r="M246" s="24"/>
      <c r="N246" s="24"/>
      <c r="O246" s="11">
        <f t="shared" si="3"/>
        <v>0</v>
      </c>
      <c r="P246" s="11">
        <f>SUM($O$4:O246)</f>
        <v>105016.87000000007</v>
      </c>
      <c r="Q246" s="11">
        <f>P246+Summary!$H$5</f>
        <v>105407.76000000007</v>
      </c>
      <c r="R246" s="33" cm="1">
        <f t="array" ref="R246">LOOKUP(4,1/($A$4:A246&lt;&gt;""),$A$4:A246)</f>
        <v>44966</v>
      </c>
    </row>
    <row r="247" spans="1:18" x14ac:dyDescent="0.35">
      <c r="A247" s="22"/>
      <c r="B247" s="23"/>
      <c r="C247" s="24"/>
      <c r="D247" s="24"/>
      <c r="E247" s="24"/>
      <c r="F247" s="24"/>
      <c r="G247" s="24"/>
      <c r="H247" s="24"/>
      <c r="I247" s="24"/>
      <c r="J247" s="24"/>
      <c r="K247" s="24"/>
      <c r="L247" s="24"/>
      <c r="M247" s="24"/>
      <c r="N247" s="24"/>
      <c r="O247" s="11">
        <f t="shared" si="3"/>
        <v>0</v>
      </c>
      <c r="P247" s="11">
        <f>SUM($O$4:O247)</f>
        <v>105016.87000000007</v>
      </c>
      <c r="Q247" s="11">
        <f>P247+Summary!$H$5</f>
        <v>105407.76000000007</v>
      </c>
      <c r="R247" s="33" cm="1">
        <f t="array" ref="R247">LOOKUP(4,1/($A$4:A247&lt;&gt;""),$A$4:A247)</f>
        <v>44966</v>
      </c>
    </row>
    <row r="248" spans="1:18" x14ac:dyDescent="0.35">
      <c r="A248" s="22"/>
      <c r="B248" s="23"/>
      <c r="C248" s="24"/>
      <c r="D248" s="24"/>
      <c r="E248" s="24"/>
      <c r="F248" s="24"/>
      <c r="G248" s="24"/>
      <c r="H248" s="24"/>
      <c r="I248" s="24"/>
      <c r="J248" s="24"/>
      <c r="K248" s="24"/>
      <c r="L248" s="24"/>
      <c r="M248" s="24"/>
      <c r="N248" s="24"/>
      <c r="O248" s="11">
        <f t="shared" si="3"/>
        <v>0</v>
      </c>
      <c r="P248" s="11">
        <f>SUM($O$4:O248)</f>
        <v>105016.87000000007</v>
      </c>
      <c r="Q248" s="11">
        <f>P248+Summary!$H$5</f>
        <v>105407.76000000007</v>
      </c>
      <c r="R248" s="33" cm="1">
        <f t="array" ref="R248">LOOKUP(4,1/($A$4:A248&lt;&gt;""),$A$4:A248)</f>
        <v>44966</v>
      </c>
    </row>
    <row r="249" spans="1:18" x14ac:dyDescent="0.35">
      <c r="A249" s="22"/>
      <c r="B249" s="23"/>
      <c r="C249" s="24"/>
      <c r="D249" s="24"/>
      <c r="E249" s="24"/>
      <c r="F249" s="24"/>
      <c r="G249" s="24"/>
      <c r="H249" s="24"/>
      <c r="I249" s="24"/>
      <c r="J249" s="24"/>
      <c r="K249" s="24"/>
      <c r="L249" s="24"/>
      <c r="M249" s="24"/>
      <c r="N249" s="24"/>
      <c r="O249" s="11">
        <f t="shared" si="3"/>
        <v>0</v>
      </c>
      <c r="P249" s="11">
        <f>SUM($O$4:O249)</f>
        <v>105016.87000000007</v>
      </c>
      <c r="Q249" s="11">
        <f>P249+Summary!$H$5</f>
        <v>105407.76000000007</v>
      </c>
      <c r="R249" s="33" cm="1">
        <f t="array" ref="R249">LOOKUP(4,1/($A$4:A249&lt;&gt;""),$A$4:A249)</f>
        <v>44966</v>
      </c>
    </row>
    <row r="250" spans="1:18" x14ac:dyDescent="0.35">
      <c r="A250" s="22"/>
      <c r="B250" s="23"/>
      <c r="C250" s="24"/>
      <c r="D250" s="24"/>
      <c r="E250" s="24"/>
      <c r="F250" s="24"/>
      <c r="G250" s="24"/>
      <c r="H250" s="24"/>
      <c r="I250" s="24"/>
      <c r="J250" s="24"/>
      <c r="K250" s="24"/>
      <c r="L250" s="24"/>
      <c r="M250" s="24"/>
      <c r="N250" s="24"/>
      <c r="O250" s="11">
        <f t="shared" si="3"/>
        <v>0</v>
      </c>
      <c r="P250" s="11">
        <f>SUM($O$4:O250)</f>
        <v>105016.87000000007</v>
      </c>
      <c r="Q250" s="11">
        <f>P250+Summary!$H$5</f>
        <v>105407.76000000007</v>
      </c>
      <c r="R250" s="33" cm="1">
        <f t="array" ref="R250">LOOKUP(4,1/($A$4:A250&lt;&gt;""),$A$4:A250)</f>
        <v>44966</v>
      </c>
    </row>
    <row r="251" spans="1:18" x14ac:dyDescent="0.35">
      <c r="A251" s="22"/>
      <c r="B251" s="23"/>
      <c r="C251" s="24"/>
      <c r="D251" s="24"/>
      <c r="E251" s="24"/>
      <c r="F251" s="24"/>
      <c r="G251" s="24"/>
      <c r="H251" s="24"/>
      <c r="I251" s="24"/>
      <c r="J251" s="24"/>
      <c r="K251" s="24"/>
      <c r="L251" s="24"/>
      <c r="M251" s="24"/>
      <c r="N251" s="24"/>
      <c r="O251" s="11">
        <f t="shared" ref="O251:O314" si="4">SUM(C251:N251)</f>
        <v>0</v>
      </c>
      <c r="P251" s="11">
        <f>SUM($O$4:O251)</f>
        <v>105016.87000000007</v>
      </c>
      <c r="Q251" s="11">
        <f>P251+Summary!$H$5</f>
        <v>105407.76000000007</v>
      </c>
      <c r="R251" s="33" cm="1">
        <f t="array" ref="R251">LOOKUP(4,1/($A$4:A251&lt;&gt;""),$A$4:A251)</f>
        <v>44966</v>
      </c>
    </row>
    <row r="252" spans="1:18" x14ac:dyDescent="0.35">
      <c r="A252" s="22"/>
      <c r="B252" s="23"/>
      <c r="C252" s="24"/>
      <c r="D252" s="24"/>
      <c r="E252" s="24"/>
      <c r="F252" s="24"/>
      <c r="G252" s="24"/>
      <c r="H252" s="24"/>
      <c r="I252" s="24"/>
      <c r="J252" s="24"/>
      <c r="K252" s="24"/>
      <c r="L252" s="24"/>
      <c r="M252" s="24"/>
      <c r="N252" s="24"/>
      <c r="O252" s="11">
        <f t="shared" si="4"/>
        <v>0</v>
      </c>
      <c r="P252" s="11">
        <f>SUM($O$4:O252)</f>
        <v>105016.87000000007</v>
      </c>
      <c r="Q252" s="11">
        <f>P252+Summary!$H$5</f>
        <v>105407.76000000007</v>
      </c>
      <c r="R252" s="33" cm="1">
        <f t="array" ref="R252">LOOKUP(4,1/($A$4:A252&lt;&gt;""),$A$4:A252)</f>
        <v>44966</v>
      </c>
    </row>
    <row r="253" spans="1:18" x14ac:dyDescent="0.35">
      <c r="A253" s="22"/>
      <c r="B253" s="23"/>
      <c r="C253" s="24"/>
      <c r="D253" s="24"/>
      <c r="E253" s="24"/>
      <c r="F253" s="24"/>
      <c r="G253" s="24"/>
      <c r="H253" s="24"/>
      <c r="I253" s="24"/>
      <c r="J253" s="24"/>
      <c r="K253" s="24"/>
      <c r="L253" s="24"/>
      <c r="M253" s="24"/>
      <c r="N253" s="24"/>
      <c r="O253" s="11">
        <f t="shared" si="4"/>
        <v>0</v>
      </c>
      <c r="P253" s="11">
        <f>SUM($O$4:O253)</f>
        <v>105016.87000000007</v>
      </c>
      <c r="Q253" s="11">
        <f>P253+Summary!$H$5</f>
        <v>105407.76000000007</v>
      </c>
      <c r="R253" s="33" cm="1">
        <f t="array" ref="R253">LOOKUP(4,1/($A$4:A253&lt;&gt;""),$A$4:A253)</f>
        <v>44966</v>
      </c>
    </row>
    <row r="254" spans="1:18" x14ac:dyDescent="0.35">
      <c r="A254" s="22"/>
      <c r="B254" s="23"/>
      <c r="C254" s="24"/>
      <c r="D254" s="24"/>
      <c r="E254" s="24"/>
      <c r="F254" s="24"/>
      <c r="G254" s="24"/>
      <c r="H254" s="24"/>
      <c r="I254" s="24"/>
      <c r="J254" s="24"/>
      <c r="K254" s="24"/>
      <c r="L254" s="24"/>
      <c r="M254" s="24"/>
      <c r="N254" s="24"/>
      <c r="O254" s="11">
        <f t="shared" si="4"/>
        <v>0</v>
      </c>
      <c r="P254" s="11">
        <f>SUM($O$4:O254)</f>
        <v>105016.87000000007</v>
      </c>
      <c r="Q254" s="11">
        <f>P254+Summary!$H$5</f>
        <v>105407.76000000007</v>
      </c>
      <c r="R254" s="33" cm="1">
        <f t="array" ref="R254">LOOKUP(4,1/($A$4:A254&lt;&gt;""),$A$4:A254)</f>
        <v>44966</v>
      </c>
    </row>
    <row r="255" spans="1:18" x14ac:dyDescent="0.35">
      <c r="A255" s="22"/>
      <c r="B255" s="23"/>
      <c r="C255" s="24"/>
      <c r="D255" s="24"/>
      <c r="E255" s="24"/>
      <c r="F255" s="24"/>
      <c r="G255" s="24"/>
      <c r="H255" s="24"/>
      <c r="I255" s="24"/>
      <c r="J255" s="24"/>
      <c r="K255" s="24"/>
      <c r="L255" s="24"/>
      <c r="M255" s="24"/>
      <c r="N255" s="24"/>
      <c r="O255" s="11">
        <f t="shared" si="4"/>
        <v>0</v>
      </c>
      <c r="P255" s="11">
        <f>SUM($O$4:O255)</f>
        <v>105016.87000000007</v>
      </c>
      <c r="Q255" s="11">
        <f>P255+Summary!$H$5</f>
        <v>105407.76000000007</v>
      </c>
      <c r="R255" s="33" cm="1">
        <f t="array" ref="R255">LOOKUP(4,1/($A$4:A255&lt;&gt;""),$A$4:A255)</f>
        <v>44966</v>
      </c>
    </row>
    <row r="256" spans="1:18" x14ac:dyDescent="0.35">
      <c r="A256" s="22"/>
      <c r="B256" s="23"/>
      <c r="C256" s="24"/>
      <c r="D256" s="24"/>
      <c r="E256" s="24"/>
      <c r="F256" s="24"/>
      <c r="G256" s="24"/>
      <c r="H256" s="24"/>
      <c r="I256" s="24"/>
      <c r="J256" s="24"/>
      <c r="K256" s="24"/>
      <c r="L256" s="24"/>
      <c r="M256" s="24"/>
      <c r="N256" s="24"/>
      <c r="O256" s="11">
        <f t="shared" si="4"/>
        <v>0</v>
      </c>
      <c r="P256" s="11">
        <f>SUM($O$4:O256)</f>
        <v>105016.87000000007</v>
      </c>
      <c r="Q256" s="11">
        <f>P256+Summary!$H$5</f>
        <v>105407.76000000007</v>
      </c>
      <c r="R256" s="33" cm="1">
        <f t="array" ref="R256">LOOKUP(4,1/($A$4:A256&lt;&gt;""),$A$4:A256)</f>
        <v>44966</v>
      </c>
    </row>
    <row r="257" spans="1:18" x14ac:dyDescent="0.35">
      <c r="A257" s="22"/>
      <c r="B257" s="23"/>
      <c r="C257" s="24"/>
      <c r="D257" s="24"/>
      <c r="E257" s="24"/>
      <c r="F257" s="24"/>
      <c r="G257" s="24"/>
      <c r="H257" s="24"/>
      <c r="I257" s="24"/>
      <c r="J257" s="24"/>
      <c r="K257" s="24"/>
      <c r="L257" s="24"/>
      <c r="M257" s="24"/>
      <c r="N257" s="24"/>
      <c r="O257" s="11">
        <f t="shared" si="4"/>
        <v>0</v>
      </c>
      <c r="P257" s="11">
        <f>SUM($O$4:O257)</f>
        <v>105016.87000000007</v>
      </c>
      <c r="Q257" s="11">
        <f>P257+Summary!$H$5</f>
        <v>105407.76000000007</v>
      </c>
      <c r="R257" s="33" cm="1">
        <f t="array" ref="R257">LOOKUP(4,1/($A$4:A257&lt;&gt;""),$A$4:A257)</f>
        <v>44966</v>
      </c>
    </row>
    <row r="258" spans="1:18" x14ac:dyDescent="0.35">
      <c r="A258" s="22"/>
      <c r="B258" s="23"/>
      <c r="C258" s="24"/>
      <c r="D258" s="24"/>
      <c r="E258" s="24"/>
      <c r="F258" s="24"/>
      <c r="G258" s="24"/>
      <c r="H258" s="24"/>
      <c r="I258" s="24"/>
      <c r="J258" s="24"/>
      <c r="K258" s="24"/>
      <c r="L258" s="24"/>
      <c r="M258" s="24"/>
      <c r="N258" s="24"/>
      <c r="O258" s="11">
        <f t="shared" si="4"/>
        <v>0</v>
      </c>
      <c r="P258" s="11">
        <f>SUM($O$4:O258)</f>
        <v>105016.87000000007</v>
      </c>
      <c r="Q258" s="11">
        <f>P258+Summary!$H$5</f>
        <v>105407.76000000007</v>
      </c>
      <c r="R258" s="33" cm="1">
        <f t="array" ref="R258">LOOKUP(4,1/($A$4:A258&lt;&gt;""),$A$4:A258)</f>
        <v>44966</v>
      </c>
    </row>
    <row r="259" spans="1:18" x14ac:dyDescent="0.35">
      <c r="A259" s="22"/>
      <c r="B259" s="23"/>
      <c r="C259" s="24"/>
      <c r="D259" s="24"/>
      <c r="E259" s="24"/>
      <c r="F259" s="24"/>
      <c r="G259" s="24"/>
      <c r="H259" s="24"/>
      <c r="I259" s="24"/>
      <c r="J259" s="24"/>
      <c r="K259" s="24"/>
      <c r="L259" s="24"/>
      <c r="M259" s="24"/>
      <c r="N259" s="24"/>
      <c r="O259" s="11">
        <f t="shared" si="4"/>
        <v>0</v>
      </c>
      <c r="P259" s="11">
        <f>SUM($O$4:O259)</f>
        <v>105016.87000000007</v>
      </c>
      <c r="Q259" s="11">
        <f>P259+Summary!$H$5</f>
        <v>105407.76000000007</v>
      </c>
      <c r="R259" s="33" cm="1">
        <f t="array" ref="R259">LOOKUP(4,1/($A$4:A259&lt;&gt;""),$A$4:A259)</f>
        <v>44966</v>
      </c>
    </row>
    <row r="260" spans="1:18" x14ac:dyDescent="0.35">
      <c r="A260" s="22"/>
      <c r="B260" s="23"/>
      <c r="C260" s="24"/>
      <c r="D260" s="24"/>
      <c r="E260" s="24"/>
      <c r="F260" s="24"/>
      <c r="G260" s="24"/>
      <c r="H260" s="24"/>
      <c r="I260" s="24"/>
      <c r="J260" s="24"/>
      <c r="K260" s="24"/>
      <c r="L260" s="24"/>
      <c r="M260" s="24"/>
      <c r="N260" s="24"/>
      <c r="O260" s="11">
        <f t="shared" si="4"/>
        <v>0</v>
      </c>
      <c r="P260" s="11">
        <f>SUM($O$4:O260)</f>
        <v>105016.87000000007</v>
      </c>
      <c r="Q260" s="11">
        <f>P260+Summary!$H$5</f>
        <v>105407.76000000007</v>
      </c>
      <c r="R260" s="33" cm="1">
        <f t="array" ref="R260">LOOKUP(4,1/($A$4:A260&lt;&gt;""),$A$4:A260)</f>
        <v>44966</v>
      </c>
    </row>
    <row r="261" spans="1:18" x14ac:dyDescent="0.35">
      <c r="A261" s="22"/>
      <c r="B261" s="23"/>
      <c r="C261" s="24"/>
      <c r="D261" s="24"/>
      <c r="E261" s="24"/>
      <c r="F261" s="24"/>
      <c r="G261" s="24"/>
      <c r="H261" s="24"/>
      <c r="I261" s="24"/>
      <c r="J261" s="24"/>
      <c r="K261" s="24"/>
      <c r="L261" s="24"/>
      <c r="M261" s="24"/>
      <c r="N261" s="24"/>
      <c r="O261" s="11">
        <f t="shared" si="4"/>
        <v>0</v>
      </c>
      <c r="P261" s="11">
        <f>SUM($O$4:O261)</f>
        <v>105016.87000000007</v>
      </c>
      <c r="Q261" s="11">
        <f>P261+Summary!$H$5</f>
        <v>105407.76000000007</v>
      </c>
      <c r="R261" s="33" cm="1">
        <f t="array" ref="R261">LOOKUP(4,1/($A$4:A261&lt;&gt;""),$A$4:A261)</f>
        <v>44966</v>
      </c>
    </row>
    <row r="262" spans="1:18" x14ac:dyDescent="0.35">
      <c r="A262" s="22"/>
      <c r="B262" s="23"/>
      <c r="C262" s="24"/>
      <c r="D262" s="24"/>
      <c r="E262" s="24"/>
      <c r="F262" s="24"/>
      <c r="G262" s="24"/>
      <c r="H262" s="24"/>
      <c r="I262" s="24"/>
      <c r="J262" s="24"/>
      <c r="K262" s="24"/>
      <c r="L262" s="24"/>
      <c r="M262" s="24"/>
      <c r="N262" s="24"/>
      <c r="O262" s="11">
        <f t="shared" si="4"/>
        <v>0</v>
      </c>
      <c r="P262" s="11">
        <f>SUM($O$4:O262)</f>
        <v>105016.87000000007</v>
      </c>
      <c r="Q262" s="11">
        <f>P262+Summary!$H$5</f>
        <v>105407.76000000007</v>
      </c>
      <c r="R262" s="33" cm="1">
        <f t="array" ref="R262">LOOKUP(4,1/($A$4:A262&lt;&gt;""),$A$4:A262)</f>
        <v>44966</v>
      </c>
    </row>
    <row r="263" spans="1:18" x14ac:dyDescent="0.35">
      <c r="A263" s="22"/>
      <c r="B263" s="23"/>
      <c r="C263" s="24"/>
      <c r="D263" s="24"/>
      <c r="E263" s="24"/>
      <c r="F263" s="24"/>
      <c r="G263" s="24"/>
      <c r="H263" s="24"/>
      <c r="I263" s="24"/>
      <c r="J263" s="24"/>
      <c r="K263" s="24"/>
      <c r="L263" s="24"/>
      <c r="M263" s="24"/>
      <c r="N263" s="24"/>
      <c r="O263" s="11">
        <f t="shared" si="4"/>
        <v>0</v>
      </c>
      <c r="P263" s="11">
        <f>SUM($O$4:O263)</f>
        <v>105016.87000000007</v>
      </c>
      <c r="Q263" s="11">
        <f>P263+Summary!$H$5</f>
        <v>105407.76000000007</v>
      </c>
      <c r="R263" s="33" cm="1">
        <f t="array" ref="R263">LOOKUP(4,1/($A$4:A263&lt;&gt;""),$A$4:A263)</f>
        <v>44966</v>
      </c>
    </row>
    <row r="264" spans="1:18" x14ac:dyDescent="0.35">
      <c r="A264" s="22"/>
      <c r="B264" s="23"/>
      <c r="C264" s="24"/>
      <c r="D264" s="24"/>
      <c r="E264" s="24"/>
      <c r="F264" s="24"/>
      <c r="G264" s="24"/>
      <c r="H264" s="24"/>
      <c r="I264" s="24"/>
      <c r="J264" s="24"/>
      <c r="K264" s="24"/>
      <c r="L264" s="24"/>
      <c r="M264" s="24"/>
      <c r="N264" s="24"/>
      <c r="O264" s="11">
        <f t="shared" si="4"/>
        <v>0</v>
      </c>
      <c r="P264" s="11">
        <f>SUM($O$4:O264)</f>
        <v>105016.87000000007</v>
      </c>
      <c r="Q264" s="11">
        <f>P264+Summary!$H$5</f>
        <v>105407.76000000007</v>
      </c>
      <c r="R264" s="33" cm="1">
        <f t="array" ref="R264">LOOKUP(4,1/($A$4:A264&lt;&gt;""),$A$4:A264)</f>
        <v>44966</v>
      </c>
    </row>
    <row r="265" spans="1:18" x14ac:dyDescent="0.35">
      <c r="A265" s="22"/>
      <c r="B265" s="23"/>
      <c r="C265" s="24"/>
      <c r="D265" s="24"/>
      <c r="E265" s="24"/>
      <c r="F265" s="24"/>
      <c r="G265" s="24"/>
      <c r="H265" s="24"/>
      <c r="I265" s="24"/>
      <c r="J265" s="24"/>
      <c r="K265" s="24"/>
      <c r="L265" s="24"/>
      <c r="M265" s="24"/>
      <c r="N265" s="24"/>
      <c r="O265" s="11">
        <f t="shared" si="4"/>
        <v>0</v>
      </c>
      <c r="P265" s="11">
        <f>SUM($O$4:O265)</f>
        <v>105016.87000000007</v>
      </c>
      <c r="Q265" s="11">
        <f>P265+Summary!$H$5</f>
        <v>105407.76000000007</v>
      </c>
      <c r="R265" s="33" cm="1">
        <f t="array" ref="R265">LOOKUP(4,1/($A$4:A265&lt;&gt;""),$A$4:A265)</f>
        <v>44966</v>
      </c>
    </row>
    <row r="266" spans="1:18" x14ac:dyDescent="0.35">
      <c r="A266" s="22"/>
      <c r="B266" s="23"/>
      <c r="C266" s="24"/>
      <c r="D266" s="24"/>
      <c r="E266" s="24"/>
      <c r="F266" s="24"/>
      <c r="G266" s="24"/>
      <c r="H266" s="24"/>
      <c r="I266" s="24"/>
      <c r="J266" s="24"/>
      <c r="K266" s="24"/>
      <c r="L266" s="24"/>
      <c r="M266" s="24"/>
      <c r="N266" s="24"/>
      <c r="O266" s="11">
        <f t="shared" si="4"/>
        <v>0</v>
      </c>
      <c r="P266" s="11">
        <f>SUM($O$4:O266)</f>
        <v>105016.87000000007</v>
      </c>
      <c r="Q266" s="11">
        <f>P266+Summary!$H$5</f>
        <v>105407.76000000007</v>
      </c>
      <c r="R266" s="33" cm="1">
        <f t="array" ref="R266">LOOKUP(4,1/($A$4:A266&lt;&gt;""),$A$4:A266)</f>
        <v>44966</v>
      </c>
    </row>
    <row r="267" spans="1:18" x14ac:dyDescent="0.35">
      <c r="A267" s="22"/>
      <c r="B267" s="23"/>
      <c r="C267" s="24"/>
      <c r="D267" s="24"/>
      <c r="E267" s="24"/>
      <c r="F267" s="24"/>
      <c r="G267" s="24"/>
      <c r="H267" s="24"/>
      <c r="I267" s="24"/>
      <c r="J267" s="24"/>
      <c r="K267" s="24"/>
      <c r="L267" s="24"/>
      <c r="M267" s="24"/>
      <c r="N267" s="24"/>
      <c r="O267" s="11">
        <f t="shared" si="4"/>
        <v>0</v>
      </c>
      <c r="P267" s="11">
        <f>SUM($O$4:O267)</f>
        <v>105016.87000000007</v>
      </c>
      <c r="Q267" s="11">
        <f>P267+Summary!$H$5</f>
        <v>105407.76000000007</v>
      </c>
      <c r="R267" s="33" cm="1">
        <f t="array" ref="R267">LOOKUP(4,1/($A$4:A267&lt;&gt;""),$A$4:A267)</f>
        <v>44966</v>
      </c>
    </row>
    <row r="268" spans="1:18" x14ac:dyDescent="0.35">
      <c r="A268" s="22"/>
      <c r="B268" s="23"/>
      <c r="C268" s="24"/>
      <c r="D268" s="24"/>
      <c r="E268" s="24"/>
      <c r="F268" s="24"/>
      <c r="G268" s="24"/>
      <c r="H268" s="24"/>
      <c r="I268" s="24"/>
      <c r="J268" s="24"/>
      <c r="K268" s="24"/>
      <c r="L268" s="24"/>
      <c r="M268" s="24"/>
      <c r="N268" s="24"/>
      <c r="O268" s="11">
        <f t="shared" si="4"/>
        <v>0</v>
      </c>
      <c r="P268" s="11">
        <f>SUM($O$4:O268)</f>
        <v>105016.87000000007</v>
      </c>
      <c r="Q268" s="11">
        <f>P268+Summary!$H$5</f>
        <v>105407.76000000007</v>
      </c>
      <c r="R268" s="33" cm="1">
        <f t="array" ref="R268">LOOKUP(4,1/($A$4:A268&lt;&gt;""),$A$4:A268)</f>
        <v>44966</v>
      </c>
    </row>
    <row r="269" spans="1:18" x14ac:dyDescent="0.35">
      <c r="A269" s="22"/>
      <c r="B269" s="23"/>
      <c r="C269" s="24"/>
      <c r="D269" s="24"/>
      <c r="E269" s="24"/>
      <c r="F269" s="24"/>
      <c r="G269" s="24"/>
      <c r="H269" s="24"/>
      <c r="I269" s="24"/>
      <c r="J269" s="24"/>
      <c r="K269" s="24"/>
      <c r="L269" s="24"/>
      <c r="M269" s="24"/>
      <c r="N269" s="24"/>
      <c r="O269" s="11">
        <f t="shared" si="4"/>
        <v>0</v>
      </c>
      <c r="P269" s="11">
        <f>SUM($O$4:O269)</f>
        <v>105016.87000000007</v>
      </c>
      <c r="Q269" s="11">
        <f>P269+Summary!$H$5</f>
        <v>105407.76000000007</v>
      </c>
      <c r="R269" s="33" cm="1">
        <f t="array" ref="R269">LOOKUP(4,1/($A$4:A269&lt;&gt;""),$A$4:A269)</f>
        <v>44966</v>
      </c>
    </row>
    <row r="270" spans="1:18" x14ac:dyDescent="0.35">
      <c r="A270" s="22"/>
      <c r="B270" s="23"/>
      <c r="C270" s="24"/>
      <c r="D270" s="24"/>
      <c r="E270" s="24"/>
      <c r="F270" s="24"/>
      <c r="G270" s="24"/>
      <c r="H270" s="24"/>
      <c r="I270" s="24"/>
      <c r="J270" s="24"/>
      <c r="K270" s="24"/>
      <c r="L270" s="24"/>
      <c r="M270" s="24"/>
      <c r="N270" s="24"/>
      <c r="O270" s="11">
        <f t="shared" si="4"/>
        <v>0</v>
      </c>
      <c r="P270" s="11">
        <f>SUM($O$4:O270)</f>
        <v>105016.87000000007</v>
      </c>
      <c r="Q270" s="11">
        <f>P270+Summary!$H$5</f>
        <v>105407.76000000007</v>
      </c>
      <c r="R270" s="33" cm="1">
        <f t="array" ref="R270">LOOKUP(4,1/($A$4:A270&lt;&gt;""),$A$4:A270)</f>
        <v>44966</v>
      </c>
    </row>
    <row r="271" spans="1:18" x14ac:dyDescent="0.35">
      <c r="A271" s="22"/>
      <c r="B271" s="23"/>
      <c r="C271" s="24"/>
      <c r="D271" s="24"/>
      <c r="E271" s="24"/>
      <c r="F271" s="24"/>
      <c r="G271" s="24"/>
      <c r="H271" s="24"/>
      <c r="I271" s="24"/>
      <c r="J271" s="24"/>
      <c r="K271" s="24"/>
      <c r="L271" s="24"/>
      <c r="M271" s="24"/>
      <c r="N271" s="24"/>
      <c r="O271" s="11">
        <f t="shared" si="4"/>
        <v>0</v>
      </c>
      <c r="P271" s="11">
        <f>SUM($O$4:O271)</f>
        <v>105016.87000000007</v>
      </c>
      <c r="Q271" s="11">
        <f>P271+Summary!$H$5</f>
        <v>105407.76000000007</v>
      </c>
      <c r="R271" s="33" cm="1">
        <f t="array" ref="R271">LOOKUP(4,1/($A$4:A271&lt;&gt;""),$A$4:A271)</f>
        <v>44966</v>
      </c>
    </row>
    <row r="272" spans="1:18" x14ac:dyDescent="0.35">
      <c r="A272" s="22"/>
      <c r="B272" s="23"/>
      <c r="C272" s="24"/>
      <c r="D272" s="24"/>
      <c r="E272" s="24"/>
      <c r="F272" s="24"/>
      <c r="G272" s="24"/>
      <c r="H272" s="24"/>
      <c r="I272" s="24"/>
      <c r="J272" s="24"/>
      <c r="K272" s="24"/>
      <c r="L272" s="24"/>
      <c r="M272" s="24"/>
      <c r="N272" s="24"/>
      <c r="O272" s="11">
        <f t="shared" si="4"/>
        <v>0</v>
      </c>
      <c r="P272" s="11">
        <f>SUM($O$4:O272)</f>
        <v>105016.87000000007</v>
      </c>
      <c r="Q272" s="11">
        <f>P272+Summary!$H$5</f>
        <v>105407.76000000007</v>
      </c>
      <c r="R272" s="33" cm="1">
        <f t="array" ref="R272">LOOKUP(4,1/($A$4:A272&lt;&gt;""),$A$4:A272)</f>
        <v>44966</v>
      </c>
    </row>
    <row r="273" spans="1:18" x14ac:dyDescent="0.35">
      <c r="A273" s="22"/>
      <c r="B273" s="23"/>
      <c r="C273" s="24"/>
      <c r="D273" s="24"/>
      <c r="E273" s="24"/>
      <c r="F273" s="24"/>
      <c r="G273" s="24"/>
      <c r="H273" s="24"/>
      <c r="I273" s="24"/>
      <c r="J273" s="24"/>
      <c r="K273" s="24"/>
      <c r="L273" s="24"/>
      <c r="M273" s="24"/>
      <c r="N273" s="24"/>
      <c r="O273" s="11">
        <f t="shared" si="4"/>
        <v>0</v>
      </c>
      <c r="P273" s="11">
        <f>SUM($O$4:O273)</f>
        <v>105016.87000000007</v>
      </c>
      <c r="Q273" s="11">
        <f>P273+Summary!$H$5</f>
        <v>105407.76000000007</v>
      </c>
      <c r="R273" s="33" cm="1">
        <f t="array" ref="R273">LOOKUP(4,1/($A$4:A273&lt;&gt;""),$A$4:A273)</f>
        <v>44966</v>
      </c>
    </row>
    <row r="274" spans="1:18" x14ac:dyDescent="0.35">
      <c r="A274" s="22"/>
      <c r="B274" s="23"/>
      <c r="C274" s="24"/>
      <c r="D274" s="24"/>
      <c r="E274" s="24"/>
      <c r="F274" s="24"/>
      <c r="G274" s="24"/>
      <c r="H274" s="24"/>
      <c r="I274" s="24"/>
      <c r="J274" s="24"/>
      <c r="K274" s="24"/>
      <c r="L274" s="24"/>
      <c r="M274" s="24"/>
      <c r="N274" s="24"/>
      <c r="O274" s="11">
        <f t="shared" si="4"/>
        <v>0</v>
      </c>
      <c r="P274" s="11">
        <f>SUM($O$4:O274)</f>
        <v>105016.87000000007</v>
      </c>
      <c r="Q274" s="11">
        <f>P274+Summary!$H$5</f>
        <v>105407.76000000007</v>
      </c>
      <c r="R274" s="33" cm="1">
        <f t="array" ref="R274">LOOKUP(4,1/($A$4:A274&lt;&gt;""),$A$4:A274)</f>
        <v>44966</v>
      </c>
    </row>
    <row r="275" spans="1:18" x14ac:dyDescent="0.35">
      <c r="A275" s="22"/>
      <c r="B275" s="23"/>
      <c r="C275" s="24"/>
      <c r="D275" s="24"/>
      <c r="E275" s="24"/>
      <c r="F275" s="24"/>
      <c r="G275" s="24"/>
      <c r="H275" s="24"/>
      <c r="I275" s="24"/>
      <c r="J275" s="24"/>
      <c r="K275" s="24"/>
      <c r="L275" s="24"/>
      <c r="M275" s="24"/>
      <c r="N275" s="24"/>
      <c r="O275" s="11">
        <f t="shared" si="4"/>
        <v>0</v>
      </c>
      <c r="P275" s="11">
        <f>SUM($O$4:O275)</f>
        <v>105016.87000000007</v>
      </c>
      <c r="Q275" s="11">
        <f>P275+Summary!$H$5</f>
        <v>105407.76000000007</v>
      </c>
      <c r="R275" s="33" cm="1">
        <f t="array" ref="R275">LOOKUP(4,1/($A$4:A275&lt;&gt;""),$A$4:A275)</f>
        <v>44966</v>
      </c>
    </row>
    <row r="276" spans="1:18" x14ac:dyDescent="0.35">
      <c r="A276" s="22"/>
      <c r="B276" s="23"/>
      <c r="C276" s="24"/>
      <c r="D276" s="24"/>
      <c r="E276" s="24"/>
      <c r="F276" s="24"/>
      <c r="G276" s="24"/>
      <c r="H276" s="24"/>
      <c r="I276" s="24"/>
      <c r="J276" s="24"/>
      <c r="K276" s="24"/>
      <c r="L276" s="24"/>
      <c r="M276" s="24"/>
      <c r="N276" s="24"/>
      <c r="O276" s="11">
        <f t="shared" si="4"/>
        <v>0</v>
      </c>
      <c r="P276" s="11">
        <f>SUM($O$4:O276)</f>
        <v>105016.87000000007</v>
      </c>
      <c r="Q276" s="11">
        <f>P276+Summary!$H$5</f>
        <v>105407.76000000007</v>
      </c>
      <c r="R276" s="33" cm="1">
        <f t="array" ref="R276">LOOKUP(4,1/($A$4:A276&lt;&gt;""),$A$4:A276)</f>
        <v>44966</v>
      </c>
    </row>
    <row r="277" spans="1:18" x14ac:dyDescent="0.35">
      <c r="A277" s="22"/>
      <c r="B277" s="23"/>
      <c r="C277" s="24"/>
      <c r="D277" s="24"/>
      <c r="E277" s="24"/>
      <c r="F277" s="24"/>
      <c r="G277" s="24"/>
      <c r="H277" s="24"/>
      <c r="I277" s="24"/>
      <c r="J277" s="24"/>
      <c r="K277" s="24"/>
      <c r="L277" s="24"/>
      <c r="M277" s="24"/>
      <c r="N277" s="24"/>
      <c r="O277" s="11">
        <f t="shared" si="4"/>
        <v>0</v>
      </c>
      <c r="P277" s="11">
        <f>SUM($O$4:O277)</f>
        <v>105016.87000000007</v>
      </c>
      <c r="Q277" s="11">
        <f>P277+Summary!$H$5</f>
        <v>105407.76000000007</v>
      </c>
      <c r="R277" s="33" cm="1">
        <f t="array" ref="R277">LOOKUP(4,1/($A$4:A277&lt;&gt;""),$A$4:A277)</f>
        <v>44966</v>
      </c>
    </row>
    <row r="278" spans="1:18" x14ac:dyDescent="0.35">
      <c r="A278" s="22"/>
      <c r="B278" s="23"/>
      <c r="C278" s="24"/>
      <c r="D278" s="24"/>
      <c r="E278" s="24"/>
      <c r="F278" s="24"/>
      <c r="G278" s="24"/>
      <c r="H278" s="24"/>
      <c r="I278" s="24"/>
      <c r="J278" s="24"/>
      <c r="K278" s="24"/>
      <c r="L278" s="24"/>
      <c r="M278" s="24"/>
      <c r="N278" s="24"/>
      <c r="O278" s="11">
        <f t="shared" si="4"/>
        <v>0</v>
      </c>
      <c r="P278" s="11">
        <f>SUM($O$4:O278)</f>
        <v>105016.87000000007</v>
      </c>
      <c r="Q278" s="11">
        <f>P278+Summary!$H$5</f>
        <v>105407.76000000007</v>
      </c>
      <c r="R278" s="33" cm="1">
        <f t="array" ref="R278">LOOKUP(4,1/($A$4:A278&lt;&gt;""),$A$4:A278)</f>
        <v>44966</v>
      </c>
    </row>
    <row r="279" spans="1:18" x14ac:dyDescent="0.35">
      <c r="A279" s="22"/>
      <c r="B279" s="23"/>
      <c r="C279" s="24"/>
      <c r="D279" s="24"/>
      <c r="E279" s="24"/>
      <c r="F279" s="24"/>
      <c r="G279" s="24"/>
      <c r="H279" s="24"/>
      <c r="I279" s="24"/>
      <c r="J279" s="24"/>
      <c r="K279" s="24"/>
      <c r="L279" s="24"/>
      <c r="M279" s="24"/>
      <c r="N279" s="24"/>
      <c r="O279" s="11">
        <f t="shared" si="4"/>
        <v>0</v>
      </c>
      <c r="P279" s="11">
        <f>SUM($O$4:O279)</f>
        <v>105016.87000000007</v>
      </c>
      <c r="Q279" s="11">
        <f>P279+Summary!$H$5</f>
        <v>105407.76000000007</v>
      </c>
      <c r="R279" s="33" cm="1">
        <f t="array" ref="R279">LOOKUP(4,1/($A$4:A279&lt;&gt;""),$A$4:A279)</f>
        <v>44966</v>
      </c>
    </row>
    <row r="280" spans="1:18" x14ac:dyDescent="0.35">
      <c r="A280" s="22"/>
      <c r="B280" s="23"/>
      <c r="C280" s="24"/>
      <c r="D280" s="24"/>
      <c r="E280" s="24"/>
      <c r="F280" s="24"/>
      <c r="G280" s="24"/>
      <c r="H280" s="24"/>
      <c r="I280" s="24"/>
      <c r="J280" s="24"/>
      <c r="K280" s="24"/>
      <c r="L280" s="24"/>
      <c r="M280" s="24"/>
      <c r="N280" s="24"/>
      <c r="O280" s="11">
        <f t="shared" si="4"/>
        <v>0</v>
      </c>
      <c r="P280" s="11">
        <f>SUM($O$4:O280)</f>
        <v>105016.87000000007</v>
      </c>
      <c r="Q280" s="11">
        <f>P280+Summary!$H$5</f>
        <v>105407.76000000007</v>
      </c>
      <c r="R280" s="33" cm="1">
        <f t="array" ref="R280">LOOKUP(4,1/($A$4:A280&lt;&gt;""),$A$4:A280)</f>
        <v>44966</v>
      </c>
    </row>
    <row r="281" spans="1:18" x14ac:dyDescent="0.35">
      <c r="A281" s="22"/>
      <c r="B281" s="23"/>
      <c r="C281" s="24"/>
      <c r="D281" s="24"/>
      <c r="E281" s="24"/>
      <c r="F281" s="24"/>
      <c r="G281" s="24"/>
      <c r="H281" s="24"/>
      <c r="I281" s="24"/>
      <c r="J281" s="24"/>
      <c r="K281" s="24"/>
      <c r="L281" s="24"/>
      <c r="M281" s="24"/>
      <c r="N281" s="24"/>
      <c r="O281" s="11">
        <f t="shared" si="4"/>
        <v>0</v>
      </c>
      <c r="P281" s="11">
        <f>SUM($O$4:O281)</f>
        <v>105016.87000000007</v>
      </c>
      <c r="Q281" s="11">
        <f>P281+Summary!$H$5</f>
        <v>105407.76000000007</v>
      </c>
      <c r="R281" s="33" cm="1">
        <f t="array" ref="R281">LOOKUP(4,1/($A$4:A281&lt;&gt;""),$A$4:A281)</f>
        <v>44966</v>
      </c>
    </row>
    <row r="282" spans="1:18" x14ac:dyDescent="0.35">
      <c r="A282" s="22"/>
      <c r="B282" s="23"/>
      <c r="C282" s="24"/>
      <c r="D282" s="24"/>
      <c r="E282" s="24"/>
      <c r="F282" s="24"/>
      <c r="G282" s="24"/>
      <c r="H282" s="24"/>
      <c r="I282" s="24"/>
      <c r="J282" s="24"/>
      <c r="K282" s="24"/>
      <c r="L282" s="24"/>
      <c r="M282" s="24"/>
      <c r="N282" s="24"/>
      <c r="O282" s="11">
        <f t="shared" si="4"/>
        <v>0</v>
      </c>
      <c r="P282" s="11">
        <f>SUM($O$4:O282)</f>
        <v>105016.87000000007</v>
      </c>
      <c r="Q282" s="11">
        <f>P282+Summary!$H$5</f>
        <v>105407.76000000007</v>
      </c>
      <c r="R282" s="33" cm="1">
        <f t="array" ref="R282">LOOKUP(4,1/($A$4:A282&lt;&gt;""),$A$4:A282)</f>
        <v>44966</v>
      </c>
    </row>
    <row r="283" spans="1:18" x14ac:dyDescent="0.35">
      <c r="A283" s="22"/>
      <c r="B283" s="23"/>
      <c r="C283" s="24"/>
      <c r="D283" s="24"/>
      <c r="E283" s="24"/>
      <c r="F283" s="24"/>
      <c r="G283" s="24"/>
      <c r="H283" s="24"/>
      <c r="I283" s="24"/>
      <c r="J283" s="24"/>
      <c r="K283" s="24"/>
      <c r="L283" s="24"/>
      <c r="M283" s="24"/>
      <c r="N283" s="24"/>
      <c r="O283" s="11">
        <f t="shared" si="4"/>
        <v>0</v>
      </c>
      <c r="P283" s="11">
        <f>SUM($O$4:O283)</f>
        <v>105016.87000000007</v>
      </c>
      <c r="Q283" s="11">
        <f>P283+Summary!$H$5</f>
        <v>105407.76000000007</v>
      </c>
      <c r="R283" s="33" cm="1">
        <f t="array" ref="R283">LOOKUP(4,1/($A$4:A283&lt;&gt;""),$A$4:A283)</f>
        <v>44966</v>
      </c>
    </row>
    <row r="284" spans="1:18" x14ac:dyDescent="0.35">
      <c r="A284" s="22"/>
      <c r="B284" s="23"/>
      <c r="C284" s="24"/>
      <c r="D284" s="24"/>
      <c r="E284" s="24"/>
      <c r="F284" s="24"/>
      <c r="G284" s="24"/>
      <c r="H284" s="24"/>
      <c r="I284" s="24"/>
      <c r="J284" s="24"/>
      <c r="K284" s="24"/>
      <c r="L284" s="24"/>
      <c r="M284" s="24"/>
      <c r="N284" s="24"/>
      <c r="O284" s="11">
        <f t="shared" si="4"/>
        <v>0</v>
      </c>
      <c r="P284" s="11">
        <f>SUM($O$4:O284)</f>
        <v>105016.87000000007</v>
      </c>
      <c r="Q284" s="11">
        <f>P284+Summary!$H$5</f>
        <v>105407.76000000007</v>
      </c>
      <c r="R284" s="33" cm="1">
        <f t="array" ref="R284">LOOKUP(4,1/($A$4:A284&lt;&gt;""),$A$4:A284)</f>
        <v>44966</v>
      </c>
    </row>
    <row r="285" spans="1:18" x14ac:dyDescent="0.35">
      <c r="A285" s="22"/>
      <c r="B285" s="23"/>
      <c r="C285" s="24"/>
      <c r="D285" s="24"/>
      <c r="E285" s="24"/>
      <c r="F285" s="24"/>
      <c r="G285" s="24"/>
      <c r="H285" s="24"/>
      <c r="I285" s="24"/>
      <c r="J285" s="24"/>
      <c r="K285" s="24"/>
      <c r="L285" s="24"/>
      <c r="M285" s="24"/>
      <c r="N285" s="24"/>
      <c r="O285" s="11">
        <f t="shared" si="4"/>
        <v>0</v>
      </c>
      <c r="P285" s="11">
        <f>SUM($O$4:O285)</f>
        <v>105016.87000000007</v>
      </c>
      <c r="Q285" s="11">
        <f>P285+Summary!$H$5</f>
        <v>105407.76000000007</v>
      </c>
      <c r="R285" s="33" cm="1">
        <f t="array" ref="R285">LOOKUP(4,1/($A$4:A285&lt;&gt;""),$A$4:A285)</f>
        <v>44966</v>
      </c>
    </row>
    <row r="286" spans="1:18" x14ac:dyDescent="0.35">
      <c r="A286" s="22"/>
      <c r="B286" s="23"/>
      <c r="C286" s="24"/>
      <c r="D286" s="24"/>
      <c r="E286" s="24"/>
      <c r="F286" s="24"/>
      <c r="G286" s="24"/>
      <c r="H286" s="24"/>
      <c r="I286" s="24"/>
      <c r="J286" s="24"/>
      <c r="K286" s="24"/>
      <c r="L286" s="24"/>
      <c r="M286" s="24"/>
      <c r="N286" s="24"/>
      <c r="O286" s="11">
        <f t="shared" si="4"/>
        <v>0</v>
      </c>
      <c r="P286" s="11">
        <f>SUM($O$4:O286)</f>
        <v>105016.87000000007</v>
      </c>
      <c r="Q286" s="11">
        <f>P286+Summary!$H$5</f>
        <v>105407.76000000007</v>
      </c>
      <c r="R286" s="33" cm="1">
        <f t="array" ref="R286">LOOKUP(4,1/($A$4:A286&lt;&gt;""),$A$4:A286)</f>
        <v>44966</v>
      </c>
    </row>
    <row r="287" spans="1:18" x14ac:dyDescent="0.35">
      <c r="A287" s="22"/>
      <c r="B287" s="23"/>
      <c r="C287" s="24"/>
      <c r="D287" s="24"/>
      <c r="E287" s="24"/>
      <c r="F287" s="24"/>
      <c r="G287" s="24"/>
      <c r="H287" s="24"/>
      <c r="I287" s="24"/>
      <c r="J287" s="24"/>
      <c r="K287" s="24"/>
      <c r="L287" s="24"/>
      <c r="M287" s="24"/>
      <c r="N287" s="24"/>
      <c r="O287" s="11">
        <f t="shared" si="4"/>
        <v>0</v>
      </c>
      <c r="P287" s="11">
        <f>SUM($O$4:O287)</f>
        <v>105016.87000000007</v>
      </c>
      <c r="Q287" s="11">
        <f>P287+Summary!$H$5</f>
        <v>105407.76000000007</v>
      </c>
      <c r="R287" s="33" cm="1">
        <f t="array" ref="R287">LOOKUP(4,1/($A$4:A287&lt;&gt;""),$A$4:A287)</f>
        <v>44966</v>
      </c>
    </row>
    <row r="288" spans="1:18" x14ac:dyDescent="0.35">
      <c r="A288" s="22"/>
      <c r="B288" s="23"/>
      <c r="C288" s="24"/>
      <c r="D288" s="24"/>
      <c r="E288" s="24"/>
      <c r="F288" s="24"/>
      <c r="G288" s="24"/>
      <c r="H288" s="24"/>
      <c r="I288" s="24"/>
      <c r="J288" s="24"/>
      <c r="K288" s="24"/>
      <c r="L288" s="24"/>
      <c r="M288" s="24"/>
      <c r="N288" s="24"/>
      <c r="O288" s="11">
        <f t="shared" si="4"/>
        <v>0</v>
      </c>
      <c r="P288" s="11">
        <f>SUM($O$4:O288)</f>
        <v>105016.87000000007</v>
      </c>
      <c r="Q288" s="11">
        <f>P288+Summary!$H$5</f>
        <v>105407.76000000007</v>
      </c>
      <c r="R288" s="33" cm="1">
        <f t="array" ref="R288">LOOKUP(4,1/($A$4:A288&lt;&gt;""),$A$4:A288)</f>
        <v>44966</v>
      </c>
    </row>
    <row r="289" spans="1:18" x14ac:dyDescent="0.35">
      <c r="A289" s="22"/>
      <c r="B289" s="23"/>
      <c r="C289" s="24"/>
      <c r="D289" s="24"/>
      <c r="E289" s="24"/>
      <c r="F289" s="24"/>
      <c r="G289" s="24"/>
      <c r="H289" s="24"/>
      <c r="I289" s="24"/>
      <c r="J289" s="24"/>
      <c r="K289" s="24"/>
      <c r="L289" s="24"/>
      <c r="M289" s="24"/>
      <c r="N289" s="24"/>
      <c r="O289" s="11">
        <f t="shared" si="4"/>
        <v>0</v>
      </c>
      <c r="P289" s="11">
        <f>SUM($O$4:O289)</f>
        <v>105016.87000000007</v>
      </c>
      <c r="Q289" s="11">
        <f>P289+Summary!$H$5</f>
        <v>105407.76000000007</v>
      </c>
      <c r="R289" s="33" cm="1">
        <f t="array" ref="R289">LOOKUP(4,1/($A$4:A289&lt;&gt;""),$A$4:A289)</f>
        <v>44966</v>
      </c>
    </row>
    <row r="290" spans="1:18" x14ac:dyDescent="0.35">
      <c r="A290" s="22"/>
      <c r="B290" s="23"/>
      <c r="C290" s="24"/>
      <c r="D290" s="24"/>
      <c r="E290" s="24"/>
      <c r="F290" s="24"/>
      <c r="G290" s="24"/>
      <c r="H290" s="24"/>
      <c r="I290" s="24"/>
      <c r="J290" s="24"/>
      <c r="K290" s="24"/>
      <c r="L290" s="24"/>
      <c r="M290" s="24"/>
      <c r="N290" s="24"/>
      <c r="O290" s="11">
        <f t="shared" si="4"/>
        <v>0</v>
      </c>
      <c r="P290" s="11">
        <f>SUM($O$4:O290)</f>
        <v>105016.87000000007</v>
      </c>
      <c r="Q290" s="11">
        <f>P290+Summary!$H$5</f>
        <v>105407.76000000007</v>
      </c>
      <c r="R290" s="33" cm="1">
        <f t="array" ref="R290">LOOKUP(4,1/($A$4:A290&lt;&gt;""),$A$4:A290)</f>
        <v>44966</v>
      </c>
    </row>
    <row r="291" spans="1:18" x14ac:dyDescent="0.35">
      <c r="A291" s="22"/>
      <c r="B291" s="23"/>
      <c r="C291" s="24"/>
      <c r="D291" s="24"/>
      <c r="E291" s="24"/>
      <c r="F291" s="24"/>
      <c r="G291" s="24"/>
      <c r="H291" s="24"/>
      <c r="I291" s="24"/>
      <c r="J291" s="24"/>
      <c r="K291" s="24"/>
      <c r="L291" s="24"/>
      <c r="M291" s="24"/>
      <c r="N291" s="24"/>
      <c r="O291" s="11">
        <f t="shared" si="4"/>
        <v>0</v>
      </c>
      <c r="P291" s="11">
        <f>SUM($O$4:O291)</f>
        <v>105016.87000000007</v>
      </c>
      <c r="Q291" s="11">
        <f>P291+Summary!$H$5</f>
        <v>105407.76000000007</v>
      </c>
      <c r="R291" s="33" cm="1">
        <f t="array" ref="R291">LOOKUP(4,1/($A$4:A291&lt;&gt;""),$A$4:A291)</f>
        <v>44966</v>
      </c>
    </row>
    <row r="292" spans="1:18" x14ac:dyDescent="0.35">
      <c r="A292" s="22"/>
      <c r="B292" s="23"/>
      <c r="C292" s="24"/>
      <c r="D292" s="24"/>
      <c r="E292" s="24"/>
      <c r="F292" s="24"/>
      <c r="G292" s="24"/>
      <c r="H292" s="24"/>
      <c r="I292" s="24"/>
      <c r="J292" s="24"/>
      <c r="K292" s="24"/>
      <c r="L292" s="24"/>
      <c r="M292" s="24"/>
      <c r="N292" s="24"/>
      <c r="O292" s="11">
        <f t="shared" si="4"/>
        <v>0</v>
      </c>
      <c r="P292" s="11">
        <f>SUM($O$4:O292)</f>
        <v>105016.87000000007</v>
      </c>
      <c r="Q292" s="11">
        <f>P292+Summary!$H$5</f>
        <v>105407.76000000007</v>
      </c>
      <c r="R292" s="33" cm="1">
        <f t="array" ref="R292">LOOKUP(4,1/($A$4:A292&lt;&gt;""),$A$4:A292)</f>
        <v>44966</v>
      </c>
    </row>
    <row r="293" spans="1:18" x14ac:dyDescent="0.35">
      <c r="A293" s="22"/>
      <c r="B293" s="23"/>
      <c r="C293" s="24"/>
      <c r="D293" s="24"/>
      <c r="E293" s="24"/>
      <c r="F293" s="24"/>
      <c r="G293" s="24"/>
      <c r="H293" s="24"/>
      <c r="I293" s="24"/>
      <c r="J293" s="24"/>
      <c r="K293" s="24"/>
      <c r="L293" s="24"/>
      <c r="M293" s="24"/>
      <c r="N293" s="24"/>
      <c r="O293" s="11">
        <f t="shared" si="4"/>
        <v>0</v>
      </c>
      <c r="P293" s="11">
        <f>SUM($O$4:O293)</f>
        <v>105016.87000000007</v>
      </c>
      <c r="Q293" s="11">
        <f>P293+Summary!$H$5</f>
        <v>105407.76000000007</v>
      </c>
      <c r="R293" s="33" cm="1">
        <f t="array" ref="R293">LOOKUP(4,1/($A$4:A293&lt;&gt;""),$A$4:A293)</f>
        <v>44966</v>
      </c>
    </row>
    <row r="294" spans="1:18" x14ac:dyDescent="0.35">
      <c r="A294" s="22"/>
      <c r="B294" s="23"/>
      <c r="C294" s="24"/>
      <c r="D294" s="24"/>
      <c r="E294" s="24"/>
      <c r="F294" s="24"/>
      <c r="G294" s="24"/>
      <c r="H294" s="24"/>
      <c r="I294" s="24"/>
      <c r="J294" s="24"/>
      <c r="K294" s="24"/>
      <c r="L294" s="24"/>
      <c r="M294" s="24"/>
      <c r="N294" s="24"/>
      <c r="O294" s="11">
        <f t="shared" si="4"/>
        <v>0</v>
      </c>
      <c r="P294" s="11">
        <f>SUM($O$4:O294)</f>
        <v>105016.87000000007</v>
      </c>
      <c r="Q294" s="11">
        <f>P294+Summary!$H$5</f>
        <v>105407.76000000007</v>
      </c>
      <c r="R294" s="33" cm="1">
        <f t="array" ref="R294">LOOKUP(4,1/($A$4:A294&lt;&gt;""),$A$4:A294)</f>
        <v>44966</v>
      </c>
    </row>
    <row r="295" spans="1:18" x14ac:dyDescent="0.35">
      <c r="A295" s="22"/>
      <c r="B295" s="23"/>
      <c r="C295" s="24"/>
      <c r="D295" s="24"/>
      <c r="E295" s="24"/>
      <c r="F295" s="24"/>
      <c r="G295" s="24"/>
      <c r="H295" s="24"/>
      <c r="I295" s="24"/>
      <c r="J295" s="24"/>
      <c r="K295" s="24"/>
      <c r="L295" s="24"/>
      <c r="M295" s="24"/>
      <c r="N295" s="24"/>
      <c r="O295" s="11">
        <f t="shared" si="4"/>
        <v>0</v>
      </c>
      <c r="P295" s="11">
        <f>SUM($O$4:O295)</f>
        <v>105016.87000000007</v>
      </c>
      <c r="Q295" s="11">
        <f>P295+Summary!$H$5</f>
        <v>105407.76000000007</v>
      </c>
      <c r="R295" s="33" cm="1">
        <f t="array" ref="R295">LOOKUP(4,1/($A$4:A295&lt;&gt;""),$A$4:A295)</f>
        <v>44966</v>
      </c>
    </row>
    <row r="296" spans="1:18" x14ac:dyDescent="0.35">
      <c r="A296" s="22"/>
      <c r="B296" s="23"/>
      <c r="C296" s="24"/>
      <c r="D296" s="24"/>
      <c r="E296" s="24"/>
      <c r="F296" s="24"/>
      <c r="G296" s="24"/>
      <c r="H296" s="24"/>
      <c r="I296" s="24"/>
      <c r="J296" s="24"/>
      <c r="K296" s="24"/>
      <c r="L296" s="24"/>
      <c r="M296" s="24"/>
      <c r="N296" s="24"/>
      <c r="O296" s="11">
        <f t="shared" si="4"/>
        <v>0</v>
      </c>
      <c r="P296" s="11">
        <f>SUM($O$4:O296)</f>
        <v>105016.87000000007</v>
      </c>
      <c r="Q296" s="11">
        <f>P296+Summary!$H$5</f>
        <v>105407.76000000007</v>
      </c>
      <c r="R296" s="33" cm="1">
        <f t="array" ref="R296">LOOKUP(4,1/($A$4:A296&lt;&gt;""),$A$4:A296)</f>
        <v>44966</v>
      </c>
    </row>
    <row r="297" spans="1:18" x14ac:dyDescent="0.35">
      <c r="A297" s="22"/>
      <c r="B297" s="23"/>
      <c r="C297" s="24"/>
      <c r="D297" s="24"/>
      <c r="E297" s="24"/>
      <c r="F297" s="24"/>
      <c r="G297" s="24"/>
      <c r="H297" s="24"/>
      <c r="I297" s="24"/>
      <c r="J297" s="24"/>
      <c r="K297" s="24"/>
      <c r="L297" s="24"/>
      <c r="M297" s="24"/>
      <c r="N297" s="24"/>
      <c r="O297" s="11">
        <f t="shared" si="4"/>
        <v>0</v>
      </c>
      <c r="P297" s="11">
        <f>SUM($O$4:O297)</f>
        <v>105016.87000000007</v>
      </c>
      <c r="Q297" s="11">
        <f>P297+Summary!$H$5</f>
        <v>105407.76000000007</v>
      </c>
      <c r="R297" s="33" cm="1">
        <f t="array" ref="R297">LOOKUP(4,1/($A$4:A297&lt;&gt;""),$A$4:A297)</f>
        <v>44966</v>
      </c>
    </row>
    <row r="298" spans="1:18" x14ac:dyDescent="0.35">
      <c r="A298" s="22"/>
      <c r="B298" s="23"/>
      <c r="C298" s="24"/>
      <c r="D298" s="24"/>
      <c r="E298" s="24"/>
      <c r="F298" s="24"/>
      <c r="G298" s="24"/>
      <c r="H298" s="24"/>
      <c r="I298" s="24"/>
      <c r="J298" s="24"/>
      <c r="K298" s="24"/>
      <c r="L298" s="24"/>
      <c r="M298" s="24"/>
      <c r="N298" s="24"/>
      <c r="O298" s="11">
        <f t="shared" si="4"/>
        <v>0</v>
      </c>
      <c r="P298" s="11">
        <f>SUM($O$4:O298)</f>
        <v>105016.87000000007</v>
      </c>
      <c r="Q298" s="11">
        <f>P298+Summary!$H$5</f>
        <v>105407.76000000007</v>
      </c>
      <c r="R298" s="33" cm="1">
        <f t="array" ref="R298">LOOKUP(4,1/($A$4:A298&lt;&gt;""),$A$4:A298)</f>
        <v>44966</v>
      </c>
    </row>
    <row r="299" spans="1:18" x14ac:dyDescent="0.35">
      <c r="A299" s="22"/>
      <c r="B299" s="23"/>
      <c r="C299" s="24"/>
      <c r="D299" s="24"/>
      <c r="E299" s="24"/>
      <c r="F299" s="24"/>
      <c r="G299" s="24"/>
      <c r="H299" s="24"/>
      <c r="I299" s="24"/>
      <c r="J299" s="24"/>
      <c r="K299" s="24"/>
      <c r="L299" s="24"/>
      <c r="M299" s="24"/>
      <c r="N299" s="24"/>
      <c r="O299" s="11">
        <f t="shared" si="4"/>
        <v>0</v>
      </c>
      <c r="P299" s="11">
        <f>SUM($O$4:O299)</f>
        <v>105016.87000000007</v>
      </c>
      <c r="Q299" s="11">
        <f>P299+Summary!$H$5</f>
        <v>105407.76000000007</v>
      </c>
      <c r="R299" s="33" cm="1">
        <f t="array" ref="R299">LOOKUP(4,1/($A$4:A299&lt;&gt;""),$A$4:A299)</f>
        <v>44966</v>
      </c>
    </row>
    <row r="300" spans="1:18" x14ac:dyDescent="0.35">
      <c r="A300" s="22"/>
      <c r="B300" s="23"/>
      <c r="C300" s="24"/>
      <c r="D300" s="24"/>
      <c r="E300" s="24"/>
      <c r="F300" s="24"/>
      <c r="G300" s="24"/>
      <c r="H300" s="24"/>
      <c r="I300" s="24"/>
      <c r="J300" s="24"/>
      <c r="K300" s="24"/>
      <c r="L300" s="24"/>
      <c r="M300" s="24"/>
      <c r="N300" s="24"/>
      <c r="O300" s="11">
        <f t="shared" si="4"/>
        <v>0</v>
      </c>
      <c r="P300" s="11">
        <f>SUM($O$4:O300)</f>
        <v>105016.87000000007</v>
      </c>
      <c r="Q300" s="11">
        <f>P300+Summary!$H$5</f>
        <v>105407.76000000007</v>
      </c>
      <c r="R300" s="33" cm="1">
        <f t="array" ref="R300">LOOKUP(4,1/($A$4:A300&lt;&gt;""),$A$4:A300)</f>
        <v>44966</v>
      </c>
    </row>
    <row r="301" spans="1:18" x14ac:dyDescent="0.35">
      <c r="A301" s="22"/>
      <c r="B301" s="23"/>
      <c r="C301" s="24"/>
      <c r="D301" s="24"/>
      <c r="E301" s="24"/>
      <c r="F301" s="24"/>
      <c r="G301" s="24"/>
      <c r="H301" s="24"/>
      <c r="I301" s="24"/>
      <c r="J301" s="24"/>
      <c r="K301" s="24"/>
      <c r="L301" s="24"/>
      <c r="M301" s="24"/>
      <c r="N301" s="24"/>
      <c r="O301" s="11">
        <f t="shared" si="4"/>
        <v>0</v>
      </c>
      <c r="P301" s="11">
        <f>SUM($O$4:O301)</f>
        <v>105016.87000000007</v>
      </c>
      <c r="Q301" s="11">
        <f>P301+Summary!$H$5</f>
        <v>105407.76000000007</v>
      </c>
      <c r="R301" s="33" cm="1">
        <f t="array" ref="R301">LOOKUP(4,1/($A$4:A301&lt;&gt;""),$A$4:A301)</f>
        <v>44966</v>
      </c>
    </row>
    <row r="302" spans="1:18" x14ac:dyDescent="0.35">
      <c r="A302" s="22"/>
      <c r="B302" s="23"/>
      <c r="C302" s="24"/>
      <c r="D302" s="24"/>
      <c r="E302" s="24"/>
      <c r="F302" s="24"/>
      <c r="G302" s="24"/>
      <c r="H302" s="24"/>
      <c r="I302" s="24"/>
      <c r="J302" s="24"/>
      <c r="K302" s="24"/>
      <c r="L302" s="24"/>
      <c r="M302" s="24"/>
      <c r="N302" s="24"/>
      <c r="O302" s="11">
        <f t="shared" si="4"/>
        <v>0</v>
      </c>
      <c r="P302" s="11">
        <f>SUM($O$4:O302)</f>
        <v>105016.87000000007</v>
      </c>
      <c r="Q302" s="11">
        <f>P302+Summary!$H$5</f>
        <v>105407.76000000007</v>
      </c>
      <c r="R302" s="33" cm="1">
        <f t="array" ref="R302">LOOKUP(4,1/($A$4:A302&lt;&gt;""),$A$4:A302)</f>
        <v>44966</v>
      </c>
    </row>
    <row r="303" spans="1:18" x14ac:dyDescent="0.35">
      <c r="A303" s="22"/>
      <c r="B303" s="23"/>
      <c r="C303" s="24"/>
      <c r="D303" s="24"/>
      <c r="E303" s="24"/>
      <c r="F303" s="24"/>
      <c r="G303" s="24"/>
      <c r="H303" s="24"/>
      <c r="I303" s="24"/>
      <c r="J303" s="24"/>
      <c r="K303" s="24"/>
      <c r="L303" s="24"/>
      <c r="M303" s="24"/>
      <c r="N303" s="24"/>
      <c r="O303" s="11">
        <f t="shared" si="4"/>
        <v>0</v>
      </c>
      <c r="P303" s="11">
        <f>SUM($O$4:O303)</f>
        <v>105016.87000000007</v>
      </c>
      <c r="Q303" s="11">
        <f>P303+Summary!$H$5</f>
        <v>105407.76000000007</v>
      </c>
      <c r="R303" s="33" cm="1">
        <f t="array" ref="R303">LOOKUP(4,1/($A$4:A303&lt;&gt;""),$A$4:A303)</f>
        <v>44966</v>
      </c>
    </row>
    <row r="304" spans="1:18" x14ac:dyDescent="0.35">
      <c r="A304" s="22"/>
      <c r="B304" s="23"/>
      <c r="C304" s="24"/>
      <c r="D304" s="24"/>
      <c r="E304" s="24"/>
      <c r="F304" s="24"/>
      <c r="G304" s="24"/>
      <c r="H304" s="24"/>
      <c r="I304" s="24"/>
      <c r="J304" s="24"/>
      <c r="K304" s="24"/>
      <c r="L304" s="24"/>
      <c r="M304" s="24"/>
      <c r="N304" s="24"/>
      <c r="O304" s="11">
        <f t="shared" si="4"/>
        <v>0</v>
      </c>
      <c r="P304" s="11">
        <f>SUM($O$4:O304)</f>
        <v>105016.87000000007</v>
      </c>
      <c r="Q304" s="11">
        <f>P304+Summary!$H$5</f>
        <v>105407.76000000007</v>
      </c>
      <c r="R304" s="33" cm="1">
        <f t="array" ref="R304">LOOKUP(4,1/($A$4:A304&lt;&gt;""),$A$4:A304)</f>
        <v>44966</v>
      </c>
    </row>
    <row r="305" spans="1:18" x14ac:dyDescent="0.35">
      <c r="A305" s="22"/>
      <c r="B305" s="23"/>
      <c r="C305" s="24"/>
      <c r="D305" s="24"/>
      <c r="E305" s="24"/>
      <c r="F305" s="24"/>
      <c r="G305" s="24"/>
      <c r="H305" s="24"/>
      <c r="I305" s="24"/>
      <c r="J305" s="24"/>
      <c r="K305" s="24"/>
      <c r="L305" s="24"/>
      <c r="M305" s="24"/>
      <c r="N305" s="24"/>
      <c r="O305" s="11">
        <f t="shared" si="4"/>
        <v>0</v>
      </c>
      <c r="P305" s="11">
        <f>SUM($O$4:O305)</f>
        <v>105016.87000000007</v>
      </c>
      <c r="Q305" s="11">
        <f>P305+Summary!$H$5</f>
        <v>105407.76000000007</v>
      </c>
      <c r="R305" s="33" cm="1">
        <f t="array" ref="R305">LOOKUP(4,1/($A$4:A305&lt;&gt;""),$A$4:A305)</f>
        <v>44966</v>
      </c>
    </row>
    <row r="306" spans="1:18" x14ac:dyDescent="0.35">
      <c r="A306" s="22"/>
      <c r="B306" s="23"/>
      <c r="C306" s="24"/>
      <c r="D306" s="24"/>
      <c r="E306" s="24"/>
      <c r="F306" s="24"/>
      <c r="G306" s="24"/>
      <c r="H306" s="24"/>
      <c r="I306" s="24"/>
      <c r="J306" s="24"/>
      <c r="K306" s="24"/>
      <c r="L306" s="24"/>
      <c r="M306" s="24"/>
      <c r="N306" s="24"/>
      <c r="O306" s="11">
        <f t="shared" si="4"/>
        <v>0</v>
      </c>
      <c r="P306" s="11">
        <f>SUM($O$4:O306)</f>
        <v>105016.87000000007</v>
      </c>
      <c r="Q306" s="11">
        <f>P306+Summary!$H$5</f>
        <v>105407.76000000007</v>
      </c>
      <c r="R306" s="33" cm="1">
        <f t="array" ref="R306">LOOKUP(4,1/($A$4:A306&lt;&gt;""),$A$4:A306)</f>
        <v>44966</v>
      </c>
    </row>
    <row r="307" spans="1:18" x14ac:dyDescent="0.35">
      <c r="A307" s="22"/>
      <c r="B307" s="23"/>
      <c r="C307" s="24"/>
      <c r="D307" s="24"/>
      <c r="E307" s="24"/>
      <c r="F307" s="24"/>
      <c r="G307" s="24"/>
      <c r="H307" s="24"/>
      <c r="I307" s="24"/>
      <c r="J307" s="24"/>
      <c r="K307" s="24"/>
      <c r="L307" s="24"/>
      <c r="M307" s="24"/>
      <c r="N307" s="24"/>
      <c r="O307" s="11">
        <f t="shared" si="4"/>
        <v>0</v>
      </c>
      <c r="P307" s="11">
        <f>SUM($O$4:O307)</f>
        <v>105016.87000000007</v>
      </c>
      <c r="Q307" s="11">
        <f>P307+Summary!$H$5</f>
        <v>105407.76000000007</v>
      </c>
      <c r="R307" s="33" cm="1">
        <f t="array" ref="R307">LOOKUP(4,1/($A$4:A307&lt;&gt;""),$A$4:A307)</f>
        <v>44966</v>
      </c>
    </row>
    <row r="308" spans="1:18" x14ac:dyDescent="0.35">
      <c r="A308" s="22"/>
      <c r="B308" s="23"/>
      <c r="C308" s="24"/>
      <c r="D308" s="24"/>
      <c r="E308" s="24"/>
      <c r="F308" s="24"/>
      <c r="G308" s="24"/>
      <c r="H308" s="24"/>
      <c r="I308" s="24"/>
      <c r="J308" s="24"/>
      <c r="K308" s="24"/>
      <c r="L308" s="24"/>
      <c r="M308" s="24"/>
      <c r="N308" s="24"/>
      <c r="O308" s="11">
        <f t="shared" si="4"/>
        <v>0</v>
      </c>
      <c r="P308" s="11">
        <f>SUM($O$4:O308)</f>
        <v>105016.87000000007</v>
      </c>
      <c r="Q308" s="11">
        <f>P308+Summary!$H$5</f>
        <v>105407.76000000007</v>
      </c>
      <c r="R308" s="33" cm="1">
        <f t="array" ref="R308">LOOKUP(4,1/($A$4:A308&lt;&gt;""),$A$4:A308)</f>
        <v>44966</v>
      </c>
    </row>
    <row r="309" spans="1:18" x14ac:dyDescent="0.35">
      <c r="A309" s="22"/>
      <c r="B309" s="23"/>
      <c r="C309" s="24"/>
      <c r="D309" s="24"/>
      <c r="E309" s="24"/>
      <c r="F309" s="24"/>
      <c r="G309" s="24"/>
      <c r="H309" s="24"/>
      <c r="I309" s="24"/>
      <c r="J309" s="24"/>
      <c r="K309" s="24"/>
      <c r="L309" s="24"/>
      <c r="M309" s="24"/>
      <c r="N309" s="24"/>
      <c r="O309" s="11">
        <f t="shared" si="4"/>
        <v>0</v>
      </c>
      <c r="P309" s="11">
        <f>SUM($O$4:O309)</f>
        <v>105016.87000000007</v>
      </c>
      <c r="Q309" s="11">
        <f>P309+Summary!$H$5</f>
        <v>105407.76000000007</v>
      </c>
      <c r="R309" s="33" cm="1">
        <f t="array" ref="R309">LOOKUP(4,1/($A$4:A309&lt;&gt;""),$A$4:A309)</f>
        <v>44966</v>
      </c>
    </row>
    <row r="310" spans="1:18" x14ac:dyDescent="0.35">
      <c r="A310" s="22"/>
      <c r="B310" s="23"/>
      <c r="C310" s="24"/>
      <c r="D310" s="24"/>
      <c r="E310" s="24"/>
      <c r="F310" s="24"/>
      <c r="G310" s="24"/>
      <c r="H310" s="24"/>
      <c r="I310" s="24"/>
      <c r="J310" s="24"/>
      <c r="K310" s="24"/>
      <c r="L310" s="24"/>
      <c r="M310" s="24"/>
      <c r="N310" s="24"/>
      <c r="O310" s="11">
        <f t="shared" si="4"/>
        <v>0</v>
      </c>
      <c r="P310" s="11">
        <f>SUM($O$4:O310)</f>
        <v>105016.87000000007</v>
      </c>
      <c r="Q310" s="11">
        <f>P310+Summary!$H$5</f>
        <v>105407.76000000007</v>
      </c>
      <c r="R310" s="33" cm="1">
        <f t="array" ref="R310">LOOKUP(4,1/($A$4:A310&lt;&gt;""),$A$4:A310)</f>
        <v>44966</v>
      </c>
    </row>
    <row r="311" spans="1:18" x14ac:dyDescent="0.35">
      <c r="A311" s="22"/>
      <c r="B311" s="23"/>
      <c r="C311" s="24"/>
      <c r="D311" s="24"/>
      <c r="E311" s="24"/>
      <c r="F311" s="24"/>
      <c r="G311" s="24"/>
      <c r="H311" s="24"/>
      <c r="I311" s="24"/>
      <c r="J311" s="24"/>
      <c r="K311" s="24"/>
      <c r="L311" s="24"/>
      <c r="M311" s="24"/>
      <c r="N311" s="24"/>
      <c r="O311" s="11">
        <f t="shared" si="4"/>
        <v>0</v>
      </c>
      <c r="P311" s="11">
        <f>SUM($O$4:O311)</f>
        <v>105016.87000000007</v>
      </c>
      <c r="Q311" s="11">
        <f>P311+Summary!$H$5</f>
        <v>105407.76000000007</v>
      </c>
      <c r="R311" s="33" cm="1">
        <f t="array" ref="R311">LOOKUP(4,1/($A$4:A311&lt;&gt;""),$A$4:A311)</f>
        <v>44966</v>
      </c>
    </row>
    <row r="312" spans="1:18" x14ac:dyDescent="0.35">
      <c r="A312" s="22"/>
      <c r="B312" s="23"/>
      <c r="C312" s="24"/>
      <c r="D312" s="24"/>
      <c r="E312" s="24"/>
      <c r="F312" s="24"/>
      <c r="G312" s="24"/>
      <c r="H312" s="24"/>
      <c r="I312" s="24"/>
      <c r="J312" s="24"/>
      <c r="K312" s="24"/>
      <c r="L312" s="24"/>
      <c r="M312" s="24"/>
      <c r="N312" s="24"/>
      <c r="O312" s="11">
        <f t="shared" si="4"/>
        <v>0</v>
      </c>
      <c r="P312" s="11">
        <f>SUM($O$4:O312)</f>
        <v>105016.87000000007</v>
      </c>
      <c r="Q312" s="11">
        <f>P312+Summary!$H$5</f>
        <v>105407.76000000007</v>
      </c>
      <c r="R312" s="33" cm="1">
        <f t="array" ref="R312">LOOKUP(4,1/($A$4:A312&lt;&gt;""),$A$4:A312)</f>
        <v>44966</v>
      </c>
    </row>
    <row r="313" spans="1:18" x14ac:dyDescent="0.35">
      <c r="A313" s="22"/>
      <c r="B313" s="23"/>
      <c r="C313" s="24"/>
      <c r="D313" s="24"/>
      <c r="E313" s="24"/>
      <c r="F313" s="24"/>
      <c r="G313" s="24"/>
      <c r="H313" s="24"/>
      <c r="I313" s="24"/>
      <c r="J313" s="24"/>
      <c r="K313" s="24"/>
      <c r="L313" s="24"/>
      <c r="M313" s="24"/>
      <c r="N313" s="24"/>
      <c r="O313" s="11">
        <f t="shared" si="4"/>
        <v>0</v>
      </c>
      <c r="P313" s="11">
        <f>SUM($O$4:O313)</f>
        <v>105016.87000000007</v>
      </c>
      <c r="Q313" s="11">
        <f>P313+Summary!$H$5</f>
        <v>105407.76000000007</v>
      </c>
      <c r="R313" s="33" cm="1">
        <f t="array" ref="R313">LOOKUP(4,1/($A$4:A313&lt;&gt;""),$A$4:A313)</f>
        <v>44966</v>
      </c>
    </row>
    <row r="314" spans="1:18" x14ac:dyDescent="0.35">
      <c r="A314" s="22"/>
      <c r="B314" s="23"/>
      <c r="C314" s="24"/>
      <c r="D314" s="24"/>
      <c r="E314" s="24"/>
      <c r="F314" s="24"/>
      <c r="G314" s="24"/>
      <c r="H314" s="24"/>
      <c r="I314" s="24"/>
      <c r="J314" s="24"/>
      <c r="K314" s="24"/>
      <c r="L314" s="24"/>
      <c r="M314" s="24"/>
      <c r="N314" s="24"/>
      <c r="O314" s="11">
        <f t="shared" si="4"/>
        <v>0</v>
      </c>
      <c r="P314" s="11">
        <f>SUM($O$4:O314)</f>
        <v>105016.87000000007</v>
      </c>
      <c r="Q314" s="11">
        <f>P314+Summary!$H$5</f>
        <v>105407.76000000007</v>
      </c>
      <c r="R314" s="33" cm="1">
        <f t="array" ref="R314">LOOKUP(4,1/($A$4:A314&lt;&gt;""),$A$4:A314)</f>
        <v>44966</v>
      </c>
    </row>
    <row r="315" spans="1:18" x14ac:dyDescent="0.35">
      <c r="A315" s="22"/>
      <c r="B315" s="23"/>
      <c r="C315" s="24"/>
      <c r="D315" s="24"/>
      <c r="E315" s="24"/>
      <c r="F315" s="24"/>
      <c r="G315" s="24"/>
      <c r="H315" s="24"/>
      <c r="I315" s="24"/>
      <c r="J315" s="24"/>
      <c r="K315" s="24"/>
      <c r="L315" s="24"/>
      <c r="M315" s="24"/>
      <c r="N315" s="24"/>
      <c r="O315" s="11">
        <f t="shared" ref="O315:O378" si="5">SUM(C315:N315)</f>
        <v>0</v>
      </c>
      <c r="P315" s="11">
        <f>SUM($O$4:O315)</f>
        <v>105016.87000000007</v>
      </c>
      <c r="Q315" s="11">
        <f>P315+Summary!$H$5</f>
        <v>105407.76000000007</v>
      </c>
      <c r="R315" s="33" cm="1">
        <f t="array" ref="R315">LOOKUP(4,1/($A$4:A315&lt;&gt;""),$A$4:A315)</f>
        <v>44966</v>
      </c>
    </row>
    <row r="316" spans="1:18" x14ac:dyDescent="0.35">
      <c r="A316" s="22"/>
      <c r="B316" s="23"/>
      <c r="C316" s="24"/>
      <c r="D316" s="24"/>
      <c r="E316" s="24"/>
      <c r="F316" s="24"/>
      <c r="G316" s="24"/>
      <c r="H316" s="24"/>
      <c r="I316" s="24"/>
      <c r="J316" s="24"/>
      <c r="K316" s="24"/>
      <c r="L316" s="24"/>
      <c r="M316" s="24"/>
      <c r="N316" s="24"/>
      <c r="O316" s="11">
        <f t="shared" si="5"/>
        <v>0</v>
      </c>
      <c r="P316" s="11">
        <f>SUM($O$4:O316)</f>
        <v>105016.87000000007</v>
      </c>
      <c r="Q316" s="11">
        <f>P316+Summary!$H$5</f>
        <v>105407.76000000007</v>
      </c>
      <c r="R316" s="33" cm="1">
        <f t="array" ref="R316">LOOKUP(4,1/($A$4:A316&lt;&gt;""),$A$4:A316)</f>
        <v>44966</v>
      </c>
    </row>
    <row r="317" spans="1:18" x14ac:dyDescent="0.35">
      <c r="A317" s="22"/>
      <c r="B317" s="23"/>
      <c r="C317" s="24"/>
      <c r="D317" s="24"/>
      <c r="E317" s="24"/>
      <c r="F317" s="24"/>
      <c r="G317" s="24"/>
      <c r="H317" s="24"/>
      <c r="I317" s="24"/>
      <c r="J317" s="24"/>
      <c r="K317" s="24"/>
      <c r="L317" s="24"/>
      <c r="M317" s="24"/>
      <c r="N317" s="24"/>
      <c r="O317" s="11">
        <f t="shared" si="5"/>
        <v>0</v>
      </c>
      <c r="P317" s="11">
        <f>SUM($O$4:O317)</f>
        <v>105016.87000000007</v>
      </c>
      <c r="Q317" s="11">
        <f>P317+Summary!$H$5</f>
        <v>105407.76000000007</v>
      </c>
      <c r="R317" s="33" cm="1">
        <f t="array" ref="R317">LOOKUP(4,1/($A$4:A317&lt;&gt;""),$A$4:A317)</f>
        <v>44966</v>
      </c>
    </row>
    <row r="318" spans="1:18" x14ac:dyDescent="0.35">
      <c r="A318" s="22"/>
      <c r="B318" s="23"/>
      <c r="C318" s="24"/>
      <c r="D318" s="24"/>
      <c r="E318" s="24"/>
      <c r="F318" s="24"/>
      <c r="G318" s="24"/>
      <c r="H318" s="24"/>
      <c r="I318" s="24"/>
      <c r="J318" s="24"/>
      <c r="K318" s="24"/>
      <c r="L318" s="24"/>
      <c r="M318" s="24"/>
      <c r="N318" s="24"/>
      <c r="O318" s="11">
        <f t="shared" si="5"/>
        <v>0</v>
      </c>
      <c r="P318" s="11">
        <f>SUM($O$4:O318)</f>
        <v>105016.87000000007</v>
      </c>
      <c r="Q318" s="11">
        <f>P318+Summary!$H$5</f>
        <v>105407.76000000007</v>
      </c>
      <c r="R318" s="33" cm="1">
        <f t="array" ref="R318">LOOKUP(4,1/($A$4:A318&lt;&gt;""),$A$4:A318)</f>
        <v>44966</v>
      </c>
    </row>
    <row r="319" spans="1:18" x14ac:dyDescent="0.35">
      <c r="A319" s="22"/>
      <c r="B319" s="23"/>
      <c r="C319" s="24"/>
      <c r="D319" s="24"/>
      <c r="E319" s="24"/>
      <c r="F319" s="24"/>
      <c r="G319" s="24"/>
      <c r="H319" s="24"/>
      <c r="I319" s="24"/>
      <c r="J319" s="24"/>
      <c r="K319" s="24"/>
      <c r="L319" s="24"/>
      <c r="M319" s="24"/>
      <c r="N319" s="24"/>
      <c r="O319" s="11">
        <f t="shared" si="5"/>
        <v>0</v>
      </c>
      <c r="P319" s="11">
        <f>SUM($O$4:O319)</f>
        <v>105016.87000000007</v>
      </c>
      <c r="Q319" s="11">
        <f>P319+Summary!$H$5</f>
        <v>105407.76000000007</v>
      </c>
      <c r="R319" s="33" cm="1">
        <f t="array" ref="R319">LOOKUP(4,1/($A$4:A319&lt;&gt;""),$A$4:A319)</f>
        <v>44966</v>
      </c>
    </row>
    <row r="320" spans="1:18" x14ac:dyDescent="0.35">
      <c r="A320" s="22"/>
      <c r="B320" s="23"/>
      <c r="C320" s="24"/>
      <c r="D320" s="24"/>
      <c r="E320" s="24"/>
      <c r="F320" s="24"/>
      <c r="G320" s="24"/>
      <c r="H320" s="24"/>
      <c r="I320" s="24"/>
      <c r="J320" s="24"/>
      <c r="K320" s="24"/>
      <c r="L320" s="24"/>
      <c r="M320" s="24"/>
      <c r="N320" s="24"/>
      <c r="O320" s="11">
        <f t="shared" si="5"/>
        <v>0</v>
      </c>
      <c r="P320" s="11">
        <f>SUM($O$4:O320)</f>
        <v>105016.87000000007</v>
      </c>
      <c r="Q320" s="11">
        <f>P320+Summary!$H$5</f>
        <v>105407.76000000007</v>
      </c>
      <c r="R320" s="33" cm="1">
        <f t="array" ref="R320">LOOKUP(4,1/($A$4:A320&lt;&gt;""),$A$4:A320)</f>
        <v>44966</v>
      </c>
    </row>
    <row r="321" spans="1:18" x14ac:dyDescent="0.35">
      <c r="A321" s="22"/>
      <c r="B321" s="23"/>
      <c r="C321" s="24"/>
      <c r="D321" s="24"/>
      <c r="E321" s="24"/>
      <c r="F321" s="24"/>
      <c r="G321" s="24"/>
      <c r="H321" s="24"/>
      <c r="I321" s="24"/>
      <c r="J321" s="24"/>
      <c r="K321" s="24"/>
      <c r="L321" s="24"/>
      <c r="M321" s="24"/>
      <c r="N321" s="24"/>
      <c r="O321" s="11">
        <f t="shared" si="5"/>
        <v>0</v>
      </c>
      <c r="P321" s="11">
        <f>SUM($O$4:O321)</f>
        <v>105016.87000000007</v>
      </c>
      <c r="Q321" s="11">
        <f>P321+Summary!$H$5</f>
        <v>105407.76000000007</v>
      </c>
      <c r="R321" s="33" cm="1">
        <f t="array" ref="R321">LOOKUP(4,1/($A$4:A321&lt;&gt;""),$A$4:A321)</f>
        <v>44966</v>
      </c>
    </row>
    <row r="322" spans="1:18" x14ac:dyDescent="0.35">
      <c r="A322" s="22"/>
      <c r="B322" s="23"/>
      <c r="C322" s="24"/>
      <c r="D322" s="24"/>
      <c r="E322" s="24"/>
      <c r="F322" s="24"/>
      <c r="G322" s="24"/>
      <c r="H322" s="24"/>
      <c r="I322" s="24"/>
      <c r="J322" s="24"/>
      <c r="K322" s="24"/>
      <c r="L322" s="24"/>
      <c r="M322" s="24"/>
      <c r="N322" s="24"/>
      <c r="O322" s="11">
        <f t="shared" si="5"/>
        <v>0</v>
      </c>
      <c r="P322" s="11">
        <f>SUM($O$4:O322)</f>
        <v>105016.87000000007</v>
      </c>
      <c r="Q322" s="11">
        <f>P322+Summary!$H$5</f>
        <v>105407.76000000007</v>
      </c>
      <c r="R322" s="33" cm="1">
        <f t="array" ref="R322">LOOKUP(4,1/($A$4:A322&lt;&gt;""),$A$4:A322)</f>
        <v>44966</v>
      </c>
    </row>
    <row r="323" spans="1:18" x14ac:dyDescent="0.35">
      <c r="A323" s="22"/>
      <c r="B323" s="23"/>
      <c r="C323" s="24"/>
      <c r="D323" s="24"/>
      <c r="E323" s="24"/>
      <c r="F323" s="24"/>
      <c r="G323" s="24"/>
      <c r="H323" s="24"/>
      <c r="I323" s="24"/>
      <c r="J323" s="24"/>
      <c r="K323" s="24"/>
      <c r="L323" s="24"/>
      <c r="M323" s="24"/>
      <c r="N323" s="24"/>
      <c r="O323" s="11">
        <f t="shared" si="5"/>
        <v>0</v>
      </c>
      <c r="P323" s="11">
        <f>SUM($O$4:O323)</f>
        <v>105016.87000000007</v>
      </c>
      <c r="Q323" s="11">
        <f>P323+Summary!$H$5</f>
        <v>105407.76000000007</v>
      </c>
      <c r="R323" s="33" cm="1">
        <f t="array" ref="R323">LOOKUP(4,1/($A$4:A323&lt;&gt;""),$A$4:A323)</f>
        <v>44966</v>
      </c>
    </row>
    <row r="324" spans="1:18" x14ac:dyDescent="0.35">
      <c r="A324" s="22"/>
      <c r="B324" s="23"/>
      <c r="C324" s="24"/>
      <c r="D324" s="24"/>
      <c r="E324" s="24"/>
      <c r="F324" s="24"/>
      <c r="G324" s="24"/>
      <c r="H324" s="24"/>
      <c r="I324" s="24"/>
      <c r="J324" s="24"/>
      <c r="K324" s="24"/>
      <c r="L324" s="24"/>
      <c r="M324" s="24"/>
      <c r="N324" s="24"/>
      <c r="O324" s="11">
        <f t="shared" si="5"/>
        <v>0</v>
      </c>
      <c r="P324" s="11">
        <f>SUM($O$4:O324)</f>
        <v>105016.87000000007</v>
      </c>
      <c r="Q324" s="11">
        <f>P324+Summary!$H$5</f>
        <v>105407.76000000007</v>
      </c>
      <c r="R324" s="33" cm="1">
        <f t="array" ref="R324">LOOKUP(4,1/($A$4:A324&lt;&gt;""),$A$4:A324)</f>
        <v>44966</v>
      </c>
    </row>
    <row r="325" spans="1:18" x14ac:dyDescent="0.35">
      <c r="A325" s="22"/>
      <c r="B325" s="23"/>
      <c r="C325" s="24"/>
      <c r="D325" s="24"/>
      <c r="E325" s="24"/>
      <c r="F325" s="24"/>
      <c r="G325" s="24"/>
      <c r="H325" s="24"/>
      <c r="I325" s="24"/>
      <c r="J325" s="24"/>
      <c r="K325" s="24"/>
      <c r="L325" s="24"/>
      <c r="M325" s="24"/>
      <c r="N325" s="24"/>
      <c r="O325" s="11">
        <f t="shared" si="5"/>
        <v>0</v>
      </c>
      <c r="P325" s="11">
        <f>SUM($O$4:O325)</f>
        <v>105016.87000000007</v>
      </c>
      <c r="Q325" s="11">
        <f>P325+Summary!$H$5</f>
        <v>105407.76000000007</v>
      </c>
      <c r="R325" s="33" cm="1">
        <f t="array" ref="R325">LOOKUP(4,1/($A$4:A325&lt;&gt;""),$A$4:A325)</f>
        <v>44966</v>
      </c>
    </row>
    <row r="326" spans="1:18" x14ac:dyDescent="0.35">
      <c r="A326" s="22"/>
      <c r="B326" s="23"/>
      <c r="C326" s="24"/>
      <c r="D326" s="24"/>
      <c r="E326" s="24"/>
      <c r="F326" s="24"/>
      <c r="G326" s="24"/>
      <c r="H326" s="24"/>
      <c r="I326" s="24"/>
      <c r="J326" s="24"/>
      <c r="K326" s="24"/>
      <c r="L326" s="24"/>
      <c r="M326" s="24"/>
      <c r="N326" s="24"/>
      <c r="O326" s="11">
        <f t="shared" si="5"/>
        <v>0</v>
      </c>
      <c r="P326" s="11">
        <f>SUM($O$4:O326)</f>
        <v>105016.87000000007</v>
      </c>
      <c r="Q326" s="11">
        <f>P326+Summary!$H$5</f>
        <v>105407.76000000007</v>
      </c>
      <c r="R326" s="33" cm="1">
        <f t="array" ref="R326">LOOKUP(4,1/($A$4:A326&lt;&gt;""),$A$4:A326)</f>
        <v>44966</v>
      </c>
    </row>
    <row r="327" spans="1:18" x14ac:dyDescent="0.35">
      <c r="A327" s="22"/>
      <c r="B327" s="23"/>
      <c r="C327" s="24"/>
      <c r="D327" s="24"/>
      <c r="E327" s="24"/>
      <c r="F327" s="24"/>
      <c r="G327" s="24"/>
      <c r="H327" s="24"/>
      <c r="I327" s="24"/>
      <c r="J327" s="24"/>
      <c r="K327" s="24"/>
      <c r="L327" s="24"/>
      <c r="M327" s="24"/>
      <c r="N327" s="24"/>
      <c r="O327" s="11">
        <f t="shared" si="5"/>
        <v>0</v>
      </c>
      <c r="P327" s="11">
        <f>SUM($O$4:O327)</f>
        <v>105016.87000000007</v>
      </c>
      <c r="Q327" s="11">
        <f>P327+Summary!$H$5</f>
        <v>105407.76000000007</v>
      </c>
      <c r="R327" s="33" cm="1">
        <f t="array" ref="R327">LOOKUP(4,1/($A$4:A327&lt;&gt;""),$A$4:A327)</f>
        <v>44966</v>
      </c>
    </row>
    <row r="328" spans="1:18" x14ac:dyDescent="0.35">
      <c r="A328" s="22"/>
      <c r="B328" s="23"/>
      <c r="C328" s="24"/>
      <c r="D328" s="24"/>
      <c r="E328" s="24"/>
      <c r="F328" s="24"/>
      <c r="G328" s="24"/>
      <c r="H328" s="24"/>
      <c r="I328" s="24"/>
      <c r="J328" s="24"/>
      <c r="K328" s="24"/>
      <c r="L328" s="24"/>
      <c r="M328" s="24"/>
      <c r="N328" s="24"/>
      <c r="O328" s="11">
        <f t="shared" si="5"/>
        <v>0</v>
      </c>
      <c r="P328" s="11">
        <f>SUM($O$4:O328)</f>
        <v>105016.87000000007</v>
      </c>
      <c r="Q328" s="11">
        <f>P328+Summary!$H$5</f>
        <v>105407.76000000007</v>
      </c>
      <c r="R328" s="33" cm="1">
        <f t="array" ref="R328">LOOKUP(4,1/($A$4:A328&lt;&gt;""),$A$4:A328)</f>
        <v>44966</v>
      </c>
    </row>
    <row r="329" spans="1:18" x14ac:dyDescent="0.35">
      <c r="A329" s="22"/>
      <c r="B329" s="23"/>
      <c r="C329" s="24"/>
      <c r="D329" s="24"/>
      <c r="E329" s="24"/>
      <c r="F329" s="24"/>
      <c r="G329" s="24"/>
      <c r="H329" s="24"/>
      <c r="I329" s="24"/>
      <c r="J329" s="24"/>
      <c r="K329" s="24"/>
      <c r="L329" s="24"/>
      <c r="M329" s="24"/>
      <c r="N329" s="24"/>
      <c r="O329" s="11">
        <f t="shared" si="5"/>
        <v>0</v>
      </c>
      <c r="P329" s="11">
        <f>SUM($O$4:O329)</f>
        <v>105016.87000000007</v>
      </c>
      <c r="Q329" s="11">
        <f>P329+Summary!$H$5</f>
        <v>105407.76000000007</v>
      </c>
      <c r="R329" s="33" cm="1">
        <f t="array" ref="R329">LOOKUP(4,1/($A$4:A329&lt;&gt;""),$A$4:A329)</f>
        <v>44966</v>
      </c>
    </row>
    <row r="330" spans="1:18" x14ac:dyDescent="0.35">
      <c r="A330" s="22"/>
      <c r="B330" s="23"/>
      <c r="C330" s="24"/>
      <c r="D330" s="24"/>
      <c r="E330" s="24"/>
      <c r="F330" s="24"/>
      <c r="G330" s="24"/>
      <c r="H330" s="24"/>
      <c r="I330" s="24"/>
      <c r="J330" s="24"/>
      <c r="K330" s="24"/>
      <c r="L330" s="24"/>
      <c r="M330" s="24"/>
      <c r="N330" s="24"/>
      <c r="O330" s="11">
        <f t="shared" si="5"/>
        <v>0</v>
      </c>
      <c r="P330" s="11">
        <f>SUM($O$4:O330)</f>
        <v>105016.87000000007</v>
      </c>
      <c r="Q330" s="11">
        <f>P330+Summary!$H$5</f>
        <v>105407.76000000007</v>
      </c>
      <c r="R330" s="33" cm="1">
        <f t="array" ref="R330">LOOKUP(4,1/($A$4:A330&lt;&gt;""),$A$4:A330)</f>
        <v>44966</v>
      </c>
    </row>
    <row r="331" spans="1:18" x14ac:dyDescent="0.35">
      <c r="A331" s="22"/>
      <c r="B331" s="23"/>
      <c r="C331" s="24"/>
      <c r="D331" s="24"/>
      <c r="E331" s="24"/>
      <c r="F331" s="24"/>
      <c r="G331" s="24"/>
      <c r="H331" s="24"/>
      <c r="I331" s="24"/>
      <c r="J331" s="24"/>
      <c r="K331" s="24"/>
      <c r="L331" s="24"/>
      <c r="M331" s="24"/>
      <c r="N331" s="24"/>
      <c r="O331" s="11">
        <f t="shared" si="5"/>
        <v>0</v>
      </c>
      <c r="P331" s="11">
        <f>SUM($O$4:O331)</f>
        <v>105016.87000000007</v>
      </c>
      <c r="Q331" s="11">
        <f>P331+Summary!$H$5</f>
        <v>105407.76000000007</v>
      </c>
      <c r="R331" s="33" cm="1">
        <f t="array" ref="R331">LOOKUP(4,1/($A$4:A331&lt;&gt;""),$A$4:A331)</f>
        <v>44966</v>
      </c>
    </row>
    <row r="332" spans="1:18" x14ac:dyDescent="0.35">
      <c r="A332" s="22"/>
      <c r="B332" s="23"/>
      <c r="C332" s="24"/>
      <c r="D332" s="24"/>
      <c r="E332" s="24"/>
      <c r="F332" s="24"/>
      <c r="G332" s="24"/>
      <c r="H332" s="24"/>
      <c r="I332" s="24"/>
      <c r="J332" s="24"/>
      <c r="K332" s="24"/>
      <c r="L332" s="24"/>
      <c r="M332" s="24"/>
      <c r="N332" s="24"/>
      <c r="O332" s="11">
        <f t="shared" si="5"/>
        <v>0</v>
      </c>
      <c r="P332" s="11">
        <f>SUM($O$4:O332)</f>
        <v>105016.87000000007</v>
      </c>
      <c r="Q332" s="11">
        <f>P332+Summary!$H$5</f>
        <v>105407.76000000007</v>
      </c>
      <c r="R332" s="33" cm="1">
        <f t="array" ref="R332">LOOKUP(4,1/($A$4:A332&lt;&gt;""),$A$4:A332)</f>
        <v>44966</v>
      </c>
    </row>
    <row r="333" spans="1:18" x14ac:dyDescent="0.35">
      <c r="A333" s="22"/>
      <c r="B333" s="23"/>
      <c r="C333" s="24"/>
      <c r="D333" s="24"/>
      <c r="E333" s="24"/>
      <c r="F333" s="24"/>
      <c r="G333" s="24"/>
      <c r="H333" s="24"/>
      <c r="I333" s="24"/>
      <c r="J333" s="24"/>
      <c r="K333" s="24"/>
      <c r="L333" s="24"/>
      <c r="M333" s="24"/>
      <c r="N333" s="24"/>
      <c r="O333" s="11">
        <f t="shared" si="5"/>
        <v>0</v>
      </c>
      <c r="P333" s="11">
        <f>SUM($O$4:O333)</f>
        <v>105016.87000000007</v>
      </c>
      <c r="Q333" s="11">
        <f>P333+Summary!$H$5</f>
        <v>105407.76000000007</v>
      </c>
      <c r="R333" s="33" cm="1">
        <f t="array" ref="R333">LOOKUP(4,1/($A$4:A333&lt;&gt;""),$A$4:A333)</f>
        <v>44966</v>
      </c>
    </row>
    <row r="334" spans="1:18" x14ac:dyDescent="0.35">
      <c r="A334" s="22"/>
      <c r="B334" s="23"/>
      <c r="C334" s="24"/>
      <c r="D334" s="24"/>
      <c r="E334" s="24"/>
      <c r="F334" s="24"/>
      <c r="G334" s="24"/>
      <c r="H334" s="24"/>
      <c r="I334" s="24"/>
      <c r="J334" s="24"/>
      <c r="K334" s="24"/>
      <c r="L334" s="24"/>
      <c r="M334" s="24"/>
      <c r="N334" s="24"/>
      <c r="O334" s="11">
        <f t="shared" si="5"/>
        <v>0</v>
      </c>
      <c r="P334" s="11">
        <f>SUM($O$4:O334)</f>
        <v>105016.87000000007</v>
      </c>
      <c r="Q334" s="11">
        <f>P334+Summary!$H$5</f>
        <v>105407.76000000007</v>
      </c>
      <c r="R334" s="33" cm="1">
        <f t="array" ref="R334">LOOKUP(4,1/($A$4:A334&lt;&gt;""),$A$4:A334)</f>
        <v>44966</v>
      </c>
    </row>
    <row r="335" spans="1:18" x14ac:dyDescent="0.35">
      <c r="A335" s="22"/>
      <c r="B335" s="23"/>
      <c r="C335" s="24"/>
      <c r="D335" s="24"/>
      <c r="E335" s="24"/>
      <c r="F335" s="24"/>
      <c r="G335" s="24"/>
      <c r="H335" s="24"/>
      <c r="I335" s="24"/>
      <c r="J335" s="24"/>
      <c r="K335" s="24"/>
      <c r="L335" s="24"/>
      <c r="M335" s="24"/>
      <c r="N335" s="24"/>
      <c r="O335" s="11">
        <f t="shared" si="5"/>
        <v>0</v>
      </c>
      <c r="P335" s="11">
        <f>SUM($O$4:O335)</f>
        <v>105016.87000000007</v>
      </c>
      <c r="Q335" s="11">
        <f>P335+Summary!$H$5</f>
        <v>105407.76000000007</v>
      </c>
      <c r="R335" s="33" cm="1">
        <f t="array" ref="R335">LOOKUP(4,1/($A$4:A335&lt;&gt;""),$A$4:A335)</f>
        <v>44966</v>
      </c>
    </row>
    <row r="336" spans="1:18" x14ac:dyDescent="0.35">
      <c r="A336" s="22"/>
      <c r="B336" s="23"/>
      <c r="C336" s="24"/>
      <c r="D336" s="24"/>
      <c r="E336" s="24"/>
      <c r="F336" s="24"/>
      <c r="G336" s="24"/>
      <c r="H336" s="24"/>
      <c r="I336" s="24"/>
      <c r="J336" s="24"/>
      <c r="K336" s="24"/>
      <c r="L336" s="24"/>
      <c r="M336" s="24"/>
      <c r="N336" s="24"/>
      <c r="O336" s="11">
        <f t="shared" si="5"/>
        <v>0</v>
      </c>
      <c r="P336" s="11">
        <f>SUM($O$4:O336)</f>
        <v>105016.87000000007</v>
      </c>
      <c r="Q336" s="11">
        <f>P336+Summary!$H$5</f>
        <v>105407.76000000007</v>
      </c>
      <c r="R336" s="33" cm="1">
        <f t="array" ref="R336">LOOKUP(4,1/($A$4:A336&lt;&gt;""),$A$4:A336)</f>
        <v>44966</v>
      </c>
    </row>
    <row r="337" spans="1:18" x14ac:dyDescent="0.35">
      <c r="A337" s="22"/>
      <c r="B337" s="23"/>
      <c r="C337" s="24"/>
      <c r="D337" s="24"/>
      <c r="E337" s="24"/>
      <c r="F337" s="24"/>
      <c r="G337" s="24"/>
      <c r="H337" s="24"/>
      <c r="I337" s="24"/>
      <c r="J337" s="24"/>
      <c r="K337" s="24"/>
      <c r="L337" s="24"/>
      <c r="M337" s="24"/>
      <c r="N337" s="24"/>
      <c r="O337" s="11">
        <f t="shared" si="5"/>
        <v>0</v>
      </c>
      <c r="P337" s="11">
        <f>SUM($O$4:O337)</f>
        <v>105016.87000000007</v>
      </c>
      <c r="Q337" s="11">
        <f>P337+Summary!$H$5</f>
        <v>105407.76000000007</v>
      </c>
      <c r="R337" s="33" cm="1">
        <f t="array" ref="R337">LOOKUP(4,1/($A$4:A337&lt;&gt;""),$A$4:A337)</f>
        <v>44966</v>
      </c>
    </row>
    <row r="338" spans="1:18" x14ac:dyDescent="0.35">
      <c r="A338" s="22"/>
      <c r="B338" s="23"/>
      <c r="C338" s="24"/>
      <c r="D338" s="24"/>
      <c r="E338" s="24"/>
      <c r="F338" s="24"/>
      <c r="G338" s="24"/>
      <c r="H338" s="24"/>
      <c r="I338" s="24"/>
      <c r="J338" s="24"/>
      <c r="K338" s="24"/>
      <c r="L338" s="24"/>
      <c r="M338" s="24"/>
      <c r="N338" s="24"/>
      <c r="O338" s="11">
        <f t="shared" si="5"/>
        <v>0</v>
      </c>
      <c r="P338" s="11">
        <f>SUM($O$4:O338)</f>
        <v>105016.87000000007</v>
      </c>
      <c r="Q338" s="11">
        <f>P338+Summary!$H$5</f>
        <v>105407.76000000007</v>
      </c>
      <c r="R338" s="33" cm="1">
        <f t="array" ref="R338">LOOKUP(4,1/($A$4:A338&lt;&gt;""),$A$4:A338)</f>
        <v>44966</v>
      </c>
    </row>
    <row r="339" spans="1:18" x14ac:dyDescent="0.35">
      <c r="A339" s="22"/>
      <c r="B339" s="23"/>
      <c r="C339" s="24"/>
      <c r="D339" s="24"/>
      <c r="E339" s="24"/>
      <c r="F339" s="24"/>
      <c r="G339" s="24"/>
      <c r="H339" s="24"/>
      <c r="I339" s="24"/>
      <c r="J339" s="24"/>
      <c r="K339" s="24"/>
      <c r="L339" s="24"/>
      <c r="M339" s="24"/>
      <c r="N339" s="24"/>
      <c r="O339" s="11">
        <f t="shared" si="5"/>
        <v>0</v>
      </c>
      <c r="P339" s="11">
        <f>SUM($O$4:O339)</f>
        <v>105016.87000000007</v>
      </c>
      <c r="Q339" s="11">
        <f>P339+Summary!$H$5</f>
        <v>105407.76000000007</v>
      </c>
      <c r="R339" s="33" cm="1">
        <f t="array" ref="R339">LOOKUP(4,1/($A$4:A339&lt;&gt;""),$A$4:A339)</f>
        <v>44966</v>
      </c>
    </row>
    <row r="340" spans="1:18" x14ac:dyDescent="0.35">
      <c r="A340" s="22"/>
      <c r="B340" s="23"/>
      <c r="C340" s="24"/>
      <c r="D340" s="24"/>
      <c r="E340" s="24"/>
      <c r="F340" s="24"/>
      <c r="G340" s="24"/>
      <c r="H340" s="24"/>
      <c r="I340" s="24"/>
      <c r="J340" s="24"/>
      <c r="K340" s="24"/>
      <c r="L340" s="24"/>
      <c r="M340" s="24"/>
      <c r="N340" s="24"/>
      <c r="O340" s="11">
        <f t="shared" si="5"/>
        <v>0</v>
      </c>
      <c r="P340" s="11">
        <f>SUM($O$4:O340)</f>
        <v>105016.87000000007</v>
      </c>
      <c r="Q340" s="11">
        <f>P340+Summary!$H$5</f>
        <v>105407.76000000007</v>
      </c>
      <c r="R340" s="33" cm="1">
        <f t="array" ref="R340">LOOKUP(4,1/($A$4:A340&lt;&gt;""),$A$4:A340)</f>
        <v>44966</v>
      </c>
    </row>
    <row r="341" spans="1:18" x14ac:dyDescent="0.35">
      <c r="A341" s="22"/>
      <c r="B341" s="23"/>
      <c r="C341" s="24"/>
      <c r="D341" s="24"/>
      <c r="E341" s="24"/>
      <c r="F341" s="24"/>
      <c r="G341" s="24"/>
      <c r="H341" s="24"/>
      <c r="I341" s="24"/>
      <c r="J341" s="24"/>
      <c r="K341" s="24"/>
      <c r="L341" s="24"/>
      <c r="M341" s="24"/>
      <c r="N341" s="24"/>
      <c r="O341" s="11">
        <f t="shared" si="5"/>
        <v>0</v>
      </c>
      <c r="P341" s="11">
        <f>SUM($O$4:O341)</f>
        <v>105016.87000000007</v>
      </c>
      <c r="Q341" s="11">
        <f>P341+Summary!$H$5</f>
        <v>105407.76000000007</v>
      </c>
      <c r="R341" s="33" cm="1">
        <f t="array" ref="R341">LOOKUP(4,1/($A$4:A341&lt;&gt;""),$A$4:A341)</f>
        <v>44966</v>
      </c>
    </row>
    <row r="342" spans="1:18" x14ac:dyDescent="0.35">
      <c r="A342" s="22"/>
      <c r="B342" s="23"/>
      <c r="C342" s="24"/>
      <c r="D342" s="24"/>
      <c r="E342" s="24"/>
      <c r="F342" s="24"/>
      <c r="G342" s="24"/>
      <c r="H342" s="24"/>
      <c r="I342" s="24"/>
      <c r="J342" s="24"/>
      <c r="K342" s="24"/>
      <c r="L342" s="24"/>
      <c r="M342" s="24"/>
      <c r="N342" s="24"/>
      <c r="O342" s="11">
        <f t="shared" si="5"/>
        <v>0</v>
      </c>
      <c r="P342" s="11">
        <f>SUM($O$4:O342)</f>
        <v>105016.87000000007</v>
      </c>
      <c r="Q342" s="11">
        <f>P342+Summary!$H$5</f>
        <v>105407.76000000007</v>
      </c>
      <c r="R342" s="33" cm="1">
        <f t="array" ref="R342">LOOKUP(4,1/($A$4:A342&lt;&gt;""),$A$4:A342)</f>
        <v>44966</v>
      </c>
    </row>
    <row r="343" spans="1:18" x14ac:dyDescent="0.35">
      <c r="A343" s="22"/>
      <c r="B343" s="23"/>
      <c r="C343" s="24"/>
      <c r="D343" s="24"/>
      <c r="E343" s="24"/>
      <c r="F343" s="24"/>
      <c r="G343" s="24"/>
      <c r="H343" s="24"/>
      <c r="I343" s="24"/>
      <c r="J343" s="24"/>
      <c r="K343" s="24"/>
      <c r="L343" s="24"/>
      <c r="M343" s="24"/>
      <c r="N343" s="24"/>
      <c r="O343" s="11">
        <f t="shared" si="5"/>
        <v>0</v>
      </c>
      <c r="P343" s="11">
        <f>SUM($O$4:O343)</f>
        <v>105016.87000000007</v>
      </c>
      <c r="Q343" s="11">
        <f>P343+Summary!$H$5</f>
        <v>105407.76000000007</v>
      </c>
      <c r="R343" s="33" cm="1">
        <f t="array" ref="R343">LOOKUP(4,1/($A$4:A343&lt;&gt;""),$A$4:A343)</f>
        <v>44966</v>
      </c>
    </row>
    <row r="344" spans="1:18" x14ac:dyDescent="0.35">
      <c r="A344" s="22"/>
      <c r="B344" s="23"/>
      <c r="C344" s="24"/>
      <c r="D344" s="24"/>
      <c r="E344" s="24"/>
      <c r="F344" s="24"/>
      <c r="G344" s="24"/>
      <c r="H344" s="24"/>
      <c r="I344" s="24"/>
      <c r="J344" s="24"/>
      <c r="K344" s="24"/>
      <c r="L344" s="24"/>
      <c r="M344" s="24"/>
      <c r="N344" s="24"/>
      <c r="O344" s="11">
        <f t="shared" si="5"/>
        <v>0</v>
      </c>
      <c r="P344" s="11">
        <f>SUM($O$4:O344)</f>
        <v>105016.87000000007</v>
      </c>
      <c r="Q344" s="11">
        <f>P344+Summary!$H$5</f>
        <v>105407.76000000007</v>
      </c>
      <c r="R344" s="33" cm="1">
        <f t="array" ref="R344">LOOKUP(4,1/($A$4:A344&lt;&gt;""),$A$4:A344)</f>
        <v>44966</v>
      </c>
    </row>
    <row r="345" spans="1:18" x14ac:dyDescent="0.35">
      <c r="A345" s="22"/>
      <c r="B345" s="23"/>
      <c r="C345" s="24"/>
      <c r="D345" s="24"/>
      <c r="E345" s="24"/>
      <c r="F345" s="24"/>
      <c r="G345" s="24"/>
      <c r="H345" s="24"/>
      <c r="I345" s="24"/>
      <c r="J345" s="24"/>
      <c r="K345" s="24"/>
      <c r="L345" s="24"/>
      <c r="M345" s="24"/>
      <c r="N345" s="24"/>
      <c r="O345" s="11">
        <f t="shared" si="5"/>
        <v>0</v>
      </c>
      <c r="P345" s="11">
        <f>SUM($O$4:O345)</f>
        <v>105016.87000000007</v>
      </c>
      <c r="Q345" s="11">
        <f>P345+Summary!$H$5</f>
        <v>105407.76000000007</v>
      </c>
      <c r="R345" s="33" cm="1">
        <f t="array" ref="R345">LOOKUP(4,1/($A$4:A345&lt;&gt;""),$A$4:A345)</f>
        <v>44966</v>
      </c>
    </row>
    <row r="346" spans="1:18" x14ac:dyDescent="0.35">
      <c r="A346" s="22"/>
      <c r="B346" s="23"/>
      <c r="C346" s="24"/>
      <c r="D346" s="24"/>
      <c r="E346" s="24"/>
      <c r="F346" s="24"/>
      <c r="G346" s="24"/>
      <c r="H346" s="24"/>
      <c r="I346" s="24"/>
      <c r="J346" s="24"/>
      <c r="K346" s="24"/>
      <c r="L346" s="24"/>
      <c r="M346" s="24"/>
      <c r="N346" s="24"/>
      <c r="O346" s="11">
        <f t="shared" si="5"/>
        <v>0</v>
      </c>
      <c r="P346" s="11">
        <f>SUM($O$4:O346)</f>
        <v>105016.87000000007</v>
      </c>
      <c r="Q346" s="11">
        <f>P346+Summary!$H$5</f>
        <v>105407.76000000007</v>
      </c>
      <c r="R346" s="33" cm="1">
        <f t="array" ref="R346">LOOKUP(4,1/($A$4:A346&lt;&gt;""),$A$4:A346)</f>
        <v>44966</v>
      </c>
    </row>
    <row r="347" spans="1:18" x14ac:dyDescent="0.35">
      <c r="A347" s="22"/>
      <c r="B347" s="23"/>
      <c r="C347" s="24"/>
      <c r="D347" s="24"/>
      <c r="E347" s="24"/>
      <c r="F347" s="24"/>
      <c r="G347" s="24"/>
      <c r="H347" s="24"/>
      <c r="I347" s="24"/>
      <c r="J347" s="24"/>
      <c r="K347" s="24"/>
      <c r="L347" s="24"/>
      <c r="M347" s="24"/>
      <c r="N347" s="24"/>
      <c r="O347" s="11">
        <f t="shared" si="5"/>
        <v>0</v>
      </c>
      <c r="P347" s="11">
        <f>SUM($O$4:O347)</f>
        <v>105016.87000000007</v>
      </c>
      <c r="Q347" s="11">
        <f>P347+Summary!$H$5</f>
        <v>105407.76000000007</v>
      </c>
      <c r="R347" s="33" cm="1">
        <f t="array" ref="R347">LOOKUP(4,1/($A$4:A347&lt;&gt;""),$A$4:A347)</f>
        <v>44966</v>
      </c>
    </row>
    <row r="348" spans="1:18" x14ac:dyDescent="0.35">
      <c r="A348" s="22"/>
      <c r="B348" s="23"/>
      <c r="C348" s="24"/>
      <c r="D348" s="24"/>
      <c r="E348" s="24"/>
      <c r="F348" s="24"/>
      <c r="G348" s="24"/>
      <c r="H348" s="24"/>
      <c r="I348" s="24"/>
      <c r="J348" s="24"/>
      <c r="K348" s="24"/>
      <c r="L348" s="24"/>
      <c r="M348" s="24"/>
      <c r="N348" s="24"/>
      <c r="O348" s="11">
        <f t="shared" si="5"/>
        <v>0</v>
      </c>
      <c r="P348" s="11">
        <f>SUM($O$4:O348)</f>
        <v>105016.87000000007</v>
      </c>
      <c r="Q348" s="11">
        <f>P348+Summary!$H$5</f>
        <v>105407.76000000007</v>
      </c>
      <c r="R348" s="33" cm="1">
        <f t="array" ref="R348">LOOKUP(4,1/($A$4:A348&lt;&gt;""),$A$4:A348)</f>
        <v>44966</v>
      </c>
    </row>
    <row r="349" spans="1:18" x14ac:dyDescent="0.35">
      <c r="A349" s="22"/>
      <c r="B349" s="23"/>
      <c r="C349" s="24"/>
      <c r="D349" s="24"/>
      <c r="E349" s="24"/>
      <c r="F349" s="24"/>
      <c r="G349" s="24"/>
      <c r="H349" s="24"/>
      <c r="I349" s="24"/>
      <c r="J349" s="24"/>
      <c r="K349" s="24"/>
      <c r="L349" s="24"/>
      <c r="M349" s="24"/>
      <c r="N349" s="24"/>
      <c r="O349" s="11">
        <f t="shared" si="5"/>
        <v>0</v>
      </c>
      <c r="P349" s="11">
        <f>SUM($O$4:O349)</f>
        <v>105016.87000000007</v>
      </c>
      <c r="Q349" s="11">
        <f>P349+Summary!$H$5</f>
        <v>105407.76000000007</v>
      </c>
      <c r="R349" s="33" cm="1">
        <f t="array" ref="R349">LOOKUP(4,1/($A$4:A349&lt;&gt;""),$A$4:A349)</f>
        <v>44966</v>
      </c>
    </row>
    <row r="350" spans="1:18" x14ac:dyDescent="0.35">
      <c r="A350" s="22"/>
      <c r="B350" s="23"/>
      <c r="C350" s="24"/>
      <c r="D350" s="24"/>
      <c r="E350" s="24"/>
      <c r="F350" s="24"/>
      <c r="G350" s="24"/>
      <c r="H350" s="24"/>
      <c r="I350" s="24"/>
      <c r="J350" s="24"/>
      <c r="K350" s="24"/>
      <c r="L350" s="24"/>
      <c r="M350" s="24"/>
      <c r="N350" s="24"/>
      <c r="O350" s="11">
        <f t="shared" si="5"/>
        <v>0</v>
      </c>
      <c r="P350" s="11">
        <f>SUM($O$4:O350)</f>
        <v>105016.87000000007</v>
      </c>
      <c r="Q350" s="11">
        <f>P350+Summary!$H$5</f>
        <v>105407.76000000007</v>
      </c>
      <c r="R350" s="33" cm="1">
        <f t="array" ref="R350">LOOKUP(4,1/($A$4:A350&lt;&gt;""),$A$4:A350)</f>
        <v>44966</v>
      </c>
    </row>
    <row r="351" spans="1:18" x14ac:dyDescent="0.35">
      <c r="A351" s="22"/>
      <c r="B351" s="23"/>
      <c r="C351" s="24"/>
      <c r="D351" s="24"/>
      <c r="E351" s="24"/>
      <c r="F351" s="24"/>
      <c r="G351" s="24"/>
      <c r="H351" s="24"/>
      <c r="I351" s="24"/>
      <c r="J351" s="24"/>
      <c r="K351" s="24"/>
      <c r="L351" s="24"/>
      <c r="M351" s="24"/>
      <c r="N351" s="24"/>
      <c r="O351" s="11">
        <f t="shared" si="5"/>
        <v>0</v>
      </c>
      <c r="P351" s="11">
        <f>SUM($O$4:O351)</f>
        <v>105016.87000000007</v>
      </c>
      <c r="Q351" s="11">
        <f>P351+Summary!$H$5</f>
        <v>105407.76000000007</v>
      </c>
      <c r="R351" s="33" cm="1">
        <f t="array" ref="R351">LOOKUP(4,1/($A$4:A351&lt;&gt;""),$A$4:A351)</f>
        <v>44966</v>
      </c>
    </row>
    <row r="352" spans="1:18" x14ac:dyDescent="0.35">
      <c r="A352" s="22"/>
      <c r="B352" s="23"/>
      <c r="C352" s="24"/>
      <c r="D352" s="24"/>
      <c r="E352" s="24"/>
      <c r="F352" s="24"/>
      <c r="G352" s="24"/>
      <c r="H352" s="24"/>
      <c r="I352" s="24"/>
      <c r="J352" s="24"/>
      <c r="K352" s="24"/>
      <c r="L352" s="24"/>
      <c r="M352" s="24"/>
      <c r="N352" s="24"/>
      <c r="O352" s="11">
        <f t="shared" si="5"/>
        <v>0</v>
      </c>
      <c r="P352" s="11">
        <f>SUM($O$4:O352)</f>
        <v>105016.87000000007</v>
      </c>
      <c r="Q352" s="11">
        <f>P352+Summary!$H$5</f>
        <v>105407.76000000007</v>
      </c>
      <c r="R352" s="33" cm="1">
        <f t="array" ref="R352">LOOKUP(4,1/($A$4:A352&lt;&gt;""),$A$4:A352)</f>
        <v>44966</v>
      </c>
    </row>
    <row r="353" spans="1:18" x14ac:dyDescent="0.35">
      <c r="A353" s="22"/>
      <c r="B353" s="23"/>
      <c r="C353" s="24"/>
      <c r="D353" s="24"/>
      <c r="E353" s="24"/>
      <c r="F353" s="24"/>
      <c r="G353" s="24"/>
      <c r="H353" s="24"/>
      <c r="I353" s="24"/>
      <c r="J353" s="24"/>
      <c r="K353" s="24"/>
      <c r="L353" s="24"/>
      <c r="M353" s="24"/>
      <c r="N353" s="24"/>
      <c r="O353" s="11">
        <f t="shared" si="5"/>
        <v>0</v>
      </c>
      <c r="P353" s="11">
        <f>SUM($O$4:O353)</f>
        <v>105016.87000000007</v>
      </c>
      <c r="Q353" s="11">
        <f>P353+Summary!$H$5</f>
        <v>105407.76000000007</v>
      </c>
      <c r="R353" s="33" cm="1">
        <f t="array" ref="R353">LOOKUP(4,1/($A$4:A353&lt;&gt;""),$A$4:A353)</f>
        <v>44966</v>
      </c>
    </row>
    <row r="354" spans="1:18" x14ac:dyDescent="0.35">
      <c r="A354" s="22"/>
      <c r="B354" s="23"/>
      <c r="C354" s="24"/>
      <c r="D354" s="24"/>
      <c r="E354" s="24"/>
      <c r="F354" s="24"/>
      <c r="G354" s="24"/>
      <c r="H354" s="24"/>
      <c r="I354" s="24"/>
      <c r="J354" s="24"/>
      <c r="K354" s="24"/>
      <c r="L354" s="24"/>
      <c r="M354" s="24"/>
      <c r="N354" s="24"/>
      <c r="O354" s="11">
        <f t="shared" si="5"/>
        <v>0</v>
      </c>
      <c r="P354" s="11">
        <f>SUM($O$4:O354)</f>
        <v>105016.87000000007</v>
      </c>
      <c r="Q354" s="11">
        <f>P354+Summary!$H$5</f>
        <v>105407.76000000007</v>
      </c>
      <c r="R354" s="33" cm="1">
        <f t="array" ref="R354">LOOKUP(4,1/($A$4:A354&lt;&gt;""),$A$4:A354)</f>
        <v>44966</v>
      </c>
    </row>
    <row r="355" spans="1:18" x14ac:dyDescent="0.35">
      <c r="A355" s="22"/>
      <c r="B355" s="23"/>
      <c r="C355" s="24"/>
      <c r="D355" s="24"/>
      <c r="E355" s="24"/>
      <c r="F355" s="24"/>
      <c r="G355" s="24"/>
      <c r="H355" s="24"/>
      <c r="I355" s="24"/>
      <c r="J355" s="24"/>
      <c r="K355" s="24"/>
      <c r="L355" s="24"/>
      <c r="M355" s="24"/>
      <c r="N355" s="24"/>
      <c r="O355" s="11">
        <f t="shared" si="5"/>
        <v>0</v>
      </c>
      <c r="P355" s="11">
        <f>SUM($O$4:O355)</f>
        <v>105016.87000000007</v>
      </c>
      <c r="Q355" s="11">
        <f>P355+Summary!$H$5</f>
        <v>105407.76000000007</v>
      </c>
      <c r="R355" s="33" cm="1">
        <f t="array" ref="R355">LOOKUP(4,1/($A$4:A355&lt;&gt;""),$A$4:A355)</f>
        <v>44966</v>
      </c>
    </row>
    <row r="356" spans="1:18" x14ac:dyDescent="0.35">
      <c r="A356" s="22"/>
      <c r="B356" s="23"/>
      <c r="C356" s="24"/>
      <c r="D356" s="24"/>
      <c r="E356" s="24"/>
      <c r="F356" s="24"/>
      <c r="G356" s="24"/>
      <c r="H356" s="24"/>
      <c r="I356" s="24"/>
      <c r="J356" s="24"/>
      <c r="K356" s="24"/>
      <c r="L356" s="24"/>
      <c r="M356" s="24"/>
      <c r="N356" s="24"/>
      <c r="O356" s="11">
        <f t="shared" si="5"/>
        <v>0</v>
      </c>
      <c r="P356" s="11">
        <f>SUM($O$4:O356)</f>
        <v>105016.87000000007</v>
      </c>
      <c r="Q356" s="11">
        <f>P356+Summary!$H$5</f>
        <v>105407.76000000007</v>
      </c>
      <c r="R356" s="33" cm="1">
        <f t="array" ref="R356">LOOKUP(4,1/($A$4:A356&lt;&gt;""),$A$4:A356)</f>
        <v>44966</v>
      </c>
    </row>
    <row r="357" spans="1:18" x14ac:dyDescent="0.35">
      <c r="A357" s="22"/>
      <c r="B357" s="23"/>
      <c r="C357" s="24"/>
      <c r="D357" s="24"/>
      <c r="E357" s="24"/>
      <c r="F357" s="24"/>
      <c r="G357" s="24"/>
      <c r="H357" s="24"/>
      <c r="I357" s="24"/>
      <c r="J357" s="24"/>
      <c r="K357" s="24"/>
      <c r="L357" s="24"/>
      <c r="M357" s="24"/>
      <c r="N357" s="24"/>
      <c r="O357" s="11">
        <f t="shared" si="5"/>
        <v>0</v>
      </c>
      <c r="P357" s="11">
        <f>SUM($O$4:O357)</f>
        <v>105016.87000000007</v>
      </c>
      <c r="Q357" s="11">
        <f>P357+Summary!$H$5</f>
        <v>105407.76000000007</v>
      </c>
      <c r="R357" s="33" cm="1">
        <f t="array" ref="R357">LOOKUP(4,1/($A$4:A357&lt;&gt;""),$A$4:A357)</f>
        <v>44966</v>
      </c>
    </row>
    <row r="358" spans="1:18" x14ac:dyDescent="0.35">
      <c r="A358" s="22"/>
      <c r="B358" s="23"/>
      <c r="C358" s="24"/>
      <c r="D358" s="24"/>
      <c r="E358" s="24"/>
      <c r="F358" s="24"/>
      <c r="G358" s="24"/>
      <c r="H358" s="24"/>
      <c r="I358" s="24"/>
      <c r="J358" s="24"/>
      <c r="K358" s="24"/>
      <c r="L358" s="24"/>
      <c r="M358" s="24"/>
      <c r="N358" s="24"/>
      <c r="O358" s="11">
        <f t="shared" si="5"/>
        <v>0</v>
      </c>
      <c r="P358" s="11">
        <f>SUM($O$4:O358)</f>
        <v>105016.87000000007</v>
      </c>
      <c r="Q358" s="11">
        <f>P358+Summary!$H$5</f>
        <v>105407.76000000007</v>
      </c>
      <c r="R358" s="33" cm="1">
        <f t="array" ref="R358">LOOKUP(4,1/($A$4:A358&lt;&gt;""),$A$4:A358)</f>
        <v>44966</v>
      </c>
    </row>
    <row r="359" spans="1:18" x14ac:dyDescent="0.35">
      <c r="A359" s="22"/>
      <c r="B359" s="23"/>
      <c r="C359" s="24"/>
      <c r="D359" s="24"/>
      <c r="E359" s="24"/>
      <c r="F359" s="24"/>
      <c r="G359" s="24"/>
      <c r="H359" s="24"/>
      <c r="I359" s="24"/>
      <c r="J359" s="24"/>
      <c r="K359" s="24"/>
      <c r="L359" s="24"/>
      <c r="M359" s="24"/>
      <c r="N359" s="24"/>
      <c r="O359" s="11">
        <f t="shared" si="5"/>
        <v>0</v>
      </c>
      <c r="P359" s="11">
        <f>SUM($O$4:O359)</f>
        <v>105016.87000000007</v>
      </c>
      <c r="Q359" s="11">
        <f>P359+Summary!$H$5</f>
        <v>105407.76000000007</v>
      </c>
      <c r="R359" s="33" cm="1">
        <f t="array" ref="R359">LOOKUP(4,1/($A$4:A359&lt;&gt;""),$A$4:A359)</f>
        <v>44966</v>
      </c>
    </row>
    <row r="360" spans="1:18" x14ac:dyDescent="0.35">
      <c r="A360" s="22"/>
      <c r="B360" s="23"/>
      <c r="C360" s="24"/>
      <c r="D360" s="24"/>
      <c r="E360" s="24"/>
      <c r="F360" s="24"/>
      <c r="G360" s="24"/>
      <c r="H360" s="24"/>
      <c r="I360" s="24"/>
      <c r="J360" s="24"/>
      <c r="K360" s="24"/>
      <c r="L360" s="24"/>
      <c r="M360" s="24"/>
      <c r="N360" s="24"/>
      <c r="O360" s="11">
        <f t="shared" si="5"/>
        <v>0</v>
      </c>
      <c r="P360" s="11">
        <f>SUM($O$4:O360)</f>
        <v>105016.87000000007</v>
      </c>
      <c r="Q360" s="11">
        <f>P360+Summary!$H$5</f>
        <v>105407.76000000007</v>
      </c>
      <c r="R360" s="33" cm="1">
        <f t="array" ref="R360">LOOKUP(4,1/($A$4:A360&lt;&gt;""),$A$4:A360)</f>
        <v>44966</v>
      </c>
    </row>
    <row r="361" spans="1:18" x14ac:dyDescent="0.35">
      <c r="A361" s="22"/>
      <c r="B361" s="23"/>
      <c r="C361" s="24"/>
      <c r="D361" s="24"/>
      <c r="E361" s="24"/>
      <c r="F361" s="24"/>
      <c r="G361" s="24"/>
      <c r="H361" s="24"/>
      <c r="I361" s="24"/>
      <c r="J361" s="24"/>
      <c r="K361" s="24"/>
      <c r="L361" s="24"/>
      <c r="M361" s="24"/>
      <c r="N361" s="24"/>
      <c r="O361" s="11">
        <f t="shared" si="5"/>
        <v>0</v>
      </c>
      <c r="P361" s="11">
        <f>SUM($O$4:O361)</f>
        <v>105016.87000000007</v>
      </c>
      <c r="Q361" s="11">
        <f>P361+Summary!$H$5</f>
        <v>105407.76000000007</v>
      </c>
      <c r="R361" s="33" cm="1">
        <f t="array" ref="R361">LOOKUP(4,1/($A$4:A361&lt;&gt;""),$A$4:A361)</f>
        <v>44966</v>
      </c>
    </row>
    <row r="362" spans="1:18" x14ac:dyDescent="0.35">
      <c r="A362" s="22"/>
      <c r="B362" s="23"/>
      <c r="C362" s="24"/>
      <c r="D362" s="24"/>
      <c r="E362" s="24"/>
      <c r="F362" s="24"/>
      <c r="G362" s="24"/>
      <c r="H362" s="24"/>
      <c r="I362" s="24"/>
      <c r="J362" s="24"/>
      <c r="K362" s="24"/>
      <c r="L362" s="24"/>
      <c r="M362" s="24"/>
      <c r="N362" s="24"/>
      <c r="O362" s="11">
        <f t="shared" si="5"/>
        <v>0</v>
      </c>
      <c r="P362" s="11">
        <f>SUM($O$4:O362)</f>
        <v>105016.87000000007</v>
      </c>
      <c r="Q362" s="11">
        <f>P362+Summary!$H$5</f>
        <v>105407.76000000007</v>
      </c>
      <c r="R362" s="33" cm="1">
        <f t="array" ref="R362">LOOKUP(4,1/($A$4:A362&lt;&gt;""),$A$4:A362)</f>
        <v>44966</v>
      </c>
    </row>
    <row r="363" spans="1:18" x14ac:dyDescent="0.35">
      <c r="A363" s="22"/>
      <c r="B363" s="23"/>
      <c r="C363" s="24"/>
      <c r="D363" s="24"/>
      <c r="E363" s="24"/>
      <c r="F363" s="24"/>
      <c r="G363" s="24"/>
      <c r="H363" s="24"/>
      <c r="I363" s="24"/>
      <c r="J363" s="24"/>
      <c r="K363" s="24"/>
      <c r="L363" s="24"/>
      <c r="M363" s="24"/>
      <c r="N363" s="24"/>
      <c r="O363" s="11">
        <f t="shared" si="5"/>
        <v>0</v>
      </c>
      <c r="P363" s="11">
        <f>SUM($O$4:O363)</f>
        <v>105016.87000000007</v>
      </c>
      <c r="Q363" s="11">
        <f>P363+Summary!$H$5</f>
        <v>105407.76000000007</v>
      </c>
      <c r="R363" s="33" cm="1">
        <f t="array" ref="R363">LOOKUP(4,1/($A$4:A363&lt;&gt;""),$A$4:A363)</f>
        <v>44966</v>
      </c>
    </row>
    <row r="364" spans="1:18" x14ac:dyDescent="0.35">
      <c r="A364" s="22"/>
      <c r="B364" s="23"/>
      <c r="C364" s="24"/>
      <c r="D364" s="24"/>
      <c r="E364" s="24"/>
      <c r="F364" s="24"/>
      <c r="G364" s="24"/>
      <c r="H364" s="24"/>
      <c r="I364" s="24"/>
      <c r="J364" s="24"/>
      <c r="K364" s="24"/>
      <c r="L364" s="24"/>
      <c r="M364" s="24"/>
      <c r="N364" s="24"/>
      <c r="O364" s="11">
        <f t="shared" si="5"/>
        <v>0</v>
      </c>
      <c r="P364" s="11">
        <f>SUM($O$4:O364)</f>
        <v>105016.87000000007</v>
      </c>
      <c r="Q364" s="11">
        <f>P364+Summary!$H$5</f>
        <v>105407.76000000007</v>
      </c>
      <c r="R364" s="33" cm="1">
        <f t="array" ref="R364">LOOKUP(4,1/($A$4:A364&lt;&gt;""),$A$4:A364)</f>
        <v>44966</v>
      </c>
    </row>
    <row r="365" spans="1:18" x14ac:dyDescent="0.35">
      <c r="A365" s="22"/>
      <c r="B365" s="23"/>
      <c r="C365" s="24"/>
      <c r="D365" s="24"/>
      <c r="E365" s="24"/>
      <c r="F365" s="24"/>
      <c r="G365" s="24"/>
      <c r="H365" s="24"/>
      <c r="I365" s="24"/>
      <c r="J365" s="24"/>
      <c r="K365" s="24"/>
      <c r="L365" s="24"/>
      <c r="M365" s="24"/>
      <c r="N365" s="24"/>
      <c r="O365" s="11">
        <f t="shared" si="5"/>
        <v>0</v>
      </c>
      <c r="P365" s="11">
        <f>SUM($O$4:O365)</f>
        <v>105016.87000000007</v>
      </c>
      <c r="Q365" s="11">
        <f>P365+Summary!$H$5</f>
        <v>105407.76000000007</v>
      </c>
      <c r="R365" s="33" cm="1">
        <f t="array" ref="R365">LOOKUP(4,1/($A$4:A365&lt;&gt;""),$A$4:A365)</f>
        <v>44966</v>
      </c>
    </row>
    <row r="366" spans="1:18" x14ac:dyDescent="0.35">
      <c r="A366" s="22"/>
      <c r="B366" s="23"/>
      <c r="C366" s="24"/>
      <c r="D366" s="24"/>
      <c r="E366" s="24"/>
      <c r="F366" s="24"/>
      <c r="G366" s="24"/>
      <c r="H366" s="24"/>
      <c r="I366" s="24"/>
      <c r="J366" s="24"/>
      <c r="K366" s="24"/>
      <c r="L366" s="24"/>
      <c r="M366" s="24"/>
      <c r="N366" s="24"/>
      <c r="O366" s="11">
        <f t="shared" si="5"/>
        <v>0</v>
      </c>
      <c r="P366" s="11">
        <f>SUM($O$4:O366)</f>
        <v>105016.87000000007</v>
      </c>
      <c r="Q366" s="11">
        <f>P366+Summary!$H$5</f>
        <v>105407.76000000007</v>
      </c>
      <c r="R366" s="33" cm="1">
        <f t="array" ref="R366">LOOKUP(4,1/($A$4:A366&lt;&gt;""),$A$4:A366)</f>
        <v>44966</v>
      </c>
    </row>
    <row r="367" spans="1:18" x14ac:dyDescent="0.35">
      <c r="A367" s="22"/>
      <c r="B367" s="23"/>
      <c r="C367" s="24"/>
      <c r="D367" s="24"/>
      <c r="E367" s="24"/>
      <c r="F367" s="24"/>
      <c r="G367" s="24"/>
      <c r="H367" s="24"/>
      <c r="I367" s="24"/>
      <c r="J367" s="24"/>
      <c r="K367" s="24"/>
      <c r="L367" s="24"/>
      <c r="M367" s="24"/>
      <c r="N367" s="24"/>
      <c r="O367" s="11">
        <f t="shared" si="5"/>
        <v>0</v>
      </c>
      <c r="P367" s="11">
        <f>SUM($O$4:O367)</f>
        <v>105016.87000000007</v>
      </c>
      <c r="Q367" s="11">
        <f>P367+Summary!$H$5</f>
        <v>105407.76000000007</v>
      </c>
      <c r="R367" s="33" cm="1">
        <f t="array" ref="R367">LOOKUP(4,1/($A$4:A367&lt;&gt;""),$A$4:A367)</f>
        <v>44966</v>
      </c>
    </row>
    <row r="368" spans="1:18" x14ac:dyDescent="0.35">
      <c r="A368" s="22"/>
      <c r="B368" s="23"/>
      <c r="C368" s="24"/>
      <c r="D368" s="24"/>
      <c r="E368" s="24"/>
      <c r="F368" s="24"/>
      <c r="G368" s="24"/>
      <c r="H368" s="24"/>
      <c r="I368" s="24"/>
      <c r="J368" s="24"/>
      <c r="K368" s="24"/>
      <c r="L368" s="24"/>
      <c r="M368" s="24"/>
      <c r="N368" s="24"/>
      <c r="O368" s="11">
        <f t="shared" si="5"/>
        <v>0</v>
      </c>
      <c r="P368" s="11">
        <f>SUM($O$4:O368)</f>
        <v>105016.87000000007</v>
      </c>
      <c r="Q368" s="11">
        <f>P368+Summary!$H$5</f>
        <v>105407.76000000007</v>
      </c>
      <c r="R368" s="33" cm="1">
        <f t="array" ref="R368">LOOKUP(4,1/($A$4:A368&lt;&gt;""),$A$4:A368)</f>
        <v>44966</v>
      </c>
    </row>
    <row r="369" spans="1:18" x14ac:dyDescent="0.35">
      <c r="A369" s="22"/>
      <c r="B369" s="23"/>
      <c r="C369" s="24"/>
      <c r="D369" s="24"/>
      <c r="E369" s="24"/>
      <c r="F369" s="24"/>
      <c r="G369" s="24"/>
      <c r="H369" s="24"/>
      <c r="I369" s="24"/>
      <c r="J369" s="24"/>
      <c r="K369" s="24"/>
      <c r="L369" s="24"/>
      <c r="M369" s="24"/>
      <c r="N369" s="24"/>
      <c r="O369" s="11">
        <f t="shared" si="5"/>
        <v>0</v>
      </c>
      <c r="P369" s="11">
        <f>SUM($O$4:O369)</f>
        <v>105016.87000000007</v>
      </c>
      <c r="Q369" s="11">
        <f>P369+Summary!$H$5</f>
        <v>105407.76000000007</v>
      </c>
      <c r="R369" s="33" cm="1">
        <f t="array" ref="R369">LOOKUP(4,1/($A$4:A369&lt;&gt;""),$A$4:A369)</f>
        <v>44966</v>
      </c>
    </row>
    <row r="370" spans="1:18" x14ac:dyDescent="0.35">
      <c r="A370" s="22"/>
      <c r="B370" s="23"/>
      <c r="C370" s="24"/>
      <c r="D370" s="24"/>
      <c r="E370" s="24"/>
      <c r="F370" s="24"/>
      <c r="G370" s="24"/>
      <c r="H370" s="24"/>
      <c r="I370" s="24"/>
      <c r="J370" s="24"/>
      <c r="K370" s="24"/>
      <c r="L370" s="24"/>
      <c r="M370" s="24"/>
      <c r="N370" s="24"/>
      <c r="O370" s="11">
        <f t="shared" si="5"/>
        <v>0</v>
      </c>
      <c r="P370" s="11">
        <f>SUM($O$4:O370)</f>
        <v>105016.87000000007</v>
      </c>
      <c r="Q370" s="11">
        <f>P370+Summary!$H$5</f>
        <v>105407.76000000007</v>
      </c>
      <c r="R370" s="33" cm="1">
        <f t="array" ref="R370">LOOKUP(4,1/($A$4:A370&lt;&gt;""),$A$4:A370)</f>
        <v>44966</v>
      </c>
    </row>
    <row r="371" spans="1:18" x14ac:dyDescent="0.35">
      <c r="A371" s="22"/>
      <c r="B371" s="23"/>
      <c r="C371" s="24"/>
      <c r="D371" s="24"/>
      <c r="E371" s="24"/>
      <c r="F371" s="24"/>
      <c r="G371" s="24"/>
      <c r="H371" s="24"/>
      <c r="I371" s="24"/>
      <c r="J371" s="24"/>
      <c r="K371" s="24"/>
      <c r="L371" s="24"/>
      <c r="M371" s="24"/>
      <c r="N371" s="24"/>
      <c r="O371" s="11">
        <f t="shared" si="5"/>
        <v>0</v>
      </c>
      <c r="P371" s="11">
        <f>SUM($O$4:O371)</f>
        <v>105016.87000000007</v>
      </c>
      <c r="Q371" s="11">
        <f>P371+Summary!$H$5</f>
        <v>105407.76000000007</v>
      </c>
      <c r="R371" s="33" cm="1">
        <f t="array" ref="R371">LOOKUP(4,1/($A$4:A371&lt;&gt;""),$A$4:A371)</f>
        <v>44966</v>
      </c>
    </row>
    <row r="372" spans="1:18" x14ac:dyDescent="0.35">
      <c r="A372" s="22"/>
      <c r="B372" s="23"/>
      <c r="C372" s="24"/>
      <c r="D372" s="24"/>
      <c r="E372" s="24"/>
      <c r="F372" s="24"/>
      <c r="G372" s="24"/>
      <c r="H372" s="24"/>
      <c r="I372" s="24"/>
      <c r="J372" s="24"/>
      <c r="K372" s="24"/>
      <c r="L372" s="24"/>
      <c r="M372" s="24"/>
      <c r="N372" s="24"/>
      <c r="O372" s="11">
        <f t="shared" si="5"/>
        <v>0</v>
      </c>
      <c r="P372" s="11">
        <f>SUM($O$4:O372)</f>
        <v>105016.87000000007</v>
      </c>
      <c r="Q372" s="11">
        <f>P372+Summary!$H$5</f>
        <v>105407.76000000007</v>
      </c>
      <c r="R372" s="33" cm="1">
        <f t="array" ref="R372">LOOKUP(4,1/($A$4:A372&lt;&gt;""),$A$4:A372)</f>
        <v>44966</v>
      </c>
    </row>
    <row r="373" spans="1:18" x14ac:dyDescent="0.35">
      <c r="A373" s="22"/>
      <c r="B373" s="23"/>
      <c r="C373" s="24"/>
      <c r="D373" s="24"/>
      <c r="E373" s="24"/>
      <c r="F373" s="24"/>
      <c r="G373" s="24"/>
      <c r="H373" s="24"/>
      <c r="I373" s="24"/>
      <c r="J373" s="24"/>
      <c r="K373" s="24"/>
      <c r="L373" s="24"/>
      <c r="M373" s="24"/>
      <c r="N373" s="24"/>
      <c r="O373" s="11">
        <f t="shared" si="5"/>
        <v>0</v>
      </c>
      <c r="P373" s="11">
        <f>SUM($O$4:O373)</f>
        <v>105016.87000000007</v>
      </c>
      <c r="Q373" s="11">
        <f>P373+Summary!$H$5</f>
        <v>105407.76000000007</v>
      </c>
      <c r="R373" s="33" cm="1">
        <f t="array" ref="R373">LOOKUP(4,1/($A$4:A373&lt;&gt;""),$A$4:A373)</f>
        <v>44966</v>
      </c>
    </row>
    <row r="374" spans="1:18" x14ac:dyDescent="0.35">
      <c r="A374" s="22"/>
      <c r="B374" s="23"/>
      <c r="C374" s="24"/>
      <c r="D374" s="24"/>
      <c r="E374" s="24"/>
      <c r="F374" s="24"/>
      <c r="G374" s="24"/>
      <c r="H374" s="24"/>
      <c r="I374" s="24"/>
      <c r="J374" s="24"/>
      <c r="K374" s="24"/>
      <c r="L374" s="24"/>
      <c r="M374" s="24"/>
      <c r="N374" s="24"/>
      <c r="O374" s="11">
        <f t="shared" si="5"/>
        <v>0</v>
      </c>
      <c r="P374" s="11">
        <f>SUM($O$4:O374)</f>
        <v>105016.87000000007</v>
      </c>
      <c r="Q374" s="11">
        <f>P374+Summary!$H$5</f>
        <v>105407.76000000007</v>
      </c>
      <c r="R374" s="33" cm="1">
        <f t="array" ref="R374">LOOKUP(4,1/($A$4:A374&lt;&gt;""),$A$4:A374)</f>
        <v>44966</v>
      </c>
    </row>
    <row r="375" spans="1:18" x14ac:dyDescent="0.35">
      <c r="A375" s="22"/>
      <c r="B375" s="23"/>
      <c r="C375" s="24"/>
      <c r="D375" s="24"/>
      <c r="E375" s="24"/>
      <c r="F375" s="24"/>
      <c r="G375" s="24"/>
      <c r="H375" s="24"/>
      <c r="I375" s="24"/>
      <c r="J375" s="24"/>
      <c r="K375" s="24"/>
      <c r="L375" s="24"/>
      <c r="M375" s="24"/>
      <c r="N375" s="24"/>
      <c r="O375" s="11">
        <f t="shared" si="5"/>
        <v>0</v>
      </c>
      <c r="P375" s="11">
        <f>SUM($O$4:O375)</f>
        <v>105016.87000000007</v>
      </c>
      <c r="Q375" s="11">
        <f>P375+Summary!$H$5</f>
        <v>105407.76000000007</v>
      </c>
      <c r="R375" s="33" cm="1">
        <f t="array" ref="R375">LOOKUP(4,1/($A$4:A375&lt;&gt;""),$A$4:A375)</f>
        <v>44966</v>
      </c>
    </row>
    <row r="376" spans="1:18" x14ac:dyDescent="0.35">
      <c r="A376" s="22"/>
      <c r="B376" s="23"/>
      <c r="C376" s="24"/>
      <c r="D376" s="24"/>
      <c r="E376" s="24"/>
      <c r="F376" s="24"/>
      <c r="G376" s="24"/>
      <c r="H376" s="24"/>
      <c r="I376" s="24"/>
      <c r="J376" s="24"/>
      <c r="K376" s="24"/>
      <c r="L376" s="24"/>
      <c r="M376" s="24"/>
      <c r="N376" s="24"/>
      <c r="O376" s="11">
        <f t="shared" si="5"/>
        <v>0</v>
      </c>
      <c r="P376" s="11">
        <f>SUM($O$4:O376)</f>
        <v>105016.87000000007</v>
      </c>
      <c r="Q376" s="11">
        <f>P376+Summary!$H$5</f>
        <v>105407.76000000007</v>
      </c>
      <c r="R376" s="33" cm="1">
        <f t="array" ref="R376">LOOKUP(4,1/($A$4:A376&lt;&gt;""),$A$4:A376)</f>
        <v>44966</v>
      </c>
    </row>
    <row r="377" spans="1:18" x14ac:dyDescent="0.35">
      <c r="A377" s="22"/>
      <c r="B377" s="23"/>
      <c r="C377" s="24"/>
      <c r="D377" s="24"/>
      <c r="E377" s="24"/>
      <c r="F377" s="24"/>
      <c r="G377" s="24"/>
      <c r="H377" s="24"/>
      <c r="I377" s="24"/>
      <c r="J377" s="24"/>
      <c r="K377" s="24"/>
      <c r="L377" s="24"/>
      <c r="M377" s="24"/>
      <c r="N377" s="24"/>
      <c r="O377" s="11">
        <f t="shared" si="5"/>
        <v>0</v>
      </c>
      <c r="P377" s="11">
        <f>SUM($O$4:O377)</f>
        <v>105016.87000000007</v>
      </c>
      <c r="Q377" s="11">
        <f>P377+Summary!$H$5</f>
        <v>105407.76000000007</v>
      </c>
      <c r="R377" s="33" cm="1">
        <f t="array" ref="R377">LOOKUP(4,1/($A$4:A377&lt;&gt;""),$A$4:A377)</f>
        <v>44966</v>
      </c>
    </row>
    <row r="378" spans="1:18" x14ac:dyDescent="0.35">
      <c r="A378" s="22"/>
      <c r="B378" s="23"/>
      <c r="C378" s="24"/>
      <c r="D378" s="24"/>
      <c r="E378" s="24"/>
      <c r="F378" s="24"/>
      <c r="G378" s="24"/>
      <c r="H378" s="24"/>
      <c r="I378" s="24"/>
      <c r="J378" s="24"/>
      <c r="K378" s="24"/>
      <c r="L378" s="24"/>
      <c r="M378" s="24"/>
      <c r="N378" s="24"/>
      <c r="O378" s="11">
        <f t="shared" si="5"/>
        <v>0</v>
      </c>
      <c r="P378" s="11">
        <f>SUM($O$4:O378)</f>
        <v>105016.87000000007</v>
      </c>
      <c r="Q378" s="11">
        <f>P378+Summary!$H$5</f>
        <v>105407.76000000007</v>
      </c>
      <c r="R378" s="33" cm="1">
        <f t="array" ref="R378">LOOKUP(4,1/($A$4:A378&lt;&gt;""),$A$4:A378)</f>
        <v>44966</v>
      </c>
    </row>
    <row r="379" spans="1:18" x14ac:dyDescent="0.35">
      <c r="A379" s="22"/>
      <c r="B379" s="23"/>
      <c r="C379" s="24"/>
      <c r="D379" s="24"/>
      <c r="E379" s="24"/>
      <c r="F379" s="24"/>
      <c r="G379" s="24"/>
      <c r="H379" s="24"/>
      <c r="I379" s="24"/>
      <c r="J379" s="24"/>
      <c r="K379" s="24"/>
      <c r="L379" s="24"/>
      <c r="M379" s="24"/>
      <c r="N379" s="24"/>
      <c r="O379" s="11">
        <f t="shared" ref="O379:O442" si="6">SUM(C379:N379)</f>
        <v>0</v>
      </c>
      <c r="P379" s="11">
        <f>SUM($O$4:O379)</f>
        <v>105016.87000000007</v>
      </c>
      <c r="Q379" s="11">
        <f>P379+Summary!$H$5</f>
        <v>105407.76000000007</v>
      </c>
      <c r="R379" s="33" cm="1">
        <f t="array" ref="R379">LOOKUP(4,1/($A$4:A379&lt;&gt;""),$A$4:A379)</f>
        <v>44966</v>
      </c>
    </row>
    <row r="380" spans="1:18" x14ac:dyDescent="0.35">
      <c r="A380" s="22"/>
      <c r="B380" s="23"/>
      <c r="C380" s="24"/>
      <c r="D380" s="24"/>
      <c r="E380" s="24"/>
      <c r="F380" s="24"/>
      <c r="G380" s="24"/>
      <c r="H380" s="24"/>
      <c r="I380" s="24"/>
      <c r="J380" s="24"/>
      <c r="K380" s="24"/>
      <c r="L380" s="24"/>
      <c r="M380" s="24"/>
      <c r="N380" s="24"/>
      <c r="O380" s="11">
        <f t="shared" si="6"/>
        <v>0</v>
      </c>
      <c r="P380" s="11">
        <f>SUM($O$4:O380)</f>
        <v>105016.87000000007</v>
      </c>
      <c r="Q380" s="11">
        <f>P380+Summary!$H$5</f>
        <v>105407.76000000007</v>
      </c>
      <c r="R380" s="33" cm="1">
        <f t="array" ref="R380">LOOKUP(4,1/($A$4:A380&lt;&gt;""),$A$4:A380)</f>
        <v>44966</v>
      </c>
    </row>
    <row r="381" spans="1:18" x14ac:dyDescent="0.35">
      <c r="A381" s="22"/>
      <c r="B381" s="23"/>
      <c r="C381" s="24"/>
      <c r="D381" s="24"/>
      <c r="E381" s="24"/>
      <c r="F381" s="24"/>
      <c r="G381" s="24"/>
      <c r="H381" s="24"/>
      <c r="I381" s="24"/>
      <c r="J381" s="24"/>
      <c r="K381" s="24"/>
      <c r="L381" s="24"/>
      <c r="M381" s="24"/>
      <c r="N381" s="24"/>
      <c r="O381" s="11">
        <f t="shared" si="6"/>
        <v>0</v>
      </c>
      <c r="P381" s="11">
        <f>SUM($O$4:O381)</f>
        <v>105016.87000000007</v>
      </c>
      <c r="Q381" s="11">
        <f>P381+Summary!$H$5</f>
        <v>105407.76000000007</v>
      </c>
      <c r="R381" s="33" cm="1">
        <f t="array" ref="R381">LOOKUP(4,1/($A$4:A381&lt;&gt;""),$A$4:A381)</f>
        <v>44966</v>
      </c>
    </row>
    <row r="382" spans="1:18" x14ac:dyDescent="0.35">
      <c r="A382" s="22"/>
      <c r="B382" s="23"/>
      <c r="C382" s="24"/>
      <c r="D382" s="24"/>
      <c r="E382" s="24"/>
      <c r="F382" s="24"/>
      <c r="G382" s="24"/>
      <c r="H382" s="24"/>
      <c r="I382" s="24"/>
      <c r="J382" s="24"/>
      <c r="K382" s="24"/>
      <c r="L382" s="24"/>
      <c r="M382" s="24"/>
      <c r="N382" s="24"/>
      <c r="O382" s="11">
        <f t="shared" si="6"/>
        <v>0</v>
      </c>
      <c r="P382" s="11">
        <f>SUM($O$4:O382)</f>
        <v>105016.87000000007</v>
      </c>
      <c r="Q382" s="11">
        <f>P382+Summary!$H$5</f>
        <v>105407.76000000007</v>
      </c>
      <c r="R382" s="33" cm="1">
        <f t="array" ref="R382">LOOKUP(4,1/($A$4:A382&lt;&gt;""),$A$4:A382)</f>
        <v>44966</v>
      </c>
    </row>
    <row r="383" spans="1:18" x14ac:dyDescent="0.35">
      <c r="A383" s="22"/>
      <c r="B383" s="23"/>
      <c r="C383" s="24"/>
      <c r="D383" s="24"/>
      <c r="E383" s="24"/>
      <c r="F383" s="24"/>
      <c r="G383" s="24"/>
      <c r="H383" s="24"/>
      <c r="I383" s="24"/>
      <c r="J383" s="24"/>
      <c r="K383" s="24"/>
      <c r="L383" s="24"/>
      <c r="M383" s="24"/>
      <c r="N383" s="24"/>
      <c r="O383" s="11">
        <f t="shared" si="6"/>
        <v>0</v>
      </c>
      <c r="P383" s="11">
        <f>SUM($O$4:O383)</f>
        <v>105016.87000000007</v>
      </c>
      <c r="Q383" s="11">
        <f>P383+Summary!$H$5</f>
        <v>105407.76000000007</v>
      </c>
      <c r="R383" s="33" cm="1">
        <f t="array" ref="R383">LOOKUP(4,1/($A$4:A383&lt;&gt;""),$A$4:A383)</f>
        <v>44966</v>
      </c>
    </row>
    <row r="384" spans="1:18" x14ac:dyDescent="0.35">
      <c r="A384" s="22"/>
      <c r="B384" s="23"/>
      <c r="C384" s="24"/>
      <c r="D384" s="24"/>
      <c r="E384" s="24"/>
      <c r="F384" s="24"/>
      <c r="G384" s="24"/>
      <c r="H384" s="24"/>
      <c r="I384" s="24"/>
      <c r="J384" s="24"/>
      <c r="K384" s="24"/>
      <c r="L384" s="24"/>
      <c r="M384" s="24"/>
      <c r="N384" s="24"/>
      <c r="O384" s="11">
        <f t="shared" si="6"/>
        <v>0</v>
      </c>
      <c r="P384" s="11">
        <f>SUM($O$4:O384)</f>
        <v>105016.87000000007</v>
      </c>
      <c r="Q384" s="11">
        <f>P384+Summary!$H$5</f>
        <v>105407.76000000007</v>
      </c>
      <c r="R384" s="33" cm="1">
        <f t="array" ref="R384">LOOKUP(4,1/($A$4:A384&lt;&gt;""),$A$4:A384)</f>
        <v>44966</v>
      </c>
    </row>
    <row r="385" spans="1:18" x14ac:dyDescent="0.35">
      <c r="A385" s="22"/>
      <c r="B385" s="23"/>
      <c r="C385" s="24"/>
      <c r="D385" s="24"/>
      <c r="E385" s="24"/>
      <c r="F385" s="24"/>
      <c r="G385" s="24"/>
      <c r="H385" s="24"/>
      <c r="I385" s="24"/>
      <c r="J385" s="24"/>
      <c r="K385" s="24"/>
      <c r="L385" s="24"/>
      <c r="M385" s="24"/>
      <c r="N385" s="24"/>
      <c r="O385" s="11">
        <f t="shared" si="6"/>
        <v>0</v>
      </c>
      <c r="P385" s="11">
        <f>SUM($O$4:O385)</f>
        <v>105016.87000000007</v>
      </c>
      <c r="Q385" s="11">
        <f>P385+Summary!$H$5</f>
        <v>105407.76000000007</v>
      </c>
      <c r="R385" s="33" cm="1">
        <f t="array" ref="R385">LOOKUP(4,1/($A$4:A385&lt;&gt;""),$A$4:A385)</f>
        <v>44966</v>
      </c>
    </row>
    <row r="386" spans="1:18" x14ac:dyDescent="0.35">
      <c r="A386" s="22"/>
      <c r="B386" s="23"/>
      <c r="C386" s="24"/>
      <c r="D386" s="24"/>
      <c r="E386" s="24"/>
      <c r="F386" s="24"/>
      <c r="G386" s="24"/>
      <c r="H386" s="24"/>
      <c r="I386" s="24"/>
      <c r="J386" s="24"/>
      <c r="K386" s="24"/>
      <c r="L386" s="24"/>
      <c r="M386" s="24"/>
      <c r="N386" s="24"/>
      <c r="O386" s="11">
        <f t="shared" si="6"/>
        <v>0</v>
      </c>
      <c r="P386" s="11">
        <f>SUM($O$4:O386)</f>
        <v>105016.87000000007</v>
      </c>
      <c r="Q386" s="11">
        <f>P386+Summary!$H$5</f>
        <v>105407.76000000007</v>
      </c>
      <c r="R386" s="33" cm="1">
        <f t="array" ref="R386">LOOKUP(4,1/($A$4:A386&lt;&gt;""),$A$4:A386)</f>
        <v>44966</v>
      </c>
    </row>
    <row r="387" spans="1:18" x14ac:dyDescent="0.35">
      <c r="A387" s="22"/>
      <c r="B387" s="23"/>
      <c r="C387" s="24"/>
      <c r="D387" s="24"/>
      <c r="E387" s="24"/>
      <c r="F387" s="24"/>
      <c r="G387" s="24"/>
      <c r="H387" s="24"/>
      <c r="I387" s="24"/>
      <c r="J387" s="24"/>
      <c r="K387" s="24"/>
      <c r="L387" s="24"/>
      <c r="M387" s="24"/>
      <c r="N387" s="24"/>
      <c r="O387" s="11">
        <f t="shared" si="6"/>
        <v>0</v>
      </c>
      <c r="P387" s="11">
        <f>SUM($O$4:O387)</f>
        <v>105016.87000000007</v>
      </c>
      <c r="Q387" s="11">
        <f>P387+Summary!$H$5</f>
        <v>105407.76000000007</v>
      </c>
      <c r="R387" s="33" cm="1">
        <f t="array" ref="R387">LOOKUP(4,1/($A$4:A387&lt;&gt;""),$A$4:A387)</f>
        <v>44966</v>
      </c>
    </row>
    <row r="388" spans="1:18" x14ac:dyDescent="0.35">
      <c r="A388" s="22"/>
      <c r="B388" s="23"/>
      <c r="C388" s="24"/>
      <c r="D388" s="24"/>
      <c r="E388" s="24"/>
      <c r="F388" s="24"/>
      <c r="G388" s="24"/>
      <c r="H388" s="24"/>
      <c r="I388" s="24"/>
      <c r="J388" s="24"/>
      <c r="K388" s="24"/>
      <c r="L388" s="24"/>
      <c r="M388" s="24"/>
      <c r="N388" s="24"/>
      <c r="O388" s="11">
        <f t="shared" si="6"/>
        <v>0</v>
      </c>
      <c r="P388" s="11">
        <f>SUM($O$4:O388)</f>
        <v>105016.87000000007</v>
      </c>
      <c r="Q388" s="11">
        <f>P388+Summary!$H$5</f>
        <v>105407.76000000007</v>
      </c>
      <c r="R388" s="33" cm="1">
        <f t="array" ref="R388">LOOKUP(4,1/($A$4:A388&lt;&gt;""),$A$4:A388)</f>
        <v>44966</v>
      </c>
    </row>
    <row r="389" spans="1:18" x14ac:dyDescent="0.35">
      <c r="A389" s="22"/>
      <c r="B389" s="23"/>
      <c r="C389" s="24"/>
      <c r="D389" s="24"/>
      <c r="E389" s="24"/>
      <c r="F389" s="24"/>
      <c r="G389" s="24"/>
      <c r="H389" s="24"/>
      <c r="I389" s="24"/>
      <c r="J389" s="24"/>
      <c r="K389" s="24"/>
      <c r="L389" s="24"/>
      <c r="M389" s="24"/>
      <c r="N389" s="24"/>
      <c r="O389" s="11">
        <f t="shared" si="6"/>
        <v>0</v>
      </c>
      <c r="P389" s="11">
        <f>SUM($O$4:O389)</f>
        <v>105016.87000000007</v>
      </c>
      <c r="Q389" s="11">
        <f>P389+Summary!$H$5</f>
        <v>105407.76000000007</v>
      </c>
      <c r="R389" s="33" cm="1">
        <f t="array" ref="R389">LOOKUP(4,1/($A$4:A389&lt;&gt;""),$A$4:A389)</f>
        <v>44966</v>
      </c>
    </row>
    <row r="390" spans="1:18" x14ac:dyDescent="0.35">
      <c r="A390" s="22"/>
      <c r="B390" s="23"/>
      <c r="C390" s="24"/>
      <c r="D390" s="24"/>
      <c r="E390" s="24"/>
      <c r="F390" s="24"/>
      <c r="G390" s="24"/>
      <c r="H390" s="24"/>
      <c r="I390" s="24"/>
      <c r="J390" s="24"/>
      <c r="K390" s="24"/>
      <c r="L390" s="24"/>
      <c r="M390" s="24"/>
      <c r="N390" s="24"/>
      <c r="O390" s="11">
        <f t="shared" si="6"/>
        <v>0</v>
      </c>
      <c r="P390" s="11">
        <f>SUM($O$4:O390)</f>
        <v>105016.87000000007</v>
      </c>
      <c r="Q390" s="11">
        <f>P390+Summary!$H$5</f>
        <v>105407.76000000007</v>
      </c>
      <c r="R390" s="33" cm="1">
        <f t="array" ref="R390">LOOKUP(4,1/($A$4:A390&lt;&gt;""),$A$4:A390)</f>
        <v>44966</v>
      </c>
    </row>
    <row r="391" spans="1:18" x14ac:dyDescent="0.35">
      <c r="A391" s="22"/>
      <c r="B391" s="23"/>
      <c r="C391" s="24"/>
      <c r="D391" s="24"/>
      <c r="E391" s="24"/>
      <c r="F391" s="24"/>
      <c r="G391" s="24"/>
      <c r="H391" s="24"/>
      <c r="I391" s="24"/>
      <c r="J391" s="24"/>
      <c r="K391" s="24"/>
      <c r="L391" s="24"/>
      <c r="M391" s="24"/>
      <c r="N391" s="24"/>
      <c r="O391" s="11">
        <f t="shared" si="6"/>
        <v>0</v>
      </c>
      <c r="P391" s="11">
        <f>SUM($O$4:O391)</f>
        <v>105016.87000000007</v>
      </c>
      <c r="Q391" s="11">
        <f>P391+Summary!$H$5</f>
        <v>105407.76000000007</v>
      </c>
      <c r="R391" s="33" cm="1">
        <f t="array" ref="R391">LOOKUP(4,1/($A$4:A391&lt;&gt;""),$A$4:A391)</f>
        <v>44966</v>
      </c>
    </row>
    <row r="392" spans="1:18" x14ac:dyDescent="0.35">
      <c r="A392" s="22"/>
      <c r="B392" s="23"/>
      <c r="C392" s="24"/>
      <c r="D392" s="24"/>
      <c r="E392" s="24"/>
      <c r="F392" s="24"/>
      <c r="G392" s="24"/>
      <c r="H392" s="24"/>
      <c r="I392" s="24"/>
      <c r="J392" s="24"/>
      <c r="K392" s="24"/>
      <c r="L392" s="24"/>
      <c r="M392" s="24"/>
      <c r="N392" s="24"/>
      <c r="O392" s="11">
        <f t="shared" si="6"/>
        <v>0</v>
      </c>
      <c r="P392" s="11">
        <f>SUM($O$4:O392)</f>
        <v>105016.87000000007</v>
      </c>
      <c r="Q392" s="11">
        <f>P392+Summary!$H$5</f>
        <v>105407.76000000007</v>
      </c>
      <c r="R392" s="33" cm="1">
        <f t="array" ref="R392">LOOKUP(4,1/($A$4:A392&lt;&gt;""),$A$4:A392)</f>
        <v>44966</v>
      </c>
    </row>
    <row r="393" spans="1:18" x14ac:dyDescent="0.35">
      <c r="A393" s="22"/>
      <c r="B393" s="23"/>
      <c r="C393" s="24"/>
      <c r="D393" s="24"/>
      <c r="E393" s="24"/>
      <c r="F393" s="24"/>
      <c r="G393" s="24"/>
      <c r="H393" s="24"/>
      <c r="I393" s="24"/>
      <c r="J393" s="24"/>
      <c r="K393" s="24"/>
      <c r="L393" s="24"/>
      <c r="M393" s="24"/>
      <c r="N393" s="24"/>
      <c r="O393" s="11">
        <f t="shared" si="6"/>
        <v>0</v>
      </c>
      <c r="P393" s="11">
        <f>SUM($O$4:O393)</f>
        <v>105016.87000000007</v>
      </c>
      <c r="Q393" s="11">
        <f>P393+Summary!$H$5</f>
        <v>105407.76000000007</v>
      </c>
      <c r="R393" s="33" cm="1">
        <f t="array" ref="R393">LOOKUP(4,1/($A$4:A393&lt;&gt;""),$A$4:A393)</f>
        <v>44966</v>
      </c>
    </row>
    <row r="394" spans="1:18" x14ac:dyDescent="0.35">
      <c r="A394" s="22"/>
      <c r="B394" s="23"/>
      <c r="C394" s="24"/>
      <c r="D394" s="24"/>
      <c r="E394" s="24"/>
      <c r="F394" s="24"/>
      <c r="G394" s="24"/>
      <c r="H394" s="24"/>
      <c r="I394" s="24"/>
      <c r="J394" s="24"/>
      <c r="K394" s="24"/>
      <c r="L394" s="24"/>
      <c r="M394" s="24"/>
      <c r="N394" s="24"/>
      <c r="O394" s="11">
        <f t="shared" si="6"/>
        <v>0</v>
      </c>
      <c r="P394" s="11">
        <f>SUM($O$4:O394)</f>
        <v>105016.87000000007</v>
      </c>
      <c r="Q394" s="11">
        <f>P394+Summary!$H$5</f>
        <v>105407.76000000007</v>
      </c>
      <c r="R394" s="33" cm="1">
        <f t="array" ref="R394">LOOKUP(4,1/($A$4:A394&lt;&gt;""),$A$4:A394)</f>
        <v>44966</v>
      </c>
    </row>
    <row r="395" spans="1:18" x14ac:dyDescent="0.35">
      <c r="A395" s="22"/>
      <c r="B395" s="23"/>
      <c r="C395" s="24"/>
      <c r="D395" s="24"/>
      <c r="E395" s="24"/>
      <c r="F395" s="24"/>
      <c r="G395" s="24"/>
      <c r="H395" s="24"/>
      <c r="I395" s="24"/>
      <c r="J395" s="24"/>
      <c r="K395" s="24"/>
      <c r="L395" s="24"/>
      <c r="M395" s="24"/>
      <c r="N395" s="24"/>
      <c r="O395" s="11">
        <f t="shared" si="6"/>
        <v>0</v>
      </c>
      <c r="P395" s="11">
        <f>SUM($O$4:O395)</f>
        <v>105016.87000000007</v>
      </c>
      <c r="Q395" s="11">
        <f>P395+Summary!$H$5</f>
        <v>105407.76000000007</v>
      </c>
      <c r="R395" s="33" cm="1">
        <f t="array" ref="R395">LOOKUP(4,1/($A$4:A395&lt;&gt;""),$A$4:A395)</f>
        <v>44966</v>
      </c>
    </row>
    <row r="396" spans="1:18" x14ac:dyDescent="0.35">
      <c r="A396" s="22"/>
      <c r="B396" s="23"/>
      <c r="C396" s="24"/>
      <c r="D396" s="24"/>
      <c r="E396" s="24"/>
      <c r="F396" s="24"/>
      <c r="G396" s="24"/>
      <c r="H396" s="24"/>
      <c r="I396" s="24"/>
      <c r="J396" s="24"/>
      <c r="K396" s="24"/>
      <c r="L396" s="24"/>
      <c r="M396" s="24"/>
      <c r="N396" s="24"/>
      <c r="O396" s="11">
        <f t="shared" si="6"/>
        <v>0</v>
      </c>
      <c r="P396" s="11">
        <f>SUM($O$4:O396)</f>
        <v>105016.87000000007</v>
      </c>
      <c r="Q396" s="11">
        <f>P396+Summary!$H$5</f>
        <v>105407.76000000007</v>
      </c>
      <c r="R396" s="33" cm="1">
        <f t="array" ref="R396">LOOKUP(4,1/($A$4:A396&lt;&gt;""),$A$4:A396)</f>
        <v>44966</v>
      </c>
    </row>
    <row r="397" spans="1:18" x14ac:dyDescent="0.35">
      <c r="A397" s="22"/>
      <c r="B397" s="23"/>
      <c r="C397" s="24"/>
      <c r="D397" s="24"/>
      <c r="E397" s="24"/>
      <c r="F397" s="24"/>
      <c r="G397" s="24"/>
      <c r="H397" s="24"/>
      <c r="I397" s="24"/>
      <c r="J397" s="24"/>
      <c r="K397" s="24"/>
      <c r="L397" s="24"/>
      <c r="M397" s="24"/>
      <c r="N397" s="24"/>
      <c r="O397" s="11">
        <f t="shared" si="6"/>
        <v>0</v>
      </c>
      <c r="P397" s="11">
        <f>SUM($O$4:O397)</f>
        <v>105016.87000000007</v>
      </c>
      <c r="Q397" s="11">
        <f>P397+Summary!$H$5</f>
        <v>105407.76000000007</v>
      </c>
      <c r="R397" s="33" cm="1">
        <f t="array" ref="R397">LOOKUP(4,1/($A$4:A397&lt;&gt;""),$A$4:A397)</f>
        <v>44966</v>
      </c>
    </row>
    <row r="398" spans="1:18" x14ac:dyDescent="0.35">
      <c r="A398" s="22"/>
      <c r="B398" s="23"/>
      <c r="C398" s="24"/>
      <c r="D398" s="24"/>
      <c r="E398" s="24"/>
      <c r="F398" s="24"/>
      <c r="G398" s="24"/>
      <c r="H398" s="24"/>
      <c r="I398" s="24"/>
      <c r="J398" s="24"/>
      <c r="K398" s="24"/>
      <c r="L398" s="24"/>
      <c r="M398" s="24"/>
      <c r="N398" s="24"/>
      <c r="O398" s="11">
        <f t="shared" si="6"/>
        <v>0</v>
      </c>
      <c r="P398" s="11">
        <f>SUM($O$4:O398)</f>
        <v>105016.87000000007</v>
      </c>
      <c r="Q398" s="11">
        <f>P398+Summary!$H$5</f>
        <v>105407.76000000007</v>
      </c>
      <c r="R398" s="33" cm="1">
        <f t="array" ref="R398">LOOKUP(4,1/($A$4:A398&lt;&gt;""),$A$4:A398)</f>
        <v>44966</v>
      </c>
    </row>
    <row r="399" spans="1:18" x14ac:dyDescent="0.35">
      <c r="A399" s="22"/>
      <c r="B399" s="23"/>
      <c r="C399" s="24"/>
      <c r="D399" s="24"/>
      <c r="E399" s="24"/>
      <c r="F399" s="24"/>
      <c r="G399" s="24"/>
      <c r="H399" s="24"/>
      <c r="I399" s="24"/>
      <c r="J399" s="24"/>
      <c r="K399" s="24"/>
      <c r="L399" s="24"/>
      <c r="M399" s="24"/>
      <c r="N399" s="24"/>
      <c r="O399" s="11">
        <f t="shared" si="6"/>
        <v>0</v>
      </c>
      <c r="P399" s="11">
        <f>SUM($O$4:O399)</f>
        <v>105016.87000000007</v>
      </c>
      <c r="Q399" s="11">
        <f>P399+Summary!$H$5</f>
        <v>105407.76000000007</v>
      </c>
      <c r="R399" s="33" cm="1">
        <f t="array" ref="R399">LOOKUP(4,1/($A$4:A399&lt;&gt;""),$A$4:A399)</f>
        <v>44966</v>
      </c>
    </row>
    <row r="400" spans="1:18" x14ac:dyDescent="0.35">
      <c r="A400" s="22"/>
      <c r="B400" s="23"/>
      <c r="C400" s="24"/>
      <c r="D400" s="24"/>
      <c r="E400" s="24"/>
      <c r="F400" s="24"/>
      <c r="G400" s="24"/>
      <c r="H400" s="24"/>
      <c r="I400" s="24"/>
      <c r="J400" s="24"/>
      <c r="K400" s="24"/>
      <c r="L400" s="24"/>
      <c r="M400" s="24"/>
      <c r="N400" s="24"/>
      <c r="O400" s="11">
        <f t="shared" si="6"/>
        <v>0</v>
      </c>
      <c r="P400" s="11">
        <f>SUM($O$4:O400)</f>
        <v>105016.87000000007</v>
      </c>
      <c r="Q400" s="11">
        <f>P400+Summary!$H$5</f>
        <v>105407.76000000007</v>
      </c>
      <c r="R400" s="33" cm="1">
        <f t="array" ref="R400">LOOKUP(4,1/($A$4:A400&lt;&gt;""),$A$4:A400)</f>
        <v>44966</v>
      </c>
    </row>
    <row r="401" spans="1:18" x14ac:dyDescent="0.35">
      <c r="A401" s="22"/>
      <c r="B401" s="23"/>
      <c r="C401" s="24"/>
      <c r="D401" s="24"/>
      <c r="E401" s="24"/>
      <c r="F401" s="24"/>
      <c r="G401" s="24"/>
      <c r="H401" s="24"/>
      <c r="I401" s="24"/>
      <c r="J401" s="24"/>
      <c r="K401" s="24"/>
      <c r="L401" s="24"/>
      <c r="M401" s="24"/>
      <c r="N401" s="24"/>
      <c r="O401" s="11">
        <f t="shared" si="6"/>
        <v>0</v>
      </c>
      <c r="P401" s="11">
        <f>SUM($O$4:O401)</f>
        <v>105016.87000000007</v>
      </c>
      <c r="Q401" s="11">
        <f>P401+Summary!$H$5</f>
        <v>105407.76000000007</v>
      </c>
      <c r="R401" s="33" cm="1">
        <f t="array" ref="R401">LOOKUP(4,1/($A$4:A401&lt;&gt;""),$A$4:A401)</f>
        <v>44966</v>
      </c>
    </row>
    <row r="402" spans="1:18" x14ac:dyDescent="0.35">
      <c r="A402" s="22"/>
      <c r="B402" s="23"/>
      <c r="C402" s="24"/>
      <c r="D402" s="24"/>
      <c r="E402" s="24"/>
      <c r="F402" s="24"/>
      <c r="G402" s="24"/>
      <c r="H402" s="24"/>
      <c r="I402" s="24"/>
      <c r="J402" s="24"/>
      <c r="K402" s="24"/>
      <c r="L402" s="24"/>
      <c r="M402" s="24"/>
      <c r="N402" s="24"/>
      <c r="O402" s="11">
        <f t="shared" si="6"/>
        <v>0</v>
      </c>
      <c r="P402" s="11">
        <f>SUM($O$4:O402)</f>
        <v>105016.87000000007</v>
      </c>
      <c r="Q402" s="11">
        <f>P402+Summary!$H$5</f>
        <v>105407.76000000007</v>
      </c>
      <c r="R402" s="33" cm="1">
        <f t="array" ref="R402">LOOKUP(4,1/($A$4:A402&lt;&gt;""),$A$4:A402)</f>
        <v>44966</v>
      </c>
    </row>
    <row r="403" spans="1:18" x14ac:dyDescent="0.35">
      <c r="A403" s="22"/>
      <c r="B403" s="23"/>
      <c r="C403" s="24"/>
      <c r="D403" s="24"/>
      <c r="E403" s="24"/>
      <c r="F403" s="24"/>
      <c r="G403" s="24"/>
      <c r="H403" s="24"/>
      <c r="I403" s="24"/>
      <c r="J403" s="24"/>
      <c r="K403" s="24"/>
      <c r="L403" s="24"/>
      <c r="M403" s="24"/>
      <c r="N403" s="24"/>
      <c r="O403" s="11">
        <f t="shared" si="6"/>
        <v>0</v>
      </c>
      <c r="P403" s="11">
        <f>SUM($O$4:O403)</f>
        <v>105016.87000000007</v>
      </c>
      <c r="Q403" s="11">
        <f>P403+Summary!$H$5</f>
        <v>105407.76000000007</v>
      </c>
      <c r="R403" s="33" cm="1">
        <f t="array" ref="R403">LOOKUP(4,1/($A$4:A403&lt;&gt;""),$A$4:A403)</f>
        <v>44966</v>
      </c>
    </row>
    <row r="404" spans="1:18" x14ac:dyDescent="0.35">
      <c r="A404" s="22"/>
      <c r="B404" s="23"/>
      <c r="C404" s="24"/>
      <c r="D404" s="24"/>
      <c r="E404" s="24"/>
      <c r="F404" s="24"/>
      <c r="G404" s="24"/>
      <c r="H404" s="24"/>
      <c r="I404" s="24"/>
      <c r="J404" s="24"/>
      <c r="K404" s="24"/>
      <c r="L404" s="24"/>
      <c r="M404" s="24"/>
      <c r="N404" s="24"/>
      <c r="O404" s="11">
        <f t="shared" si="6"/>
        <v>0</v>
      </c>
      <c r="P404" s="11">
        <f>SUM($O$4:O404)</f>
        <v>105016.87000000007</v>
      </c>
      <c r="Q404" s="11">
        <f>P404+Summary!$H$5</f>
        <v>105407.76000000007</v>
      </c>
      <c r="R404" s="33" cm="1">
        <f t="array" ref="R404">LOOKUP(4,1/($A$4:A404&lt;&gt;""),$A$4:A404)</f>
        <v>44966</v>
      </c>
    </row>
    <row r="405" spans="1:18" x14ac:dyDescent="0.35">
      <c r="A405" s="22"/>
      <c r="B405" s="23"/>
      <c r="C405" s="24"/>
      <c r="D405" s="24"/>
      <c r="E405" s="24"/>
      <c r="F405" s="24"/>
      <c r="G405" s="24"/>
      <c r="H405" s="24"/>
      <c r="I405" s="24"/>
      <c r="J405" s="24"/>
      <c r="K405" s="24"/>
      <c r="L405" s="24"/>
      <c r="M405" s="24"/>
      <c r="N405" s="24"/>
      <c r="O405" s="11">
        <f t="shared" si="6"/>
        <v>0</v>
      </c>
      <c r="P405" s="11">
        <f>SUM($O$4:O405)</f>
        <v>105016.87000000007</v>
      </c>
      <c r="Q405" s="11">
        <f>P405+Summary!$H$5</f>
        <v>105407.76000000007</v>
      </c>
      <c r="R405" s="33" cm="1">
        <f t="array" ref="R405">LOOKUP(4,1/($A$4:A405&lt;&gt;""),$A$4:A405)</f>
        <v>44966</v>
      </c>
    </row>
    <row r="406" spans="1:18" x14ac:dyDescent="0.35">
      <c r="A406" s="22"/>
      <c r="B406" s="23"/>
      <c r="C406" s="24"/>
      <c r="D406" s="24"/>
      <c r="E406" s="24"/>
      <c r="F406" s="24"/>
      <c r="G406" s="24"/>
      <c r="H406" s="24"/>
      <c r="I406" s="24"/>
      <c r="J406" s="24"/>
      <c r="K406" s="24"/>
      <c r="L406" s="24"/>
      <c r="M406" s="24"/>
      <c r="N406" s="24"/>
      <c r="O406" s="11">
        <f t="shared" si="6"/>
        <v>0</v>
      </c>
      <c r="P406" s="11">
        <f>SUM($O$4:O406)</f>
        <v>105016.87000000007</v>
      </c>
      <c r="Q406" s="11">
        <f>P406+Summary!$H$5</f>
        <v>105407.76000000007</v>
      </c>
      <c r="R406" s="33" cm="1">
        <f t="array" ref="R406">LOOKUP(4,1/($A$4:A406&lt;&gt;""),$A$4:A406)</f>
        <v>44966</v>
      </c>
    </row>
    <row r="407" spans="1:18" x14ac:dyDescent="0.35">
      <c r="A407" s="22"/>
      <c r="B407" s="23"/>
      <c r="C407" s="24"/>
      <c r="D407" s="24"/>
      <c r="E407" s="24"/>
      <c r="F407" s="24"/>
      <c r="G407" s="24"/>
      <c r="H407" s="24"/>
      <c r="I407" s="24"/>
      <c r="J407" s="24"/>
      <c r="K407" s="24"/>
      <c r="L407" s="24"/>
      <c r="M407" s="24"/>
      <c r="N407" s="24"/>
      <c r="O407" s="11">
        <f t="shared" si="6"/>
        <v>0</v>
      </c>
      <c r="P407" s="11">
        <f>SUM($O$4:O407)</f>
        <v>105016.87000000007</v>
      </c>
      <c r="Q407" s="11">
        <f>P407+Summary!$H$5</f>
        <v>105407.76000000007</v>
      </c>
      <c r="R407" s="33" cm="1">
        <f t="array" ref="R407">LOOKUP(4,1/($A$4:A407&lt;&gt;""),$A$4:A407)</f>
        <v>44966</v>
      </c>
    </row>
    <row r="408" spans="1:18" x14ac:dyDescent="0.35">
      <c r="A408" s="22"/>
      <c r="B408" s="23"/>
      <c r="C408" s="24"/>
      <c r="D408" s="24"/>
      <c r="E408" s="24"/>
      <c r="F408" s="24"/>
      <c r="G408" s="24"/>
      <c r="H408" s="24"/>
      <c r="I408" s="24"/>
      <c r="J408" s="24"/>
      <c r="K408" s="24"/>
      <c r="L408" s="24"/>
      <c r="M408" s="24"/>
      <c r="N408" s="24"/>
      <c r="O408" s="11">
        <f t="shared" si="6"/>
        <v>0</v>
      </c>
      <c r="P408" s="11">
        <f>SUM($O$4:O408)</f>
        <v>105016.87000000007</v>
      </c>
      <c r="Q408" s="11">
        <f>P408+Summary!$H$5</f>
        <v>105407.76000000007</v>
      </c>
      <c r="R408" s="33" cm="1">
        <f t="array" ref="R408">LOOKUP(4,1/($A$4:A408&lt;&gt;""),$A$4:A408)</f>
        <v>44966</v>
      </c>
    </row>
    <row r="409" spans="1:18" x14ac:dyDescent="0.35">
      <c r="A409" s="22"/>
      <c r="B409" s="23"/>
      <c r="C409" s="24"/>
      <c r="D409" s="24"/>
      <c r="E409" s="24"/>
      <c r="F409" s="24"/>
      <c r="G409" s="24"/>
      <c r="H409" s="24"/>
      <c r="I409" s="24"/>
      <c r="J409" s="24"/>
      <c r="K409" s="24"/>
      <c r="L409" s="24"/>
      <c r="M409" s="24"/>
      <c r="N409" s="24"/>
      <c r="O409" s="11">
        <f t="shared" si="6"/>
        <v>0</v>
      </c>
      <c r="P409" s="11">
        <f>SUM($O$4:O409)</f>
        <v>105016.87000000007</v>
      </c>
      <c r="Q409" s="11">
        <f>P409+Summary!$H$5</f>
        <v>105407.76000000007</v>
      </c>
      <c r="R409" s="33" cm="1">
        <f t="array" ref="R409">LOOKUP(4,1/($A$4:A409&lt;&gt;""),$A$4:A409)</f>
        <v>44966</v>
      </c>
    </row>
    <row r="410" spans="1:18" x14ac:dyDescent="0.35">
      <c r="A410" s="22"/>
      <c r="B410" s="23"/>
      <c r="C410" s="24"/>
      <c r="D410" s="24"/>
      <c r="E410" s="24"/>
      <c r="F410" s="24"/>
      <c r="G410" s="24"/>
      <c r="H410" s="24"/>
      <c r="I410" s="24"/>
      <c r="J410" s="24"/>
      <c r="K410" s="24"/>
      <c r="L410" s="24"/>
      <c r="M410" s="24"/>
      <c r="N410" s="24"/>
      <c r="O410" s="11">
        <f t="shared" si="6"/>
        <v>0</v>
      </c>
      <c r="P410" s="11">
        <f>SUM($O$4:O410)</f>
        <v>105016.87000000007</v>
      </c>
      <c r="Q410" s="11">
        <f>P410+Summary!$H$5</f>
        <v>105407.76000000007</v>
      </c>
      <c r="R410" s="33" cm="1">
        <f t="array" ref="R410">LOOKUP(4,1/($A$4:A410&lt;&gt;""),$A$4:A410)</f>
        <v>44966</v>
      </c>
    </row>
    <row r="411" spans="1:18" x14ac:dyDescent="0.35">
      <c r="A411" s="22"/>
      <c r="B411" s="23"/>
      <c r="C411" s="24"/>
      <c r="D411" s="24"/>
      <c r="E411" s="24"/>
      <c r="F411" s="24"/>
      <c r="G411" s="24"/>
      <c r="H411" s="24"/>
      <c r="I411" s="24"/>
      <c r="J411" s="24"/>
      <c r="K411" s="24"/>
      <c r="L411" s="24"/>
      <c r="M411" s="24"/>
      <c r="N411" s="24"/>
      <c r="O411" s="11">
        <f t="shared" si="6"/>
        <v>0</v>
      </c>
      <c r="P411" s="11">
        <f>SUM($O$4:O411)</f>
        <v>105016.87000000007</v>
      </c>
      <c r="Q411" s="11">
        <f>P411+Summary!$H$5</f>
        <v>105407.76000000007</v>
      </c>
      <c r="R411" s="33" cm="1">
        <f t="array" ref="R411">LOOKUP(4,1/($A$4:A411&lt;&gt;""),$A$4:A411)</f>
        <v>44966</v>
      </c>
    </row>
    <row r="412" spans="1:18" x14ac:dyDescent="0.35">
      <c r="A412" s="22"/>
      <c r="B412" s="23"/>
      <c r="C412" s="24"/>
      <c r="D412" s="24"/>
      <c r="E412" s="24"/>
      <c r="F412" s="24"/>
      <c r="G412" s="24"/>
      <c r="H412" s="24"/>
      <c r="I412" s="24"/>
      <c r="J412" s="24"/>
      <c r="K412" s="24"/>
      <c r="L412" s="24"/>
      <c r="M412" s="24"/>
      <c r="N412" s="24"/>
      <c r="O412" s="11">
        <f t="shared" si="6"/>
        <v>0</v>
      </c>
      <c r="P412" s="11">
        <f>SUM($O$4:O412)</f>
        <v>105016.87000000007</v>
      </c>
      <c r="Q412" s="11">
        <f>P412+Summary!$H$5</f>
        <v>105407.76000000007</v>
      </c>
      <c r="R412" s="33" cm="1">
        <f t="array" ref="R412">LOOKUP(4,1/($A$4:A412&lt;&gt;""),$A$4:A412)</f>
        <v>44966</v>
      </c>
    </row>
    <row r="413" spans="1:18" x14ac:dyDescent="0.35">
      <c r="A413" s="22"/>
      <c r="B413" s="23"/>
      <c r="C413" s="24"/>
      <c r="D413" s="24"/>
      <c r="E413" s="24"/>
      <c r="F413" s="24"/>
      <c r="G413" s="24"/>
      <c r="H413" s="24"/>
      <c r="I413" s="24"/>
      <c r="J413" s="24"/>
      <c r="K413" s="24"/>
      <c r="L413" s="24"/>
      <c r="M413" s="24"/>
      <c r="N413" s="24"/>
      <c r="O413" s="11">
        <f t="shared" si="6"/>
        <v>0</v>
      </c>
      <c r="P413" s="11">
        <f>SUM($O$4:O413)</f>
        <v>105016.87000000007</v>
      </c>
      <c r="Q413" s="11">
        <f>P413+Summary!$H$5</f>
        <v>105407.76000000007</v>
      </c>
      <c r="R413" s="33" cm="1">
        <f t="array" ref="R413">LOOKUP(4,1/($A$4:A413&lt;&gt;""),$A$4:A413)</f>
        <v>44966</v>
      </c>
    </row>
    <row r="414" spans="1:18" x14ac:dyDescent="0.35">
      <c r="A414" s="22"/>
      <c r="B414" s="23"/>
      <c r="C414" s="24"/>
      <c r="D414" s="24"/>
      <c r="E414" s="24"/>
      <c r="F414" s="24"/>
      <c r="G414" s="24"/>
      <c r="H414" s="24"/>
      <c r="I414" s="24"/>
      <c r="J414" s="24"/>
      <c r="K414" s="24"/>
      <c r="L414" s="24"/>
      <c r="M414" s="24"/>
      <c r="N414" s="24"/>
      <c r="O414" s="11">
        <f t="shared" si="6"/>
        <v>0</v>
      </c>
      <c r="P414" s="11">
        <f>SUM($O$4:O414)</f>
        <v>105016.87000000007</v>
      </c>
      <c r="Q414" s="11">
        <f>P414+Summary!$H$5</f>
        <v>105407.76000000007</v>
      </c>
      <c r="R414" s="33" cm="1">
        <f t="array" ref="R414">LOOKUP(4,1/($A$4:A414&lt;&gt;""),$A$4:A414)</f>
        <v>44966</v>
      </c>
    </row>
    <row r="415" spans="1:18" x14ac:dyDescent="0.35">
      <c r="A415" s="22"/>
      <c r="B415" s="23"/>
      <c r="C415" s="24"/>
      <c r="D415" s="24"/>
      <c r="E415" s="24"/>
      <c r="F415" s="24"/>
      <c r="G415" s="24"/>
      <c r="H415" s="24"/>
      <c r="I415" s="24"/>
      <c r="J415" s="24"/>
      <c r="K415" s="24"/>
      <c r="L415" s="24"/>
      <c r="M415" s="24"/>
      <c r="N415" s="24"/>
      <c r="O415" s="11">
        <f t="shared" si="6"/>
        <v>0</v>
      </c>
      <c r="P415" s="11">
        <f>SUM($O$4:O415)</f>
        <v>105016.87000000007</v>
      </c>
      <c r="Q415" s="11">
        <f>P415+Summary!$H$5</f>
        <v>105407.76000000007</v>
      </c>
      <c r="R415" s="33" cm="1">
        <f t="array" ref="R415">LOOKUP(4,1/($A$4:A415&lt;&gt;""),$A$4:A415)</f>
        <v>44966</v>
      </c>
    </row>
    <row r="416" spans="1:18" x14ac:dyDescent="0.35">
      <c r="A416" s="22"/>
      <c r="B416" s="23"/>
      <c r="C416" s="24"/>
      <c r="D416" s="24"/>
      <c r="E416" s="24"/>
      <c r="F416" s="24"/>
      <c r="G416" s="24"/>
      <c r="H416" s="24"/>
      <c r="I416" s="24"/>
      <c r="J416" s="24"/>
      <c r="K416" s="24"/>
      <c r="L416" s="24"/>
      <c r="M416" s="24"/>
      <c r="N416" s="24"/>
      <c r="O416" s="11">
        <f t="shared" si="6"/>
        <v>0</v>
      </c>
      <c r="P416" s="11">
        <f>SUM($O$4:O416)</f>
        <v>105016.87000000007</v>
      </c>
      <c r="Q416" s="11">
        <f>P416+Summary!$H$5</f>
        <v>105407.76000000007</v>
      </c>
      <c r="R416" s="33" cm="1">
        <f t="array" ref="R416">LOOKUP(4,1/($A$4:A416&lt;&gt;""),$A$4:A416)</f>
        <v>44966</v>
      </c>
    </row>
    <row r="417" spans="1:18" x14ac:dyDescent="0.35">
      <c r="A417" s="22"/>
      <c r="B417" s="23"/>
      <c r="C417" s="24"/>
      <c r="D417" s="24"/>
      <c r="E417" s="24"/>
      <c r="F417" s="24"/>
      <c r="G417" s="24"/>
      <c r="H417" s="24"/>
      <c r="I417" s="24"/>
      <c r="J417" s="24"/>
      <c r="K417" s="24"/>
      <c r="L417" s="24"/>
      <c r="M417" s="24"/>
      <c r="N417" s="24"/>
      <c r="O417" s="11">
        <f t="shared" si="6"/>
        <v>0</v>
      </c>
      <c r="P417" s="11">
        <f>SUM($O$4:O417)</f>
        <v>105016.87000000007</v>
      </c>
      <c r="Q417" s="11">
        <f>P417+Summary!$H$5</f>
        <v>105407.76000000007</v>
      </c>
      <c r="R417" s="33" cm="1">
        <f t="array" ref="R417">LOOKUP(4,1/($A$4:A417&lt;&gt;""),$A$4:A417)</f>
        <v>44966</v>
      </c>
    </row>
    <row r="418" spans="1:18" x14ac:dyDescent="0.35">
      <c r="A418" s="22"/>
      <c r="B418" s="23"/>
      <c r="C418" s="24"/>
      <c r="D418" s="24"/>
      <c r="E418" s="24"/>
      <c r="F418" s="24"/>
      <c r="G418" s="24"/>
      <c r="H418" s="24"/>
      <c r="I418" s="24"/>
      <c r="J418" s="24"/>
      <c r="K418" s="24"/>
      <c r="L418" s="24"/>
      <c r="M418" s="24"/>
      <c r="N418" s="24"/>
      <c r="O418" s="11">
        <f t="shared" si="6"/>
        <v>0</v>
      </c>
      <c r="P418" s="11">
        <f>SUM($O$4:O418)</f>
        <v>105016.87000000007</v>
      </c>
      <c r="Q418" s="11">
        <f>P418+Summary!$H$5</f>
        <v>105407.76000000007</v>
      </c>
      <c r="R418" s="33" cm="1">
        <f t="array" ref="R418">LOOKUP(4,1/($A$4:A418&lt;&gt;""),$A$4:A418)</f>
        <v>44966</v>
      </c>
    </row>
    <row r="419" spans="1:18" x14ac:dyDescent="0.35">
      <c r="A419" s="22"/>
      <c r="B419" s="23"/>
      <c r="C419" s="24"/>
      <c r="D419" s="24"/>
      <c r="E419" s="24"/>
      <c r="F419" s="24"/>
      <c r="G419" s="24"/>
      <c r="H419" s="24"/>
      <c r="I419" s="24"/>
      <c r="J419" s="24"/>
      <c r="K419" s="24"/>
      <c r="L419" s="24"/>
      <c r="M419" s="24"/>
      <c r="N419" s="24"/>
      <c r="O419" s="11">
        <f t="shared" si="6"/>
        <v>0</v>
      </c>
      <c r="P419" s="11">
        <f>SUM($O$4:O419)</f>
        <v>105016.87000000007</v>
      </c>
      <c r="Q419" s="11">
        <f>P419+Summary!$H$5</f>
        <v>105407.76000000007</v>
      </c>
      <c r="R419" s="33" cm="1">
        <f t="array" ref="R419">LOOKUP(4,1/($A$4:A419&lt;&gt;""),$A$4:A419)</f>
        <v>44966</v>
      </c>
    </row>
    <row r="420" spans="1:18" x14ac:dyDescent="0.35">
      <c r="A420" s="22"/>
      <c r="B420" s="23"/>
      <c r="C420" s="24"/>
      <c r="D420" s="24"/>
      <c r="E420" s="24"/>
      <c r="F420" s="24"/>
      <c r="G420" s="24"/>
      <c r="H420" s="24"/>
      <c r="I420" s="24"/>
      <c r="J420" s="24"/>
      <c r="K420" s="24"/>
      <c r="L420" s="24"/>
      <c r="M420" s="24"/>
      <c r="N420" s="24"/>
      <c r="O420" s="11">
        <f t="shared" si="6"/>
        <v>0</v>
      </c>
      <c r="P420" s="11">
        <f>SUM($O$4:O420)</f>
        <v>105016.87000000007</v>
      </c>
      <c r="Q420" s="11">
        <f>P420+Summary!$H$5</f>
        <v>105407.76000000007</v>
      </c>
      <c r="R420" s="33" cm="1">
        <f t="array" ref="R420">LOOKUP(4,1/($A$4:A420&lt;&gt;""),$A$4:A420)</f>
        <v>44966</v>
      </c>
    </row>
    <row r="421" spans="1:18" x14ac:dyDescent="0.35">
      <c r="A421" s="22"/>
      <c r="B421" s="23"/>
      <c r="C421" s="24"/>
      <c r="D421" s="24"/>
      <c r="E421" s="24"/>
      <c r="F421" s="24"/>
      <c r="G421" s="24"/>
      <c r="H421" s="24"/>
      <c r="I421" s="24"/>
      <c r="J421" s="24"/>
      <c r="K421" s="24"/>
      <c r="L421" s="24"/>
      <c r="M421" s="24"/>
      <c r="N421" s="24"/>
      <c r="O421" s="11">
        <f t="shared" si="6"/>
        <v>0</v>
      </c>
      <c r="P421" s="11">
        <f>SUM($O$4:O421)</f>
        <v>105016.87000000007</v>
      </c>
      <c r="Q421" s="11">
        <f>P421+Summary!$H$5</f>
        <v>105407.76000000007</v>
      </c>
      <c r="R421" s="33" cm="1">
        <f t="array" ref="R421">LOOKUP(4,1/($A$4:A421&lt;&gt;""),$A$4:A421)</f>
        <v>44966</v>
      </c>
    </row>
    <row r="422" spans="1:18" x14ac:dyDescent="0.35">
      <c r="A422" s="22"/>
      <c r="B422" s="23"/>
      <c r="C422" s="24"/>
      <c r="D422" s="24"/>
      <c r="E422" s="24"/>
      <c r="F422" s="24"/>
      <c r="G422" s="24"/>
      <c r="H422" s="24"/>
      <c r="I422" s="24"/>
      <c r="J422" s="24"/>
      <c r="K422" s="24"/>
      <c r="L422" s="24"/>
      <c r="M422" s="24"/>
      <c r="N422" s="24"/>
      <c r="O422" s="11">
        <f t="shared" si="6"/>
        <v>0</v>
      </c>
      <c r="P422" s="11">
        <f>SUM($O$4:O422)</f>
        <v>105016.87000000007</v>
      </c>
      <c r="Q422" s="11">
        <f>P422+Summary!$H$5</f>
        <v>105407.76000000007</v>
      </c>
      <c r="R422" s="33" cm="1">
        <f t="array" ref="R422">LOOKUP(4,1/($A$4:A422&lt;&gt;""),$A$4:A422)</f>
        <v>44966</v>
      </c>
    </row>
    <row r="423" spans="1:18" x14ac:dyDescent="0.35">
      <c r="A423" s="22"/>
      <c r="B423" s="23"/>
      <c r="C423" s="24"/>
      <c r="D423" s="24"/>
      <c r="E423" s="24"/>
      <c r="F423" s="24"/>
      <c r="G423" s="24"/>
      <c r="H423" s="24"/>
      <c r="I423" s="24"/>
      <c r="J423" s="24"/>
      <c r="K423" s="24"/>
      <c r="L423" s="24"/>
      <c r="M423" s="24"/>
      <c r="N423" s="24"/>
      <c r="O423" s="11">
        <f t="shared" si="6"/>
        <v>0</v>
      </c>
      <c r="P423" s="11">
        <f>SUM($O$4:O423)</f>
        <v>105016.87000000007</v>
      </c>
      <c r="Q423" s="11">
        <f>P423+Summary!$H$5</f>
        <v>105407.76000000007</v>
      </c>
      <c r="R423" s="33" cm="1">
        <f t="array" ref="R423">LOOKUP(4,1/($A$4:A423&lt;&gt;""),$A$4:A423)</f>
        <v>44966</v>
      </c>
    </row>
    <row r="424" spans="1:18" x14ac:dyDescent="0.35">
      <c r="A424" s="22"/>
      <c r="B424" s="23"/>
      <c r="C424" s="24"/>
      <c r="D424" s="24"/>
      <c r="E424" s="24"/>
      <c r="F424" s="24"/>
      <c r="G424" s="24"/>
      <c r="H424" s="24"/>
      <c r="I424" s="24"/>
      <c r="J424" s="24"/>
      <c r="K424" s="24"/>
      <c r="L424" s="24"/>
      <c r="M424" s="24"/>
      <c r="N424" s="24"/>
      <c r="O424" s="11">
        <f t="shared" si="6"/>
        <v>0</v>
      </c>
      <c r="P424" s="11">
        <f>SUM($O$4:O424)</f>
        <v>105016.87000000007</v>
      </c>
      <c r="Q424" s="11">
        <f>P424+Summary!$H$5</f>
        <v>105407.76000000007</v>
      </c>
      <c r="R424" s="33" cm="1">
        <f t="array" ref="R424">LOOKUP(4,1/($A$4:A424&lt;&gt;""),$A$4:A424)</f>
        <v>44966</v>
      </c>
    </row>
    <row r="425" spans="1:18" x14ac:dyDescent="0.35">
      <c r="A425" s="22"/>
      <c r="B425" s="23"/>
      <c r="C425" s="24"/>
      <c r="D425" s="24"/>
      <c r="E425" s="24"/>
      <c r="F425" s="24"/>
      <c r="G425" s="24"/>
      <c r="H425" s="24"/>
      <c r="I425" s="24"/>
      <c r="J425" s="24"/>
      <c r="K425" s="24"/>
      <c r="L425" s="24"/>
      <c r="M425" s="24"/>
      <c r="N425" s="24"/>
      <c r="O425" s="11">
        <f t="shared" si="6"/>
        <v>0</v>
      </c>
      <c r="P425" s="11">
        <f>SUM($O$4:O425)</f>
        <v>105016.87000000007</v>
      </c>
      <c r="Q425" s="11">
        <f>P425+Summary!$H$5</f>
        <v>105407.76000000007</v>
      </c>
      <c r="R425" s="33" cm="1">
        <f t="array" ref="R425">LOOKUP(4,1/($A$4:A425&lt;&gt;""),$A$4:A425)</f>
        <v>44966</v>
      </c>
    </row>
    <row r="426" spans="1:18" x14ac:dyDescent="0.35">
      <c r="A426" s="22"/>
      <c r="B426" s="23"/>
      <c r="C426" s="24"/>
      <c r="D426" s="24"/>
      <c r="E426" s="24"/>
      <c r="F426" s="24"/>
      <c r="G426" s="24"/>
      <c r="H426" s="24"/>
      <c r="I426" s="24"/>
      <c r="J426" s="24"/>
      <c r="K426" s="24"/>
      <c r="L426" s="24"/>
      <c r="M426" s="24"/>
      <c r="N426" s="24"/>
      <c r="O426" s="11">
        <f t="shared" si="6"/>
        <v>0</v>
      </c>
      <c r="P426" s="11">
        <f>SUM($O$4:O426)</f>
        <v>105016.87000000007</v>
      </c>
      <c r="Q426" s="11">
        <f>P426+Summary!$H$5</f>
        <v>105407.76000000007</v>
      </c>
      <c r="R426" s="33" cm="1">
        <f t="array" ref="R426">LOOKUP(4,1/($A$4:A426&lt;&gt;""),$A$4:A426)</f>
        <v>44966</v>
      </c>
    </row>
    <row r="427" spans="1:18" x14ac:dyDescent="0.35">
      <c r="A427" s="22"/>
      <c r="B427" s="23"/>
      <c r="C427" s="24"/>
      <c r="D427" s="24"/>
      <c r="E427" s="24"/>
      <c r="F427" s="24"/>
      <c r="G427" s="24"/>
      <c r="H427" s="24"/>
      <c r="I427" s="24"/>
      <c r="J427" s="24"/>
      <c r="K427" s="24"/>
      <c r="L427" s="24"/>
      <c r="M427" s="24"/>
      <c r="N427" s="24"/>
      <c r="O427" s="11">
        <f t="shared" si="6"/>
        <v>0</v>
      </c>
      <c r="P427" s="11">
        <f>SUM($O$4:O427)</f>
        <v>105016.87000000007</v>
      </c>
      <c r="Q427" s="11">
        <f>P427+Summary!$H$5</f>
        <v>105407.76000000007</v>
      </c>
      <c r="R427" s="33" cm="1">
        <f t="array" ref="R427">LOOKUP(4,1/($A$4:A427&lt;&gt;""),$A$4:A427)</f>
        <v>44966</v>
      </c>
    </row>
    <row r="428" spans="1:18" x14ac:dyDescent="0.35">
      <c r="A428" s="22"/>
      <c r="B428" s="23"/>
      <c r="C428" s="24"/>
      <c r="D428" s="24"/>
      <c r="E428" s="24"/>
      <c r="F428" s="24"/>
      <c r="G428" s="24"/>
      <c r="H428" s="24"/>
      <c r="I428" s="24"/>
      <c r="J428" s="24"/>
      <c r="K428" s="24"/>
      <c r="L428" s="24"/>
      <c r="M428" s="24"/>
      <c r="N428" s="24"/>
      <c r="O428" s="11">
        <f t="shared" si="6"/>
        <v>0</v>
      </c>
      <c r="P428" s="11">
        <f>SUM($O$4:O428)</f>
        <v>105016.87000000007</v>
      </c>
      <c r="Q428" s="11">
        <f>P428+Summary!$H$5</f>
        <v>105407.76000000007</v>
      </c>
      <c r="R428" s="33" cm="1">
        <f t="array" ref="R428">LOOKUP(4,1/($A$4:A428&lt;&gt;""),$A$4:A428)</f>
        <v>44966</v>
      </c>
    </row>
    <row r="429" spans="1:18" x14ac:dyDescent="0.35">
      <c r="A429" s="22"/>
      <c r="B429" s="23"/>
      <c r="C429" s="24"/>
      <c r="D429" s="24"/>
      <c r="E429" s="24"/>
      <c r="F429" s="24"/>
      <c r="G429" s="24"/>
      <c r="H429" s="24"/>
      <c r="I429" s="24"/>
      <c r="J429" s="24"/>
      <c r="K429" s="24"/>
      <c r="L429" s="24"/>
      <c r="M429" s="24"/>
      <c r="N429" s="24"/>
      <c r="O429" s="11">
        <f t="shared" si="6"/>
        <v>0</v>
      </c>
      <c r="P429" s="11">
        <f>SUM($O$4:O429)</f>
        <v>105016.87000000007</v>
      </c>
      <c r="Q429" s="11">
        <f>P429+Summary!$H$5</f>
        <v>105407.76000000007</v>
      </c>
      <c r="R429" s="33" cm="1">
        <f t="array" ref="R429">LOOKUP(4,1/($A$4:A429&lt;&gt;""),$A$4:A429)</f>
        <v>44966</v>
      </c>
    </row>
    <row r="430" spans="1:18" x14ac:dyDescent="0.35">
      <c r="A430" s="22"/>
      <c r="B430" s="23"/>
      <c r="C430" s="24"/>
      <c r="D430" s="24"/>
      <c r="E430" s="24"/>
      <c r="F430" s="24"/>
      <c r="G430" s="24"/>
      <c r="H430" s="24"/>
      <c r="I430" s="24"/>
      <c r="J430" s="24"/>
      <c r="K430" s="24"/>
      <c r="L430" s="24"/>
      <c r="M430" s="24"/>
      <c r="N430" s="24"/>
      <c r="O430" s="11">
        <f t="shared" si="6"/>
        <v>0</v>
      </c>
      <c r="P430" s="11">
        <f>SUM($O$4:O430)</f>
        <v>105016.87000000007</v>
      </c>
      <c r="Q430" s="11">
        <f>P430+Summary!$H$5</f>
        <v>105407.76000000007</v>
      </c>
      <c r="R430" s="33" cm="1">
        <f t="array" ref="R430">LOOKUP(4,1/($A$4:A430&lt;&gt;""),$A$4:A430)</f>
        <v>44966</v>
      </c>
    </row>
    <row r="431" spans="1:18" x14ac:dyDescent="0.35">
      <c r="A431" s="22"/>
      <c r="B431" s="23"/>
      <c r="C431" s="24"/>
      <c r="D431" s="24"/>
      <c r="E431" s="24"/>
      <c r="F431" s="24"/>
      <c r="G431" s="24"/>
      <c r="H431" s="24"/>
      <c r="I431" s="24"/>
      <c r="J431" s="24"/>
      <c r="K431" s="24"/>
      <c r="L431" s="24"/>
      <c r="M431" s="24"/>
      <c r="N431" s="24"/>
      <c r="O431" s="11">
        <f t="shared" si="6"/>
        <v>0</v>
      </c>
      <c r="P431" s="11">
        <f>SUM($O$4:O431)</f>
        <v>105016.87000000007</v>
      </c>
      <c r="Q431" s="11">
        <f>P431+Summary!$H$5</f>
        <v>105407.76000000007</v>
      </c>
      <c r="R431" s="33" cm="1">
        <f t="array" ref="R431">LOOKUP(4,1/($A$4:A431&lt;&gt;""),$A$4:A431)</f>
        <v>44966</v>
      </c>
    </row>
    <row r="432" spans="1:18" x14ac:dyDescent="0.35">
      <c r="A432" s="22"/>
      <c r="B432" s="23"/>
      <c r="C432" s="24"/>
      <c r="D432" s="24"/>
      <c r="E432" s="24"/>
      <c r="F432" s="24"/>
      <c r="G432" s="24"/>
      <c r="H432" s="24"/>
      <c r="I432" s="24"/>
      <c r="J432" s="24"/>
      <c r="K432" s="24"/>
      <c r="L432" s="24"/>
      <c r="M432" s="24"/>
      <c r="N432" s="24"/>
      <c r="O432" s="11">
        <f t="shared" si="6"/>
        <v>0</v>
      </c>
      <c r="P432" s="11">
        <f>SUM($O$4:O432)</f>
        <v>105016.87000000007</v>
      </c>
      <c r="Q432" s="11">
        <f>P432+Summary!$H$5</f>
        <v>105407.76000000007</v>
      </c>
      <c r="R432" s="33" cm="1">
        <f t="array" ref="R432">LOOKUP(4,1/($A$4:A432&lt;&gt;""),$A$4:A432)</f>
        <v>44966</v>
      </c>
    </row>
    <row r="433" spans="1:18" x14ac:dyDescent="0.35">
      <c r="A433" s="22"/>
      <c r="B433" s="23"/>
      <c r="C433" s="24"/>
      <c r="D433" s="24"/>
      <c r="E433" s="24"/>
      <c r="F433" s="24"/>
      <c r="G433" s="24"/>
      <c r="H433" s="24"/>
      <c r="I433" s="24"/>
      <c r="J433" s="24"/>
      <c r="K433" s="24"/>
      <c r="L433" s="24"/>
      <c r="M433" s="24"/>
      <c r="N433" s="24"/>
      <c r="O433" s="11">
        <f t="shared" si="6"/>
        <v>0</v>
      </c>
      <c r="P433" s="11">
        <f>SUM($O$4:O433)</f>
        <v>105016.87000000007</v>
      </c>
      <c r="Q433" s="11">
        <f>P433+Summary!$H$5</f>
        <v>105407.76000000007</v>
      </c>
      <c r="R433" s="33" cm="1">
        <f t="array" ref="R433">LOOKUP(4,1/($A$4:A433&lt;&gt;""),$A$4:A433)</f>
        <v>44966</v>
      </c>
    </row>
    <row r="434" spans="1:18" x14ac:dyDescent="0.35">
      <c r="A434" s="22"/>
      <c r="B434" s="23"/>
      <c r="C434" s="24"/>
      <c r="D434" s="24"/>
      <c r="E434" s="24"/>
      <c r="F434" s="24"/>
      <c r="G434" s="24"/>
      <c r="H434" s="24"/>
      <c r="I434" s="24"/>
      <c r="J434" s="24"/>
      <c r="K434" s="24"/>
      <c r="L434" s="24"/>
      <c r="M434" s="24"/>
      <c r="N434" s="24"/>
      <c r="O434" s="11">
        <f t="shared" si="6"/>
        <v>0</v>
      </c>
      <c r="P434" s="11">
        <f>SUM($O$4:O434)</f>
        <v>105016.87000000007</v>
      </c>
      <c r="Q434" s="11">
        <f>P434+Summary!$H$5</f>
        <v>105407.76000000007</v>
      </c>
      <c r="R434" s="33" cm="1">
        <f t="array" ref="R434">LOOKUP(4,1/($A$4:A434&lt;&gt;""),$A$4:A434)</f>
        <v>44966</v>
      </c>
    </row>
    <row r="435" spans="1:18" x14ac:dyDescent="0.35">
      <c r="A435" s="22"/>
      <c r="B435" s="23"/>
      <c r="C435" s="24"/>
      <c r="D435" s="24"/>
      <c r="E435" s="24"/>
      <c r="F435" s="24"/>
      <c r="G435" s="24"/>
      <c r="H435" s="24"/>
      <c r="I435" s="24"/>
      <c r="J435" s="24"/>
      <c r="K435" s="24"/>
      <c r="L435" s="24"/>
      <c r="M435" s="24"/>
      <c r="N435" s="24"/>
      <c r="O435" s="11">
        <f t="shared" si="6"/>
        <v>0</v>
      </c>
      <c r="P435" s="11">
        <f>SUM($O$4:O435)</f>
        <v>105016.87000000007</v>
      </c>
      <c r="Q435" s="11">
        <f>P435+Summary!$H$5</f>
        <v>105407.76000000007</v>
      </c>
      <c r="R435" s="33" cm="1">
        <f t="array" ref="R435">LOOKUP(4,1/($A$4:A435&lt;&gt;""),$A$4:A435)</f>
        <v>44966</v>
      </c>
    </row>
    <row r="436" spans="1:18" x14ac:dyDescent="0.35">
      <c r="A436" s="22"/>
      <c r="B436" s="23"/>
      <c r="C436" s="24"/>
      <c r="D436" s="24"/>
      <c r="E436" s="24"/>
      <c r="F436" s="24"/>
      <c r="G436" s="24"/>
      <c r="H436" s="24"/>
      <c r="I436" s="24"/>
      <c r="J436" s="24"/>
      <c r="K436" s="24"/>
      <c r="L436" s="24"/>
      <c r="M436" s="24"/>
      <c r="N436" s="24"/>
      <c r="O436" s="11">
        <f t="shared" si="6"/>
        <v>0</v>
      </c>
      <c r="P436" s="11">
        <f>SUM($O$4:O436)</f>
        <v>105016.87000000007</v>
      </c>
      <c r="Q436" s="11">
        <f>P436+Summary!$H$5</f>
        <v>105407.76000000007</v>
      </c>
      <c r="R436" s="33" cm="1">
        <f t="array" ref="R436">LOOKUP(4,1/($A$4:A436&lt;&gt;""),$A$4:A436)</f>
        <v>44966</v>
      </c>
    </row>
    <row r="437" spans="1:18" x14ac:dyDescent="0.35">
      <c r="A437" s="22"/>
      <c r="B437" s="23"/>
      <c r="C437" s="24"/>
      <c r="D437" s="24"/>
      <c r="E437" s="24"/>
      <c r="F437" s="24"/>
      <c r="G437" s="24"/>
      <c r="H437" s="24"/>
      <c r="I437" s="24"/>
      <c r="J437" s="24"/>
      <c r="K437" s="24"/>
      <c r="L437" s="24"/>
      <c r="M437" s="24"/>
      <c r="N437" s="24"/>
      <c r="O437" s="11">
        <f t="shared" si="6"/>
        <v>0</v>
      </c>
      <c r="P437" s="11">
        <f>SUM($O$4:O437)</f>
        <v>105016.87000000007</v>
      </c>
      <c r="Q437" s="11">
        <f>P437+Summary!$H$5</f>
        <v>105407.76000000007</v>
      </c>
      <c r="R437" s="33" cm="1">
        <f t="array" ref="R437">LOOKUP(4,1/($A$4:A437&lt;&gt;""),$A$4:A437)</f>
        <v>44966</v>
      </c>
    </row>
    <row r="438" spans="1:18" x14ac:dyDescent="0.35">
      <c r="A438" s="22"/>
      <c r="B438" s="23"/>
      <c r="C438" s="24"/>
      <c r="D438" s="24"/>
      <c r="E438" s="24"/>
      <c r="F438" s="24"/>
      <c r="G438" s="24"/>
      <c r="H438" s="24"/>
      <c r="I438" s="24"/>
      <c r="J438" s="24"/>
      <c r="K438" s="24"/>
      <c r="L438" s="24"/>
      <c r="M438" s="24"/>
      <c r="N438" s="24"/>
      <c r="O438" s="11">
        <f t="shared" si="6"/>
        <v>0</v>
      </c>
      <c r="P438" s="11">
        <f>SUM($O$4:O438)</f>
        <v>105016.87000000007</v>
      </c>
      <c r="Q438" s="11">
        <f>P438+Summary!$H$5</f>
        <v>105407.76000000007</v>
      </c>
      <c r="R438" s="33" cm="1">
        <f t="array" ref="R438">LOOKUP(4,1/($A$4:A438&lt;&gt;""),$A$4:A438)</f>
        <v>44966</v>
      </c>
    </row>
    <row r="439" spans="1:18" x14ac:dyDescent="0.35">
      <c r="A439" s="22"/>
      <c r="B439" s="23"/>
      <c r="C439" s="24"/>
      <c r="D439" s="24"/>
      <c r="E439" s="24"/>
      <c r="F439" s="24"/>
      <c r="G439" s="24"/>
      <c r="H439" s="24"/>
      <c r="I439" s="24"/>
      <c r="J439" s="24"/>
      <c r="K439" s="24"/>
      <c r="L439" s="24"/>
      <c r="M439" s="24"/>
      <c r="N439" s="24"/>
      <c r="O439" s="11">
        <f t="shared" si="6"/>
        <v>0</v>
      </c>
      <c r="P439" s="11">
        <f>SUM($O$4:O439)</f>
        <v>105016.87000000007</v>
      </c>
      <c r="Q439" s="11">
        <f>P439+Summary!$H$5</f>
        <v>105407.76000000007</v>
      </c>
      <c r="R439" s="33" cm="1">
        <f t="array" ref="R439">LOOKUP(4,1/($A$4:A439&lt;&gt;""),$A$4:A439)</f>
        <v>44966</v>
      </c>
    </row>
    <row r="440" spans="1:18" x14ac:dyDescent="0.35">
      <c r="A440" s="22"/>
      <c r="B440" s="23"/>
      <c r="C440" s="24"/>
      <c r="D440" s="24"/>
      <c r="E440" s="24"/>
      <c r="F440" s="24"/>
      <c r="G440" s="24"/>
      <c r="H440" s="24"/>
      <c r="I440" s="24"/>
      <c r="J440" s="24"/>
      <c r="K440" s="24"/>
      <c r="L440" s="24"/>
      <c r="M440" s="24"/>
      <c r="N440" s="24"/>
      <c r="O440" s="11">
        <f t="shared" si="6"/>
        <v>0</v>
      </c>
      <c r="P440" s="11">
        <f>SUM($O$4:O440)</f>
        <v>105016.87000000007</v>
      </c>
      <c r="Q440" s="11">
        <f>P440+Summary!$H$5</f>
        <v>105407.76000000007</v>
      </c>
      <c r="R440" s="33" cm="1">
        <f t="array" ref="R440">LOOKUP(4,1/($A$4:A440&lt;&gt;""),$A$4:A440)</f>
        <v>44966</v>
      </c>
    </row>
    <row r="441" spans="1:18" x14ac:dyDescent="0.35">
      <c r="A441" s="22"/>
      <c r="B441" s="23"/>
      <c r="C441" s="24"/>
      <c r="D441" s="24"/>
      <c r="E441" s="24"/>
      <c r="F441" s="24"/>
      <c r="G441" s="24"/>
      <c r="H441" s="24"/>
      <c r="I441" s="24"/>
      <c r="J441" s="24"/>
      <c r="K441" s="24"/>
      <c r="L441" s="24"/>
      <c r="M441" s="24"/>
      <c r="N441" s="24"/>
      <c r="O441" s="11">
        <f t="shared" si="6"/>
        <v>0</v>
      </c>
      <c r="P441" s="11">
        <f>SUM($O$4:O441)</f>
        <v>105016.87000000007</v>
      </c>
      <c r="Q441" s="11">
        <f>P441+Summary!$H$5</f>
        <v>105407.76000000007</v>
      </c>
      <c r="R441" s="33" cm="1">
        <f t="array" ref="R441">LOOKUP(4,1/($A$4:A441&lt;&gt;""),$A$4:A441)</f>
        <v>44966</v>
      </c>
    </row>
    <row r="442" spans="1:18" x14ac:dyDescent="0.35">
      <c r="A442" s="22"/>
      <c r="B442" s="23"/>
      <c r="C442" s="24"/>
      <c r="D442" s="24"/>
      <c r="E442" s="24"/>
      <c r="F442" s="24"/>
      <c r="G442" s="24"/>
      <c r="H442" s="24"/>
      <c r="I442" s="24"/>
      <c r="J442" s="24"/>
      <c r="K442" s="24"/>
      <c r="L442" s="24"/>
      <c r="M442" s="24"/>
      <c r="N442" s="24"/>
      <c r="O442" s="11">
        <f t="shared" si="6"/>
        <v>0</v>
      </c>
      <c r="P442" s="11">
        <f>SUM($O$4:O442)</f>
        <v>105016.87000000007</v>
      </c>
      <c r="Q442" s="11">
        <f>P442+Summary!$H$5</f>
        <v>105407.76000000007</v>
      </c>
      <c r="R442" s="33" cm="1">
        <f t="array" ref="R442">LOOKUP(4,1/($A$4:A442&lt;&gt;""),$A$4:A442)</f>
        <v>44966</v>
      </c>
    </row>
    <row r="443" spans="1:18" x14ac:dyDescent="0.35">
      <c r="A443" s="22"/>
      <c r="B443" s="23"/>
      <c r="C443" s="24"/>
      <c r="D443" s="24"/>
      <c r="E443" s="24"/>
      <c r="F443" s="24"/>
      <c r="G443" s="24"/>
      <c r="H443" s="24"/>
      <c r="I443" s="24"/>
      <c r="J443" s="24"/>
      <c r="K443" s="24"/>
      <c r="L443" s="24"/>
      <c r="M443" s="24"/>
      <c r="N443" s="24"/>
      <c r="O443" s="11">
        <f t="shared" ref="O443:O486" si="7">SUM(C443:N443)</f>
        <v>0</v>
      </c>
      <c r="P443" s="11">
        <f>SUM($O$4:O443)</f>
        <v>105016.87000000007</v>
      </c>
      <c r="Q443" s="11">
        <f>P443+Summary!$H$5</f>
        <v>105407.76000000007</v>
      </c>
      <c r="R443" s="33" cm="1">
        <f t="array" ref="R443">LOOKUP(4,1/($A$4:A443&lt;&gt;""),$A$4:A443)</f>
        <v>44966</v>
      </c>
    </row>
    <row r="444" spans="1:18" x14ac:dyDescent="0.35">
      <c r="A444" s="22"/>
      <c r="B444" s="23"/>
      <c r="C444" s="24"/>
      <c r="D444" s="24"/>
      <c r="E444" s="24"/>
      <c r="F444" s="24"/>
      <c r="G444" s="24"/>
      <c r="H444" s="24"/>
      <c r="I444" s="24"/>
      <c r="J444" s="24"/>
      <c r="K444" s="24"/>
      <c r="L444" s="24"/>
      <c r="M444" s="24"/>
      <c r="N444" s="24"/>
      <c r="O444" s="11">
        <f t="shared" si="7"/>
        <v>0</v>
      </c>
      <c r="P444" s="11">
        <f>SUM($O$4:O444)</f>
        <v>105016.87000000007</v>
      </c>
      <c r="Q444" s="11">
        <f>P444+Summary!$H$5</f>
        <v>105407.76000000007</v>
      </c>
      <c r="R444" s="33" cm="1">
        <f t="array" ref="R444">LOOKUP(4,1/($A$4:A444&lt;&gt;""),$A$4:A444)</f>
        <v>44966</v>
      </c>
    </row>
    <row r="445" spans="1:18" x14ac:dyDescent="0.35">
      <c r="A445" s="22"/>
      <c r="B445" s="23"/>
      <c r="C445" s="24"/>
      <c r="D445" s="24"/>
      <c r="E445" s="24"/>
      <c r="F445" s="24"/>
      <c r="G445" s="24"/>
      <c r="H445" s="24"/>
      <c r="I445" s="24"/>
      <c r="J445" s="24"/>
      <c r="K445" s="24"/>
      <c r="L445" s="24"/>
      <c r="M445" s="24"/>
      <c r="N445" s="24"/>
      <c r="O445" s="11">
        <f t="shared" si="7"/>
        <v>0</v>
      </c>
      <c r="P445" s="11">
        <f>SUM($O$4:O445)</f>
        <v>105016.87000000007</v>
      </c>
      <c r="Q445" s="11">
        <f>P445+Summary!$H$5</f>
        <v>105407.76000000007</v>
      </c>
      <c r="R445" s="33" cm="1">
        <f t="array" ref="R445">LOOKUP(4,1/($A$4:A445&lt;&gt;""),$A$4:A445)</f>
        <v>44966</v>
      </c>
    </row>
    <row r="446" spans="1:18" x14ac:dyDescent="0.35">
      <c r="A446" s="22"/>
      <c r="B446" s="23"/>
      <c r="C446" s="24"/>
      <c r="D446" s="24"/>
      <c r="E446" s="24"/>
      <c r="F446" s="24"/>
      <c r="G446" s="24"/>
      <c r="H446" s="24"/>
      <c r="I446" s="24"/>
      <c r="J446" s="24"/>
      <c r="K446" s="24"/>
      <c r="L446" s="24"/>
      <c r="M446" s="24"/>
      <c r="N446" s="24"/>
      <c r="O446" s="11">
        <f t="shared" si="7"/>
        <v>0</v>
      </c>
      <c r="P446" s="11">
        <f>SUM($O$4:O446)</f>
        <v>105016.87000000007</v>
      </c>
      <c r="Q446" s="11">
        <f>P446+Summary!$H$5</f>
        <v>105407.76000000007</v>
      </c>
      <c r="R446" s="33" cm="1">
        <f t="array" ref="R446">LOOKUP(4,1/($A$4:A446&lt;&gt;""),$A$4:A446)</f>
        <v>44966</v>
      </c>
    </row>
    <row r="447" spans="1:18" x14ac:dyDescent="0.35">
      <c r="A447" s="22"/>
      <c r="B447" s="23"/>
      <c r="C447" s="24"/>
      <c r="D447" s="24"/>
      <c r="E447" s="24"/>
      <c r="F447" s="24"/>
      <c r="G447" s="24"/>
      <c r="H447" s="24"/>
      <c r="I447" s="24"/>
      <c r="J447" s="24"/>
      <c r="K447" s="24"/>
      <c r="L447" s="24"/>
      <c r="M447" s="24"/>
      <c r="N447" s="24"/>
      <c r="O447" s="11">
        <f t="shared" si="7"/>
        <v>0</v>
      </c>
      <c r="P447" s="11">
        <f>SUM($O$4:O447)</f>
        <v>105016.87000000007</v>
      </c>
      <c r="Q447" s="11">
        <f>P447+Summary!$H$5</f>
        <v>105407.76000000007</v>
      </c>
      <c r="R447" s="33" cm="1">
        <f t="array" ref="R447">LOOKUP(4,1/($A$4:A447&lt;&gt;""),$A$4:A447)</f>
        <v>44966</v>
      </c>
    </row>
    <row r="448" spans="1:18" x14ac:dyDescent="0.35">
      <c r="A448" s="22"/>
      <c r="B448" s="23"/>
      <c r="C448" s="24"/>
      <c r="D448" s="24"/>
      <c r="E448" s="24"/>
      <c r="F448" s="24"/>
      <c r="G448" s="24"/>
      <c r="H448" s="24"/>
      <c r="I448" s="24"/>
      <c r="J448" s="24"/>
      <c r="K448" s="24"/>
      <c r="L448" s="24"/>
      <c r="M448" s="24"/>
      <c r="N448" s="24"/>
      <c r="O448" s="11">
        <f t="shared" si="7"/>
        <v>0</v>
      </c>
      <c r="P448" s="11">
        <f>SUM($O$4:O448)</f>
        <v>105016.87000000007</v>
      </c>
      <c r="Q448" s="11">
        <f>P448+Summary!$H$5</f>
        <v>105407.76000000007</v>
      </c>
      <c r="R448" s="33" cm="1">
        <f t="array" ref="R448">LOOKUP(4,1/($A$4:A448&lt;&gt;""),$A$4:A448)</f>
        <v>44966</v>
      </c>
    </row>
    <row r="449" spans="1:18" x14ac:dyDescent="0.35">
      <c r="A449" s="22"/>
      <c r="B449" s="23"/>
      <c r="C449" s="24"/>
      <c r="D449" s="24"/>
      <c r="E449" s="24"/>
      <c r="F449" s="24"/>
      <c r="G449" s="24"/>
      <c r="H449" s="24"/>
      <c r="I449" s="24"/>
      <c r="J449" s="24"/>
      <c r="K449" s="24"/>
      <c r="L449" s="24"/>
      <c r="M449" s="24"/>
      <c r="N449" s="24"/>
      <c r="O449" s="11">
        <f t="shared" si="7"/>
        <v>0</v>
      </c>
      <c r="P449" s="11">
        <f>SUM($O$4:O449)</f>
        <v>105016.87000000007</v>
      </c>
      <c r="Q449" s="11">
        <f>P449+Summary!$H$5</f>
        <v>105407.76000000007</v>
      </c>
      <c r="R449" s="33" cm="1">
        <f t="array" ref="R449">LOOKUP(4,1/($A$4:A449&lt;&gt;""),$A$4:A449)</f>
        <v>44966</v>
      </c>
    </row>
    <row r="450" spans="1:18" x14ac:dyDescent="0.35">
      <c r="A450" s="22"/>
      <c r="B450" s="23"/>
      <c r="C450" s="24"/>
      <c r="D450" s="24"/>
      <c r="E450" s="24"/>
      <c r="F450" s="24"/>
      <c r="G450" s="24"/>
      <c r="H450" s="24"/>
      <c r="I450" s="24"/>
      <c r="J450" s="24"/>
      <c r="K450" s="24"/>
      <c r="L450" s="24"/>
      <c r="M450" s="24"/>
      <c r="N450" s="24"/>
      <c r="O450" s="11">
        <f t="shared" si="7"/>
        <v>0</v>
      </c>
      <c r="P450" s="11">
        <f>SUM($O$4:O450)</f>
        <v>105016.87000000007</v>
      </c>
      <c r="Q450" s="11">
        <f>P450+Summary!$H$5</f>
        <v>105407.76000000007</v>
      </c>
      <c r="R450" s="33" cm="1">
        <f t="array" ref="R450">LOOKUP(4,1/($A$4:A450&lt;&gt;""),$A$4:A450)</f>
        <v>44966</v>
      </c>
    </row>
    <row r="451" spans="1:18" x14ac:dyDescent="0.35">
      <c r="A451" s="22"/>
      <c r="B451" s="23"/>
      <c r="C451" s="24"/>
      <c r="D451" s="24"/>
      <c r="E451" s="24"/>
      <c r="F451" s="24"/>
      <c r="G451" s="24"/>
      <c r="H451" s="24"/>
      <c r="I451" s="24"/>
      <c r="J451" s="24"/>
      <c r="K451" s="24"/>
      <c r="L451" s="24"/>
      <c r="M451" s="24"/>
      <c r="N451" s="24"/>
      <c r="O451" s="11">
        <f t="shared" si="7"/>
        <v>0</v>
      </c>
      <c r="P451" s="11">
        <f>SUM($O$4:O451)</f>
        <v>105016.87000000007</v>
      </c>
      <c r="Q451" s="11">
        <f>P451+Summary!$H$5</f>
        <v>105407.76000000007</v>
      </c>
      <c r="R451" s="33" cm="1">
        <f t="array" ref="R451">LOOKUP(4,1/($A$4:A451&lt;&gt;""),$A$4:A451)</f>
        <v>44966</v>
      </c>
    </row>
    <row r="452" spans="1:18" x14ac:dyDescent="0.35">
      <c r="A452" s="22"/>
      <c r="B452" s="23"/>
      <c r="C452" s="24"/>
      <c r="D452" s="24"/>
      <c r="E452" s="24"/>
      <c r="F452" s="24"/>
      <c r="G452" s="24"/>
      <c r="H452" s="24"/>
      <c r="I452" s="24"/>
      <c r="J452" s="24"/>
      <c r="K452" s="24"/>
      <c r="L452" s="24"/>
      <c r="M452" s="24"/>
      <c r="N452" s="24"/>
      <c r="O452" s="11">
        <f t="shared" si="7"/>
        <v>0</v>
      </c>
      <c r="P452" s="11">
        <f>SUM($O$4:O452)</f>
        <v>105016.87000000007</v>
      </c>
      <c r="Q452" s="11">
        <f>P452+Summary!$H$5</f>
        <v>105407.76000000007</v>
      </c>
      <c r="R452" s="33" cm="1">
        <f t="array" ref="R452">LOOKUP(4,1/($A$4:A452&lt;&gt;""),$A$4:A452)</f>
        <v>44966</v>
      </c>
    </row>
    <row r="453" spans="1:18" x14ac:dyDescent="0.35">
      <c r="A453" s="22"/>
      <c r="B453" s="23"/>
      <c r="C453" s="24"/>
      <c r="D453" s="24"/>
      <c r="E453" s="24"/>
      <c r="F453" s="24"/>
      <c r="G453" s="24"/>
      <c r="H453" s="24"/>
      <c r="I453" s="24"/>
      <c r="J453" s="24"/>
      <c r="K453" s="24"/>
      <c r="L453" s="24"/>
      <c r="M453" s="24"/>
      <c r="N453" s="24"/>
      <c r="O453" s="11">
        <f t="shared" si="7"/>
        <v>0</v>
      </c>
      <c r="P453" s="11">
        <f>SUM($O$4:O453)</f>
        <v>105016.87000000007</v>
      </c>
      <c r="Q453" s="11">
        <f>P453+Summary!$H$5</f>
        <v>105407.76000000007</v>
      </c>
      <c r="R453" s="33" cm="1">
        <f t="array" ref="R453">LOOKUP(4,1/($A$4:A453&lt;&gt;""),$A$4:A453)</f>
        <v>44966</v>
      </c>
    </row>
    <row r="454" spans="1:18" x14ac:dyDescent="0.35">
      <c r="A454" s="22"/>
      <c r="B454" s="23"/>
      <c r="C454" s="24"/>
      <c r="D454" s="24"/>
      <c r="E454" s="24"/>
      <c r="F454" s="24"/>
      <c r="G454" s="24"/>
      <c r="H454" s="24"/>
      <c r="I454" s="24"/>
      <c r="J454" s="24"/>
      <c r="K454" s="24"/>
      <c r="L454" s="24"/>
      <c r="M454" s="24"/>
      <c r="N454" s="24"/>
      <c r="O454" s="11">
        <f t="shared" si="7"/>
        <v>0</v>
      </c>
      <c r="P454" s="11">
        <f>SUM($O$4:O454)</f>
        <v>105016.87000000007</v>
      </c>
      <c r="Q454" s="11">
        <f>P454+Summary!$H$5</f>
        <v>105407.76000000007</v>
      </c>
      <c r="R454" s="33" cm="1">
        <f t="array" ref="R454">LOOKUP(4,1/($A$4:A454&lt;&gt;""),$A$4:A454)</f>
        <v>44966</v>
      </c>
    </row>
    <row r="455" spans="1:18" x14ac:dyDescent="0.35">
      <c r="A455" s="22"/>
      <c r="B455" s="23"/>
      <c r="C455" s="24"/>
      <c r="D455" s="24"/>
      <c r="E455" s="24"/>
      <c r="F455" s="24"/>
      <c r="G455" s="24"/>
      <c r="H455" s="24"/>
      <c r="I455" s="24"/>
      <c r="J455" s="24"/>
      <c r="K455" s="24"/>
      <c r="L455" s="24"/>
      <c r="M455" s="24"/>
      <c r="N455" s="24"/>
      <c r="O455" s="11">
        <f t="shared" si="7"/>
        <v>0</v>
      </c>
      <c r="P455" s="11">
        <f>SUM($O$4:O455)</f>
        <v>105016.87000000007</v>
      </c>
      <c r="Q455" s="11">
        <f>P455+Summary!$H$5</f>
        <v>105407.76000000007</v>
      </c>
      <c r="R455" s="33" cm="1">
        <f t="array" ref="R455">LOOKUP(4,1/($A$4:A455&lt;&gt;""),$A$4:A455)</f>
        <v>44966</v>
      </c>
    </row>
    <row r="456" spans="1:18" x14ac:dyDescent="0.35">
      <c r="A456" s="22"/>
      <c r="B456" s="23"/>
      <c r="C456" s="24"/>
      <c r="D456" s="24"/>
      <c r="E456" s="24"/>
      <c r="F456" s="24"/>
      <c r="G456" s="24"/>
      <c r="H456" s="24"/>
      <c r="I456" s="24"/>
      <c r="J456" s="24"/>
      <c r="K456" s="24"/>
      <c r="L456" s="24"/>
      <c r="M456" s="24"/>
      <c r="N456" s="24"/>
      <c r="O456" s="11">
        <f t="shared" si="7"/>
        <v>0</v>
      </c>
      <c r="P456" s="11">
        <f>SUM($O$4:O456)</f>
        <v>105016.87000000007</v>
      </c>
      <c r="Q456" s="11">
        <f>P456+Summary!$H$5</f>
        <v>105407.76000000007</v>
      </c>
      <c r="R456" s="33" cm="1">
        <f t="array" ref="R456">LOOKUP(4,1/($A$4:A456&lt;&gt;""),$A$4:A456)</f>
        <v>44966</v>
      </c>
    </row>
    <row r="457" spans="1:18" x14ac:dyDescent="0.35">
      <c r="A457" s="22"/>
      <c r="B457" s="23"/>
      <c r="C457" s="24"/>
      <c r="D457" s="24"/>
      <c r="E457" s="24"/>
      <c r="F457" s="24"/>
      <c r="G457" s="24"/>
      <c r="H457" s="24"/>
      <c r="I457" s="24"/>
      <c r="J457" s="24"/>
      <c r="K457" s="24"/>
      <c r="L457" s="24"/>
      <c r="M457" s="24"/>
      <c r="N457" s="24"/>
      <c r="O457" s="11">
        <f t="shared" si="7"/>
        <v>0</v>
      </c>
      <c r="P457" s="11">
        <f>SUM($O$4:O457)</f>
        <v>105016.87000000007</v>
      </c>
      <c r="Q457" s="11">
        <f>P457+Summary!$H$5</f>
        <v>105407.76000000007</v>
      </c>
      <c r="R457" s="33" cm="1">
        <f t="array" ref="R457">LOOKUP(4,1/($A$4:A457&lt;&gt;""),$A$4:A457)</f>
        <v>44966</v>
      </c>
    </row>
    <row r="458" spans="1:18" x14ac:dyDescent="0.35">
      <c r="A458" s="22"/>
      <c r="B458" s="23"/>
      <c r="C458" s="24"/>
      <c r="D458" s="24"/>
      <c r="E458" s="24"/>
      <c r="F458" s="24"/>
      <c r="G458" s="24"/>
      <c r="H458" s="24"/>
      <c r="I458" s="24"/>
      <c r="J458" s="24"/>
      <c r="K458" s="24"/>
      <c r="L458" s="24"/>
      <c r="M458" s="24"/>
      <c r="N458" s="24"/>
      <c r="O458" s="11">
        <f t="shared" si="7"/>
        <v>0</v>
      </c>
      <c r="P458" s="11">
        <f>SUM($O$4:O458)</f>
        <v>105016.87000000007</v>
      </c>
      <c r="Q458" s="11">
        <f>P458+Summary!$H$5</f>
        <v>105407.76000000007</v>
      </c>
      <c r="R458" s="33" cm="1">
        <f t="array" ref="R458">LOOKUP(4,1/($A$4:A458&lt;&gt;""),$A$4:A458)</f>
        <v>44966</v>
      </c>
    </row>
    <row r="459" spans="1:18" x14ac:dyDescent="0.35">
      <c r="A459" s="22"/>
      <c r="B459" s="23"/>
      <c r="C459" s="24"/>
      <c r="D459" s="24"/>
      <c r="E459" s="24"/>
      <c r="F459" s="24"/>
      <c r="G459" s="24"/>
      <c r="H459" s="24"/>
      <c r="I459" s="24"/>
      <c r="J459" s="24"/>
      <c r="K459" s="24"/>
      <c r="L459" s="24"/>
      <c r="M459" s="24"/>
      <c r="N459" s="24"/>
      <c r="O459" s="11">
        <f t="shared" si="7"/>
        <v>0</v>
      </c>
      <c r="P459" s="11">
        <f>SUM($O$4:O459)</f>
        <v>105016.87000000007</v>
      </c>
      <c r="Q459" s="11">
        <f>P459+Summary!$H$5</f>
        <v>105407.76000000007</v>
      </c>
      <c r="R459" s="33" cm="1">
        <f t="array" ref="R459">LOOKUP(4,1/($A$4:A459&lt;&gt;""),$A$4:A459)</f>
        <v>44966</v>
      </c>
    </row>
    <row r="460" spans="1:18" x14ac:dyDescent="0.35">
      <c r="A460" s="22"/>
      <c r="B460" s="23"/>
      <c r="C460" s="24"/>
      <c r="D460" s="24"/>
      <c r="E460" s="24"/>
      <c r="F460" s="24"/>
      <c r="G460" s="24"/>
      <c r="H460" s="24"/>
      <c r="I460" s="24"/>
      <c r="J460" s="24"/>
      <c r="K460" s="24"/>
      <c r="L460" s="24"/>
      <c r="M460" s="24"/>
      <c r="N460" s="24"/>
      <c r="O460" s="11">
        <f t="shared" si="7"/>
        <v>0</v>
      </c>
      <c r="P460" s="11">
        <f>SUM($O$4:O460)</f>
        <v>105016.87000000007</v>
      </c>
      <c r="Q460" s="11">
        <f>P460+Summary!$H$5</f>
        <v>105407.76000000007</v>
      </c>
      <c r="R460" s="33" cm="1">
        <f t="array" ref="R460">LOOKUP(4,1/($A$4:A460&lt;&gt;""),$A$4:A460)</f>
        <v>44966</v>
      </c>
    </row>
    <row r="461" spans="1:18" x14ac:dyDescent="0.35">
      <c r="A461" s="22"/>
      <c r="B461" s="23"/>
      <c r="C461" s="24"/>
      <c r="D461" s="24"/>
      <c r="E461" s="24"/>
      <c r="F461" s="24"/>
      <c r="G461" s="24"/>
      <c r="H461" s="24"/>
      <c r="I461" s="24"/>
      <c r="J461" s="24"/>
      <c r="K461" s="24"/>
      <c r="L461" s="24"/>
      <c r="M461" s="24"/>
      <c r="N461" s="24"/>
      <c r="O461" s="11">
        <f t="shared" si="7"/>
        <v>0</v>
      </c>
      <c r="P461" s="11">
        <f>SUM($O$4:O461)</f>
        <v>105016.87000000007</v>
      </c>
      <c r="Q461" s="11">
        <f>P461+Summary!$H$5</f>
        <v>105407.76000000007</v>
      </c>
      <c r="R461" s="33" cm="1">
        <f t="array" ref="R461">LOOKUP(4,1/($A$4:A461&lt;&gt;""),$A$4:A461)</f>
        <v>44966</v>
      </c>
    </row>
    <row r="462" spans="1:18" x14ac:dyDescent="0.35">
      <c r="A462" s="22"/>
      <c r="B462" s="23"/>
      <c r="C462" s="24"/>
      <c r="D462" s="24"/>
      <c r="E462" s="24"/>
      <c r="F462" s="24"/>
      <c r="G462" s="24"/>
      <c r="H462" s="24"/>
      <c r="I462" s="24"/>
      <c r="J462" s="24"/>
      <c r="K462" s="24"/>
      <c r="L462" s="24"/>
      <c r="M462" s="24"/>
      <c r="N462" s="24"/>
      <c r="O462" s="11">
        <f t="shared" si="7"/>
        <v>0</v>
      </c>
      <c r="P462" s="11">
        <f>SUM($O$4:O462)</f>
        <v>105016.87000000007</v>
      </c>
      <c r="Q462" s="11">
        <f>P462+Summary!$H$5</f>
        <v>105407.76000000007</v>
      </c>
      <c r="R462" s="33" cm="1">
        <f t="array" ref="R462">LOOKUP(4,1/($A$4:A462&lt;&gt;""),$A$4:A462)</f>
        <v>44966</v>
      </c>
    </row>
    <row r="463" spans="1:18" x14ac:dyDescent="0.35">
      <c r="A463" s="22"/>
      <c r="B463" s="23"/>
      <c r="C463" s="24"/>
      <c r="D463" s="24"/>
      <c r="E463" s="24"/>
      <c r="F463" s="24"/>
      <c r="G463" s="24"/>
      <c r="H463" s="24"/>
      <c r="I463" s="24"/>
      <c r="J463" s="24"/>
      <c r="K463" s="24"/>
      <c r="L463" s="24"/>
      <c r="M463" s="24"/>
      <c r="N463" s="24"/>
      <c r="O463" s="11">
        <f t="shared" si="7"/>
        <v>0</v>
      </c>
      <c r="P463" s="11">
        <f>SUM($O$4:O463)</f>
        <v>105016.87000000007</v>
      </c>
      <c r="Q463" s="11">
        <f>P463+Summary!$H$5</f>
        <v>105407.76000000007</v>
      </c>
      <c r="R463" s="33" cm="1">
        <f t="array" ref="R463">LOOKUP(4,1/($A$4:A463&lt;&gt;""),$A$4:A463)</f>
        <v>44966</v>
      </c>
    </row>
    <row r="464" spans="1:18" x14ac:dyDescent="0.35">
      <c r="A464" s="22"/>
      <c r="B464" s="23"/>
      <c r="C464" s="24"/>
      <c r="D464" s="24"/>
      <c r="E464" s="24"/>
      <c r="F464" s="24"/>
      <c r="G464" s="24"/>
      <c r="H464" s="24"/>
      <c r="I464" s="24"/>
      <c r="J464" s="24"/>
      <c r="K464" s="24"/>
      <c r="L464" s="24"/>
      <c r="M464" s="24"/>
      <c r="N464" s="24"/>
      <c r="O464" s="11">
        <f t="shared" si="7"/>
        <v>0</v>
      </c>
      <c r="P464" s="11">
        <f>SUM($O$4:O464)</f>
        <v>105016.87000000007</v>
      </c>
      <c r="Q464" s="11">
        <f>P464+Summary!$H$5</f>
        <v>105407.76000000007</v>
      </c>
      <c r="R464" s="33" cm="1">
        <f t="array" ref="R464">LOOKUP(4,1/($A$4:A464&lt;&gt;""),$A$4:A464)</f>
        <v>44966</v>
      </c>
    </row>
    <row r="465" spans="1:18" x14ac:dyDescent="0.35">
      <c r="A465" s="22"/>
      <c r="B465" s="23"/>
      <c r="C465" s="24"/>
      <c r="D465" s="24"/>
      <c r="E465" s="24"/>
      <c r="F465" s="24"/>
      <c r="G465" s="24"/>
      <c r="H465" s="24"/>
      <c r="I465" s="24"/>
      <c r="J465" s="24"/>
      <c r="K465" s="24"/>
      <c r="L465" s="24"/>
      <c r="M465" s="24"/>
      <c r="N465" s="24"/>
      <c r="O465" s="11">
        <f t="shared" si="7"/>
        <v>0</v>
      </c>
      <c r="P465" s="11">
        <f>SUM($O$4:O465)</f>
        <v>105016.87000000007</v>
      </c>
      <c r="Q465" s="11">
        <f>P465+Summary!$H$5</f>
        <v>105407.76000000007</v>
      </c>
      <c r="R465" s="33" cm="1">
        <f t="array" ref="R465">LOOKUP(4,1/($A$4:A465&lt;&gt;""),$A$4:A465)</f>
        <v>44966</v>
      </c>
    </row>
    <row r="466" spans="1:18" x14ac:dyDescent="0.35">
      <c r="A466" s="22"/>
      <c r="B466" s="23"/>
      <c r="C466" s="24"/>
      <c r="D466" s="24"/>
      <c r="E466" s="24"/>
      <c r="F466" s="24"/>
      <c r="G466" s="24"/>
      <c r="H466" s="24"/>
      <c r="I466" s="24"/>
      <c r="J466" s="24"/>
      <c r="K466" s="24"/>
      <c r="L466" s="24"/>
      <c r="M466" s="24"/>
      <c r="N466" s="24"/>
      <c r="O466" s="11">
        <f t="shared" si="7"/>
        <v>0</v>
      </c>
      <c r="P466" s="11">
        <f>SUM($O$4:O466)</f>
        <v>105016.87000000007</v>
      </c>
      <c r="Q466" s="11">
        <f>P466+Summary!$H$5</f>
        <v>105407.76000000007</v>
      </c>
      <c r="R466" s="33" cm="1">
        <f t="array" ref="R466">LOOKUP(4,1/($A$4:A466&lt;&gt;""),$A$4:A466)</f>
        <v>44966</v>
      </c>
    </row>
    <row r="467" spans="1:18" x14ac:dyDescent="0.35">
      <c r="A467" s="22"/>
      <c r="B467" s="23"/>
      <c r="C467" s="24"/>
      <c r="D467" s="24"/>
      <c r="E467" s="24"/>
      <c r="F467" s="24"/>
      <c r="G467" s="24"/>
      <c r="H467" s="24"/>
      <c r="I467" s="24"/>
      <c r="J467" s="24"/>
      <c r="K467" s="24"/>
      <c r="L467" s="24"/>
      <c r="M467" s="24"/>
      <c r="N467" s="24"/>
      <c r="O467" s="11">
        <f t="shared" si="7"/>
        <v>0</v>
      </c>
      <c r="P467" s="11">
        <f>SUM($O$4:O467)</f>
        <v>105016.87000000007</v>
      </c>
      <c r="Q467" s="11">
        <f>P467+Summary!$H$5</f>
        <v>105407.76000000007</v>
      </c>
      <c r="R467" s="33" cm="1">
        <f t="array" ref="R467">LOOKUP(4,1/($A$4:A467&lt;&gt;""),$A$4:A467)</f>
        <v>44966</v>
      </c>
    </row>
    <row r="468" spans="1:18" x14ac:dyDescent="0.35">
      <c r="A468" s="22"/>
      <c r="B468" s="23"/>
      <c r="C468" s="24"/>
      <c r="D468" s="24"/>
      <c r="E468" s="24"/>
      <c r="F468" s="24"/>
      <c r="G468" s="24"/>
      <c r="H468" s="24"/>
      <c r="I468" s="24"/>
      <c r="J468" s="24"/>
      <c r="K468" s="24"/>
      <c r="L468" s="24"/>
      <c r="M468" s="24"/>
      <c r="N468" s="24"/>
      <c r="O468" s="11">
        <f t="shared" si="7"/>
        <v>0</v>
      </c>
      <c r="P468" s="11">
        <f>SUM($O$4:O468)</f>
        <v>105016.87000000007</v>
      </c>
      <c r="Q468" s="11">
        <f>P468+Summary!$H$5</f>
        <v>105407.76000000007</v>
      </c>
      <c r="R468" s="33" cm="1">
        <f t="array" ref="R468">LOOKUP(4,1/($A$4:A468&lt;&gt;""),$A$4:A468)</f>
        <v>44966</v>
      </c>
    </row>
    <row r="469" spans="1:18" x14ac:dyDescent="0.35">
      <c r="A469" s="22"/>
      <c r="B469" s="23"/>
      <c r="C469" s="24"/>
      <c r="D469" s="24"/>
      <c r="E469" s="24"/>
      <c r="F469" s="24"/>
      <c r="G469" s="24"/>
      <c r="H469" s="24"/>
      <c r="I469" s="24"/>
      <c r="J469" s="24"/>
      <c r="K469" s="24"/>
      <c r="L469" s="24"/>
      <c r="M469" s="24"/>
      <c r="N469" s="24"/>
      <c r="O469" s="11">
        <f t="shared" si="7"/>
        <v>0</v>
      </c>
      <c r="P469" s="11">
        <f>SUM($O$4:O469)</f>
        <v>105016.87000000007</v>
      </c>
      <c r="Q469" s="11">
        <f>P469+Summary!$H$5</f>
        <v>105407.76000000007</v>
      </c>
      <c r="R469" s="33" cm="1">
        <f t="array" ref="R469">LOOKUP(4,1/($A$4:A469&lt;&gt;""),$A$4:A469)</f>
        <v>44966</v>
      </c>
    </row>
    <row r="470" spans="1:18" x14ac:dyDescent="0.35">
      <c r="A470" s="22"/>
      <c r="B470" s="23"/>
      <c r="C470" s="24"/>
      <c r="D470" s="24"/>
      <c r="E470" s="24"/>
      <c r="F470" s="24"/>
      <c r="G470" s="24"/>
      <c r="H470" s="24"/>
      <c r="I470" s="24"/>
      <c r="J470" s="24"/>
      <c r="K470" s="24"/>
      <c r="L470" s="24"/>
      <c r="M470" s="24"/>
      <c r="N470" s="24"/>
      <c r="O470" s="11">
        <f t="shared" si="7"/>
        <v>0</v>
      </c>
      <c r="P470" s="11">
        <f>SUM($O$4:O470)</f>
        <v>105016.87000000007</v>
      </c>
      <c r="Q470" s="11">
        <f>P470+Summary!$H$5</f>
        <v>105407.76000000007</v>
      </c>
      <c r="R470" s="33" cm="1">
        <f t="array" ref="R470">LOOKUP(4,1/($A$4:A470&lt;&gt;""),$A$4:A470)</f>
        <v>44966</v>
      </c>
    </row>
    <row r="471" spans="1:18" x14ac:dyDescent="0.35">
      <c r="A471" s="22"/>
      <c r="B471" s="23"/>
      <c r="C471" s="24"/>
      <c r="D471" s="24"/>
      <c r="E471" s="24"/>
      <c r="F471" s="24"/>
      <c r="G471" s="24"/>
      <c r="H471" s="24"/>
      <c r="I471" s="24"/>
      <c r="J471" s="24"/>
      <c r="K471" s="24"/>
      <c r="L471" s="24"/>
      <c r="M471" s="24"/>
      <c r="N471" s="24"/>
      <c r="O471" s="11">
        <f t="shared" si="7"/>
        <v>0</v>
      </c>
      <c r="P471" s="11">
        <f>SUM($O$4:O471)</f>
        <v>105016.87000000007</v>
      </c>
      <c r="Q471" s="11">
        <f>P471+Summary!$H$5</f>
        <v>105407.76000000007</v>
      </c>
      <c r="R471" s="33" cm="1">
        <f t="array" ref="R471">LOOKUP(4,1/($A$4:A471&lt;&gt;""),$A$4:A471)</f>
        <v>44966</v>
      </c>
    </row>
    <row r="472" spans="1:18" x14ac:dyDescent="0.35">
      <c r="A472" s="22"/>
      <c r="B472" s="23"/>
      <c r="C472" s="24"/>
      <c r="D472" s="24"/>
      <c r="E472" s="24"/>
      <c r="F472" s="24"/>
      <c r="G472" s="24"/>
      <c r="H472" s="24"/>
      <c r="I472" s="24"/>
      <c r="J472" s="24"/>
      <c r="K472" s="24"/>
      <c r="L472" s="24"/>
      <c r="M472" s="24"/>
      <c r="N472" s="24"/>
      <c r="O472" s="11">
        <f t="shared" si="7"/>
        <v>0</v>
      </c>
      <c r="P472" s="11">
        <f>SUM($O$4:O472)</f>
        <v>105016.87000000007</v>
      </c>
      <c r="Q472" s="11">
        <f>P472+Summary!$H$5</f>
        <v>105407.76000000007</v>
      </c>
      <c r="R472" s="33" cm="1">
        <f t="array" ref="R472">LOOKUP(4,1/($A$4:A472&lt;&gt;""),$A$4:A472)</f>
        <v>44966</v>
      </c>
    </row>
    <row r="473" spans="1:18" x14ac:dyDescent="0.35">
      <c r="A473" s="22"/>
      <c r="B473" s="23"/>
      <c r="C473" s="24"/>
      <c r="D473" s="24"/>
      <c r="E473" s="24"/>
      <c r="F473" s="24"/>
      <c r="G473" s="24"/>
      <c r="H473" s="24"/>
      <c r="I473" s="24"/>
      <c r="J473" s="24"/>
      <c r="K473" s="24"/>
      <c r="L473" s="24"/>
      <c r="M473" s="24"/>
      <c r="N473" s="24"/>
      <c r="O473" s="11">
        <f t="shared" si="7"/>
        <v>0</v>
      </c>
      <c r="P473" s="11">
        <f>SUM($O$4:O473)</f>
        <v>105016.87000000007</v>
      </c>
      <c r="Q473" s="11">
        <f>P473+Summary!$H$5</f>
        <v>105407.76000000007</v>
      </c>
      <c r="R473" s="33" cm="1">
        <f t="array" ref="R473">LOOKUP(4,1/($A$4:A473&lt;&gt;""),$A$4:A473)</f>
        <v>44966</v>
      </c>
    </row>
    <row r="474" spans="1:18" x14ac:dyDescent="0.35">
      <c r="A474" s="22"/>
      <c r="B474" s="23"/>
      <c r="C474" s="24"/>
      <c r="D474" s="24"/>
      <c r="E474" s="24"/>
      <c r="F474" s="24"/>
      <c r="G474" s="24"/>
      <c r="H474" s="24"/>
      <c r="I474" s="24"/>
      <c r="J474" s="24"/>
      <c r="K474" s="24"/>
      <c r="L474" s="24"/>
      <c r="M474" s="24"/>
      <c r="N474" s="24"/>
      <c r="O474" s="11">
        <f t="shared" si="7"/>
        <v>0</v>
      </c>
      <c r="P474" s="11">
        <f>SUM($O$4:O474)</f>
        <v>105016.87000000007</v>
      </c>
      <c r="Q474" s="11">
        <f>P474+Summary!$H$5</f>
        <v>105407.76000000007</v>
      </c>
      <c r="R474" s="33" cm="1">
        <f t="array" ref="R474">LOOKUP(4,1/($A$4:A474&lt;&gt;""),$A$4:A474)</f>
        <v>44966</v>
      </c>
    </row>
    <row r="475" spans="1:18" x14ac:dyDescent="0.35">
      <c r="A475" s="22"/>
      <c r="B475" s="23"/>
      <c r="C475" s="24"/>
      <c r="D475" s="24"/>
      <c r="E475" s="24"/>
      <c r="F475" s="24"/>
      <c r="G475" s="24"/>
      <c r="H475" s="24"/>
      <c r="I475" s="24"/>
      <c r="J475" s="24"/>
      <c r="K475" s="24"/>
      <c r="L475" s="24"/>
      <c r="M475" s="24"/>
      <c r="N475" s="24"/>
      <c r="O475" s="11">
        <f t="shared" si="7"/>
        <v>0</v>
      </c>
      <c r="P475" s="11">
        <f>SUM($O$4:O475)</f>
        <v>105016.87000000007</v>
      </c>
      <c r="Q475" s="11">
        <f>P475+Summary!$H$5</f>
        <v>105407.76000000007</v>
      </c>
      <c r="R475" s="33" cm="1">
        <f t="array" ref="R475">LOOKUP(4,1/($A$4:A475&lt;&gt;""),$A$4:A475)</f>
        <v>44966</v>
      </c>
    </row>
    <row r="476" spans="1:18" x14ac:dyDescent="0.35">
      <c r="A476" s="22"/>
      <c r="B476" s="23"/>
      <c r="C476" s="24"/>
      <c r="D476" s="24"/>
      <c r="E476" s="24"/>
      <c r="F476" s="24"/>
      <c r="G476" s="24"/>
      <c r="H476" s="24"/>
      <c r="I476" s="24"/>
      <c r="J476" s="24"/>
      <c r="K476" s="24"/>
      <c r="L476" s="24"/>
      <c r="M476" s="24"/>
      <c r="N476" s="24"/>
      <c r="O476" s="11">
        <f t="shared" si="7"/>
        <v>0</v>
      </c>
      <c r="P476" s="11">
        <f>SUM($O$4:O476)</f>
        <v>105016.87000000007</v>
      </c>
      <c r="Q476" s="11">
        <f>P476+Summary!$H$5</f>
        <v>105407.76000000007</v>
      </c>
      <c r="R476" s="33" cm="1">
        <f t="array" ref="R476">LOOKUP(4,1/($A$4:A476&lt;&gt;""),$A$4:A476)</f>
        <v>44966</v>
      </c>
    </row>
    <row r="477" spans="1:18" x14ac:dyDescent="0.35">
      <c r="A477" s="22"/>
      <c r="B477" s="23"/>
      <c r="C477" s="24"/>
      <c r="D477" s="24"/>
      <c r="E477" s="24"/>
      <c r="F477" s="24"/>
      <c r="G477" s="24"/>
      <c r="H477" s="24"/>
      <c r="I477" s="24"/>
      <c r="J477" s="24"/>
      <c r="K477" s="24"/>
      <c r="L477" s="24"/>
      <c r="M477" s="24"/>
      <c r="N477" s="24"/>
      <c r="O477" s="11">
        <f t="shared" si="7"/>
        <v>0</v>
      </c>
      <c r="P477" s="11">
        <f>SUM($O$4:O477)</f>
        <v>105016.87000000007</v>
      </c>
      <c r="Q477" s="11">
        <f>P477+Summary!$H$5</f>
        <v>105407.76000000007</v>
      </c>
      <c r="R477" s="33" cm="1">
        <f t="array" ref="R477">LOOKUP(4,1/($A$4:A477&lt;&gt;""),$A$4:A477)</f>
        <v>44966</v>
      </c>
    </row>
    <row r="478" spans="1:18" x14ac:dyDescent="0.35">
      <c r="A478" s="22"/>
      <c r="B478" s="23"/>
      <c r="C478" s="24"/>
      <c r="D478" s="24"/>
      <c r="E478" s="24"/>
      <c r="F478" s="24"/>
      <c r="G478" s="24"/>
      <c r="H478" s="24"/>
      <c r="I478" s="24"/>
      <c r="J478" s="24"/>
      <c r="K478" s="24"/>
      <c r="L478" s="24"/>
      <c r="M478" s="24"/>
      <c r="N478" s="24"/>
      <c r="O478" s="11">
        <f t="shared" si="7"/>
        <v>0</v>
      </c>
      <c r="P478" s="11">
        <f>SUM($O$4:O478)</f>
        <v>105016.87000000007</v>
      </c>
      <c r="Q478" s="11">
        <f>P478+Summary!$H$5</f>
        <v>105407.76000000007</v>
      </c>
      <c r="R478" s="33" cm="1">
        <f t="array" ref="R478">LOOKUP(4,1/($A$4:A478&lt;&gt;""),$A$4:A478)</f>
        <v>44966</v>
      </c>
    </row>
    <row r="479" spans="1:18" x14ac:dyDescent="0.35">
      <c r="A479" s="22"/>
      <c r="B479" s="23"/>
      <c r="C479" s="24"/>
      <c r="D479" s="24"/>
      <c r="E479" s="24"/>
      <c r="F479" s="24"/>
      <c r="G479" s="24"/>
      <c r="H479" s="24"/>
      <c r="I479" s="24"/>
      <c r="J479" s="24"/>
      <c r="K479" s="24"/>
      <c r="L479" s="24"/>
      <c r="M479" s="24"/>
      <c r="N479" s="24"/>
      <c r="O479" s="11">
        <f t="shared" si="7"/>
        <v>0</v>
      </c>
      <c r="P479" s="11">
        <f>SUM($O$4:O479)</f>
        <v>105016.87000000007</v>
      </c>
      <c r="Q479" s="11">
        <f>P479+Summary!$H$5</f>
        <v>105407.76000000007</v>
      </c>
      <c r="R479" s="33" cm="1">
        <f t="array" ref="R479">LOOKUP(4,1/($A$4:A479&lt;&gt;""),$A$4:A479)</f>
        <v>44966</v>
      </c>
    </row>
    <row r="480" spans="1:18" x14ac:dyDescent="0.35">
      <c r="A480" s="22"/>
      <c r="B480" s="23"/>
      <c r="C480" s="24"/>
      <c r="D480" s="24"/>
      <c r="E480" s="24"/>
      <c r="F480" s="24"/>
      <c r="G480" s="24"/>
      <c r="H480" s="24"/>
      <c r="I480" s="24"/>
      <c r="J480" s="24"/>
      <c r="K480" s="24"/>
      <c r="L480" s="24"/>
      <c r="M480" s="24"/>
      <c r="N480" s="24"/>
      <c r="O480" s="11">
        <f t="shared" si="7"/>
        <v>0</v>
      </c>
      <c r="P480" s="11">
        <f>SUM($O$4:O480)</f>
        <v>105016.87000000007</v>
      </c>
      <c r="Q480" s="11">
        <f>P480+Summary!$H$5</f>
        <v>105407.76000000007</v>
      </c>
      <c r="R480" s="33" cm="1">
        <f t="array" ref="R480">LOOKUP(4,1/($A$4:A480&lt;&gt;""),$A$4:A480)</f>
        <v>44966</v>
      </c>
    </row>
    <row r="481" spans="1:18" x14ac:dyDescent="0.35">
      <c r="A481" s="22"/>
      <c r="B481" s="23"/>
      <c r="C481" s="24"/>
      <c r="D481" s="24"/>
      <c r="E481" s="24"/>
      <c r="F481" s="24"/>
      <c r="G481" s="24"/>
      <c r="H481" s="24"/>
      <c r="I481" s="24"/>
      <c r="J481" s="24"/>
      <c r="K481" s="24"/>
      <c r="L481" s="24"/>
      <c r="M481" s="24"/>
      <c r="N481" s="24"/>
      <c r="O481" s="11">
        <f t="shared" si="7"/>
        <v>0</v>
      </c>
      <c r="P481" s="11">
        <f>SUM($O$4:O481)</f>
        <v>105016.87000000007</v>
      </c>
      <c r="Q481" s="11">
        <f>P481+Summary!$H$5</f>
        <v>105407.76000000007</v>
      </c>
      <c r="R481" s="33" cm="1">
        <f t="array" ref="R481">LOOKUP(4,1/($A$4:A481&lt;&gt;""),$A$4:A481)</f>
        <v>44966</v>
      </c>
    </row>
    <row r="482" spans="1:18" x14ac:dyDescent="0.35">
      <c r="A482" s="22"/>
      <c r="B482" s="23"/>
      <c r="C482" s="24"/>
      <c r="D482" s="24"/>
      <c r="E482" s="24"/>
      <c r="F482" s="24"/>
      <c r="G482" s="24"/>
      <c r="H482" s="24"/>
      <c r="I482" s="24"/>
      <c r="J482" s="24"/>
      <c r="K482" s="24"/>
      <c r="L482" s="24"/>
      <c r="M482" s="24"/>
      <c r="N482" s="24"/>
      <c r="O482" s="11">
        <f t="shared" si="7"/>
        <v>0</v>
      </c>
      <c r="P482" s="11">
        <f>SUM($O$4:O482)</f>
        <v>105016.87000000007</v>
      </c>
      <c r="Q482" s="11">
        <f>P482+Summary!$H$5</f>
        <v>105407.76000000007</v>
      </c>
      <c r="R482" s="33" cm="1">
        <f t="array" ref="R482">LOOKUP(4,1/($A$4:A482&lt;&gt;""),$A$4:A482)</f>
        <v>44966</v>
      </c>
    </row>
    <row r="483" spans="1:18" x14ac:dyDescent="0.35">
      <c r="A483" s="22"/>
      <c r="B483" s="23"/>
      <c r="C483" s="24"/>
      <c r="D483" s="24"/>
      <c r="E483" s="24"/>
      <c r="F483" s="24"/>
      <c r="G483" s="24"/>
      <c r="H483" s="24"/>
      <c r="I483" s="24"/>
      <c r="J483" s="24"/>
      <c r="K483" s="24"/>
      <c r="L483" s="24"/>
      <c r="M483" s="24"/>
      <c r="N483" s="24"/>
      <c r="O483" s="11">
        <f t="shared" si="7"/>
        <v>0</v>
      </c>
      <c r="P483" s="11">
        <f>SUM($O$4:O483)</f>
        <v>105016.87000000007</v>
      </c>
      <c r="Q483" s="11">
        <f>P483+Summary!$H$5</f>
        <v>105407.76000000007</v>
      </c>
      <c r="R483" s="33" cm="1">
        <f t="array" ref="R483">LOOKUP(4,1/($A$4:A483&lt;&gt;""),$A$4:A483)</f>
        <v>44966</v>
      </c>
    </row>
    <row r="484" spans="1:18" x14ac:dyDescent="0.35">
      <c r="A484" s="22"/>
      <c r="B484" s="23"/>
      <c r="C484" s="24"/>
      <c r="D484" s="24"/>
      <c r="E484" s="24"/>
      <c r="F484" s="24"/>
      <c r="G484" s="24"/>
      <c r="H484" s="24"/>
      <c r="I484" s="24"/>
      <c r="J484" s="24"/>
      <c r="K484" s="24"/>
      <c r="L484" s="24"/>
      <c r="M484" s="24"/>
      <c r="N484" s="24"/>
      <c r="O484" s="11">
        <f t="shared" si="7"/>
        <v>0</v>
      </c>
      <c r="P484" s="11">
        <f>SUM($O$4:O484)</f>
        <v>105016.87000000007</v>
      </c>
      <c r="Q484" s="11">
        <f>P484+Summary!$H$5</f>
        <v>105407.76000000007</v>
      </c>
      <c r="R484" s="33" cm="1">
        <f t="array" ref="R484">LOOKUP(4,1/($A$4:A484&lt;&gt;""),$A$4:A484)</f>
        <v>44966</v>
      </c>
    </row>
    <row r="485" spans="1:18" x14ac:dyDescent="0.35">
      <c r="A485" s="22"/>
      <c r="B485" s="23"/>
      <c r="C485" s="24"/>
      <c r="D485" s="24"/>
      <c r="E485" s="24"/>
      <c r="F485" s="24"/>
      <c r="G485" s="24"/>
      <c r="H485" s="24"/>
      <c r="I485" s="24"/>
      <c r="J485" s="24"/>
      <c r="K485" s="24"/>
      <c r="L485" s="24"/>
      <c r="M485" s="24"/>
      <c r="N485" s="24"/>
      <c r="O485" s="11">
        <f t="shared" si="7"/>
        <v>0</v>
      </c>
      <c r="P485" s="11">
        <f>SUM($O$4:O485)</f>
        <v>105016.87000000007</v>
      </c>
      <c r="Q485" s="11">
        <f>P485+Summary!$H$5</f>
        <v>105407.76000000007</v>
      </c>
      <c r="R485" s="33" cm="1">
        <f t="array" ref="R485">LOOKUP(4,1/($A$4:A485&lt;&gt;""),$A$4:A485)</f>
        <v>44966</v>
      </c>
    </row>
    <row r="486" spans="1:18" x14ac:dyDescent="0.35">
      <c r="B486" s="2" t="s">
        <v>6</v>
      </c>
      <c r="C486" s="11">
        <f t="shared" ref="C486:N486" si="8">SUM(C4:C485)</f>
        <v>1145.7299999999998</v>
      </c>
      <c r="D486" s="11">
        <f t="shared" si="8"/>
        <v>703.29000000000019</v>
      </c>
      <c r="E486" s="11">
        <f t="shared" si="8"/>
        <v>988.72</v>
      </c>
      <c r="F486" s="11">
        <f t="shared" si="8"/>
        <v>318.89</v>
      </c>
      <c r="G486" s="11">
        <f t="shared" si="8"/>
        <v>806.39</v>
      </c>
      <c r="H486" s="11">
        <f t="shared" si="8"/>
        <v>1720.74</v>
      </c>
      <c r="I486" s="11">
        <f t="shared" si="8"/>
        <v>1206.46</v>
      </c>
      <c r="J486" s="11">
        <f t="shared" si="8"/>
        <v>65180.89</v>
      </c>
      <c r="K486" s="11">
        <f t="shared" si="8"/>
        <v>13516.18</v>
      </c>
      <c r="L486" s="11">
        <f t="shared" si="8"/>
        <v>308.72000000000003</v>
      </c>
      <c r="M486" s="11">
        <f t="shared" si="8"/>
        <v>8522.0599999999977</v>
      </c>
      <c r="N486" s="11">
        <f t="shared" si="8"/>
        <v>10598.800000000001</v>
      </c>
      <c r="O486" s="11">
        <f t="shared" si="7"/>
        <v>105016.87000000001</v>
      </c>
      <c r="P486" s="11">
        <f>O486</f>
        <v>105016.87000000001</v>
      </c>
      <c r="Q486" s="11">
        <f>P486+Summary!$H$5</f>
        <v>105407.76000000001</v>
      </c>
    </row>
  </sheetData>
  <sheetProtection selectLockedCells="1"/>
  <mergeCells count="18">
    <mergeCell ref="J2:J3"/>
    <mergeCell ref="L2:L3"/>
    <mergeCell ref="K2:K3"/>
    <mergeCell ref="Q1:Q3"/>
    <mergeCell ref="A1:A3"/>
    <mergeCell ref="B1:B3"/>
    <mergeCell ref="C2:C3"/>
    <mergeCell ref="O1:O3"/>
    <mergeCell ref="P1:P3"/>
    <mergeCell ref="H2:H3"/>
    <mergeCell ref="F2:F3"/>
    <mergeCell ref="I2:I3"/>
    <mergeCell ref="N2:N3"/>
    <mergeCell ref="D2:D3"/>
    <mergeCell ref="E2:E3"/>
    <mergeCell ref="G2:G3"/>
    <mergeCell ref="M2:M3"/>
    <mergeCell ref="C1:N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8CECB-D21E-4E78-B135-F3837D92A696}">
  <dimension ref="A1:K44"/>
  <sheetViews>
    <sheetView workbookViewId="0">
      <selection activeCell="A45" sqref="A45"/>
    </sheetView>
  </sheetViews>
  <sheetFormatPr defaultRowHeight="14.5" x14ac:dyDescent="0.35"/>
  <cols>
    <col min="1" max="1" width="33.26953125" bestFit="1" customWidth="1"/>
    <col min="2" max="2" width="10.54296875" bestFit="1" customWidth="1"/>
    <col min="5" max="5" width="19.7265625" bestFit="1" customWidth="1"/>
    <col min="7" max="7" width="11.08984375" style="30" bestFit="1" customWidth="1"/>
    <col min="9" max="9" width="15.26953125" bestFit="1" customWidth="1"/>
    <col min="11" max="11" width="11.08984375" bestFit="1" customWidth="1"/>
  </cols>
  <sheetData>
    <row r="1" spans="1:7" x14ac:dyDescent="0.35">
      <c r="A1" t="s">
        <v>77</v>
      </c>
      <c r="E1" t="s">
        <v>74</v>
      </c>
    </row>
    <row r="3" spans="1:7" x14ac:dyDescent="0.35">
      <c r="A3" t="s">
        <v>8</v>
      </c>
      <c r="B3" s="30">
        <v>4200</v>
      </c>
      <c r="E3" t="s">
        <v>75</v>
      </c>
      <c r="G3" s="30">
        <f>B3*12</f>
        <v>50400</v>
      </c>
    </row>
    <row r="5" spans="1:7" x14ac:dyDescent="0.35">
      <c r="A5" t="s">
        <v>31</v>
      </c>
      <c r="B5" s="30">
        <v>420</v>
      </c>
      <c r="E5" t="s">
        <v>31</v>
      </c>
      <c r="G5" s="30">
        <v>5000</v>
      </c>
    </row>
    <row r="7" spans="1:7" x14ac:dyDescent="0.35">
      <c r="A7" t="s">
        <v>21</v>
      </c>
      <c r="B7" s="30">
        <v>60</v>
      </c>
      <c r="E7" t="s">
        <v>21</v>
      </c>
      <c r="G7" s="30">
        <f>B7*12</f>
        <v>720</v>
      </c>
    </row>
    <row r="8" spans="1:7" x14ac:dyDescent="0.35">
      <c r="A8" t="s">
        <v>30</v>
      </c>
      <c r="B8" s="30">
        <v>80</v>
      </c>
      <c r="E8" t="s">
        <v>30</v>
      </c>
      <c r="G8" s="30">
        <f>B8*12</f>
        <v>960</v>
      </c>
    </row>
    <row r="9" spans="1:7" x14ac:dyDescent="0.35">
      <c r="A9" t="s">
        <v>32</v>
      </c>
      <c r="B9" s="30">
        <v>250</v>
      </c>
      <c r="E9" t="s">
        <v>32</v>
      </c>
      <c r="G9" s="30">
        <f>B9*12</f>
        <v>3000</v>
      </c>
    </row>
    <row r="10" spans="1:7" x14ac:dyDescent="0.35">
      <c r="A10" t="s">
        <v>22</v>
      </c>
      <c r="B10" s="30">
        <v>80</v>
      </c>
      <c r="E10" t="s">
        <v>22</v>
      </c>
      <c r="G10" s="30">
        <f>B10*12</f>
        <v>960</v>
      </c>
    </row>
    <row r="11" spans="1:7" x14ac:dyDescent="0.35">
      <c r="A11" t="s">
        <v>13</v>
      </c>
      <c r="B11" s="30">
        <f>G11/12</f>
        <v>250</v>
      </c>
      <c r="E11" t="s">
        <v>13</v>
      </c>
      <c r="G11" s="30">
        <v>3000</v>
      </c>
    </row>
    <row r="12" spans="1:7" x14ac:dyDescent="0.35">
      <c r="B12" s="30"/>
    </row>
    <row r="13" spans="1:7" x14ac:dyDescent="0.35">
      <c r="A13" t="s">
        <v>28</v>
      </c>
      <c r="B13" s="30">
        <v>500</v>
      </c>
      <c r="E13" t="s">
        <v>28</v>
      </c>
      <c r="G13" s="30">
        <v>6000</v>
      </c>
    </row>
    <row r="14" spans="1:7" x14ac:dyDescent="0.35">
      <c r="B14" s="30"/>
    </row>
    <row r="15" spans="1:7" x14ac:dyDescent="0.35">
      <c r="A15" t="s">
        <v>26</v>
      </c>
      <c r="B15" s="30">
        <v>1700</v>
      </c>
      <c r="E15" t="s">
        <v>26</v>
      </c>
      <c r="G15" s="30">
        <v>20000</v>
      </c>
    </row>
    <row r="17" spans="1:11" x14ac:dyDescent="0.35">
      <c r="A17" t="s">
        <v>4</v>
      </c>
      <c r="B17" s="31">
        <f>SUM(B5:B15)</f>
        <v>3340</v>
      </c>
      <c r="E17" t="s">
        <v>76</v>
      </c>
      <c r="G17" s="30">
        <f>SUM(G5:G15)</f>
        <v>39640</v>
      </c>
      <c r="I17" t="s">
        <v>78</v>
      </c>
      <c r="K17" s="31">
        <f>G3-G17</f>
        <v>10760</v>
      </c>
    </row>
    <row r="19" spans="1:11" x14ac:dyDescent="0.35">
      <c r="A19" t="s">
        <v>29</v>
      </c>
      <c r="B19" s="31">
        <f>B3-B17</f>
        <v>860</v>
      </c>
    </row>
    <row r="21" spans="1:11" x14ac:dyDescent="0.35">
      <c r="A21" t="s">
        <v>40</v>
      </c>
      <c r="B21" s="31">
        <f>SUM('Jul 2021'!B17,'Aug 2021'!B18,'Sep 2021'!B18,'Oct 2021'!B18,'Nov 2021'!B18,'Dec 2021'!B18,'Jan 2022'!B18,'Feb 2022'!B18,'Mar 2022'!B18,'Apr 2022'!B18,'May 2022'!B18)</f>
        <v>-10645.900000000001</v>
      </c>
    </row>
    <row r="23" spans="1:11" x14ac:dyDescent="0.35">
      <c r="A23" t="s">
        <v>41</v>
      </c>
      <c r="B23" s="31">
        <f>SUM('Jul 2021'!B5,'Aug 2021'!B5,'Sep 2021'!B5,'Oct 2021'!B5,'Nov 2021'!B5,'Dec 2021'!B5,'Jan 2022'!B5,'Feb 2022'!B5,'Mar 2022'!B5,'Apr 2022'!B5,'May 2022'!B5,'Jun 2022'!B5)</f>
        <v>1525.35</v>
      </c>
    </row>
    <row r="28" spans="1:11" x14ac:dyDescent="0.35">
      <c r="A28" t="s">
        <v>35</v>
      </c>
    </row>
    <row r="29" spans="1:11" x14ac:dyDescent="0.35">
      <c r="A29" t="s">
        <v>36</v>
      </c>
    </row>
    <row r="30" spans="1:11" x14ac:dyDescent="0.35">
      <c r="A30" t="s">
        <v>37</v>
      </c>
    </row>
    <row r="32" spans="1:11" x14ac:dyDescent="0.35">
      <c r="A32" t="s">
        <v>38</v>
      </c>
    </row>
    <row r="33" spans="1:1" x14ac:dyDescent="0.35">
      <c r="A33" t="s">
        <v>39</v>
      </c>
    </row>
    <row r="36" spans="1:1" x14ac:dyDescent="0.35">
      <c r="A36" t="s">
        <v>42</v>
      </c>
    </row>
    <row r="37" spans="1:1" x14ac:dyDescent="0.35">
      <c r="A37" t="s">
        <v>43</v>
      </c>
    </row>
    <row r="38" spans="1:1" x14ac:dyDescent="0.35">
      <c r="A38" t="s">
        <v>44</v>
      </c>
    </row>
    <row r="42" spans="1:1" x14ac:dyDescent="0.35">
      <c r="A42" t="s">
        <v>79</v>
      </c>
    </row>
    <row r="43" spans="1:1" x14ac:dyDescent="0.35">
      <c r="A43" t="s">
        <v>80</v>
      </c>
    </row>
    <row r="44" spans="1:1" x14ac:dyDescent="0.35">
      <c r="A44"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F80A6-2E19-4B59-838E-D33C8E01E5E5}">
  <dimension ref="A1:L46"/>
  <sheetViews>
    <sheetView showZeros="0" workbookViewId="0">
      <selection activeCell="H37" sqref="H37"/>
    </sheetView>
  </sheetViews>
  <sheetFormatPr defaultColWidth="9.1796875" defaultRowHeight="14.5" x14ac:dyDescent="0.35"/>
  <cols>
    <col min="1" max="4" width="9.1796875" style="1"/>
    <col min="5" max="5" width="14.26953125" style="1" bestFit="1" customWidth="1"/>
    <col min="6" max="6" width="3.1796875" style="1" customWidth="1"/>
    <col min="7" max="7" width="9.1796875" style="1"/>
    <col min="8" max="8" width="12.1796875" style="1" customWidth="1"/>
    <col min="9" max="23" width="9.1796875" style="1"/>
    <col min="24" max="24" width="9.26953125" style="1" customWidth="1"/>
    <col min="25" max="16384" width="9.1796875" style="1"/>
  </cols>
  <sheetData>
    <row r="1" spans="1:8" ht="23.5" x14ac:dyDescent="0.55000000000000004">
      <c r="A1" s="20" t="s">
        <v>10</v>
      </c>
    </row>
    <row r="2" spans="1:8" x14ac:dyDescent="0.35">
      <c r="A2" s="1" t="str">
        <f>Cover!A1:I1</f>
        <v>My Account</v>
      </c>
    </row>
    <row r="3" spans="1:8" x14ac:dyDescent="0.35">
      <c r="A3" s="28" t="str">
        <f>CONCATENATE(TEXT(Cover!A2,"dd-mmm-yy")," ", Cover!B2," ", TEXT(Cover!C2,"dd-mmm-yy"))</f>
        <v>01-Jul-22 - 30-Jun-23</v>
      </c>
    </row>
    <row r="5" spans="1:8" x14ac:dyDescent="0.35">
      <c r="A5" s="4" t="str">
        <f>CONCATENATE("Bank Balance as at ",TEXT(Cover!A2,"dd-mmm-yy"))</f>
        <v>Bank Balance as at 01-Jul-22</v>
      </c>
      <c r="H5" s="21">
        <v>390.89</v>
      </c>
    </row>
    <row r="7" spans="1:8" x14ac:dyDescent="0.35">
      <c r="A7" s="4" t="s">
        <v>8</v>
      </c>
    </row>
    <row r="8" spans="1:8" x14ac:dyDescent="0.35">
      <c r="A8" s="5" t="str">
        <f>Income!C2</f>
        <v>Misc.</v>
      </c>
      <c r="B8" s="6"/>
      <c r="C8" s="6"/>
      <c r="D8" s="6"/>
      <c r="E8" s="12">
        <f>Income!C$156</f>
        <v>4164.5</v>
      </c>
      <c r="F8" s="17"/>
      <c r="G8" s="4"/>
    </row>
    <row r="9" spans="1:8" x14ac:dyDescent="0.35">
      <c r="A9" s="7" t="str">
        <f>Income!D2</f>
        <v>Wages</v>
      </c>
      <c r="E9" s="13">
        <f>Income!D$156</f>
        <v>28881.360000000001</v>
      </c>
      <c r="F9" s="17"/>
    </row>
    <row r="10" spans="1:8" x14ac:dyDescent="0.35">
      <c r="A10" s="7" t="str">
        <f>Income!E2</f>
        <v>Pay me Back</v>
      </c>
      <c r="E10" s="13">
        <f>Income!E$156</f>
        <v>33</v>
      </c>
      <c r="F10" s="17"/>
    </row>
    <row r="11" spans="1:8" x14ac:dyDescent="0.35">
      <c r="A11" s="7" t="str">
        <f>Income!F2</f>
        <v>Tax Refund</v>
      </c>
      <c r="E11" s="13">
        <f>Income!F156</f>
        <v>1103.9000000000001</v>
      </c>
      <c r="F11" s="17"/>
    </row>
    <row r="12" spans="1:8" x14ac:dyDescent="0.35">
      <c r="A12" s="7"/>
      <c r="E12" s="13"/>
      <c r="F12" s="17"/>
    </row>
    <row r="13" spans="1:8" x14ac:dyDescent="0.35">
      <c r="A13" s="7" t="s">
        <v>6</v>
      </c>
      <c r="E13" s="13">
        <f>SUM(E8:E11)</f>
        <v>34182.76</v>
      </c>
      <c r="F13" s="17"/>
    </row>
    <row r="14" spans="1:8" x14ac:dyDescent="0.35">
      <c r="A14" s="7"/>
      <c r="E14" s="13"/>
      <c r="F14" s="17"/>
    </row>
    <row r="15" spans="1:8" x14ac:dyDescent="0.35">
      <c r="A15" s="7" t="str">
        <f>Income!G2</f>
        <v>Transfers</v>
      </c>
      <c r="E15" s="13">
        <f>Income!G$156</f>
        <v>73678.89</v>
      </c>
      <c r="F15" s="17"/>
    </row>
    <row r="16" spans="1:8" x14ac:dyDescent="0.35">
      <c r="A16" s="8"/>
      <c r="E16" s="13"/>
      <c r="F16" s="17"/>
    </row>
    <row r="17" spans="1:12" x14ac:dyDescent="0.35">
      <c r="A17" s="9" t="s">
        <v>4</v>
      </c>
      <c r="B17" s="10"/>
      <c r="C17" s="10"/>
      <c r="D17" s="10"/>
      <c r="E17" s="15">
        <f>SUM(E13:E15)</f>
        <v>107861.65</v>
      </c>
      <c r="F17" s="17"/>
    </row>
    <row r="19" spans="1:12" x14ac:dyDescent="0.35">
      <c r="A19" s="4" t="s">
        <v>9</v>
      </c>
    </row>
    <row r="20" spans="1:12" x14ac:dyDescent="0.35">
      <c r="A20" s="5" t="str">
        <f>Expenditure!C$2</f>
        <v>With Friends</v>
      </c>
      <c r="B20" s="6"/>
      <c r="C20" s="6"/>
      <c r="D20" s="6"/>
      <c r="E20" s="12">
        <f>Expenditure!C$486</f>
        <v>1145.7299999999998</v>
      </c>
      <c r="F20" s="18"/>
    </row>
    <row r="21" spans="1:12" x14ac:dyDescent="0.35">
      <c r="A21" s="7" t="str">
        <f>Expenditure!D$2</f>
        <v>Takeaway for Work</v>
      </c>
      <c r="E21" s="13">
        <f>Expenditure!D$486</f>
        <v>703.29000000000019</v>
      </c>
      <c r="F21" s="18"/>
    </row>
    <row r="22" spans="1:12" x14ac:dyDescent="0.35">
      <c r="A22" s="7" t="str">
        <f>Expenditure!E$2</f>
        <v>Groceries</v>
      </c>
      <c r="E22" s="13">
        <f>Expenditure!E$486</f>
        <v>988.72</v>
      </c>
      <c r="F22" s="18"/>
    </row>
    <row r="23" spans="1:12" x14ac:dyDescent="0.35">
      <c r="A23" s="7" t="str">
        <f>Expenditure!F$2</f>
        <v>Games and Merch</v>
      </c>
      <c r="E23" s="13">
        <f>Expenditure!F$486</f>
        <v>318.89</v>
      </c>
      <c r="F23" s="18"/>
    </row>
    <row r="24" spans="1:12" x14ac:dyDescent="0.35">
      <c r="A24" s="7" t="str">
        <f>Expenditure!G$2</f>
        <v>Subscriptions</v>
      </c>
      <c r="E24" s="13">
        <f>Expenditure!G$486</f>
        <v>806.39</v>
      </c>
      <c r="F24" s="18"/>
    </row>
    <row r="25" spans="1:12" x14ac:dyDescent="0.35">
      <c r="A25" s="7" t="str">
        <f>Expenditure!H$2</f>
        <v>Transport</v>
      </c>
      <c r="E25" s="13">
        <f>Expenditure!H$486</f>
        <v>1720.74</v>
      </c>
      <c r="F25" s="18"/>
    </row>
    <row r="26" spans="1:12" x14ac:dyDescent="0.35">
      <c r="A26" s="7" t="str">
        <f>Expenditure!I2</f>
        <v>Tech and Clothes</v>
      </c>
      <c r="E26" s="13">
        <f>Expenditure!I486</f>
        <v>1206.46</v>
      </c>
      <c r="F26" s="18"/>
      <c r="H26" s="3"/>
      <c r="J26" s="3"/>
      <c r="L26" s="3"/>
    </row>
    <row r="27" spans="1:12" x14ac:dyDescent="0.35">
      <c r="A27" s="7" t="str">
        <f>Expenditure!J2</f>
        <v>Transfers</v>
      </c>
      <c r="E27" s="13">
        <f>Expenditure!J486</f>
        <v>65180.89</v>
      </c>
      <c r="F27" s="18"/>
    </row>
    <row r="28" spans="1:12" x14ac:dyDescent="0.35">
      <c r="A28" s="7" t="str">
        <f>Expenditure!K2</f>
        <v>Business</v>
      </c>
      <c r="E28" s="13">
        <f>Expenditure!K486</f>
        <v>13516.18</v>
      </c>
      <c r="F28" s="18"/>
    </row>
    <row r="29" spans="1:12" x14ac:dyDescent="0.35">
      <c r="A29" s="7" t="str">
        <f>Expenditure!L2</f>
        <v>Education</v>
      </c>
      <c r="E29" s="13">
        <f>Expenditure!L486</f>
        <v>308.72000000000003</v>
      </c>
      <c r="F29" s="18"/>
    </row>
    <row r="30" spans="1:12" x14ac:dyDescent="0.35">
      <c r="A30" s="7" t="s">
        <v>28</v>
      </c>
      <c r="E30" s="13">
        <f>Expenditure!M486</f>
        <v>8522.0599999999977</v>
      </c>
      <c r="F30" s="18"/>
    </row>
    <row r="31" spans="1:12" x14ac:dyDescent="0.35">
      <c r="A31" s="7" t="str">
        <f>Expenditure!N2</f>
        <v>Misc.</v>
      </c>
      <c r="E31" s="13">
        <f>Expenditure!N486</f>
        <v>10598.800000000001</v>
      </c>
      <c r="F31" s="18"/>
    </row>
    <row r="32" spans="1:12" x14ac:dyDescent="0.35">
      <c r="A32" s="8"/>
      <c r="E32" s="14"/>
      <c r="F32" s="19"/>
    </row>
    <row r="33" spans="1:8" x14ac:dyDescent="0.35">
      <c r="A33" s="9" t="s">
        <v>4</v>
      </c>
      <c r="B33" s="10"/>
      <c r="C33" s="10"/>
      <c r="D33" s="10"/>
      <c r="E33" s="15">
        <f>SUM(E20:E32)</f>
        <v>105016.87000000001</v>
      </c>
      <c r="F33" s="18"/>
    </row>
    <row r="35" spans="1:8" x14ac:dyDescent="0.35">
      <c r="A35" s="4" t="str">
        <f>CONCATENATE("Cashbook Balance as at ",TEXT(Cover!C2,"dd-mmm-yy"))</f>
        <v>Cashbook Balance as at 30-Jun-23</v>
      </c>
      <c r="H35" s="16">
        <f>ROUND(H5+E17-E33,2)</f>
        <v>3235.67</v>
      </c>
    </row>
    <row r="37" spans="1:8" x14ac:dyDescent="0.35">
      <c r="A37" s="4" t="str">
        <f>CONCATENATE("Bank Balance as at ",TEXT(Cover!C2,"dd-mmm-yy"))</f>
        <v>Bank Balance as at 30-Jun-23</v>
      </c>
      <c r="H37" s="21">
        <v>1283.4000000000001</v>
      </c>
    </row>
    <row r="39" spans="1:8" ht="21" x14ac:dyDescent="0.5">
      <c r="A39" s="48" t="str">
        <f>IF(H35=H37,"BOOKS BALANCE AFTER RECONCILIATION","BOOKS DO NOT BALANCE AFTER RECONCILIATION")</f>
        <v>BOOKS DO NOT BALANCE AFTER RECONCILIATION</v>
      </c>
      <c r="B39" s="48"/>
      <c r="C39" s="48"/>
      <c r="D39" s="48"/>
      <c r="E39" s="48"/>
      <c r="F39" s="48"/>
      <c r="G39" s="48"/>
      <c r="H39" s="48"/>
    </row>
    <row r="42" spans="1:8" x14ac:dyDescent="0.35">
      <c r="A42" s="5" t="s">
        <v>46</v>
      </c>
      <c r="B42" s="6"/>
      <c r="C42" s="6"/>
      <c r="D42" s="6"/>
      <c r="E42" s="12">
        <f>E33-E27</f>
        <v>39835.98000000001</v>
      </c>
    </row>
    <row r="43" spans="1:8" x14ac:dyDescent="0.35">
      <c r="A43" s="8"/>
      <c r="E43" s="13"/>
    </row>
    <row r="44" spans="1:8" x14ac:dyDescent="0.35">
      <c r="A44" s="7" t="s">
        <v>48</v>
      </c>
      <c r="E44" s="13">
        <f>E20+E23+E26</f>
        <v>2671.08</v>
      </c>
    </row>
    <row r="45" spans="1:8" x14ac:dyDescent="0.35">
      <c r="A45" s="8"/>
      <c r="E45" s="13"/>
    </row>
    <row r="46" spans="1:8" x14ac:dyDescent="0.35">
      <c r="A46" s="9" t="s">
        <v>47</v>
      </c>
      <c r="B46" s="10"/>
      <c r="C46" s="10"/>
      <c r="D46" s="10"/>
      <c r="E46" s="15">
        <f>SUM(E26+E23)</f>
        <v>1525.35</v>
      </c>
    </row>
  </sheetData>
  <sheetProtection sheet="1" selectLockedCells="1"/>
  <mergeCells count="1">
    <mergeCell ref="A39:H39"/>
  </mergeCells>
  <conditionalFormatting sqref="A39:H39">
    <cfRule type="cellIs" dxfId="91" priority="1" operator="equal">
      <formula>"BOOKS DO NOT BALANCE AFTER RECONCILIATION"</formula>
    </cfRule>
    <cfRule type="cellIs" dxfId="90" priority="2" operator="equal">
      <formula>"BOOKS BALANCE AFTER RECONCILIATION"</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89F3A-56B8-4E89-8DD2-B3C0F64974EA}">
  <dimension ref="A1:H28"/>
  <sheetViews>
    <sheetView workbookViewId="0">
      <selection activeCell="B17" sqref="B17"/>
    </sheetView>
  </sheetViews>
  <sheetFormatPr defaultRowHeight="14.5" x14ac:dyDescent="0.35"/>
  <cols>
    <col min="1" max="1" width="22.81640625" bestFit="1" customWidth="1"/>
    <col min="2" max="2" width="10.54296875" bestFit="1" customWidth="1"/>
    <col min="3" max="3" width="12.7265625" bestFit="1" customWidth="1"/>
    <col min="5" max="5" width="9.7265625" bestFit="1" customWidth="1"/>
    <col min="6" max="6" width="10.7265625" bestFit="1" customWidth="1"/>
    <col min="8" max="8" width="9.453125" bestFit="1" customWidth="1"/>
  </cols>
  <sheetData>
    <row r="1" spans="1:6" x14ac:dyDescent="0.35">
      <c r="B1" t="s">
        <v>11</v>
      </c>
      <c r="E1" t="s">
        <v>33</v>
      </c>
    </row>
    <row r="2" spans="1:6" x14ac:dyDescent="0.35">
      <c r="A2" t="s">
        <v>32</v>
      </c>
      <c r="B2" s="30">
        <f>SUMIFS(Expenditure!$C$4:$C$485,Expenditure!$R$4:$R$485,"&gt;="&amp;$E$2,Expenditure!$R$4:$R$485,"&lt;="&amp;$F$2)</f>
        <v>245.99</v>
      </c>
      <c r="C2" s="31"/>
      <c r="E2" s="32">
        <f>Cover!A2</f>
        <v>44743</v>
      </c>
      <c r="F2" s="32">
        <f>Cover!A2+30</f>
        <v>44773</v>
      </c>
    </row>
    <row r="3" spans="1:6" x14ac:dyDescent="0.35">
      <c r="A3" t="s">
        <v>22</v>
      </c>
      <c r="B3" s="30">
        <f>SUMIFS(Expenditure!$D$4:$D$485,Expenditure!$R$4:$R$485,"&gt;="&amp;$E$2,Expenditure!$R$4:$R$485,"&lt;="&amp;$F$2)</f>
        <v>175.04999999999998</v>
      </c>
      <c r="C3" s="31"/>
    </row>
    <row r="4" spans="1:6" x14ac:dyDescent="0.35">
      <c r="A4" t="s">
        <v>13</v>
      </c>
      <c r="B4" s="30">
        <f>SUMIFS(Expenditure!$E$4:$E$485,Expenditure!$R$4:$R$485,"&gt;="&amp;$E$2,Expenditure!$R$4:$R$485,"&lt;="&amp;$F$2)</f>
        <v>332.8</v>
      </c>
      <c r="C4" s="31"/>
    </row>
    <row r="5" spans="1:6" x14ac:dyDescent="0.35">
      <c r="A5" t="s">
        <v>31</v>
      </c>
      <c r="B5" s="30">
        <f>SUMIFS(Expenditure!$F$4:$F$485,Expenditure!$R$4:$R$485,"&gt;="&amp;$E$2,Expenditure!$R$4:$R$485,"&lt;="&amp;$F$2)+SUMIFS(Expenditure!$I$4:$I$485,Expenditure!$R$4:$R$485,"&gt;="&amp;$E$2,Expenditure!$R$4:$R$485,"&lt;="&amp;$F$2)</f>
        <v>225.4</v>
      </c>
      <c r="C5" s="31"/>
    </row>
    <row r="6" spans="1:6" x14ac:dyDescent="0.35">
      <c r="A6" t="s">
        <v>21</v>
      </c>
      <c r="B6" s="30">
        <f>SUMIFS(Expenditure!$G$4:$G$485,Expenditure!$R$4:$R$485,"&gt;="&amp;$E$2,Expenditure!$R$4:$R$485,"&lt;="&amp;$F$2)</f>
        <v>76.97999999999999</v>
      </c>
      <c r="C6" s="31"/>
    </row>
    <row r="7" spans="1:6" x14ac:dyDescent="0.35">
      <c r="A7" t="s">
        <v>30</v>
      </c>
      <c r="B7" s="30">
        <f>SUMIFS(Expenditure!$H$4:$H$485,Expenditure!$R$4:$R$485,"&gt;="&amp;$E$2,Expenditure!$R$4:$R$485,"&lt;="&amp;$F$2)</f>
        <v>105.09</v>
      </c>
      <c r="C7" s="31"/>
    </row>
    <row r="8" spans="1:6" x14ac:dyDescent="0.35">
      <c r="B8" s="30"/>
    </row>
    <row r="9" spans="1:6" x14ac:dyDescent="0.35">
      <c r="A9" t="s">
        <v>45</v>
      </c>
      <c r="B9" s="30">
        <f>SUMIFS(Expenditure!$N$4:$N$485,Expenditure!$R$4:$R$485,"&gt;="&amp;$E$2,Expenditure!$R$4:$R$485,"&lt;="&amp;$F$2)</f>
        <v>14.8</v>
      </c>
    </row>
    <row r="10" spans="1:6" x14ac:dyDescent="0.35">
      <c r="B10" s="30"/>
    </row>
    <row r="11" spans="1:6" x14ac:dyDescent="0.35">
      <c r="A11" t="s">
        <v>28</v>
      </c>
      <c r="B11" s="30">
        <f>SUMIFS(Expenditure!$M$4:$M$485,Expenditure!$R$4:$R$485,"&gt;="&amp;$E$2,Expenditure!$R$4:$R$485,"&lt;="&amp;$F$2)</f>
        <v>1088.42</v>
      </c>
      <c r="C11" s="31"/>
    </row>
    <row r="12" spans="1:6" x14ac:dyDescent="0.35">
      <c r="B12" s="30"/>
    </row>
    <row r="13" spans="1:6" x14ac:dyDescent="0.35">
      <c r="A13" t="s">
        <v>26</v>
      </c>
      <c r="B13" s="30">
        <f>SUMIFS(Expenditure!$K$4:$K$485,Expenditure!$R$4:$R$485,"&gt;="&amp;$E$2,Expenditure!$R$4:$R$485,"&lt;="&amp;$F$2)</f>
        <v>1610</v>
      </c>
      <c r="C13" s="31"/>
    </row>
    <row r="15" spans="1:6" x14ac:dyDescent="0.35">
      <c r="A15" t="s">
        <v>4</v>
      </c>
      <c r="B15" s="31">
        <f>SUM(B2:B13)</f>
        <v>3874.5299999999997</v>
      </c>
      <c r="C15" s="31"/>
    </row>
    <row r="17" spans="1:8" x14ac:dyDescent="0.35">
      <c r="A17" t="s">
        <v>34</v>
      </c>
      <c r="B17" s="31">
        <f>SUMIFS(Income!$D$4:$D$485,Income!$J$4:$J$485,"&gt;="&amp;$E$2,Income!$J$4:$J$485,"&lt;="&amp;$F$2)-B15</f>
        <v>342.8100000000004</v>
      </c>
    </row>
    <row r="25" spans="1:8" x14ac:dyDescent="0.35">
      <c r="H25" s="32"/>
    </row>
    <row r="28" spans="1:8" x14ac:dyDescent="0.35">
      <c r="H28" s="32"/>
    </row>
  </sheetData>
  <conditionalFormatting sqref="C2:C7">
    <cfRule type="cellIs" dxfId="89" priority="7" operator="lessThan">
      <formula>0</formula>
    </cfRule>
    <cfRule type="cellIs" dxfId="88" priority="8" operator="greaterThan">
      <formula>0</formula>
    </cfRule>
  </conditionalFormatting>
  <conditionalFormatting sqref="C11">
    <cfRule type="cellIs" dxfId="87" priority="5" operator="lessThan">
      <formula>0</formula>
    </cfRule>
    <cfRule type="cellIs" dxfId="86" priority="6" operator="greaterThan">
      <formula>0</formula>
    </cfRule>
  </conditionalFormatting>
  <conditionalFormatting sqref="C13">
    <cfRule type="cellIs" dxfId="85" priority="3" operator="lessThan">
      <formula>0</formula>
    </cfRule>
    <cfRule type="cellIs" dxfId="84" priority="4" operator="greaterThan">
      <formula>0</formula>
    </cfRule>
  </conditionalFormatting>
  <conditionalFormatting sqref="C15">
    <cfRule type="cellIs" dxfId="83" priority="1" operator="lessThan">
      <formula>0</formula>
    </cfRule>
    <cfRule type="cellIs" dxfId="82" priority="2" operator="greaterThan">
      <formula>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B907-C6BE-4EB5-84AD-E1D5621768A7}">
  <dimension ref="A1:F18"/>
  <sheetViews>
    <sheetView workbookViewId="0">
      <selection activeCell="G35" sqref="G35"/>
    </sheetView>
  </sheetViews>
  <sheetFormatPr defaultRowHeight="14.5" x14ac:dyDescent="0.35"/>
  <cols>
    <col min="1" max="1" width="22.81640625" bestFit="1" customWidth="1"/>
    <col min="2" max="2" width="10.54296875" bestFit="1" customWidth="1"/>
    <col min="3" max="3" width="12.7265625" bestFit="1" customWidth="1"/>
    <col min="5" max="5" width="9.7265625" bestFit="1" customWidth="1"/>
    <col min="6" max="6" width="10.7265625" bestFit="1" customWidth="1"/>
  </cols>
  <sheetData>
    <row r="1" spans="1:6" x14ac:dyDescent="0.35">
      <c r="B1" t="s">
        <v>11</v>
      </c>
      <c r="E1" t="s">
        <v>33</v>
      </c>
    </row>
    <row r="2" spans="1:6" x14ac:dyDescent="0.35">
      <c r="A2" t="s">
        <v>32</v>
      </c>
      <c r="B2" s="30">
        <f>SUMIFS(Expenditure!$C$4:$C$485,Expenditure!$R$4:$R$485,"&gt;="&amp;$E$2,Expenditure!$R$4:$R$485,"&lt;="&amp;$F$2)</f>
        <v>67.900000000000006</v>
      </c>
      <c r="C2" s="31"/>
      <c r="E2" s="32">
        <f>Cover!A2+31</f>
        <v>44774</v>
      </c>
      <c r="F2" s="32">
        <f>Cover!A2+61</f>
        <v>44804</v>
      </c>
    </row>
    <row r="3" spans="1:6" x14ac:dyDescent="0.35">
      <c r="A3" t="s">
        <v>22</v>
      </c>
      <c r="B3" s="30">
        <f>SUMIFS(Expenditure!$D$4:$D$485,Expenditure!$R$4:$R$485,"&gt;="&amp;$E$2,Expenditure!$R$4:$R$485,"&lt;="&amp;$F$2)</f>
        <v>234.10999999999999</v>
      </c>
      <c r="C3" s="31"/>
    </row>
    <row r="4" spans="1:6" x14ac:dyDescent="0.35">
      <c r="A4" t="s">
        <v>13</v>
      </c>
      <c r="B4" s="30">
        <f>SUMIFS(Expenditure!$E$4:$E$485,Expenditure!$R$4:$R$485,"&gt;="&amp;$E$2,Expenditure!$R$4:$R$485,"&lt;="&amp;$F$2)</f>
        <v>285.95000000000005</v>
      </c>
      <c r="C4" s="31"/>
    </row>
    <row r="5" spans="1:6" x14ac:dyDescent="0.35">
      <c r="A5" t="s">
        <v>31</v>
      </c>
      <c r="B5" s="30">
        <f>SUMIFS(Expenditure!$F$4:$F$485,Expenditure!$R$4:$R$485,"&gt;="&amp;$E$2,Expenditure!$R$4:$R$485,"&lt;="&amp;$F$2)+SUMIFS(Expenditure!$I$4:$I$485,Expenditure!$R$4:$R$485,"&gt;="&amp;$E$2,Expenditure!$R$4:$R$485,"&lt;="&amp;$F$2)</f>
        <v>130.85</v>
      </c>
      <c r="C5" s="31"/>
    </row>
    <row r="6" spans="1:6" x14ac:dyDescent="0.35">
      <c r="A6" t="s">
        <v>21</v>
      </c>
      <c r="B6" s="30">
        <f>SUMIFS(Expenditure!$G$4:$G$485,Expenditure!$R$4:$R$485,"&gt;="&amp;$E$2,Expenditure!$R$4:$R$485,"&lt;="&amp;$F$2)</f>
        <v>26.979999999999997</v>
      </c>
      <c r="C6" s="31"/>
    </row>
    <row r="7" spans="1:6" x14ac:dyDescent="0.35">
      <c r="A7" t="s">
        <v>30</v>
      </c>
      <c r="B7" s="30">
        <f>SUMIFS(Expenditure!$H$4:$H$485,Expenditure!$R$4:$R$485,"&gt;="&amp;$E$2,Expenditure!$R$4:$R$485,"&lt;="&amp;$F$2)</f>
        <v>376.84</v>
      </c>
      <c r="C7" s="31"/>
    </row>
    <row r="8" spans="1:6" x14ac:dyDescent="0.35">
      <c r="B8" s="30"/>
    </row>
    <row r="9" spans="1:6" x14ac:dyDescent="0.35">
      <c r="B9" s="30"/>
    </row>
    <row r="10" spans="1:6" x14ac:dyDescent="0.35">
      <c r="A10" t="s">
        <v>45</v>
      </c>
      <c r="B10" s="30">
        <f>SUMIFS(Expenditure!$N$4:$N$485,Expenditure!$R$4:$R$485,"&gt;="&amp;$E$2,Expenditure!$R$4:$R$485,"&lt;="&amp;$F$2)</f>
        <v>44.5</v>
      </c>
    </row>
    <row r="11" spans="1:6" x14ac:dyDescent="0.35">
      <c r="B11" s="30"/>
    </row>
    <row r="12" spans="1:6" x14ac:dyDescent="0.35">
      <c r="A12" t="s">
        <v>28</v>
      </c>
      <c r="B12" s="30">
        <f>SUMIFS(Expenditure!$M$4:$M$485,Expenditure!$R$4:$R$485,"&gt;="&amp;$E$2,Expenditure!$R$4:$R$485,"&lt;="&amp;$F$2)</f>
        <v>4657.9299999999994</v>
      </c>
      <c r="C12" s="31"/>
    </row>
    <row r="13" spans="1:6" x14ac:dyDescent="0.35">
      <c r="B13" s="30"/>
    </row>
    <row r="14" spans="1:6" x14ac:dyDescent="0.35">
      <c r="A14" t="s">
        <v>26</v>
      </c>
      <c r="B14" s="30">
        <f>SUMIFS(Expenditure!$K$4:$K$485,Expenditure!$R$4:$R$485,"&gt;="&amp;$E$2,Expenditure!$R$4:$R$485,"&lt;="&amp;$F$2)</f>
        <v>0</v>
      </c>
      <c r="C14" s="31"/>
    </row>
    <row r="16" spans="1:6" x14ac:dyDescent="0.35">
      <c r="A16" t="s">
        <v>4</v>
      </c>
      <c r="B16" s="31">
        <f>SUM(B2:B14)</f>
        <v>5825.0599999999995</v>
      </c>
      <c r="C16" s="31"/>
    </row>
    <row r="18" spans="1:2" x14ac:dyDescent="0.35">
      <c r="A18" t="s">
        <v>34</v>
      </c>
      <c r="B18" s="31">
        <f>SUMIFS(Income!$D$4:$D$485,Income!$J$4:$J$485,"&gt;="&amp;$E$2,Income!$J$4:$J$485,"&lt;="&amp;$F$2)-B16</f>
        <v>-1862.7199999999993</v>
      </c>
    </row>
  </sheetData>
  <conditionalFormatting sqref="C2:C7">
    <cfRule type="cellIs" dxfId="81" priority="7" operator="lessThan">
      <formula>0</formula>
    </cfRule>
    <cfRule type="cellIs" dxfId="80" priority="8" operator="greaterThan">
      <formula>0</formula>
    </cfRule>
  </conditionalFormatting>
  <conditionalFormatting sqref="C12">
    <cfRule type="cellIs" dxfId="79" priority="5" operator="lessThan">
      <formula>0</formula>
    </cfRule>
    <cfRule type="cellIs" dxfId="78" priority="6" operator="greaterThan">
      <formula>0</formula>
    </cfRule>
  </conditionalFormatting>
  <conditionalFormatting sqref="C14">
    <cfRule type="cellIs" dxfId="77" priority="3" operator="lessThan">
      <formula>0</formula>
    </cfRule>
    <cfRule type="cellIs" dxfId="76" priority="4" operator="greaterThan">
      <formula>0</formula>
    </cfRule>
  </conditionalFormatting>
  <conditionalFormatting sqref="C16">
    <cfRule type="cellIs" dxfId="75" priority="1" operator="lessThan">
      <formula>0</formula>
    </cfRule>
    <cfRule type="cellIs" dxfId="74" priority="2" operator="greaterThan">
      <formula>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D6A29-3916-4059-A50B-89C359FC6828}">
  <dimension ref="A1:F18"/>
  <sheetViews>
    <sheetView workbookViewId="0">
      <selection activeCell="B27" sqref="B27"/>
    </sheetView>
  </sheetViews>
  <sheetFormatPr defaultRowHeight="14.5" x14ac:dyDescent="0.35"/>
  <cols>
    <col min="1" max="1" width="22.81640625" bestFit="1" customWidth="1"/>
    <col min="2" max="2" width="10.54296875" bestFit="1" customWidth="1"/>
    <col min="3" max="3" width="12.7265625" bestFit="1" customWidth="1"/>
    <col min="5" max="5" width="9.7265625" bestFit="1" customWidth="1"/>
    <col min="6" max="6" width="10.7265625" bestFit="1" customWidth="1"/>
  </cols>
  <sheetData>
    <row r="1" spans="1:6" x14ac:dyDescent="0.35">
      <c r="B1" t="s">
        <v>11</v>
      </c>
      <c r="E1" t="s">
        <v>33</v>
      </c>
    </row>
    <row r="2" spans="1:6" x14ac:dyDescent="0.35">
      <c r="A2" t="s">
        <v>32</v>
      </c>
      <c r="B2" s="30">
        <f>SUMIFS(Expenditure!$C$4:$C$485,Expenditure!$R$4:$R$485,"&gt;="&amp;$E$2,Expenditure!$R$4:$R$485,"&lt;="&amp;$F$2)</f>
        <v>41.019999999999996</v>
      </c>
      <c r="C2" s="31"/>
      <c r="E2" s="32">
        <f>Cover!A2+62</f>
        <v>44805</v>
      </c>
      <c r="F2" s="32">
        <f>Cover!A2+91</f>
        <v>44834</v>
      </c>
    </row>
    <row r="3" spans="1:6" x14ac:dyDescent="0.35">
      <c r="A3" t="s">
        <v>22</v>
      </c>
      <c r="B3" s="30">
        <f>SUMIFS(Expenditure!$D$4:$D$485,Expenditure!$R$4:$R$485,"&gt;="&amp;$E$2,Expenditure!$R$4:$R$485,"&lt;="&amp;$F$2)</f>
        <v>66.69</v>
      </c>
      <c r="C3" s="31"/>
    </row>
    <row r="4" spans="1:6" x14ac:dyDescent="0.35">
      <c r="A4" t="s">
        <v>13</v>
      </c>
      <c r="B4" s="30">
        <f>SUMIFS(Expenditure!$E$4:$E$485,Expenditure!$R$4:$R$485,"&gt;="&amp;$E$2,Expenditure!$R$4:$R$485,"&lt;="&amp;$F$2)</f>
        <v>148.78</v>
      </c>
      <c r="C4" s="31"/>
    </row>
    <row r="5" spans="1:6" x14ac:dyDescent="0.35">
      <c r="A5" t="s">
        <v>31</v>
      </c>
      <c r="B5" s="30">
        <f>SUMIFS(Expenditure!$F$4:$F$485,Expenditure!$R$4:$R$485,"&gt;="&amp;$E$2,Expenditure!$R$4:$R$485,"&lt;="&amp;$F$2)+SUMIFS(Expenditure!$I$4:$I$485,Expenditure!$R$4:$R$485,"&gt;="&amp;$E$2,Expenditure!$R$4:$R$485,"&lt;="&amp;$F$2)</f>
        <v>309.99</v>
      </c>
      <c r="C5" s="31"/>
    </row>
    <row r="6" spans="1:6" x14ac:dyDescent="0.35">
      <c r="A6" t="s">
        <v>21</v>
      </c>
      <c r="B6" s="30">
        <f>SUMIFS(Expenditure!$G$4:$G$485,Expenditure!$R$4:$R$485,"&gt;="&amp;$E$2,Expenditure!$R$4:$R$485,"&lt;="&amp;$F$2)</f>
        <v>26.979999999999997</v>
      </c>
      <c r="C6" s="31"/>
    </row>
    <row r="7" spans="1:6" x14ac:dyDescent="0.35">
      <c r="A7" t="s">
        <v>30</v>
      </c>
      <c r="B7" s="30">
        <f>SUMIFS(Expenditure!$H$4:$H$485,Expenditure!$R$4:$R$485,"&gt;="&amp;$E$2,Expenditure!$R$4:$R$485,"&lt;="&amp;$F$2)</f>
        <v>864.4</v>
      </c>
      <c r="C7" s="31"/>
    </row>
    <row r="8" spans="1:6" x14ac:dyDescent="0.35">
      <c r="B8" s="30"/>
    </row>
    <row r="9" spans="1:6" x14ac:dyDescent="0.35">
      <c r="B9" s="30"/>
    </row>
    <row r="10" spans="1:6" x14ac:dyDescent="0.35">
      <c r="A10" t="s">
        <v>45</v>
      </c>
      <c r="B10" s="30">
        <f>SUMIFS(Expenditure!$N$4:$N$485,Expenditure!$R$4:$R$485,"&gt;="&amp;$E$2,Expenditure!$R$4:$R$485,"&lt;="&amp;$F$2)</f>
        <v>198.73</v>
      </c>
    </row>
    <row r="11" spans="1:6" x14ac:dyDescent="0.35">
      <c r="B11" s="30"/>
    </row>
    <row r="12" spans="1:6" x14ac:dyDescent="0.35">
      <c r="A12" t="s">
        <v>28</v>
      </c>
      <c r="B12" s="30">
        <f>SUMIFS(Expenditure!$M$4:$M$485,Expenditure!$R$4:$R$485,"&gt;="&amp;$E$2,Expenditure!$R$4:$R$485,"&lt;="&amp;$F$2)</f>
        <v>232.23000000000002</v>
      </c>
      <c r="C12" s="31"/>
    </row>
    <row r="13" spans="1:6" x14ac:dyDescent="0.35">
      <c r="B13" s="30"/>
    </row>
    <row r="14" spans="1:6" x14ac:dyDescent="0.35">
      <c r="A14" t="s">
        <v>26</v>
      </c>
      <c r="B14" s="30">
        <f>SUMIFS(Expenditure!$K$4:$K$485,Expenditure!$R$4:$R$485,"&gt;="&amp;$E$2,Expenditure!$R$4:$R$485,"&lt;="&amp;$F$2)</f>
        <v>200</v>
      </c>
      <c r="C14" s="31"/>
    </row>
    <row r="16" spans="1:6" x14ac:dyDescent="0.35">
      <c r="A16" t="s">
        <v>4</v>
      </c>
      <c r="B16" s="31">
        <f>SUM(B2:B14)</f>
        <v>2088.8200000000002</v>
      </c>
      <c r="C16" s="31"/>
    </row>
    <row r="18" spans="1:2" x14ac:dyDescent="0.35">
      <c r="A18" t="s">
        <v>34</v>
      </c>
      <c r="B18" s="31">
        <f>SUMIFS(Income!$D$4:$D$485,Income!$J$4:$J$485,"&gt;="&amp;$E$2,Income!$J$4:$J$485,"&lt;="&amp;$F$2)-B16</f>
        <v>1873.52</v>
      </c>
    </row>
  </sheetData>
  <conditionalFormatting sqref="C2:C7">
    <cfRule type="cellIs" dxfId="73" priority="7" operator="lessThan">
      <formula>0</formula>
    </cfRule>
    <cfRule type="cellIs" dxfId="72" priority="8" operator="greaterThan">
      <formula>0</formula>
    </cfRule>
  </conditionalFormatting>
  <conditionalFormatting sqref="C12">
    <cfRule type="cellIs" dxfId="71" priority="5" operator="lessThan">
      <formula>0</formula>
    </cfRule>
    <cfRule type="cellIs" dxfId="70" priority="6" operator="greaterThan">
      <formula>0</formula>
    </cfRule>
  </conditionalFormatting>
  <conditionalFormatting sqref="C14">
    <cfRule type="cellIs" dxfId="69" priority="3" operator="lessThan">
      <formula>0</formula>
    </cfRule>
    <cfRule type="cellIs" dxfId="68" priority="4" operator="greaterThan">
      <formula>0</formula>
    </cfRule>
  </conditionalFormatting>
  <conditionalFormatting sqref="C16">
    <cfRule type="cellIs" dxfId="67" priority="1" operator="lessThan">
      <formula>0</formula>
    </cfRule>
    <cfRule type="cellIs" dxfId="66" priority="2" operator="greaterThan">
      <formula>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16E17-4E48-4AF4-857C-7B729659640E}">
  <dimension ref="A1:F18"/>
  <sheetViews>
    <sheetView workbookViewId="0">
      <selection activeCell="E27" sqref="E27"/>
    </sheetView>
  </sheetViews>
  <sheetFormatPr defaultRowHeight="14.5" x14ac:dyDescent="0.35"/>
  <cols>
    <col min="1" max="1" width="22.81640625" bestFit="1" customWidth="1"/>
    <col min="2" max="2" width="11.08984375" bestFit="1" customWidth="1"/>
    <col min="3" max="3" width="12.7265625" bestFit="1" customWidth="1"/>
    <col min="5" max="5" width="9.7265625" bestFit="1" customWidth="1"/>
    <col min="6" max="6" width="10.7265625" bestFit="1" customWidth="1"/>
  </cols>
  <sheetData>
    <row r="1" spans="1:6" x14ac:dyDescent="0.35">
      <c r="B1" t="s">
        <v>11</v>
      </c>
      <c r="E1" t="s">
        <v>33</v>
      </c>
    </row>
    <row r="2" spans="1:6" x14ac:dyDescent="0.35">
      <c r="A2" t="s">
        <v>32</v>
      </c>
      <c r="B2" s="30">
        <f>SUMIFS(Expenditure!$C$4:$C$485,Expenditure!$R$4:$R$485,"&gt;="&amp;$E$2,Expenditure!$R$4:$R$485,"&lt;="&amp;$F$2)</f>
        <v>150.34</v>
      </c>
      <c r="C2" s="31"/>
      <c r="E2" s="32">
        <f>Cover!A2+92</f>
        <v>44835</v>
      </c>
      <c r="F2" s="32">
        <f>Cover!A2+122</f>
        <v>44865</v>
      </c>
    </row>
    <row r="3" spans="1:6" x14ac:dyDescent="0.35">
      <c r="A3" t="s">
        <v>22</v>
      </c>
      <c r="B3" s="30">
        <f>SUMIFS(Expenditure!$D$4:$D$485,Expenditure!$R$4:$R$485,"&gt;="&amp;$E$2,Expenditure!$R$4:$R$485,"&lt;="&amp;$F$2)</f>
        <v>96.83</v>
      </c>
      <c r="C3" s="31"/>
    </row>
    <row r="4" spans="1:6" x14ac:dyDescent="0.35">
      <c r="A4" t="s">
        <v>13</v>
      </c>
      <c r="B4" s="30">
        <f>SUMIFS(Expenditure!$E$4:$E$485,Expenditure!$R$4:$R$485,"&gt;="&amp;$E$2,Expenditure!$R$4:$R$485,"&lt;="&amp;$F$2)</f>
        <v>188.89</v>
      </c>
      <c r="C4" s="31"/>
    </row>
    <row r="5" spans="1:6" x14ac:dyDescent="0.35">
      <c r="A5" t="s">
        <v>31</v>
      </c>
      <c r="B5" s="30">
        <f>SUMIFS(Expenditure!$F$4:$F$485,Expenditure!$R$4:$R$485,"&gt;="&amp;$E$2,Expenditure!$R$4:$R$485,"&lt;="&amp;$F$2)+SUMIFS(Expenditure!$I$4:$I$485,Expenditure!$R$4:$R$485,"&gt;="&amp;$E$2,Expenditure!$R$4:$R$485,"&lt;="&amp;$F$2)</f>
        <v>92</v>
      </c>
      <c r="C5" s="31"/>
    </row>
    <row r="6" spans="1:6" x14ac:dyDescent="0.35">
      <c r="A6" t="s">
        <v>21</v>
      </c>
      <c r="B6" s="30">
        <f>SUMIFS(Expenditure!$G$4:$G$485,Expenditure!$R$4:$R$485,"&gt;="&amp;$E$2,Expenditure!$R$4:$R$485,"&lt;="&amp;$F$2)</f>
        <v>51.48</v>
      </c>
      <c r="C6" s="31"/>
    </row>
    <row r="7" spans="1:6" x14ac:dyDescent="0.35">
      <c r="A7" t="s">
        <v>30</v>
      </c>
      <c r="B7" s="30">
        <f>SUMIFS(Expenditure!$H$4:$H$485,Expenditure!$R$4:$R$485,"&gt;="&amp;$E$2,Expenditure!$R$4:$R$485,"&lt;="&amp;$F$2)</f>
        <v>55</v>
      </c>
      <c r="C7" s="31"/>
    </row>
    <row r="8" spans="1:6" x14ac:dyDescent="0.35">
      <c r="B8" s="30"/>
    </row>
    <row r="9" spans="1:6" x14ac:dyDescent="0.35">
      <c r="B9" s="30"/>
    </row>
    <row r="10" spans="1:6" x14ac:dyDescent="0.35">
      <c r="A10" t="s">
        <v>45</v>
      </c>
      <c r="B10" s="30">
        <f>SUMIFS(Expenditure!$N$4:$N$485,Expenditure!$R$4:$R$485,"&gt;="&amp;$E$2,Expenditure!$R$4:$R$485,"&lt;="&amp;$F$2)</f>
        <v>14.16</v>
      </c>
    </row>
    <row r="11" spans="1:6" x14ac:dyDescent="0.35">
      <c r="B11" s="30"/>
    </row>
    <row r="12" spans="1:6" x14ac:dyDescent="0.35">
      <c r="A12" t="s">
        <v>28</v>
      </c>
      <c r="B12" s="30">
        <f>SUMIFS(Expenditure!$M$4:$M$485,Expenditure!$R$4:$R$485,"&gt;="&amp;$E$2,Expenditure!$R$4:$R$485,"&lt;="&amp;$F$2)</f>
        <v>400</v>
      </c>
      <c r="C12" s="31"/>
    </row>
    <row r="13" spans="1:6" x14ac:dyDescent="0.35">
      <c r="B13" s="30"/>
    </row>
    <row r="14" spans="1:6" x14ac:dyDescent="0.35">
      <c r="A14" t="s">
        <v>26</v>
      </c>
      <c r="B14" s="30">
        <f>SUMIFS(Expenditure!$K$4:$K$485,Expenditure!$R$4:$R$485,"&gt;="&amp;$E$2,Expenditure!$R$4:$R$485,"&lt;="&amp;$F$2)</f>
        <v>10306</v>
      </c>
      <c r="C14" s="31"/>
    </row>
    <row r="16" spans="1:6" x14ac:dyDescent="0.35">
      <c r="A16" t="s">
        <v>4</v>
      </c>
      <c r="B16" s="31">
        <f>SUM(B2:B14)</f>
        <v>11354.7</v>
      </c>
      <c r="C16" s="31"/>
    </row>
    <row r="18" spans="1:2" x14ac:dyDescent="0.35">
      <c r="A18" t="s">
        <v>34</v>
      </c>
      <c r="B18" s="31">
        <f>SUMIFS(Income!$D$4:$D$485,Income!$J$4:$J$485,"&gt;="&amp;$E$2,Income!$J$4:$J$485,"&lt;="&amp;$F$2)-B16</f>
        <v>-7392.3700000000008</v>
      </c>
    </row>
  </sheetData>
  <conditionalFormatting sqref="C2:C7">
    <cfRule type="cellIs" dxfId="65" priority="7" operator="lessThan">
      <formula>0</formula>
    </cfRule>
    <cfRule type="cellIs" dxfId="64" priority="8" operator="greaterThan">
      <formula>0</formula>
    </cfRule>
  </conditionalFormatting>
  <conditionalFormatting sqref="C12">
    <cfRule type="cellIs" dxfId="63" priority="5" operator="lessThan">
      <formula>0</formula>
    </cfRule>
    <cfRule type="cellIs" dxfId="62" priority="6" operator="greaterThan">
      <formula>0</formula>
    </cfRule>
  </conditionalFormatting>
  <conditionalFormatting sqref="C14">
    <cfRule type="cellIs" dxfId="61" priority="3" operator="lessThan">
      <formula>0</formula>
    </cfRule>
    <cfRule type="cellIs" dxfId="60" priority="4" operator="greaterThan">
      <formula>0</formula>
    </cfRule>
  </conditionalFormatting>
  <conditionalFormatting sqref="C16">
    <cfRule type="cellIs" dxfId="59" priority="1" operator="lessThan">
      <formula>0</formula>
    </cfRule>
    <cfRule type="cellIs" dxfId="58" priority="2" operator="greaterThan">
      <formula>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608E7-AB7C-461D-837D-CE95E287C47A}">
  <dimension ref="A1:F18"/>
  <sheetViews>
    <sheetView workbookViewId="0">
      <selection activeCell="D28" sqref="D28"/>
    </sheetView>
  </sheetViews>
  <sheetFormatPr defaultRowHeight="14.5" x14ac:dyDescent="0.35"/>
  <cols>
    <col min="1" max="1" width="22.81640625" bestFit="1" customWidth="1"/>
    <col min="2" max="2" width="10.54296875" bestFit="1" customWidth="1"/>
    <col min="3" max="3" width="12.7265625" bestFit="1" customWidth="1"/>
    <col min="5" max="5" width="9.7265625" bestFit="1" customWidth="1"/>
    <col min="6" max="6" width="10.7265625" bestFit="1" customWidth="1"/>
  </cols>
  <sheetData>
    <row r="1" spans="1:6" x14ac:dyDescent="0.35">
      <c r="B1" t="s">
        <v>11</v>
      </c>
      <c r="E1" t="s">
        <v>33</v>
      </c>
    </row>
    <row r="2" spans="1:6" x14ac:dyDescent="0.35">
      <c r="A2" t="s">
        <v>32</v>
      </c>
      <c r="B2" s="30">
        <f>SUMIFS(Expenditure!$C$4:$C$485,Expenditure!$R$4:$R$485,"&gt;="&amp;$E$2,Expenditure!$R$4:$R$485,"&lt;="&amp;$F$2)</f>
        <v>166.63</v>
      </c>
      <c r="C2" s="31"/>
      <c r="E2" s="32">
        <f>Cover!A2+123</f>
        <v>44866</v>
      </c>
      <c r="F2" s="32">
        <f>Cover!A2+152</f>
        <v>44895</v>
      </c>
    </row>
    <row r="3" spans="1:6" x14ac:dyDescent="0.35">
      <c r="A3" t="s">
        <v>22</v>
      </c>
      <c r="B3" s="30">
        <f>SUMIFS(Expenditure!$D$4:$D$485,Expenditure!$R$4:$R$485,"&gt;="&amp;$E$2,Expenditure!$R$4:$R$485,"&lt;="&amp;$F$2)</f>
        <v>0</v>
      </c>
      <c r="C3" s="31"/>
    </row>
    <row r="4" spans="1:6" x14ac:dyDescent="0.35">
      <c r="A4" t="s">
        <v>13</v>
      </c>
      <c r="B4" s="30">
        <f>SUMIFS(Expenditure!$E$4:$E$485,Expenditure!$R$4:$R$485,"&gt;="&amp;$E$2,Expenditure!$R$4:$R$485,"&lt;="&amp;$F$2)</f>
        <v>10.3</v>
      </c>
      <c r="C4" s="31"/>
    </row>
    <row r="5" spans="1:6" x14ac:dyDescent="0.35">
      <c r="A5" t="s">
        <v>31</v>
      </c>
      <c r="B5" s="30">
        <f>SUMIFS(Expenditure!$F$4:$F$485,Expenditure!$R$4:$R$485,"&gt;="&amp;$E$2,Expenditure!$R$4:$R$485,"&lt;="&amp;$F$2)+SUMIFS(Expenditure!$I$4:$I$485,Expenditure!$R$4:$R$485,"&gt;="&amp;$E$2,Expenditure!$R$4:$R$485,"&lt;="&amp;$F$2)</f>
        <v>135.13999999999999</v>
      </c>
      <c r="C5" s="31"/>
    </row>
    <row r="6" spans="1:6" x14ac:dyDescent="0.35">
      <c r="A6" t="s">
        <v>21</v>
      </c>
      <c r="B6" s="30">
        <f>SUMIFS(Expenditure!$G$4:$G$485,Expenditure!$R$4:$R$485,"&gt;="&amp;$E$2,Expenditure!$R$4:$R$485,"&lt;="&amp;$F$2)</f>
        <v>54.48</v>
      </c>
      <c r="C6" s="31"/>
    </row>
    <row r="7" spans="1:6" x14ac:dyDescent="0.35">
      <c r="A7" t="s">
        <v>30</v>
      </c>
      <c r="B7" s="30">
        <f>SUMIFS(Expenditure!$H$4:$H$485,Expenditure!$R$4:$R$485,"&gt;="&amp;$E$2,Expenditure!$R$4:$R$485,"&lt;="&amp;$F$2)</f>
        <v>92.19</v>
      </c>
      <c r="C7" s="31"/>
    </row>
    <row r="8" spans="1:6" x14ac:dyDescent="0.35">
      <c r="B8" s="30"/>
    </row>
    <row r="9" spans="1:6" x14ac:dyDescent="0.35">
      <c r="B9" s="30"/>
    </row>
    <row r="10" spans="1:6" x14ac:dyDescent="0.35">
      <c r="A10" t="s">
        <v>45</v>
      </c>
      <c r="B10" s="30">
        <f>SUMIFS(Expenditure!$N$4:$N$485,Expenditure!$R$4:$R$485,"&gt;="&amp;$E$2,Expenditure!$R$4:$R$485,"&lt;="&amp;$F$2)</f>
        <v>0</v>
      </c>
    </row>
    <row r="11" spans="1:6" x14ac:dyDescent="0.35">
      <c r="B11" s="30"/>
    </row>
    <row r="12" spans="1:6" x14ac:dyDescent="0.35">
      <c r="A12" t="s">
        <v>28</v>
      </c>
      <c r="B12" s="30">
        <f>SUMIFS(Expenditure!$M$4:$M$485,Expenditure!$R$4:$R$485,"&gt;="&amp;$E$2,Expenditure!$R$4:$R$485,"&lt;="&amp;$F$2)</f>
        <v>186.94</v>
      </c>
      <c r="C12" s="31"/>
    </row>
    <row r="13" spans="1:6" x14ac:dyDescent="0.35">
      <c r="B13" s="30"/>
    </row>
    <row r="14" spans="1:6" x14ac:dyDescent="0.35">
      <c r="A14" t="s">
        <v>26</v>
      </c>
      <c r="B14" s="30">
        <f>SUMIFS(Expenditure!$K$4:$K$485,Expenditure!$R$4:$R$485,"&gt;="&amp;$E$2,Expenditure!$R$4:$R$485,"&lt;="&amp;$F$2)</f>
        <v>0</v>
      </c>
      <c r="C14" s="31"/>
    </row>
    <row r="16" spans="1:6" x14ac:dyDescent="0.35">
      <c r="A16" t="s">
        <v>4</v>
      </c>
      <c r="B16" s="31">
        <f>SUM(B2:B14)</f>
        <v>645.68000000000006</v>
      </c>
      <c r="C16" s="31"/>
    </row>
    <row r="18" spans="1:2" x14ac:dyDescent="0.35">
      <c r="A18" t="s">
        <v>34</v>
      </c>
      <c r="B18" s="31">
        <f>SUMIFS(Income!$D$4:$D$485,Income!$J$4:$J$485,"&gt;="&amp;$E$2,Income!$J$4:$J$485,"&lt;="&amp;$F$2)-B16</f>
        <v>3316.6499999999996</v>
      </c>
    </row>
  </sheetData>
  <conditionalFormatting sqref="C2:C7">
    <cfRule type="cellIs" dxfId="57" priority="7" operator="lessThan">
      <formula>0</formula>
    </cfRule>
    <cfRule type="cellIs" dxfId="56" priority="8" operator="greaterThan">
      <formula>0</formula>
    </cfRule>
  </conditionalFormatting>
  <conditionalFormatting sqref="C12">
    <cfRule type="cellIs" dxfId="55" priority="5" operator="lessThan">
      <formula>0</formula>
    </cfRule>
    <cfRule type="cellIs" dxfId="54" priority="6" operator="greaterThan">
      <formula>0</formula>
    </cfRule>
  </conditionalFormatting>
  <conditionalFormatting sqref="C14">
    <cfRule type="cellIs" dxfId="53" priority="3" operator="lessThan">
      <formula>0</formula>
    </cfRule>
    <cfRule type="cellIs" dxfId="52" priority="4" operator="greaterThan">
      <formula>0</formula>
    </cfRule>
  </conditionalFormatting>
  <conditionalFormatting sqref="C16">
    <cfRule type="cellIs" dxfId="51" priority="1" operator="lessThan">
      <formula>0</formula>
    </cfRule>
    <cfRule type="cellIs" dxfId="50" priority="2" operator="greater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F1A70-F00F-4DAA-9622-6784FAC60881}">
  <dimension ref="A1:F18"/>
  <sheetViews>
    <sheetView workbookViewId="0">
      <selection activeCell="F28" sqref="F28"/>
    </sheetView>
  </sheetViews>
  <sheetFormatPr defaultRowHeight="14.5" x14ac:dyDescent="0.35"/>
  <cols>
    <col min="1" max="1" width="22.81640625" bestFit="1" customWidth="1"/>
    <col min="2" max="2" width="11.54296875" bestFit="1" customWidth="1"/>
    <col min="3" max="3" width="12.7265625" bestFit="1" customWidth="1"/>
    <col min="5" max="5" width="9.7265625" bestFit="1" customWidth="1"/>
    <col min="6" max="6" width="10.7265625" bestFit="1" customWidth="1"/>
  </cols>
  <sheetData>
    <row r="1" spans="1:6" x14ac:dyDescent="0.35">
      <c r="B1" t="s">
        <v>11</v>
      </c>
      <c r="E1" t="s">
        <v>33</v>
      </c>
    </row>
    <row r="2" spans="1:6" x14ac:dyDescent="0.35">
      <c r="A2" t="s">
        <v>32</v>
      </c>
      <c r="B2" s="30">
        <f>SUMIFS(Expenditure!$C$4:$C$485,Expenditure!$R$4:$R$485,"&gt;="&amp;$E$2,Expenditure!$R$4:$R$485,"&lt;="&amp;$F$2)</f>
        <v>227.28</v>
      </c>
      <c r="C2" s="31"/>
      <c r="E2" s="32">
        <f>Cover!A2+153</f>
        <v>44896</v>
      </c>
      <c r="F2" s="32">
        <f>Cover!A2+183</f>
        <v>44926</v>
      </c>
    </row>
    <row r="3" spans="1:6" x14ac:dyDescent="0.35">
      <c r="A3" t="s">
        <v>22</v>
      </c>
      <c r="B3" s="30">
        <f>SUMIFS(Expenditure!$D$4:$D$485,Expenditure!$R$4:$R$485,"&gt;="&amp;$E$2,Expenditure!$R$4:$R$485,"&lt;="&amp;$F$2)</f>
        <v>58.92</v>
      </c>
      <c r="C3" s="31"/>
    </row>
    <row r="4" spans="1:6" x14ac:dyDescent="0.35">
      <c r="A4" t="s">
        <v>13</v>
      </c>
      <c r="B4" s="30">
        <f>SUMIFS(Expenditure!$E$4:$E$485,Expenditure!$R$4:$R$485,"&gt;="&amp;$E$2,Expenditure!$R$4:$R$485,"&lt;="&amp;$F$2)</f>
        <v>0</v>
      </c>
      <c r="C4" s="31"/>
    </row>
    <row r="5" spans="1:6" x14ac:dyDescent="0.35">
      <c r="A5" t="s">
        <v>31</v>
      </c>
      <c r="B5" s="30">
        <f>SUMIFS(Expenditure!$F$4:$F$485,Expenditure!$R$4:$R$485,"&gt;="&amp;$E$2,Expenditure!$R$4:$R$485,"&lt;="&amp;$F$2)+SUMIFS(Expenditure!$I$4:$I$485,Expenditure!$R$4:$R$485,"&gt;="&amp;$E$2,Expenditure!$R$4:$R$485,"&lt;="&amp;$F$2)</f>
        <v>0</v>
      </c>
      <c r="C5" s="31"/>
    </row>
    <row r="6" spans="1:6" x14ac:dyDescent="0.35">
      <c r="A6" t="s">
        <v>21</v>
      </c>
      <c r="B6" s="30">
        <f>SUMIFS(Expenditure!$G$4:$G$485,Expenditure!$R$4:$R$485,"&gt;="&amp;$E$2,Expenditure!$R$4:$R$485,"&lt;="&amp;$F$2)</f>
        <v>515.01</v>
      </c>
      <c r="C6" s="31"/>
    </row>
    <row r="7" spans="1:6" x14ac:dyDescent="0.35">
      <c r="A7" t="s">
        <v>30</v>
      </c>
      <c r="B7" s="30">
        <f>SUMIFS(Expenditure!$H$4:$H$485,Expenditure!$R$4:$R$485,"&gt;="&amp;$E$2,Expenditure!$R$4:$R$485,"&lt;="&amp;$F$2)</f>
        <v>76.209999999999994</v>
      </c>
      <c r="C7" s="31"/>
    </row>
    <row r="8" spans="1:6" x14ac:dyDescent="0.35">
      <c r="B8" s="30"/>
    </row>
    <row r="9" spans="1:6" x14ac:dyDescent="0.35">
      <c r="B9" s="30"/>
    </row>
    <row r="10" spans="1:6" x14ac:dyDescent="0.35">
      <c r="A10" t="s">
        <v>45</v>
      </c>
      <c r="B10" s="30">
        <f>SUMIFS(Expenditure!$N$4:$N$485,Expenditure!$R$4:$R$485,"&gt;="&amp;$E$2,Expenditure!$R$4:$R$485,"&lt;="&amp;$F$2)</f>
        <v>10000</v>
      </c>
    </row>
    <row r="11" spans="1:6" x14ac:dyDescent="0.35">
      <c r="B11" s="30"/>
    </row>
    <row r="12" spans="1:6" x14ac:dyDescent="0.35">
      <c r="A12" t="s">
        <v>28</v>
      </c>
      <c r="B12" s="30">
        <f>SUMIFS(Expenditure!$M$4:$M$485,Expenditure!$R$4:$R$485,"&gt;="&amp;$E$2,Expenditure!$R$4:$R$485,"&lt;="&amp;$F$2)</f>
        <v>602.91</v>
      </c>
      <c r="C12" s="31"/>
    </row>
    <row r="13" spans="1:6" x14ac:dyDescent="0.35">
      <c r="B13" s="30"/>
    </row>
    <row r="14" spans="1:6" x14ac:dyDescent="0.35">
      <c r="A14" t="s">
        <v>26</v>
      </c>
      <c r="B14" s="30">
        <f>SUMIFS(Expenditure!$K$4:$K$485,Expenditure!$R$4:$R$485,"&gt;="&amp;$E$2,Expenditure!$R$4:$R$485,"&lt;="&amp;$F$2)</f>
        <v>341</v>
      </c>
      <c r="C14" s="31"/>
    </row>
    <row r="16" spans="1:6" x14ac:dyDescent="0.35">
      <c r="A16" t="s">
        <v>4</v>
      </c>
      <c r="B16" s="31">
        <f>SUM(B2:B14)</f>
        <v>11821.33</v>
      </c>
      <c r="C16" s="31"/>
    </row>
    <row r="18" spans="1:2" x14ac:dyDescent="0.35">
      <c r="A18" t="s">
        <v>34</v>
      </c>
      <c r="B18" s="31">
        <f>SUMIFS(Income!$D$4:$D$485,Income!$J$4:$J$485,"&gt;="&amp;$E$2,Income!$J$4:$J$485,"&lt;="&amp;$F$2)-B16</f>
        <v>-7413.99</v>
      </c>
    </row>
  </sheetData>
  <conditionalFormatting sqref="C2:C7">
    <cfRule type="cellIs" dxfId="49" priority="7" operator="lessThan">
      <formula>0</formula>
    </cfRule>
    <cfRule type="cellIs" dxfId="48" priority="8" operator="greaterThan">
      <formula>0</formula>
    </cfRule>
  </conditionalFormatting>
  <conditionalFormatting sqref="C12">
    <cfRule type="cellIs" dxfId="47" priority="5" operator="lessThan">
      <formula>0</formula>
    </cfRule>
    <cfRule type="cellIs" dxfId="46" priority="6" operator="greaterThan">
      <formula>0</formula>
    </cfRule>
  </conditionalFormatting>
  <conditionalFormatting sqref="C14">
    <cfRule type="cellIs" dxfId="45" priority="3" operator="lessThan">
      <formula>0</formula>
    </cfRule>
    <cfRule type="cellIs" dxfId="44" priority="4" operator="greaterThan">
      <formula>0</formula>
    </cfRule>
  </conditionalFormatting>
  <conditionalFormatting sqref="C16">
    <cfRule type="cellIs" dxfId="43" priority="1" operator="lessThan">
      <formula>0</formula>
    </cfRule>
    <cfRule type="cellIs" dxfId="42" priority="2" operator="greaterThan">
      <formula>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53550-9DD1-49A5-9DEA-B7ECF42B15CE}">
  <dimension ref="A1:F18"/>
  <sheetViews>
    <sheetView workbookViewId="0">
      <selection activeCell="E30" sqref="E30"/>
    </sheetView>
  </sheetViews>
  <sheetFormatPr defaultRowHeight="14.5" x14ac:dyDescent="0.35"/>
  <cols>
    <col min="1" max="1" width="22.81640625" bestFit="1" customWidth="1"/>
    <col min="2" max="2" width="10.54296875" bestFit="1" customWidth="1"/>
    <col min="3" max="3" width="12.7265625" bestFit="1" customWidth="1"/>
    <col min="5" max="5" width="9.7265625" bestFit="1" customWidth="1"/>
    <col min="6" max="6" width="10.7265625" bestFit="1" customWidth="1"/>
  </cols>
  <sheetData>
    <row r="1" spans="1:6" x14ac:dyDescent="0.35">
      <c r="B1" t="s">
        <v>11</v>
      </c>
      <c r="E1" t="s">
        <v>33</v>
      </c>
    </row>
    <row r="2" spans="1:6" x14ac:dyDescent="0.35">
      <c r="A2" t="s">
        <v>32</v>
      </c>
      <c r="B2" s="30">
        <f>SUMIFS(Expenditure!$C$4:$C$485,Expenditure!$R$4:$R$485,"&gt;="&amp;$E$2,Expenditure!$R$4:$R$485,"&lt;="&amp;$F$2)</f>
        <v>151.5</v>
      </c>
      <c r="C2" s="31"/>
      <c r="E2" s="32">
        <f>Cover!A2+184</f>
        <v>44927</v>
      </c>
      <c r="F2" s="32">
        <f>Cover!A2+214</f>
        <v>44957</v>
      </c>
    </row>
    <row r="3" spans="1:6" x14ac:dyDescent="0.35">
      <c r="A3" t="s">
        <v>22</v>
      </c>
      <c r="B3" s="30">
        <f>SUMIFS(Expenditure!$D$4:$D$485,Expenditure!$R$4:$R$485,"&gt;="&amp;$E$2,Expenditure!$R$4:$R$485,"&lt;="&amp;$F$2)</f>
        <v>47.04</v>
      </c>
      <c r="C3" s="31"/>
    </row>
    <row r="4" spans="1:6" x14ac:dyDescent="0.35">
      <c r="A4" t="s">
        <v>13</v>
      </c>
      <c r="B4" s="30">
        <f>SUMIFS(Expenditure!$E$4:$E$485,Expenditure!$R$4:$R$485,"&gt;="&amp;$E$2,Expenditure!$R$4:$R$485,"&lt;="&amp;$F$2)</f>
        <v>22</v>
      </c>
      <c r="C4" s="31"/>
    </row>
    <row r="5" spans="1:6" x14ac:dyDescent="0.35">
      <c r="A5" t="s">
        <v>31</v>
      </c>
      <c r="B5" s="30">
        <f>SUMIFS(Expenditure!$F$4:$F$485,Expenditure!$R$4:$R$485,"&gt;="&amp;$E$2,Expenditure!$R$4:$R$485,"&lt;="&amp;$F$2)+SUMIFS(Expenditure!$I$4:$I$485,Expenditure!$R$4:$R$485,"&gt;="&amp;$E$2,Expenditure!$R$4:$R$485,"&lt;="&amp;$F$2)</f>
        <v>631.96999999999991</v>
      </c>
      <c r="C5" s="31"/>
    </row>
    <row r="6" spans="1:6" x14ac:dyDescent="0.35">
      <c r="A6" t="s">
        <v>21</v>
      </c>
      <c r="B6" s="30">
        <f>SUMIFS(Expenditure!$G$4:$G$485,Expenditure!$R$4:$R$485,"&gt;="&amp;$E$2,Expenditure!$R$4:$R$485,"&lt;="&amp;$F$2)</f>
        <v>54.48</v>
      </c>
      <c r="C6" s="31"/>
    </row>
    <row r="7" spans="1:6" x14ac:dyDescent="0.35">
      <c r="A7" t="s">
        <v>30</v>
      </c>
      <c r="B7" s="30">
        <f>SUMIFS(Expenditure!$H$4:$H$485,Expenditure!$R$4:$R$485,"&gt;="&amp;$E$2,Expenditure!$R$4:$R$485,"&lt;="&amp;$F$2)</f>
        <v>30</v>
      </c>
      <c r="C7" s="31"/>
    </row>
    <row r="8" spans="1:6" x14ac:dyDescent="0.35">
      <c r="B8" s="30"/>
    </row>
    <row r="9" spans="1:6" x14ac:dyDescent="0.35">
      <c r="B9" s="30"/>
    </row>
    <row r="10" spans="1:6" x14ac:dyDescent="0.35">
      <c r="A10" t="s">
        <v>45</v>
      </c>
      <c r="B10" s="30">
        <f>SUMIFS(Expenditure!$N$4:$N$485,Expenditure!$R$4:$R$485,"&gt;="&amp;$E$2,Expenditure!$R$4:$R$485,"&lt;="&amp;$F$2)</f>
        <v>20</v>
      </c>
    </row>
    <row r="11" spans="1:6" x14ac:dyDescent="0.35">
      <c r="B11" s="30"/>
    </row>
    <row r="12" spans="1:6" x14ac:dyDescent="0.35">
      <c r="A12" t="s">
        <v>28</v>
      </c>
      <c r="B12" s="30">
        <f>SUMIFS(Expenditure!$M$4:$M$485,Expenditure!$R$4:$R$485,"&gt;="&amp;$E$2,Expenditure!$R$4:$R$485,"&lt;="&amp;$F$2)</f>
        <v>1353.63</v>
      </c>
      <c r="C12" s="31"/>
    </row>
    <row r="13" spans="1:6" x14ac:dyDescent="0.35">
      <c r="B13" s="30"/>
    </row>
    <row r="14" spans="1:6" x14ac:dyDescent="0.35">
      <c r="A14" t="s">
        <v>26</v>
      </c>
      <c r="B14" s="30">
        <f>SUMIFS(Expenditure!$K$4:$K$485,Expenditure!$R$4:$R$485,"&gt;="&amp;$E$2,Expenditure!$R$4:$R$485,"&lt;="&amp;$F$2)</f>
        <v>1059.18</v>
      </c>
      <c r="C14" s="31"/>
    </row>
    <row r="16" spans="1:6" x14ac:dyDescent="0.35">
      <c r="A16" t="s">
        <v>4</v>
      </c>
      <c r="B16" s="31">
        <f>SUM(B2:B14)</f>
        <v>3369.8</v>
      </c>
      <c r="C16" s="31"/>
    </row>
    <row r="18" spans="1:2" x14ac:dyDescent="0.35">
      <c r="A18" t="s">
        <v>34</v>
      </c>
      <c r="B18" s="31">
        <f>SUMIFS(Income!$D$4:$D$485,Income!$J$4:$J$485,"&gt;="&amp;$E$2,Income!$J$4:$J$485,"&lt;="&amp;$F$2)-B16</f>
        <v>1037.54</v>
      </c>
    </row>
  </sheetData>
  <conditionalFormatting sqref="C2:C7">
    <cfRule type="cellIs" dxfId="41" priority="7" operator="lessThan">
      <formula>0</formula>
    </cfRule>
    <cfRule type="cellIs" dxfId="40" priority="8" operator="greaterThan">
      <formula>0</formula>
    </cfRule>
  </conditionalFormatting>
  <conditionalFormatting sqref="C12">
    <cfRule type="cellIs" dxfId="39" priority="5" operator="lessThan">
      <formula>0</formula>
    </cfRule>
    <cfRule type="cellIs" dxfId="38" priority="6" operator="greaterThan">
      <formula>0</formula>
    </cfRule>
  </conditionalFormatting>
  <conditionalFormatting sqref="C14">
    <cfRule type="cellIs" dxfId="37" priority="3" operator="lessThan">
      <formula>0</formula>
    </cfRule>
    <cfRule type="cellIs" dxfId="36" priority="4" operator="greaterThan">
      <formula>0</formula>
    </cfRule>
  </conditionalFormatting>
  <conditionalFormatting sqref="C16">
    <cfRule type="cellIs" dxfId="35" priority="1" operator="lessThan">
      <formula>0</formula>
    </cfRule>
    <cfRule type="cellIs" dxfId="34" priority="2" operator="greaterThan">
      <formula>0</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8CFD8-6A7E-49D3-9468-1F89B2B5470D}">
  <dimension ref="A1:F18"/>
  <sheetViews>
    <sheetView workbookViewId="0">
      <selection activeCell="E25" sqref="E25"/>
    </sheetView>
  </sheetViews>
  <sheetFormatPr defaultRowHeight="14.5" x14ac:dyDescent="0.35"/>
  <cols>
    <col min="1" max="1" width="23" bestFit="1" customWidth="1"/>
    <col min="2" max="2" width="10.54296875" bestFit="1" customWidth="1"/>
    <col min="3" max="3" width="12.7265625" bestFit="1" customWidth="1"/>
    <col min="5" max="5" width="9.7265625" bestFit="1" customWidth="1"/>
    <col min="6" max="6" width="10.7265625" bestFit="1" customWidth="1"/>
  </cols>
  <sheetData>
    <row r="1" spans="1:6" x14ac:dyDescent="0.35">
      <c r="B1" t="s">
        <v>11</v>
      </c>
      <c r="E1" t="s">
        <v>33</v>
      </c>
    </row>
    <row r="2" spans="1:6" x14ac:dyDescent="0.35">
      <c r="A2" t="s">
        <v>32</v>
      </c>
      <c r="B2" s="30">
        <f>SUMIFS(Expenditure!$C$4:$C$485,Expenditure!$R$4:$R$485,"&gt;="&amp;$E$2,Expenditure!$R$4:$R$485,"&lt;="&amp;$F$2)</f>
        <v>95.07</v>
      </c>
      <c r="C2" s="31"/>
      <c r="E2" s="32">
        <f>Cover!A2+215</f>
        <v>44958</v>
      </c>
      <c r="F2" s="32">
        <f>EOMONTH(Cover!A2+243,-1)</f>
        <v>44985</v>
      </c>
    </row>
    <row r="3" spans="1:6" x14ac:dyDescent="0.35">
      <c r="A3" t="s">
        <v>22</v>
      </c>
      <c r="B3" s="30">
        <f>SUMIFS(Expenditure!$D$4:$D$485,Expenditure!$R$4:$R$485,"&gt;="&amp;$E$2,Expenditure!$R$4:$R$485,"&lt;="&amp;$F$2)</f>
        <v>24.65</v>
      </c>
      <c r="C3" s="31"/>
    </row>
    <row r="4" spans="1:6" x14ac:dyDescent="0.35">
      <c r="A4" t="s">
        <v>13</v>
      </c>
      <c r="B4" s="30">
        <f>SUMIFS(Expenditure!$E$4:$E$485,Expenditure!$R$4:$R$485,"&gt;="&amp;$E$2,Expenditure!$R$4:$R$485,"&lt;="&amp;$F$2)</f>
        <v>0</v>
      </c>
      <c r="C4" s="31"/>
    </row>
    <row r="5" spans="1:6" x14ac:dyDescent="0.35">
      <c r="A5" t="s">
        <v>31</v>
      </c>
      <c r="B5" s="30">
        <f>SUMIFS(Expenditure!$F$4:$F$485,Expenditure!$R$4:$R$485,"&gt;="&amp;$E$2,Expenditure!$R$4:$R$485,"&lt;="&amp;$F$2)+SUMIFS(Expenditure!$I$4:$I$485,Expenditure!$R$4:$R$485,"&gt;="&amp;$E$2,Expenditure!$R$4:$R$485,"&lt;="&amp;$F$2)</f>
        <v>0</v>
      </c>
      <c r="C5" s="31"/>
    </row>
    <row r="6" spans="1:6" x14ac:dyDescent="0.35">
      <c r="A6" t="s">
        <v>21</v>
      </c>
      <c r="B6" s="30">
        <f>SUMIFS(Expenditure!$G$4:$G$485,Expenditure!$R$4:$R$485,"&gt;="&amp;$E$2,Expenditure!$R$4:$R$485,"&lt;="&amp;$F$2)</f>
        <v>0</v>
      </c>
      <c r="C6" s="31"/>
    </row>
    <row r="7" spans="1:6" x14ac:dyDescent="0.35">
      <c r="A7" t="s">
        <v>30</v>
      </c>
      <c r="B7" s="30">
        <f>SUMIFS(Expenditure!$H$4:$H$485,Expenditure!$R$4:$R$485,"&gt;="&amp;$E$2,Expenditure!$R$4:$R$485,"&lt;="&amp;$F$2)</f>
        <v>121.01</v>
      </c>
      <c r="C7" s="31"/>
    </row>
    <row r="8" spans="1:6" x14ac:dyDescent="0.35">
      <c r="B8" s="30"/>
    </row>
    <row r="9" spans="1:6" x14ac:dyDescent="0.35">
      <c r="B9" s="30"/>
    </row>
    <row r="10" spans="1:6" x14ac:dyDescent="0.35">
      <c r="A10" t="s">
        <v>45</v>
      </c>
      <c r="B10" s="30">
        <f>SUMIFS(Expenditure!$N$4:$N$485,Expenditure!$R$4:$R$485,"&gt;="&amp;$E$2,Expenditure!$R$4:$R$485,"&lt;="&amp;$F$2)</f>
        <v>306.61</v>
      </c>
    </row>
    <row r="11" spans="1:6" x14ac:dyDescent="0.35">
      <c r="B11" s="30"/>
    </row>
    <row r="12" spans="1:6" x14ac:dyDescent="0.35">
      <c r="A12" t="s">
        <v>28</v>
      </c>
      <c r="B12" s="30">
        <f>SUMIFS(Expenditure!$M$4:$M$485,Expenditure!$R$4:$R$485,"&gt;="&amp;$E$2,Expenditure!$R$4:$R$485,"&lt;="&amp;$F$2)</f>
        <v>0</v>
      </c>
      <c r="C12" s="31"/>
    </row>
    <row r="13" spans="1:6" x14ac:dyDescent="0.35">
      <c r="B13" s="30"/>
    </row>
    <row r="14" spans="1:6" x14ac:dyDescent="0.35">
      <c r="A14" t="s">
        <v>26</v>
      </c>
      <c r="B14" s="30">
        <f>SUMIFS(Expenditure!$K$4:$K$485,Expenditure!$R$4:$R$485,"&gt;="&amp;$E$2,Expenditure!$R$4:$R$485,"&lt;="&amp;$F$2)</f>
        <v>0</v>
      </c>
      <c r="C14" s="31"/>
    </row>
    <row r="16" spans="1:6" x14ac:dyDescent="0.35">
      <c r="A16" t="s">
        <v>4</v>
      </c>
      <c r="B16" s="31">
        <f>SUM(B2:B14)</f>
        <v>547.34</v>
      </c>
      <c r="C16" s="31"/>
    </row>
    <row r="18" spans="1:2" x14ac:dyDescent="0.35">
      <c r="A18" t="s">
        <v>34</v>
      </c>
      <c r="B18" s="31">
        <f>SUMIFS(Income!$D$4:$D$485,Income!$J$4:$J$485,"&gt;="&amp;$E$2,Income!$J$4:$J$485,"&lt;="&amp;$F$2)-B16</f>
        <v>-547.34</v>
      </c>
    </row>
  </sheetData>
  <conditionalFormatting sqref="C2:C7">
    <cfRule type="cellIs" dxfId="33" priority="7" operator="lessThan">
      <formula>0</formula>
    </cfRule>
    <cfRule type="cellIs" dxfId="32" priority="8" operator="greaterThan">
      <formula>0</formula>
    </cfRule>
  </conditionalFormatting>
  <conditionalFormatting sqref="C12">
    <cfRule type="cellIs" dxfId="31" priority="5" operator="lessThan">
      <formula>0</formula>
    </cfRule>
    <cfRule type="cellIs" dxfId="30" priority="6" operator="greaterThan">
      <formula>0</formula>
    </cfRule>
  </conditionalFormatting>
  <conditionalFormatting sqref="C14">
    <cfRule type="cellIs" dxfId="29" priority="3" operator="lessThan">
      <formula>0</formula>
    </cfRule>
    <cfRule type="cellIs" dxfId="28" priority="4" operator="greaterThan">
      <formula>0</formula>
    </cfRule>
  </conditionalFormatting>
  <conditionalFormatting sqref="C16">
    <cfRule type="cellIs" dxfId="27" priority="1" operator="lessThan">
      <formula>0</formula>
    </cfRule>
    <cfRule type="cellIs" dxfId="26" priority="2" operator="greaterThan">
      <formula>0</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CC3C7-6940-4700-974C-9AF7D24A3D1E}">
  <dimension ref="A1:F18"/>
  <sheetViews>
    <sheetView workbookViewId="0">
      <selection activeCell="H48" sqref="H48"/>
    </sheetView>
  </sheetViews>
  <sheetFormatPr defaultRowHeight="14.5" x14ac:dyDescent="0.35"/>
  <cols>
    <col min="1" max="1" width="23" bestFit="1" customWidth="1"/>
    <col min="2" max="2" width="10.54296875" bestFit="1" customWidth="1"/>
    <col min="3" max="3" width="12.7265625" bestFit="1" customWidth="1"/>
    <col min="4" max="4" width="9.81640625" customWidth="1"/>
    <col min="5" max="5" width="10.453125" bestFit="1" customWidth="1"/>
    <col min="6" max="6" width="10.7265625" bestFit="1" customWidth="1"/>
  </cols>
  <sheetData>
    <row r="1" spans="1:6" x14ac:dyDescent="0.35">
      <c r="B1" t="s">
        <v>11</v>
      </c>
      <c r="E1" t="s">
        <v>33</v>
      </c>
    </row>
    <row r="2" spans="1:6" x14ac:dyDescent="0.35">
      <c r="A2" t="s">
        <v>32</v>
      </c>
      <c r="B2" s="30">
        <f>SUMIFS(Expenditure!$C$4:$C$485,Expenditure!$R$4:$R$485,"&gt;="&amp;$E$2,Expenditure!$R$4:$R$485,"&lt;="&amp;$F$2)</f>
        <v>0</v>
      </c>
      <c r="C2" s="31"/>
      <c r="E2" s="32">
        <f>EOMONTH(Cover!A2+243,-1)+1</f>
        <v>44986</v>
      </c>
      <c r="F2" s="32">
        <f>EOMONTH(Cover!A2+275,-1)</f>
        <v>45016</v>
      </c>
    </row>
    <row r="3" spans="1:6" x14ac:dyDescent="0.35">
      <c r="A3" t="s">
        <v>22</v>
      </c>
      <c r="B3" s="30">
        <f>SUMIFS(Expenditure!$D$4:$D$485,Expenditure!$R$4:$R$485,"&gt;="&amp;$E$2,Expenditure!$R$4:$R$485,"&lt;="&amp;$F$2)</f>
        <v>0</v>
      </c>
      <c r="C3" s="31"/>
      <c r="E3" s="30"/>
    </row>
    <row r="4" spans="1:6" x14ac:dyDescent="0.35">
      <c r="A4" t="s">
        <v>13</v>
      </c>
      <c r="B4" s="30">
        <f>SUMIFS(Expenditure!$E$4:$E$485,Expenditure!$R$4:$R$485,"&gt;="&amp;$E$2,Expenditure!$R$4:$R$485,"&lt;="&amp;$F$2)</f>
        <v>0</v>
      </c>
      <c r="C4" s="31"/>
      <c r="E4" s="30"/>
    </row>
    <row r="5" spans="1:6" x14ac:dyDescent="0.35">
      <c r="A5" t="s">
        <v>31</v>
      </c>
      <c r="B5" s="30">
        <f>SUMIFS(Expenditure!$F$4:$F$485,Expenditure!$R$4:$R$485,"&gt;="&amp;$E$2,Expenditure!$R$4:$R$485,"&lt;="&amp;$F$2)+SUMIFS(Expenditure!$I$4:$I$485,Expenditure!$R$4:$R$485,"&gt;="&amp;$E$2,Expenditure!$R$4:$R$485,"&lt;="&amp;$F$2)</f>
        <v>0</v>
      </c>
      <c r="C5" s="31"/>
      <c r="E5" s="30"/>
    </row>
    <row r="6" spans="1:6" x14ac:dyDescent="0.35">
      <c r="A6" t="s">
        <v>21</v>
      </c>
      <c r="B6" s="30">
        <f>SUMIFS(Expenditure!$G$4:$G$485,Expenditure!$R$4:$R$485,"&gt;="&amp;$E$2,Expenditure!$R$4:$R$485,"&lt;="&amp;$F$2)</f>
        <v>0</v>
      </c>
      <c r="C6" s="31"/>
      <c r="E6" s="30"/>
    </row>
    <row r="7" spans="1:6" x14ac:dyDescent="0.35">
      <c r="A7" t="s">
        <v>30</v>
      </c>
      <c r="B7" s="30">
        <f>SUMIFS(Expenditure!$H$4:$H$485,Expenditure!$R$4:$R$485,"&gt;="&amp;$E$2,Expenditure!$R$4:$R$485,"&lt;="&amp;$F$2)</f>
        <v>0</v>
      </c>
      <c r="C7" s="31"/>
      <c r="E7" s="30"/>
    </row>
    <row r="8" spans="1:6" x14ac:dyDescent="0.35">
      <c r="B8" s="30"/>
      <c r="E8" s="30"/>
    </row>
    <row r="9" spans="1:6" x14ac:dyDescent="0.35">
      <c r="B9" s="30"/>
      <c r="E9" s="30"/>
    </row>
    <row r="10" spans="1:6" x14ac:dyDescent="0.35">
      <c r="A10" t="s">
        <v>45</v>
      </c>
      <c r="B10" s="30">
        <f>SUMIFS(Expenditure!$N$4:$N$485,Expenditure!$R$4:$R$485,"&gt;="&amp;$E$2,Expenditure!$R$4:$R$485,"&lt;="&amp;$F$2)</f>
        <v>0</v>
      </c>
      <c r="E10" s="30"/>
    </row>
    <row r="11" spans="1:6" x14ac:dyDescent="0.35">
      <c r="B11" s="30"/>
      <c r="E11" s="30"/>
    </row>
    <row r="12" spans="1:6" x14ac:dyDescent="0.35">
      <c r="A12" t="s">
        <v>28</v>
      </c>
      <c r="B12" s="30">
        <f>SUMIFS(Expenditure!$M$4:$M$485,Expenditure!$R$4:$R$485,"&gt;="&amp;$E$2,Expenditure!$R$4:$R$485,"&lt;="&amp;$F$2)</f>
        <v>0</v>
      </c>
      <c r="C12" s="31"/>
      <c r="E12" s="30"/>
    </row>
    <row r="13" spans="1:6" x14ac:dyDescent="0.35">
      <c r="B13" s="30"/>
    </row>
    <row r="14" spans="1:6" x14ac:dyDescent="0.35">
      <c r="A14" t="s">
        <v>26</v>
      </c>
      <c r="B14" s="30">
        <f>SUMIFS(Expenditure!$K$4:$K$485,Expenditure!$R$4:$R$485,"&gt;="&amp;$E$2,Expenditure!$R$4:$R$485,"&lt;="&amp;$F$2)</f>
        <v>0</v>
      </c>
      <c r="C14" s="31"/>
    </row>
    <row r="16" spans="1:6" x14ac:dyDescent="0.35">
      <c r="A16" t="s">
        <v>4</v>
      </c>
      <c r="B16" s="31">
        <f>SUM(B2:B14)</f>
        <v>0</v>
      </c>
      <c r="C16" s="31"/>
    </row>
    <row r="18" spans="1:2" x14ac:dyDescent="0.35">
      <c r="A18" t="s">
        <v>34</v>
      </c>
      <c r="B18" s="31">
        <f>SUMIFS(Income!$D$4:$D$485,Income!$J$4:$J$485,"&gt;="&amp;$E$2,Income!$J$4:$J$485,"&lt;="&amp;$F$2)-B16</f>
        <v>0</v>
      </c>
    </row>
  </sheetData>
  <conditionalFormatting sqref="C2:C7">
    <cfRule type="cellIs" dxfId="25" priority="7" operator="lessThan">
      <formula>0</formula>
    </cfRule>
    <cfRule type="cellIs" dxfId="24" priority="8" operator="greaterThan">
      <formula>0</formula>
    </cfRule>
  </conditionalFormatting>
  <conditionalFormatting sqref="C12">
    <cfRule type="cellIs" dxfId="23" priority="5" operator="lessThan">
      <formula>0</formula>
    </cfRule>
    <cfRule type="cellIs" dxfId="22" priority="6" operator="greaterThan">
      <formula>0</formula>
    </cfRule>
  </conditionalFormatting>
  <conditionalFormatting sqref="C14">
    <cfRule type="cellIs" dxfId="21" priority="3" operator="lessThan">
      <formula>0</formula>
    </cfRule>
    <cfRule type="cellIs" dxfId="20" priority="4" operator="greaterThan">
      <formula>0</formula>
    </cfRule>
  </conditionalFormatting>
  <conditionalFormatting sqref="C16">
    <cfRule type="cellIs" dxfId="19" priority="1" operator="lessThan">
      <formula>0</formula>
    </cfRule>
    <cfRule type="cellIs" dxfId="18" priority="2" operator="greaterThan">
      <formula>0</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84EC0-5BF0-4FE0-8AD1-8EFE5D0460FE}">
  <dimension ref="A1:F18"/>
  <sheetViews>
    <sheetView workbookViewId="0">
      <selection activeCell="A46" sqref="A46"/>
    </sheetView>
  </sheetViews>
  <sheetFormatPr defaultRowHeight="14.5" x14ac:dyDescent="0.35"/>
  <cols>
    <col min="1" max="1" width="22.81640625" bestFit="1" customWidth="1"/>
    <col min="2" max="2" width="10.54296875" bestFit="1" customWidth="1"/>
    <col min="3" max="3" width="12.7265625" bestFit="1" customWidth="1"/>
    <col min="5" max="5" width="10.453125" bestFit="1" customWidth="1"/>
    <col min="6" max="6" width="10.7265625" bestFit="1" customWidth="1"/>
  </cols>
  <sheetData>
    <row r="1" spans="1:6" x14ac:dyDescent="0.35">
      <c r="B1" t="s">
        <v>11</v>
      </c>
      <c r="E1" t="s">
        <v>33</v>
      </c>
    </row>
    <row r="2" spans="1:6" x14ac:dyDescent="0.35">
      <c r="A2" t="s">
        <v>32</v>
      </c>
      <c r="B2" s="30">
        <f>SUMIFS(Expenditure!$C$4:$C$485,Expenditure!$R$4:$R$485,"&gt;="&amp;$E$2,Expenditure!$R$4:$R$485,"&lt;="&amp;$F$2)</f>
        <v>0</v>
      </c>
      <c r="C2" s="31"/>
      <c r="E2" s="32">
        <f>EOMONTH(Cover!A2+275,-1)+1</f>
        <v>45017</v>
      </c>
      <c r="F2" s="32">
        <f>EOMONTH(Cover!A2+305,-1)</f>
        <v>45046</v>
      </c>
    </row>
    <row r="3" spans="1:6" x14ac:dyDescent="0.35">
      <c r="A3" t="s">
        <v>22</v>
      </c>
      <c r="B3" s="30">
        <f>SUMIFS(Expenditure!$D$4:$D$485,Expenditure!$R$4:$R$485,"&gt;="&amp;$E$2,Expenditure!$R$4:$R$485,"&lt;="&amp;$F$2)</f>
        <v>0</v>
      </c>
      <c r="C3" s="31"/>
    </row>
    <row r="4" spans="1:6" x14ac:dyDescent="0.35">
      <c r="A4" t="s">
        <v>13</v>
      </c>
      <c r="B4" s="30">
        <f>SUMIFS(Expenditure!$E$4:$E$485,Expenditure!$R$4:$R$485,"&gt;="&amp;$E$2,Expenditure!$R$4:$R$485,"&lt;="&amp;$F$2)</f>
        <v>0</v>
      </c>
      <c r="C4" s="31"/>
    </row>
    <row r="5" spans="1:6" x14ac:dyDescent="0.35">
      <c r="A5" t="s">
        <v>31</v>
      </c>
      <c r="B5" s="30">
        <f>SUMIFS(Expenditure!$F$4:$F$485,Expenditure!$R$4:$R$485,"&gt;="&amp;$E$2,Expenditure!$R$4:$R$485,"&lt;="&amp;$F$2)+SUMIFS(Expenditure!$I$4:$I$485,Expenditure!$R$4:$R$485,"&gt;="&amp;$E$2,Expenditure!$R$4:$R$485,"&lt;="&amp;$F$2)</f>
        <v>0</v>
      </c>
      <c r="C5" s="31"/>
    </row>
    <row r="6" spans="1:6" x14ac:dyDescent="0.35">
      <c r="A6" t="s">
        <v>21</v>
      </c>
      <c r="B6" s="30">
        <f>SUMIFS(Expenditure!$G$4:$G$485,Expenditure!$R$4:$R$485,"&gt;="&amp;$E$2,Expenditure!$R$4:$R$485,"&lt;="&amp;$F$2)</f>
        <v>0</v>
      </c>
      <c r="C6" s="31"/>
    </row>
    <row r="7" spans="1:6" x14ac:dyDescent="0.35">
      <c r="A7" t="s">
        <v>30</v>
      </c>
      <c r="B7" s="30">
        <f>SUMIFS(Expenditure!$H$4:$H$485,Expenditure!$R$4:$R$485,"&gt;="&amp;$E$2,Expenditure!$R$4:$R$485,"&lt;="&amp;$F$2)</f>
        <v>0</v>
      </c>
      <c r="C7" s="31"/>
    </row>
    <row r="8" spans="1:6" x14ac:dyDescent="0.35">
      <c r="B8" s="30"/>
    </row>
    <row r="9" spans="1:6" x14ac:dyDescent="0.35">
      <c r="B9" s="30"/>
    </row>
    <row r="10" spans="1:6" x14ac:dyDescent="0.35">
      <c r="A10" t="s">
        <v>45</v>
      </c>
      <c r="B10" s="30">
        <f>SUMIFS(Expenditure!$N$4:$N$485,Expenditure!$R$4:$R$485,"&gt;="&amp;$E$2,Expenditure!$R$4:$R$485,"&lt;="&amp;$F$2)</f>
        <v>0</v>
      </c>
    </row>
    <row r="11" spans="1:6" x14ac:dyDescent="0.35">
      <c r="B11" s="30"/>
    </row>
    <row r="12" spans="1:6" x14ac:dyDescent="0.35">
      <c r="A12" t="s">
        <v>28</v>
      </c>
      <c r="B12" s="30">
        <f>SUMIFS(Expenditure!$M$4:$M$485,Expenditure!$R$4:$R$485,"&gt;="&amp;$E$2,Expenditure!$R$4:$R$485,"&lt;="&amp;$F$2)</f>
        <v>0</v>
      </c>
      <c r="C12" s="31"/>
    </row>
    <row r="13" spans="1:6" x14ac:dyDescent="0.35">
      <c r="B13" s="30"/>
    </row>
    <row r="14" spans="1:6" x14ac:dyDescent="0.35">
      <c r="A14" t="s">
        <v>26</v>
      </c>
      <c r="B14" s="30">
        <f>SUMIFS(Expenditure!$K$4:$K$485,Expenditure!$R$4:$R$485,"&gt;="&amp;$E$2,Expenditure!$R$4:$R$485,"&lt;="&amp;$F$2)</f>
        <v>0</v>
      </c>
      <c r="C14" s="31"/>
    </row>
    <row r="16" spans="1:6" x14ac:dyDescent="0.35">
      <c r="A16" t="s">
        <v>4</v>
      </c>
      <c r="B16" s="31">
        <f>SUM(B2:B14)</f>
        <v>0</v>
      </c>
      <c r="C16" s="31"/>
    </row>
    <row r="18" spans="1:2" x14ac:dyDescent="0.35">
      <c r="A18" t="s">
        <v>29</v>
      </c>
      <c r="B18" s="31">
        <f>SUMIFS(Income!$D$4:$D$485,Income!$J$4:$J$485,"&gt;="&amp;$E$2,Income!$J$4:$J$485,"&lt;="&amp;$F$2)-B16</f>
        <v>0</v>
      </c>
    </row>
  </sheetData>
  <conditionalFormatting sqref="C2:C7">
    <cfRule type="cellIs" dxfId="17" priority="7" operator="lessThan">
      <formula>0</formula>
    </cfRule>
    <cfRule type="cellIs" dxfId="16" priority="8" operator="greaterThan">
      <formula>0</formula>
    </cfRule>
  </conditionalFormatting>
  <conditionalFormatting sqref="C12">
    <cfRule type="cellIs" dxfId="15" priority="5" operator="lessThan">
      <formula>0</formula>
    </cfRule>
    <cfRule type="cellIs" dxfId="14" priority="6" operator="greaterThan">
      <formula>0</formula>
    </cfRule>
  </conditionalFormatting>
  <conditionalFormatting sqref="C14">
    <cfRule type="cellIs" dxfId="13" priority="3" operator="lessThan">
      <formula>0</formula>
    </cfRule>
    <cfRule type="cellIs" dxfId="12" priority="4" operator="greaterThan">
      <formula>0</formula>
    </cfRule>
  </conditionalFormatting>
  <conditionalFormatting sqref="C16">
    <cfRule type="cellIs" dxfId="11" priority="1" operator="lessThan">
      <formula>0</formula>
    </cfRule>
    <cfRule type="cellIs" dxfId="10" priority="2" operator="greaterThan">
      <formula>0</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066E7-872A-4C1B-9BB5-169A70B8A35C}">
  <dimension ref="A1:G18"/>
  <sheetViews>
    <sheetView workbookViewId="0">
      <selection activeCell="J45" sqref="J45"/>
    </sheetView>
  </sheetViews>
  <sheetFormatPr defaultRowHeight="14.5" x14ac:dyDescent="0.35"/>
  <cols>
    <col min="1" max="1" width="21.453125" bestFit="1" customWidth="1"/>
    <col min="2" max="2" width="10.54296875" bestFit="1" customWidth="1"/>
    <col min="3" max="3" width="12.7265625" bestFit="1" customWidth="1"/>
    <col min="5" max="5" width="9.7265625" bestFit="1" customWidth="1"/>
    <col min="6" max="6" width="10.7265625" bestFit="1" customWidth="1"/>
  </cols>
  <sheetData>
    <row r="1" spans="1:7" x14ac:dyDescent="0.35">
      <c r="B1" t="s">
        <v>11</v>
      </c>
      <c r="E1" t="s">
        <v>33</v>
      </c>
    </row>
    <row r="2" spans="1:7" x14ac:dyDescent="0.35">
      <c r="A2" t="s">
        <v>32</v>
      </c>
      <c r="B2" s="30">
        <f>SUMIFS(Expenditure!$C$4:$C$485,Expenditure!$R$4:$R$485,"&gt;="&amp;$E$2,Expenditure!$R$4:$R$485,"&lt;="&amp;$F$2)</f>
        <v>0</v>
      </c>
      <c r="C2" s="31"/>
      <c r="E2" s="32">
        <f>EOMONTH(Cover!A2+305,-1)+1</f>
        <v>45047</v>
      </c>
      <c r="F2" s="32">
        <f>EOMONTH(Cover!A2+345,-1)</f>
        <v>45077</v>
      </c>
    </row>
    <row r="3" spans="1:7" x14ac:dyDescent="0.35">
      <c r="A3" t="s">
        <v>22</v>
      </c>
      <c r="B3" s="30">
        <f>SUMIFS(Expenditure!$D$4:$D$485,Expenditure!$R$4:$R$485,"&gt;="&amp;$E$2,Expenditure!$R$4:$R$485,"&lt;="&amp;$F$2)</f>
        <v>0</v>
      </c>
      <c r="C3" s="31"/>
    </row>
    <row r="4" spans="1:7" x14ac:dyDescent="0.35">
      <c r="A4" t="s">
        <v>13</v>
      </c>
      <c r="B4" s="30">
        <f>SUMIFS(Expenditure!$E$4:$E$485,Expenditure!$R$4:$R$485,"&gt;="&amp;$E$2,Expenditure!$R$4:$R$485,"&lt;="&amp;$F$2)</f>
        <v>0</v>
      </c>
      <c r="C4" s="31"/>
    </row>
    <row r="5" spans="1:7" x14ac:dyDescent="0.35">
      <c r="A5" t="s">
        <v>31</v>
      </c>
      <c r="B5" s="30">
        <f>SUMIFS(Expenditure!$F$4:$F$485,Expenditure!$R$4:$R$485,"&gt;="&amp;$E$2,Expenditure!$R$4:$R$485,"&lt;="&amp;$F$2)+SUMIFS(Expenditure!$I$4:$I$485,Expenditure!$R$4:$R$485,"&gt;="&amp;$E$2,Expenditure!$R$4:$R$485,"&lt;="&amp;$F$2)</f>
        <v>0</v>
      </c>
      <c r="C5" s="31"/>
    </row>
    <row r="6" spans="1:7" x14ac:dyDescent="0.35">
      <c r="A6" t="s">
        <v>21</v>
      </c>
      <c r="B6" s="30">
        <f>SUMIFS(Expenditure!$G$4:$G$485,Expenditure!$R$4:$R$485,"&gt;="&amp;$E$2,Expenditure!$R$4:$R$485,"&lt;="&amp;$F$2)</f>
        <v>0</v>
      </c>
      <c r="C6" s="31"/>
    </row>
    <row r="7" spans="1:7" x14ac:dyDescent="0.35">
      <c r="A7" t="s">
        <v>30</v>
      </c>
      <c r="B7" s="30">
        <f>SUMIFS(Expenditure!$H$4:$H$485,Expenditure!$R$4:$R$485,"&gt;="&amp;$E$2,Expenditure!$R$4:$R$485,"&lt;="&amp;$F$2)</f>
        <v>0</v>
      </c>
      <c r="C7" s="31"/>
    </row>
    <row r="8" spans="1:7" x14ac:dyDescent="0.35">
      <c r="B8" s="30"/>
      <c r="G8" s="30"/>
    </row>
    <row r="9" spans="1:7" x14ac:dyDescent="0.35">
      <c r="B9" s="30"/>
    </row>
    <row r="10" spans="1:7" x14ac:dyDescent="0.35">
      <c r="A10" t="s">
        <v>45</v>
      </c>
      <c r="B10" s="30">
        <f>SUMIFS(Expenditure!$N$4:$N$485,Expenditure!$R$4:$R$485,"&gt;="&amp;$E$2,Expenditure!$R$4:$R$485,"&lt;="&amp;$F$2)</f>
        <v>0</v>
      </c>
    </row>
    <row r="11" spans="1:7" x14ac:dyDescent="0.35">
      <c r="B11" s="30"/>
    </row>
    <row r="12" spans="1:7" x14ac:dyDescent="0.35">
      <c r="A12" t="s">
        <v>28</v>
      </c>
      <c r="B12" s="30">
        <f>SUMIFS(Expenditure!$M$4:$M$485,Expenditure!$R$4:$R$485,"&gt;="&amp;$E$2,Expenditure!$R$4:$R$485,"&lt;="&amp;$F$2)</f>
        <v>0</v>
      </c>
      <c r="C12" s="31"/>
    </row>
    <row r="13" spans="1:7" x14ac:dyDescent="0.35">
      <c r="B13" s="30"/>
    </row>
    <row r="14" spans="1:7" x14ac:dyDescent="0.35">
      <c r="A14" t="s">
        <v>26</v>
      </c>
      <c r="B14" s="30">
        <f>SUMIFS(Expenditure!$K$4:$K$485,Expenditure!$R$4:$R$485,"&gt;="&amp;$E$2,Expenditure!$R$4:$R$485,"&lt;="&amp;$F$2)</f>
        <v>0</v>
      </c>
      <c r="C14" s="31"/>
    </row>
    <row r="16" spans="1:7" x14ac:dyDescent="0.35">
      <c r="A16" t="s">
        <v>4</v>
      </c>
      <c r="B16" s="31">
        <f>SUM(B2:B14)</f>
        <v>0</v>
      </c>
      <c r="C16" s="31"/>
    </row>
    <row r="18" spans="1:2" x14ac:dyDescent="0.35">
      <c r="A18" t="s">
        <v>29</v>
      </c>
      <c r="B18" s="31">
        <f>SUMIFS(Income!$D$4:$D$485,Income!$J$4:$J$485,"&gt;="&amp;$E$2,Income!$J$4:$J$485,"&lt;="&amp;$F$2)-B16</f>
        <v>0</v>
      </c>
    </row>
  </sheetData>
  <conditionalFormatting sqref="C2:C7">
    <cfRule type="cellIs" dxfId="9" priority="7" operator="lessThan">
      <formula>0</formula>
    </cfRule>
    <cfRule type="cellIs" dxfId="8" priority="8" operator="greaterThan">
      <formula>0</formula>
    </cfRule>
  </conditionalFormatting>
  <conditionalFormatting sqref="C12">
    <cfRule type="cellIs" dxfId="7" priority="5" operator="lessThan">
      <formula>0</formula>
    </cfRule>
    <cfRule type="cellIs" dxfId="6" priority="6" operator="greaterThan">
      <formula>0</formula>
    </cfRule>
  </conditionalFormatting>
  <conditionalFormatting sqref="C14">
    <cfRule type="cellIs" dxfId="5" priority="3" operator="lessThan">
      <formula>0</formula>
    </cfRule>
    <cfRule type="cellIs" dxfId="4" priority="4" operator="greaterThan">
      <formula>0</formula>
    </cfRule>
  </conditionalFormatting>
  <conditionalFormatting sqref="C16">
    <cfRule type="cellIs" dxfId="3" priority="1" operator="lessThan">
      <formula>0</formula>
    </cfRule>
    <cfRule type="cellIs" dxfId="2" priority="2" operator="greaterThan">
      <formula>0</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52CB1-6261-46DE-9A88-C9A4F5785772}">
  <dimension ref="A1:G18"/>
  <sheetViews>
    <sheetView workbookViewId="0">
      <selection activeCell="B34" sqref="B34"/>
    </sheetView>
  </sheetViews>
  <sheetFormatPr defaultRowHeight="14.5" x14ac:dyDescent="0.35"/>
  <cols>
    <col min="1" max="1" width="21.453125" bestFit="1" customWidth="1"/>
    <col min="2" max="2" width="10.08984375" bestFit="1" customWidth="1"/>
    <col min="3" max="3" width="12.7265625" bestFit="1" customWidth="1"/>
    <col min="5" max="5" width="9.7265625" bestFit="1" customWidth="1"/>
    <col min="6" max="6" width="10.7265625" bestFit="1" customWidth="1"/>
  </cols>
  <sheetData>
    <row r="1" spans="1:7" x14ac:dyDescent="0.35">
      <c r="B1" t="s">
        <v>11</v>
      </c>
      <c r="E1" t="s">
        <v>33</v>
      </c>
    </row>
    <row r="2" spans="1:7" x14ac:dyDescent="0.35">
      <c r="A2" t="s">
        <v>32</v>
      </c>
      <c r="B2" s="30">
        <f>SUMIFS(Expenditure!$C$4:$C$485,Expenditure!$R$4:$R$485,"&gt;="&amp;$E$2,Expenditure!$R$4:$R$485,"&lt;="&amp;$F$2)</f>
        <v>0</v>
      </c>
      <c r="C2" s="31"/>
      <c r="E2" s="32">
        <f>EOMONTH(Cover!A2+335,-1)+1</f>
        <v>45078</v>
      </c>
      <c r="F2" s="32">
        <f>EOMONTH(Cover!A2+375,-1)</f>
        <v>45107</v>
      </c>
    </row>
    <row r="3" spans="1:7" x14ac:dyDescent="0.35">
      <c r="A3" t="s">
        <v>22</v>
      </c>
      <c r="B3" s="30">
        <f>SUMIFS(Expenditure!$D$4:$D$485,Expenditure!$R$4:$R$485,"&gt;="&amp;$E$2,Expenditure!$R$4:$R$485,"&lt;="&amp;$F$2)</f>
        <v>0</v>
      </c>
      <c r="C3" s="31"/>
    </row>
    <row r="4" spans="1:7" x14ac:dyDescent="0.35">
      <c r="A4" t="s">
        <v>13</v>
      </c>
      <c r="B4" s="30">
        <f>SUMIFS(Expenditure!$E$4:$E$485,Expenditure!$R$4:$R$485,"&gt;="&amp;$E$2,Expenditure!$R$4:$R$485,"&lt;="&amp;$F$2)</f>
        <v>0</v>
      </c>
      <c r="C4" s="31"/>
    </row>
    <row r="5" spans="1:7" x14ac:dyDescent="0.35">
      <c r="A5" t="s">
        <v>31</v>
      </c>
      <c r="B5" s="30">
        <f>SUMIFS(Expenditure!$F$4:$F$485,Expenditure!$R$4:$R$485,"&gt;="&amp;$E$2,Expenditure!$R$4:$R$485,"&lt;="&amp;$F$2)+SUMIFS(Expenditure!$I$4:$I$485,Expenditure!$R$4:$R$485,"&gt;="&amp;$E$2,Expenditure!$R$4:$R$485,"&lt;="&amp;$F$2)</f>
        <v>0</v>
      </c>
      <c r="C5" s="31"/>
    </row>
    <row r="6" spans="1:7" x14ac:dyDescent="0.35">
      <c r="A6" t="s">
        <v>21</v>
      </c>
      <c r="B6" s="30">
        <f>SUMIFS(Expenditure!$G$4:$G$485,Expenditure!$R$4:$R$485,"&gt;="&amp;$E$2,Expenditure!$R$4:$R$485,"&lt;="&amp;$F$2)</f>
        <v>0</v>
      </c>
      <c r="C6" s="31"/>
    </row>
    <row r="7" spans="1:7" x14ac:dyDescent="0.35">
      <c r="A7" t="s">
        <v>30</v>
      </c>
      <c r="B7" s="30">
        <f>SUMIFS(Expenditure!$H$4:$H$485,Expenditure!$R$4:$R$485,"&gt;="&amp;$E$2,Expenditure!$R$4:$R$485,"&lt;="&amp;$F$2)</f>
        <v>0</v>
      </c>
      <c r="C7" s="31"/>
    </row>
    <row r="8" spans="1:7" x14ac:dyDescent="0.35">
      <c r="B8" s="30"/>
      <c r="G8" s="30"/>
    </row>
    <row r="9" spans="1:7" x14ac:dyDescent="0.35">
      <c r="B9" s="30"/>
    </row>
    <row r="10" spans="1:7" x14ac:dyDescent="0.35">
      <c r="A10" t="s">
        <v>45</v>
      </c>
      <c r="B10" s="30">
        <f>SUMIFS(Expenditure!$N$4:$N$485,Expenditure!$R$4:$R$485,"&gt;="&amp;$E$2,Expenditure!$R$4:$R$485,"&lt;="&amp;$F$2)</f>
        <v>0</v>
      </c>
    </row>
    <row r="11" spans="1:7" x14ac:dyDescent="0.35">
      <c r="B11" s="30"/>
    </row>
    <row r="12" spans="1:7" x14ac:dyDescent="0.35">
      <c r="A12" t="s">
        <v>28</v>
      </c>
      <c r="B12" s="30">
        <f>SUMIFS(Expenditure!$M$4:$M$485,Expenditure!$R$4:$R$485,"&gt;="&amp;$E$2,Expenditure!$R$4:$R$485,"&lt;="&amp;$F$2)</f>
        <v>0</v>
      </c>
      <c r="C12" s="31"/>
    </row>
    <row r="13" spans="1:7" x14ac:dyDescent="0.35">
      <c r="B13" s="30"/>
    </row>
    <row r="14" spans="1:7" x14ac:dyDescent="0.35">
      <c r="A14" t="s">
        <v>26</v>
      </c>
      <c r="B14" s="30">
        <f>SUMIFS(Expenditure!$K$4:$K$485,Expenditure!$R$4:$R$485,"&gt;="&amp;$E$2,Expenditure!$R$4:$R$485,"&lt;="&amp;$F$2)</f>
        <v>0</v>
      </c>
      <c r="C14" s="31"/>
    </row>
    <row r="16" spans="1:7" x14ac:dyDescent="0.35">
      <c r="A16" t="s">
        <v>4</v>
      </c>
      <c r="B16" s="31">
        <f>SUM(B2:B14)</f>
        <v>0</v>
      </c>
      <c r="C16" s="31"/>
    </row>
    <row r="18" spans="1:2" x14ac:dyDescent="0.35">
      <c r="A18" t="s">
        <v>29</v>
      </c>
      <c r="B18" s="31">
        <f>SUMIFS(Income!$D$4:$D$485,Income!$J$4:$J$485,"&gt;="&amp;$E$2,Income!$J$4:$J$485,"&lt;="&amp;$F$2)-B16</f>
        <v>0</v>
      </c>
    </row>
  </sheetData>
  <conditionalFormatting sqref="C2:C7">
    <cfRule type="cellIs" dxfId="1" priority="1" operator="lessThan">
      <formula>0</formula>
    </cfRule>
    <cfRule type="cellIs" dxfId="0" priority="2" operator="greaterThan">
      <formula>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0C7DE-7983-4816-8FCD-7CE248CFA91C}">
  <dimension ref="A1:A5"/>
  <sheetViews>
    <sheetView workbookViewId="0">
      <selection activeCell="C10" sqref="C10"/>
    </sheetView>
  </sheetViews>
  <sheetFormatPr defaultRowHeight="14.5" x14ac:dyDescent="0.35"/>
  <sheetData>
    <row r="1" spans="1:1" x14ac:dyDescent="0.35">
      <c r="A1" t="s">
        <v>186</v>
      </c>
    </row>
    <row r="2" spans="1:1" x14ac:dyDescent="0.35">
      <c r="A2" t="s">
        <v>187</v>
      </c>
    </row>
    <row r="3" spans="1:1" x14ac:dyDescent="0.35">
      <c r="A3" t="s">
        <v>189</v>
      </c>
    </row>
    <row r="5" spans="1:1" x14ac:dyDescent="0.35">
      <c r="A5"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Cover</vt:lpstr>
      <vt:lpstr>Income</vt:lpstr>
      <vt:lpstr>Expenditure</vt:lpstr>
      <vt:lpstr>Budget</vt:lpstr>
      <vt:lpstr>Summary</vt:lpstr>
      <vt:lpstr>Jul 2021</vt:lpstr>
      <vt:lpstr>Aug 2021</vt:lpstr>
      <vt:lpstr>Sep 2021</vt:lpstr>
      <vt:lpstr>Oct 2021</vt:lpstr>
      <vt:lpstr>Nov 2021</vt:lpstr>
      <vt:lpstr>Dec 2021</vt:lpstr>
      <vt:lpstr>Jan 2022</vt:lpstr>
      <vt:lpstr>Feb 2022</vt:lpstr>
      <vt:lpstr>Mar 2022</vt:lpstr>
      <vt:lpstr>Apr 2022</vt:lpstr>
      <vt:lpstr>May 2022</vt:lpstr>
      <vt:lpstr>Jun 2022</vt:lpstr>
      <vt:lpstr>Thoughts about this Spreadsheet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 Chen Li</dc:creator>
  <cp:lastModifiedBy>Hua-Chen Li</cp:lastModifiedBy>
  <dcterms:created xsi:type="dcterms:W3CDTF">2019-10-04T14:35:52Z</dcterms:created>
  <dcterms:modified xsi:type="dcterms:W3CDTF">2023-02-12T00:49:13Z</dcterms:modified>
</cp:coreProperties>
</file>