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11304" windowHeight="9552" activeTab="3"/>
  </bookViews>
  <sheets>
    <sheet name="msg" sheetId="1" r:id="rId1"/>
    <sheet name="adc-&gt;pot" sheetId="2" r:id="rId2"/>
    <sheet name="adc-&gt;srv" sheetId="3" r:id="rId3"/>
    <sheet name="adc-&gt;freq" sheetId="4" r:id="rId4"/>
  </sheets>
  <calcPr calcId="145621"/>
</workbook>
</file>

<file path=xl/calcChain.xml><?xml version="1.0" encoding="utf-8"?>
<calcChain xmlns="http://schemas.openxmlformats.org/spreadsheetml/2006/main">
  <c r="F10" i="4" l="1"/>
  <c r="J6" i="4"/>
  <c r="H27" i="4" l="1"/>
  <c r="M15" i="4"/>
  <c r="K58" i="4"/>
  <c r="L58" i="4" s="1"/>
  <c r="M58" i="4" s="1"/>
  <c r="K52" i="4"/>
  <c r="K53" i="4"/>
  <c r="K54" i="4"/>
  <c r="L54" i="4" s="1"/>
  <c r="M54" i="4" s="1"/>
  <c r="K55" i="4"/>
  <c r="K56" i="4" s="1"/>
  <c r="K31" i="4"/>
  <c r="K32" i="4"/>
  <c r="K33" i="4"/>
  <c r="L33" i="4" s="1"/>
  <c r="M33" i="4" s="1"/>
  <c r="K34" i="4"/>
  <c r="L34" i="4" s="1"/>
  <c r="M34" i="4" s="1"/>
  <c r="K35" i="4"/>
  <c r="K36" i="4"/>
  <c r="K37" i="4"/>
  <c r="K38" i="4"/>
  <c r="K39" i="4" s="1"/>
  <c r="K22" i="4"/>
  <c r="K23" i="4" s="1"/>
  <c r="K21" i="4"/>
  <c r="L35" i="4"/>
  <c r="M35" i="4" s="1"/>
  <c r="K20" i="4"/>
  <c r="L20" i="4" s="1"/>
  <c r="M20" i="4" s="1"/>
  <c r="J22" i="4"/>
  <c r="M18" i="4"/>
  <c r="L19" i="4"/>
  <c r="M19" i="4" s="1"/>
  <c r="L18" i="4"/>
  <c r="L53" i="4"/>
  <c r="M53" i="4" s="1"/>
  <c r="L52" i="4"/>
  <c r="M52" i="4" s="1"/>
  <c r="L37" i="4"/>
  <c r="M37" i="4" s="1"/>
  <c r="L36" i="4"/>
  <c r="M36" i="4" s="1"/>
  <c r="L32" i="4"/>
  <c r="M32" i="4" s="1"/>
  <c r="L31" i="4"/>
  <c r="M31" i="4" s="1"/>
  <c r="C22" i="4"/>
  <c r="D22" i="4" s="1"/>
  <c r="L21" i="4"/>
  <c r="M21" i="4" s="1"/>
  <c r="C21" i="4"/>
  <c r="D21" i="4" s="1"/>
  <c r="C20" i="4"/>
  <c r="D20" i="4" s="1"/>
  <c r="C19" i="4"/>
  <c r="D19" i="4" s="1"/>
  <c r="C18" i="4"/>
  <c r="D18" i="4" s="1"/>
  <c r="L17" i="4"/>
  <c r="C17" i="4"/>
  <c r="D17" i="4" s="1"/>
  <c r="C16" i="4"/>
  <c r="D16" i="4" s="1"/>
  <c r="D15" i="4"/>
  <c r="C15" i="4"/>
  <c r="E7" i="4"/>
  <c r="F7" i="4" s="1"/>
  <c r="E6" i="4"/>
  <c r="F6" i="4" s="1"/>
  <c r="G6" i="4" s="1"/>
  <c r="F17" i="4" s="1"/>
  <c r="N58" i="3"/>
  <c r="M58" i="3"/>
  <c r="M19" i="3"/>
  <c r="N19" i="3"/>
  <c r="M20" i="3"/>
  <c r="N20" i="3"/>
  <c r="M21" i="3"/>
  <c r="N21" i="3"/>
  <c r="M22" i="3"/>
  <c r="N22" i="3"/>
  <c r="M23" i="3"/>
  <c r="N23" i="3"/>
  <c r="M24" i="3"/>
  <c r="N24" i="3"/>
  <c r="M25" i="3"/>
  <c r="N25" i="3"/>
  <c r="M26" i="3"/>
  <c r="N26" i="3"/>
  <c r="M27" i="3"/>
  <c r="N27" i="3"/>
  <c r="M28" i="3"/>
  <c r="N28" i="3"/>
  <c r="M29" i="3"/>
  <c r="N29" i="3"/>
  <c r="M30" i="3"/>
  <c r="N30" i="3"/>
  <c r="M31" i="3"/>
  <c r="N31" i="3"/>
  <c r="M32" i="3"/>
  <c r="N32" i="3"/>
  <c r="M33" i="3"/>
  <c r="N33" i="3"/>
  <c r="M34" i="3"/>
  <c r="N34" i="3"/>
  <c r="M35" i="3"/>
  <c r="N35" i="3"/>
  <c r="M36" i="3"/>
  <c r="N36" i="3"/>
  <c r="M37" i="3"/>
  <c r="N37" i="3"/>
  <c r="M38" i="3"/>
  <c r="N38" i="3"/>
  <c r="M39" i="3"/>
  <c r="N39" i="3"/>
  <c r="M40" i="3"/>
  <c r="N40" i="3"/>
  <c r="M41" i="3"/>
  <c r="N41" i="3"/>
  <c r="M42" i="3"/>
  <c r="N42" i="3"/>
  <c r="M43" i="3"/>
  <c r="N43" i="3"/>
  <c r="M44" i="3"/>
  <c r="N44" i="3"/>
  <c r="M45" i="3"/>
  <c r="N45" i="3"/>
  <c r="M46" i="3"/>
  <c r="N46" i="3"/>
  <c r="M47" i="3"/>
  <c r="N47" i="3"/>
  <c r="M48" i="3"/>
  <c r="N48" i="3"/>
  <c r="M49" i="3"/>
  <c r="N49" i="3"/>
  <c r="M50" i="3"/>
  <c r="N50" i="3"/>
  <c r="M51" i="3"/>
  <c r="N51" i="3"/>
  <c r="M52" i="3"/>
  <c r="N52" i="3"/>
  <c r="M53" i="3"/>
  <c r="N53" i="3"/>
  <c r="M54" i="3"/>
  <c r="N54" i="3"/>
  <c r="M55" i="3"/>
  <c r="N55" i="3"/>
  <c r="M56" i="3"/>
  <c r="N56" i="3"/>
  <c r="M57" i="3"/>
  <c r="N57" i="3"/>
  <c r="N17" i="3"/>
  <c r="N18" i="3"/>
  <c r="M18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17" i="3"/>
  <c r="I6" i="4" l="1"/>
  <c r="I27" i="4"/>
  <c r="L56" i="4"/>
  <c r="M56" i="4" s="1"/>
  <c r="K57" i="4"/>
  <c r="L57" i="4" s="1"/>
  <c r="M57" i="4" s="1"/>
  <c r="L55" i="4"/>
  <c r="M55" i="4" s="1"/>
  <c r="K40" i="4"/>
  <c r="L39" i="4"/>
  <c r="M39" i="4" s="1"/>
  <c r="L38" i="4"/>
  <c r="M38" i="4" s="1"/>
  <c r="K24" i="4"/>
  <c r="L23" i="4"/>
  <c r="M23" i="4" s="1"/>
  <c r="L22" i="4"/>
  <c r="M22" i="4" s="1"/>
  <c r="L5" i="4"/>
  <c r="K5" i="4"/>
  <c r="Q4" i="4" s="1"/>
  <c r="M5" i="4"/>
  <c r="N17" i="4"/>
  <c r="O17" i="4" s="1"/>
  <c r="G7" i="4"/>
  <c r="E7" i="3"/>
  <c r="F7" i="3" s="1"/>
  <c r="E6" i="3"/>
  <c r="F6" i="3" s="1"/>
  <c r="N18" i="4" l="1"/>
  <c r="O18" i="4" s="1"/>
  <c r="N23" i="4"/>
  <c r="O23" i="4" s="1"/>
  <c r="N31" i="4"/>
  <c r="O31" i="4" s="1"/>
  <c r="N39" i="4"/>
  <c r="O39" i="4" s="1"/>
  <c r="N47" i="4"/>
  <c r="N55" i="4"/>
  <c r="O55" i="4" s="1"/>
  <c r="N33" i="4"/>
  <c r="O33" i="4" s="1"/>
  <c r="N49" i="4"/>
  <c r="N24" i="4"/>
  <c r="N32" i="4"/>
  <c r="O32" i="4" s="1"/>
  <c r="N40" i="4"/>
  <c r="N48" i="4"/>
  <c r="N56" i="4"/>
  <c r="O56" i="4" s="1"/>
  <c r="N25" i="4"/>
  <c r="N41" i="4"/>
  <c r="N57" i="4"/>
  <c r="O57" i="4" s="1"/>
  <c r="H9" i="4"/>
  <c r="I9" i="4" s="1"/>
  <c r="N26" i="4"/>
  <c r="N34" i="4"/>
  <c r="O34" i="4" s="1"/>
  <c r="N42" i="4"/>
  <c r="N50" i="4"/>
  <c r="N58" i="4"/>
  <c r="O58" i="4" s="1"/>
  <c r="N28" i="4"/>
  <c r="N44" i="4"/>
  <c r="N21" i="4"/>
  <c r="O21" i="4" s="1"/>
  <c r="N37" i="4"/>
  <c r="O37" i="4" s="1"/>
  <c r="N53" i="4"/>
  <c r="O53" i="4" s="1"/>
  <c r="N22" i="4"/>
  <c r="O22" i="4" s="1"/>
  <c r="N54" i="4"/>
  <c r="O54" i="4" s="1"/>
  <c r="N46" i="4"/>
  <c r="N19" i="4"/>
  <c r="O19" i="4" s="1"/>
  <c r="N27" i="4"/>
  <c r="N35" i="4"/>
  <c r="O35" i="4" s="1"/>
  <c r="N43" i="4"/>
  <c r="N51" i="4"/>
  <c r="N36" i="4"/>
  <c r="O36" i="4" s="1"/>
  <c r="N52" i="4"/>
  <c r="O52" i="4" s="1"/>
  <c r="N29" i="4"/>
  <c r="N45" i="4"/>
  <c r="N30" i="4"/>
  <c r="N20" i="4"/>
  <c r="O20" i="4" s="1"/>
  <c r="N38" i="4"/>
  <c r="O38" i="4" s="1"/>
  <c r="K41" i="4"/>
  <c r="L40" i="4"/>
  <c r="M40" i="4" s="1"/>
  <c r="O40" i="4" s="1"/>
  <c r="K25" i="4"/>
  <c r="L24" i="4"/>
  <c r="M24" i="4" s="1"/>
  <c r="Q88" i="4"/>
  <c r="R88" i="4" s="1"/>
  <c r="Q80" i="4"/>
  <c r="R80" i="4" s="1"/>
  <c r="Q72" i="4"/>
  <c r="R72" i="4" s="1"/>
  <c r="Q64" i="4"/>
  <c r="R64" i="4" s="1"/>
  <c r="Q57" i="4"/>
  <c r="R57" i="4" s="1"/>
  <c r="Q53" i="4"/>
  <c r="R53" i="4" s="1"/>
  <c r="Q49" i="4"/>
  <c r="R49" i="4" s="1"/>
  <c r="Q45" i="4"/>
  <c r="R45" i="4" s="1"/>
  <c r="Q41" i="4"/>
  <c r="R41" i="4" s="1"/>
  <c r="Q37" i="4"/>
  <c r="R37" i="4" s="1"/>
  <c r="Q33" i="4"/>
  <c r="R33" i="4" s="1"/>
  <c r="Q29" i="4"/>
  <c r="R29" i="4" s="1"/>
  <c r="Q25" i="4"/>
  <c r="R25" i="4" s="1"/>
  <c r="Q90" i="4"/>
  <c r="R90" i="4" s="1"/>
  <c r="Q82" i="4"/>
  <c r="R82" i="4" s="1"/>
  <c r="Q74" i="4"/>
  <c r="R74" i="4" s="1"/>
  <c r="Q66" i="4"/>
  <c r="R66" i="4" s="1"/>
  <c r="Q85" i="4"/>
  <c r="R85" i="4" s="1"/>
  <c r="Q77" i="4"/>
  <c r="R77" i="4" s="1"/>
  <c r="Q69" i="4"/>
  <c r="R69" i="4" s="1"/>
  <c r="Q61" i="4"/>
  <c r="R61" i="4" s="1"/>
  <c r="Q16" i="4"/>
  <c r="R16" i="4" s="1"/>
  <c r="Q54" i="4"/>
  <c r="R54" i="4" s="1"/>
  <c r="Q50" i="4"/>
  <c r="R50" i="4" s="1"/>
  <c r="Q46" i="4"/>
  <c r="R46" i="4" s="1"/>
  <c r="Q42" i="4"/>
  <c r="R42" i="4" s="1"/>
  <c r="Q38" i="4"/>
  <c r="R38" i="4" s="1"/>
  <c r="Q34" i="4"/>
  <c r="R34" i="4" s="1"/>
  <c r="Q30" i="4"/>
  <c r="R30" i="4" s="1"/>
  <c r="Q26" i="4"/>
  <c r="R26" i="4" s="1"/>
  <c r="Q22" i="4"/>
  <c r="R22" i="4" s="1"/>
  <c r="Q21" i="4"/>
  <c r="R21" i="4" s="1"/>
  <c r="Q20" i="4"/>
  <c r="R20" i="4" s="1"/>
  <c r="Q19" i="4"/>
  <c r="R19" i="4" s="1"/>
  <c r="Q18" i="4"/>
  <c r="R18" i="4" s="1"/>
  <c r="Q17" i="4"/>
  <c r="R17" i="4" s="1"/>
  <c r="Q87" i="4"/>
  <c r="R87" i="4" s="1"/>
  <c r="Q79" i="4"/>
  <c r="R79" i="4" s="1"/>
  <c r="Q71" i="4"/>
  <c r="R71" i="4" s="1"/>
  <c r="Q63" i="4"/>
  <c r="R63" i="4" s="1"/>
  <c r="Q84" i="4"/>
  <c r="R84" i="4" s="1"/>
  <c r="Q76" i="4"/>
  <c r="R76" i="4" s="1"/>
  <c r="Q68" i="4"/>
  <c r="R68" i="4" s="1"/>
  <c r="Q60" i="4"/>
  <c r="R60" i="4" s="1"/>
  <c r="Q55" i="4"/>
  <c r="R55" i="4" s="1"/>
  <c r="Q51" i="4"/>
  <c r="R51" i="4" s="1"/>
  <c r="Q47" i="4"/>
  <c r="R47" i="4" s="1"/>
  <c r="Q43" i="4"/>
  <c r="R43" i="4" s="1"/>
  <c r="Q39" i="4"/>
  <c r="R39" i="4" s="1"/>
  <c r="Q35" i="4"/>
  <c r="R35" i="4" s="1"/>
  <c r="Q31" i="4"/>
  <c r="R31" i="4" s="1"/>
  <c r="Q27" i="4"/>
  <c r="R27" i="4" s="1"/>
  <c r="Q23" i="4"/>
  <c r="R23" i="4" s="1"/>
  <c r="Q89" i="4"/>
  <c r="R89" i="4" s="1"/>
  <c r="Q81" i="4"/>
  <c r="R81" i="4" s="1"/>
  <c r="Q73" i="4"/>
  <c r="R73" i="4" s="1"/>
  <c r="Q65" i="4"/>
  <c r="R65" i="4" s="1"/>
  <c r="Q78" i="4"/>
  <c r="R78" i="4" s="1"/>
  <c r="Q58" i="4"/>
  <c r="R58" i="4" s="1"/>
  <c r="Q44" i="4"/>
  <c r="R44" i="4" s="1"/>
  <c r="Q67" i="4"/>
  <c r="R67" i="4" s="1"/>
  <c r="Q40" i="4"/>
  <c r="R40" i="4" s="1"/>
  <c r="Q14" i="4"/>
  <c r="Q86" i="4"/>
  <c r="R86" i="4" s="1"/>
  <c r="Q36" i="4"/>
  <c r="R36" i="4" s="1"/>
  <c r="Q75" i="4"/>
  <c r="R75" i="4" s="1"/>
  <c r="Q32" i="4"/>
  <c r="R32" i="4" s="1"/>
  <c r="Q28" i="4"/>
  <c r="R28" i="4" s="1"/>
  <c r="Q62" i="4"/>
  <c r="R62" i="4" s="1"/>
  <c r="Q13" i="4"/>
  <c r="R13" i="4" s="1"/>
  <c r="N5" i="4"/>
  <c r="Q83" i="4"/>
  <c r="R83" i="4" s="1"/>
  <c r="Q56" i="4"/>
  <c r="R56" i="4" s="1"/>
  <c r="Q24" i="4"/>
  <c r="R24" i="4" s="1"/>
  <c r="Q70" i="4"/>
  <c r="R70" i="4" s="1"/>
  <c r="Q52" i="4"/>
  <c r="R52" i="4" s="1"/>
  <c r="Q15" i="4"/>
  <c r="R15" i="4" s="1"/>
  <c r="Q48" i="4"/>
  <c r="R48" i="4" s="1"/>
  <c r="Q59" i="4"/>
  <c r="R59" i="4" s="1"/>
  <c r="U9" i="4"/>
  <c r="Q8" i="4"/>
  <c r="P12" i="4"/>
  <c r="Q12" i="4" s="1"/>
  <c r="R12" i="4" s="1"/>
  <c r="T9" i="4"/>
  <c r="Q9" i="4"/>
  <c r="D17" i="3"/>
  <c r="D19" i="3"/>
  <c r="D20" i="3"/>
  <c r="D21" i="3"/>
  <c r="D16" i="3"/>
  <c r="C17" i="3"/>
  <c r="C18" i="3"/>
  <c r="D18" i="3" s="1"/>
  <c r="C19" i="3"/>
  <c r="C20" i="3"/>
  <c r="C21" i="3"/>
  <c r="C22" i="3"/>
  <c r="D22" i="3" s="1"/>
  <c r="C16" i="3"/>
  <c r="C15" i="3"/>
  <c r="D15" i="3" s="1"/>
  <c r="G6" i="3"/>
  <c r="O24" i="4" l="1"/>
  <c r="L41" i="4"/>
  <c r="M41" i="4" s="1"/>
  <c r="O41" i="4" s="1"/>
  <c r="K42" i="4"/>
  <c r="K26" i="4"/>
  <c r="L25" i="4"/>
  <c r="M25" i="4" s="1"/>
  <c r="O25" i="4" s="1"/>
  <c r="R14" i="4"/>
  <c r="O14" i="4"/>
  <c r="S90" i="4"/>
  <c r="S82" i="4"/>
  <c r="S74" i="4"/>
  <c r="S66" i="4"/>
  <c r="S58" i="4"/>
  <c r="S54" i="4"/>
  <c r="S50" i="4"/>
  <c r="S46" i="4"/>
  <c r="S42" i="4"/>
  <c r="S38" i="4"/>
  <c r="S34" i="4"/>
  <c r="S30" i="4"/>
  <c r="S26" i="4"/>
  <c r="S22" i="4"/>
  <c r="S21" i="4"/>
  <c r="S20" i="4"/>
  <c r="S19" i="4"/>
  <c r="S18" i="4"/>
  <c r="S17" i="4"/>
  <c r="S12" i="4"/>
  <c r="S14" i="4"/>
  <c r="S84" i="4"/>
  <c r="S76" i="4"/>
  <c r="S68" i="4"/>
  <c r="S60" i="4"/>
  <c r="S87" i="4"/>
  <c r="S79" i="4"/>
  <c r="S71" i="4"/>
  <c r="S63" i="4"/>
  <c r="S55" i="4"/>
  <c r="S51" i="4"/>
  <c r="S47" i="4"/>
  <c r="S43" i="4"/>
  <c r="S39" i="4"/>
  <c r="S35" i="4"/>
  <c r="S31" i="4"/>
  <c r="S27" i="4"/>
  <c r="S23" i="4"/>
  <c r="S81" i="4"/>
  <c r="S89" i="4"/>
  <c r="S73" i="4"/>
  <c r="S65" i="4"/>
  <c r="S86" i="4"/>
  <c r="S78" i="4"/>
  <c r="S70" i="4"/>
  <c r="S62" i="4"/>
  <c r="S56" i="4"/>
  <c r="S52" i="4"/>
  <c r="S48" i="4"/>
  <c r="S44" i="4"/>
  <c r="S40" i="4"/>
  <c r="S36" i="4"/>
  <c r="S32" i="4"/>
  <c r="S28" i="4"/>
  <c r="S24" i="4"/>
  <c r="S15" i="4"/>
  <c r="S83" i="4"/>
  <c r="S75" i="4"/>
  <c r="S67" i="4"/>
  <c r="S59" i="4"/>
  <c r="S88" i="4"/>
  <c r="S33" i="4"/>
  <c r="S77" i="4"/>
  <c r="S29" i="4"/>
  <c r="S64" i="4"/>
  <c r="S57" i="4"/>
  <c r="S25" i="4"/>
  <c r="S13" i="4"/>
  <c r="S85" i="4"/>
  <c r="S53" i="4"/>
  <c r="S16" i="4"/>
  <c r="S72" i="4"/>
  <c r="S49" i="4"/>
  <c r="S61" i="4"/>
  <c r="S45" i="4"/>
  <c r="S41" i="4"/>
  <c r="S69" i="4"/>
  <c r="S37" i="4"/>
  <c r="S80" i="4"/>
  <c r="M5" i="3"/>
  <c r="L5" i="3"/>
  <c r="N5" i="3" s="1"/>
  <c r="K5" i="3"/>
  <c r="Q49" i="3" s="1"/>
  <c r="R49" i="3" s="1"/>
  <c r="Q28" i="3"/>
  <c r="R28" i="3" s="1"/>
  <c r="Q51" i="3"/>
  <c r="R51" i="3" s="1"/>
  <c r="Q82" i="3"/>
  <c r="R82" i="3" s="1"/>
  <c r="G7" i="3"/>
  <c r="L9" i="1"/>
  <c r="L10" i="1"/>
  <c r="L11" i="1"/>
  <c r="L12" i="1"/>
  <c r="L13" i="1"/>
  <c r="L14" i="1"/>
  <c r="L15" i="1"/>
  <c r="L16" i="1"/>
  <c r="J8" i="1"/>
  <c r="J9" i="1"/>
  <c r="J10" i="1"/>
  <c r="J11" i="1"/>
  <c r="J12" i="1"/>
  <c r="J13" i="1"/>
  <c r="J14" i="1"/>
  <c r="J15" i="1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5" i="2"/>
  <c r="B10" i="2"/>
  <c r="E11" i="2"/>
  <c r="E10" i="2"/>
  <c r="E9" i="2"/>
  <c r="L42" i="4" l="1"/>
  <c r="M42" i="4" s="1"/>
  <c r="O42" i="4" s="1"/>
  <c r="K43" i="4"/>
  <c r="L26" i="4"/>
  <c r="M26" i="4" s="1"/>
  <c r="O26" i="4" s="1"/>
  <c r="K27" i="4"/>
  <c r="Q13" i="3"/>
  <c r="R13" i="3" s="1"/>
  <c r="Q71" i="3"/>
  <c r="R71" i="3" s="1"/>
  <c r="Q4" i="3"/>
  <c r="T9" i="3" s="1"/>
  <c r="Q15" i="3"/>
  <c r="R15" i="3" s="1"/>
  <c r="Q40" i="3"/>
  <c r="R40" i="3" s="1"/>
  <c r="Q18" i="3"/>
  <c r="R18" i="3" s="1"/>
  <c r="Q46" i="3"/>
  <c r="R46" i="3" s="1"/>
  <c r="Q70" i="3"/>
  <c r="R70" i="3" s="1"/>
  <c r="Q57" i="3"/>
  <c r="R57" i="3" s="1"/>
  <c r="Q26" i="3"/>
  <c r="R26" i="3" s="1"/>
  <c r="Q23" i="3"/>
  <c r="R23" i="3" s="1"/>
  <c r="Q86" i="3"/>
  <c r="R86" i="3" s="1"/>
  <c r="Q78" i="3"/>
  <c r="R78" i="3" s="1"/>
  <c r="Q87" i="3"/>
  <c r="R87" i="3" s="1"/>
  <c r="Q56" i="3"/>
  <c r="R56" i="3" s="1"/>
  <c r="Q65" i="3"/>
  <c r="R65" i="3" s="1"/>
  <c r="Q34" i="3"/>
  <c r="R34" i="3" s="1"/>
  <c r="Q67" i="3"/>
  <c r="R67" i="3" s="1"/>
  <c r="Q45" i="3"/>
  <c r="R45" i="3" s="1"/>
  <c r="Q44" i="3"/>
  <c r="R44" i="3" s="1"/>
  <c r="Q31" i="3"/>
  <c r="Q64" i="3"/>
  <c r="Q73" i="3"/>
  <c r="R73" i="3" s="1"/>
  <c r="Q42" i="3"/>
  <c r="R42" i="3" s="1"/>
  <c r="Q75" i="3"/>
  <c r="R75" i="3" s="1"/>
  <c r="Q61" i="3"/>
  <c r="R61" i="3" s="1"/>
  <c r="Q38" i="3"/>
  <c r="R38" i="3" s="1"/>
  <c r="Q52" i="3"/>
  <c r="R52" i="3" s="1"/>
  <c r="Q21" i="3"/>
  <c r="R21" i="3" s="1"/>
  <c r="Q79" i="3"/>
  <c r="R79" i="3" s="1"/>
  <c r="Q48" i="3"/>
  <c r="R48" i="3" s="1"/>
  <c r="Q90" i="3"/>
  <c r="R90" i="3" s="1"/>
  <c r="Q59" i="3"/>
  <c r="Q29" i="3"/>
  <c r="R29" i="3" s="1"/>
  <c r="Q36" i="3"/>
  <c r="R36" i="3" s="1"/>
  <c r="Q39" i="3"/>
  <c r="R39" i="3" s="1"/>
  <c r="Q72" i="3"/>
  <c r="R72" i="3" s="1"/>
  <c r="Q17" i="3"/>
  <c r="R17" i="3" s="1"/>
  <c r="Q81" i="3"/>
  <c r="R81" i="3" s="1"/>
  <c r="Q50" i="3"/>
  <c r="R50" i="3" s="1"/>
  <c r="Q19" i="3"/>
  <c r="R19" i="3" s="1"/>
  <c r="Q83" i="3"/>
  <c r="R83" i="3" s="1"/>
  <c r="Q69" i="3"/>
  <c r="R69" i="3" s="1"/>
  <c r="Q62" i="3"/>
  <c r="Q60" i="3"/>
  <c r="R60" i="3" s="1"/>
  <c r="Q37" i="3"/>
  <c r="R37" i="3" s="1"/>
  <c r="Q14" i="3"/>
  <c r="Q47" i="3"/>
  <c r="R47" i="3" s="1"/>
  <c r="Q16" i="3"/>
  <c r="R16" i="3" s="1"/>
  <c r="Q80" i="3"/>
  <c r="R80" i="3" s="1"/>
  <c r="Q25" i="3"/>
  <c r="R25" i="3" s="1"/>
  <c r="Q89" i="3"/>
  <c r="R89" i="3" s="1"/>
  <c r="Q58" i="3"/>
  <c r="R58" i="3" s="1"/>
  <c r="Q27" i="3"/>
  <c r="R27" i="3" s="1"/>
  <c r="Q85" i="3"/>
  <c r="R85" i="3" s="1"/>
  <c r="Q68" i="3"/>
  <c r="R68" i="3" s="1"/>
  <c r="Q53" i="3"/>
  <c r="Q30" i="3"/>
  <c r="R30" i="3" s="1"/>
  <c r="Q55" i="3"/>
  <c r="R55" i="3" s="1"/>
  <c r="Q24" i="3"/>
  <c r="R24" i="3" s="1"/>
  <c r="Q88" i="3"/>
  <c r="R88" i="3" s="1"/>
  <c r="Q33" i="3"/>
  <c r="R33" i="3" s="1"/>
  <c r="Q66" i="3"/>
  <c r="Q35" i="3"/>
  <c r="Q76" i="3"/>
  <c r="R76" i="3" s="1"/>
  <c r="Q77" i="3"/>
  <c r="R77" i="3" s="1"/>
  <c r="Q54" i="3"/>
  <c r="R54" i="3" s="1"/>
  <c r="Q63" i="3"/>
  <c r="R63" i="3" s="1"/>
  <c r="Q32" i="3"/>
  <c r="R32" i="3" s="1"/>
  <c r="Q22" i="3"/>
  <c r="R22" i="3" s="1"/>
  <c r="Q41" i="3"/>
  <c r="Q74" i="3"/>
  <c r="R74" i="3" s="1"/>
  <c r="Q43" i="3"/>
  <c r="R43" i="3" s="1"/>
  <c r="Q20" i="3"/>
  <c r="R20" i="3" s="1"/>
  <c r="Q84" i="3"/>
  <c r="U9" i="3"/>
  <c r="S28" i="3" s="1"/>
  <c r="P12" i="3"/>
  <c r="Q12" i="3" s="1"/>
  <c r="Q9" i="3"/>
  <c r="Q8" i="3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5" i="2"/>
  <c r="C67" i="2"/>
  <c r="C68" i="2"/>
  <c r="C69" i="2"/>
  <c r="C71" i="2"/>
  <c r="C72" i="2"/>
  <c r="C75" i="2"/>
  <c r="C76" i="2"/>
  <c r="C77" i="2"/>
  <c r="C79" i="2"/>
  <c r="C80" i="2"/>
  <c r="C83" i="2"/>
  <c r="C84" i="2"/>
  <c r="C85" i="2"/>
  <c r="C87" i="2"/>
  <c r="C88" i="2"/>
  <c r="C91" i="2"/>
  <c r="C92" i="2"/>
  <c r="C93" i="2"/>
  <c r="C95" i="2"/>
  <c r="C96" i="2"/>
  <c r="C99" i="2"/>
  <c r="C100" i="2"/>
  <c r="C101" i="2"/>
  <c r="C103" i="2"/>
  <c r="C104" i="2"/>
  <c r="C107" i="2"/>
  <c r="C108" i="2"/>
  <c r="C109" i="2"/>
  <c r="C111" i="2"/>
  <c r="C112" i="2"/>
  <c r="C115" i="2"/>
  <c r="C116" i="2"/>
  <c r="C117" i="2"/>
  <c r="C16" i="2"/>
  <c r="C15" i="2"/>
  <c r="C48" i="2"/>
  <c r="C49" i="2"/>
  <c r="C50" i="2"/>
  <c r="C51" i="2"/>
  <c r="C52" i="2"/>
  <c r="C53" i="2"/>
  <c r="C56" i="2"/>
  <c r="C57" i="2"/>
  <c r="C58" i="2"/>
  <c r="C59" i="2"/>
  <c r="C60" i="2"/>
  <c r="C61" i="2"/>
  <c r="C64" i="2"/>
  <c r="C17" i="2"/>
  <c r="C18" i="2"/>
  <c r="C19" i="2"/>
  <c r="C20" i="2"/>
  <c r="C21" i="2"/>
  <c r="C24" i="2"/>
  <c r="C25" i="2"/>
  <c r="C26" i="2"/>
  <c r="C27" i="2"/>
  <c r="C28" i="2"/>
  <c r="C29" i="2"/>
  <c r="C32" i="2"/>
  <c r="C33" i="2"/>
  <c r="C34" i="2"/>
  <c r="C35" i="2"/>
  <c r="C36" i="2"/>
  <c r="C37" i="2"/>
  <c r="C40" i="2"/>
  <c r="C41" i="2"/>
  <c r="C42" i="2"/>
  <c r="C43" i="2"/>
  <c r="C44" i="2"/>
  <c r="C45" i="2"/>
  <c r="C65" i="2"/>
  <c r="E3" i="2"/>
  <c r="L5" i="1"/>
  <c r="L7" i="1"/>
  <c r="L8" i="1"/>
  <c r="J5" i="1"/>
  <c r="J7" i="1"/>
  <c r="L4" i="1"/>
  <c r="J4" i="1"/>
  <c r="G15" i="1"/>
  <c r="G14" i="1"/>
  <c r="G13" i="1"/>
  <c r="G12" i="1"/>
  <c r="G11" i="1"/>
  <c r="G10" i="1"/>
  <c r="G9" i="1"/>
  <c r="G8" i="1"/>
  <c r="G7" i="1"/>
  <c r="G6" i="1"/>
  <c r="F5" i="1"/>
  <c r="F4" i="1"/>
  <c r="C5" i="1"/>
  <c r="H5" i="1" s="1"/>
  <c r="K5" i="1" s="1"/>
  <c r="C6" i="1"/>
  <c r="C7" i="1"/>
  <c r="C8" i="1"/>
  <c r="C9" i="1"/>
  <c r="C10" i="1"/>
  <c r="C11" i="1"/>
  <c r="C12" i="1"/>
  <c r="H12" i="1" s="1"/>
  <c r="K12" i="1" s="1"/>
  <c r="C13" i="1"/>
  <c r="H13" i="1" s="1"/>
  <c r="K13" i="1" s="1"/>
  <c r="C14" i="1"/>
  <c r="C15" i="1"/>
  <c r="C4" i="1"/>
  <c r="H4" i="1" s="1"/>
  <c r="K4" i="1" s="1"/>
  <c r="L43" i="4" l="1"/>
  <c r="M43" i="4" s="1"/>
  <c r="O43" i="4" s="1"/>
  <c r="K44" i="4"/>
  <c r="L27" i="4"/>
  <c r="M27" i="4" s="1"/>
  <c r="O27" i="4" s="1"/>
  <c r="K28" i="4"/>
  <c r="S64" i="3"/>
  <c r="S52" i="3"/>
  <c r="S12" i="3"/>
  <c r="S86" i="3"/>
  <c r="S35" i="3"/>
  <c r="S31" i="3"/>
  <c r="S22" i="3"/>
  <c r="S37" i="3"/>
  <c r="S41" i="3"/>
  <c r="S66" i="3"/>
  <c r="S71" i="3"/>
  <c r="S75" i="3"/>
  <c r="S90" i="3"/>
  <c r="S26" i="3"/>
  <c r="S62" i="3"/>
  <c r="S84" i="3"/>
  <c r="S56" i="3"/>
  <c r="S65" i="3"/>
  <c r="S16" i="3"/>
  <c r="S61" i="3"/>
  <c r="S50" i="3"/>
  <c r="S80" i="3"/>
  <c r="S46" i="3"/>
  <c r="S76" i="3"/>
  <c r="S27" i="3"/>
  <c r="S42" i="3"/>
  <c r="S57" i="3"/>
  <c r="S72" i="3"/>
  <c r="S87" i="3"/>
  <c r="S23" i="3"/>
  <c r="S38" i="3"/>
  <c r="S53" i="3"/>
  <c r="S68" i="3"/>
  <c r="S83" i="3"/>
  <c r="S19" i="3"/>
  <c r="S34" i="3"/>
  <c r="S49" i="3"/>
  <c r="S79" i="3"/>
  <c r="S15" i="3"/>
  <c r="S30" i="3"/>
  <c r="S45" i="3"/>
  <c r="S60" i="3"/>
  <c r="S67" i="3"/>
  <c r="S82" i="3"/>
  <c r="S18" i="3"/>
  <c r="S33" i="3"/>
  <c r="S48" i="3"/>
  <c r="S63" i="3"/>
  <c r="S78" i="3"/>
  <c r="S14" i="3"/>
  <c r="S29" i="3"/>
  <c r="S44" i="3"/>
  <c r="S59" i="3"/>
  <c r="S74" i="3"/>
  <c r="S89" i="3"/>
  <c r="S25" i="3"/>
  <c r="S40" i="3"/>
  <c r="S55" i="3"/>
  <c r="S70" i="3"/>
  <c r="S85" i="3"/>
  <c r="S21" i="3"/>
  <c r="S36" i="3"/>
  <c r="S51" i="3"/>
  <c r="S81" i="3"/>
  <c r="S17" i="3"/>
  <c r="S32" i="3"/>
  <c r="S47" i="3"/>
  <c r="S77" i="3"/>
  <c r="S13" i="3"/>
  <c r="S43" i="3"/>
  <c r="S58" i="3"/>
  <c r="S73" i="3"/>
  <c r="S88" i="3"/>
  <c r="S24" i="3"/>
  <c r="S39" i="3"/>
  <c r="S54" i="3"/>
  <c r="S69" i="3"/>
  <c r="S20" i="3"/>
  <c r="R12" i="3"/>
  <c r="R84" i="3"/>
  <c r="R41" i="3"/>
  <c r="R66" i="3"/>
  <c r="O14" i="3"/>
  <c r="R14" i="3"/>
  <c r="R59" i="3"/>
  <c r="R31" i="3"/>
  <c r="R35" i="3"/>
  <c r="R53" i="3"/>
  <c r="R62" i="3"/>
  <c r="R64" i="3"/>
  <c r="C118" i="2"/>
  <c r="C110" i="2"/>
  <c r="C102" i="2"/>
  <c r="C94" i="2"/>
  <c r="C86" i="2"/>
  <c r="C78" i="2"/>
  <c r="C70" i="2"/>
  <c r="C39" i="2"/>
  <c r="C31" i="2"/>
  <c r="C23" i="2"/>
  <c r="C63" i="2"/>
  <c r="C55" i="2"/>
  <c r="C47" i="2"/>
  <c r="C114" i="2"/>
  <c r="C106" i="2"/>
  <c r="C98" i="2"/>
  <c r="C90" i="2"/>
  <c r="C82" i="2"/>
  <c r="C74" i="2"/>
  <c r="C66" i="2"/>
  <c r="C38" i="2"/>
  <c r="C30" i="2"/>
  <c r="C22" i="2"/>
  <c r="C62" i="2"/>
  <c r="C54" i="2"/>
  <c r="C46" i="2"/>
  <c r="C113" i="2"/>
  <c r="C105" i="2"/>
  <c r="C97" i="2"/>
  <c r="C89" i="2"/>
  <c r="C81" i="2"/>
  <c r="C73" i="2"/>
  <c r="H15" i="1"/>
  <c r="K15" i="1" s="1"/>
  <c r="H7" i="1"/>
  <c r="K7" i="1" s="1"/>
  <c r="H9" i="1"/>
  <c r="I9" i="1" s="1"/>
  <c r="H14" i="1"/>
  <c r="I14" i="1" s="1"/>
  <c r="H6" i="1"/>
  <c r="K6" i="1" s="1"/>
  <c r="L6" i="1" s="1"/>
  <c r="H8" i="1"/>
  <c r="K8" i="1" s="1"/>
  <c r="H11" i="1"/>
  <c r="I11" i="1" s="1"/>
  <c r="H10" i="1"/>
  <c r="I10" i="1" s="1"/>
  <c r="K14" i="1"/>
  <c r="I13" i="1"/>
  <c r="I12" i="1"/>
  <c r="I5" i="1"/>
  <c r="I4" i="1"/>
  <c r="L44" i="4" l="1"/>
  <c r="M44" i="4" s="1"/>
  <c r="O44" i="4" s="1"/>
  <c r="K45" i="4"/>
  <c r="L28" i="4"/>
  <c r="M28" i="4" s="1"/>
  <c r="O28" i="4" s="1"/>
  <c r="K29" i="4"/>
  <c r="K9" i="1"/>
  <c r="I6" i="1"/>
  <c r="J6" i="1" s="1"/>
  <c r="I7" i="1"/>
  <c r="I15" i="1"/>
  <c r="I8" i="1"/>
  <c r="K11" i="1"/>
  <c r="K10" i="1"/>
  <c r="K46" i="4" l="1"/>
  <c r="L45" i="4"/>
  <c r="M45" i="4" s="1"/>
  <c r="O45" i="4" s="1"/>
  <c r="K30" i="4"/>
  <c r="L30" i="4" s="1"/>
  <c r="M30" i="4" s="1"/>
  <c r="O30" i="4" s="1"/>
  <c r="L29" i="4"/>
  <c r="M29" i="4" s="1"/>
  <c r="O29" i="4" s="1"/>
  <c r="K47" i="4" l="1"/>
  <c r="L46" i="4"/>
  <c r="M46" i="4" s="1"/>
  <c r="O46" i="4" s="1"/>
  <c r="K48" i="4" l="1"/>
  <c r="L47" i="4"/>
  <c r="M47" i="4" s="1"/>
  <c r="O47" i="4" s="1"/>
  <c r="K49" i="4" l="1"/>
  <c r="L48" i="4"/>
  <c r="M48" i="4" s="1"/>
  <c r="O48" i="4" s="1"/>
  <c r="K50" i="4" l="1"/>
  <c r="L49" i="4"/>
  <c r="M49" i="4" s="1"/>
  <c r="O49" i="4" s="1"/>
  <c r="L50" i="4" l="1"/>
  <c r="M50" i="4" s="1"/>
  <c r="O50" i="4" s="1"/>
  <c r="K51" i="4"/>
  <c r="L51" i="4" s="1"/>
  <c r="M51" i="4" s="1"/>
  <c r="O51" i="4" s="1"/>
</calcChain>
</file>

<file path=xl/sharedStrings.xml><?xml version="1.0" encoding="utf-8"?>
<sst xmlns="http://schemas.openxmlformats.org/spreadsheetml/2006/main" count="111" uniqueCount="72">
  <si>
    <t>0A</t>
  </si>
  <si>
    <t>#</t>
  </si>
  <si>
    <t>mem adr</t>
  </si>
  <si>
    <t>cmd</t>
  </si>
  <si>
    <t>cmd op</t>
  </si>
  <si>
    <t>write data</t>
  </si>
  <si>
    <t>increment</t>
  </si>
  <si>
    <t>decrement</t>
  </si>
  <si>
    <t>read data</t>
  </si>
  <si>
    <t>00</t>
  </si>
  <si>
    <t>01</t>
  </si>
  <si>
    <t>10</t>
  </si>
  <si>
    <t>11</t>
  </si>
  <si>
    <t>TCON0</t>
  </si>
  <si>
    <t>msg</t>
  </si>
  <si>
    <t>110001111</t>
  </si>
  <si>
    <t>D9</t>
  </si>
  <si>
    <t>D8-D0</t>
  </si>
  <si>
    <t>TCON1</t>
  </si>
  <si>
    <t>msg[ ]</t>
  </si>
  <si>
    <t>04</t>
  </si>
  <si>
    <t>Comment</t>
  </si>
  <si>
    <t>VWP2</t>
  </si>
  <si>
    <t>VWP3</t>
  </si>
  <si>
    <t>d8-d0
dec</t>
  </si>
  <si>
    <t>06</t>
  </si>
  <si>
    <t>07</t>
  </si>
  <si>
    <t>0b</t>
  </si>
  <si>
    <t>0x</t>
  </si>
  <si>
    <t>to send</t>
  </si>
  <si>
    <t>length of msg to send</t>
  </si>
  <si>
    <t>VWP0</t>
  </si>
  <si>
    <t>potenciometer is of 7 bits</t>
  </si>
  <si>
    <t>can represent 2^7 positions</t>
  </si>
  <si>
    <t>V</t>
  </si>
  <si>
    <t>03</t>
  </si>
  <si>
    <t>ADC</t>
  </si>
  <si>
    <t>0-5V</t>
  </si>
  <si>
    <t>#pot_dig</t>
  </si>
  <si>
    <t>NVWP1</t>
  </si>
  <si>
    <t>set volatile Wiper 0</t>
  </si>
  <si>
    <t>set volatile Wiper 2</t>
  </si>
  <si>
    <t>set volatile Wiper 3</t>
  </si>
  <si>
    <t>set Non Volatile Wiper 1</t>
  </si>
  <si>
    <t>Servo is controlled with a wave of 20ms, but the control pulse is in a interval of 1ms to 2ms</t>
  </si>
  <si>
    <t>Fosc (Mhz)</t>
  </si>
  <si>
    <t>us</t>
  </si>
  <si>
    <t>TMRxL</t>
  </si>
  <si>
    <t>T0 [ms]</t>
  </si>
  <si>
    <t>T1 [ms]</t>
  </si>
  <si>
    <t>ang</t>
  </si>
  <si>
    <t># tic</t>
  </si>
  <si>
    <t>adc_conv</t>
  </si>
  <si>
    <t>adc_ang</t>
  </si>
  <si>
    <t>m_adc2timer</t>
  </si>
  <si>
    <t>b_adc2timer</t>
  </si>
  <si>
    <t>000</t>
  </si>
  <si>
    <t>001</t>
  </si>
  <si>
    <t>010</t>
  </si>
  <si>
    <t>011</t>
  </si>
  <si>
    <t>100</t>
  </si>
  <si>
    <t>101</t>
  </si>
  <si>
    <t>110</t>
  </si>
  <si>
    <t>111</t>
  </si>
  <si>
    <t>TMR0</t>
  </si>
  <si>
    <t>Period</t>
  </si>
  <si>
    <t>res</t>
  </si>
  <si>
    <t>PLL</t>
  </si>
  <si>
    <t>Hz</t>
  </si>
  <si>
    <t>A</t>
  </si>
  <si>
    <t>B (Hz)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</si>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</sst>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/>
    <xf numFmtId="11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2" borderId="1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Font="1"/>
    <xf numFmtId="0" fontId="2" fillId="0" borderId="0" xfId="0" applyNumberFormat="1" applyFont="1" applyAlignment="1">
      <alignment horizontal="center"/>
    </xf>
    <xf numFmtId="11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0"/>
  <sheetViews>
    <sheetView workbookViewId="0">
      <selection activeCell="H21" sqref="H21"/>
    </sheetView>
  </sheetViews>
  <sheetFormatPr defaultRowHeight="14.4"/>
  <cols>
    <col min="2" max="2" width="8.88671875" style="1"/>
    <col min="3" max="3" width="5" bestFit="1" customWidth="1"/>
    <col min="4" max="4" width="4.44140625" bestFit="1" customWidth="1"/>
    <col min="5" max="5" width="4.44140625" customWidth="1"/>
    <col min="6" max="6" width="6.109375" customWidth="1"/>
    <col min="7" max="7" width="10" bestFit="1" customWidth="1"/>
    <col min="8" max="8" width="17.33203125" bestFit="1" customWidth="1"/>
    <col min="10" max="10" width="4" bestFit="1" customWidth="1"/>
    <col min="12" max="12" width="4" bestFit="1" customWidth="1"/>
    <col min="14" max="14" width="23.5546875" bestFit="1" customWidth="1"/>
    <col min="15" max="16" width="8.88671875" customWidth="1"/>
  </cols>
  <sheetData>
    <row r="2" spans="1:18">
      <c r="A2" s="34" t="s">
        <v>29</v>
      </c>
      <c r="B2" s="28" t="s">
        <v>2</v>
      </c>
      <c r="C2" s="7" t="s">
        <v>1</v>
      </c>
      <c r="D2" s="28" t="s">
        <v>3</v>
      </c>
      <c r="E2" s="28" t="s">
        <v>16</v>
      </c>
      <c r="F2" s="30" t="s">
        <v>24</v>
      </c>
      <c r="G2" s="28" t="s">
        <v>17</v>
      </c>
      <c r="H2" s="28" t="s">
        <v>14</v>
      </c>
      <c r="I2" s="31" t="s">
        <v>19</v>
      </c>
      <c r="J2" s="32"/>
      <c r="K2" s="32"/>
      <c r="L2" s="33"/>
      <c r="M2" s="28" t="s">
        <v>21</v>
      </c>
      <c r="Q2" t="s">
        <v>4</v>
      </c>
    </row>
    <row r="3" spans="1:18">
      <c r="A3" s="34"/>
      <c r="B3" s="29"/>
      <c r="C3" s="7">
        <v>4</v>
      </c>
      <c r="D3" s="29"/>
      <c r="E3" s="29"/>
      <c r="F3" s="29"/>
      <c r="G3" s="29"/>
      <c r="H3" s="29"/>
      <c r="I3" s="9" t="s">
        <v>27</v>
      </c>
      <c r="J3" s="10" t="s">
        <v>28</v>
      </c>
      <c r="K3" s="10" t="s">
        <v>27</v>
      </c>
      <c r="L3" s="8" t="s">
        <v>28</v>
      </c>
      <c r="M3" s="29"/>
      <c r="Q3" s="3" t="s">
        <v>9</v>
      </c>
      <c r="R3" t="s">
        <v>5</v>
      </c>
    </row>
    <row r="4" spans="1:18">
      <c r="A4">
        <v>0</v>
      </c>
      <c r="B4" s="5" t="s">
        <v>20</v>
      </c>
      <c r="C4" s="4" t="str">
        <f>IF(B4&lt;&gt;"",HEX2BIN(B4,$C$3),"")</f>
        <v>0100</v>
      </c>
      <c r="D4" s="4" t="s">
        <v>9</v>
      </c>
      <c r="E4" s="4">
        <v>0</v>
      </c>
      <c r="F4" s="4">
        <f>BIN2DEC(G4)</f>
        <v>399</v>
      </c>
      <c r="G4" s="6" t="s">
        <v>15</v>
      </c>
      <c r="H4" s="4" t="str">
        <f>IF(AND(C4&lt;&gt;"",D4&lt;&gt;"",E4&lt;&gt;"",G4&lt;&gt;""),CONCATENATE(C4,D4,E4,LEFT(G4,1),"-",RIGHT(G4,8)),"")</f>
        <v>01000001-10001111</v>
      </c>
      <c r="I4" s="4" t="str">
        <f>LEFT(H4,8)</f>
        <v>01000001</v>
      </c>
      <c r="J4" s="4" t="str">
        <f>IF(AND(I4&lt;&gt;"",$A4=1),BIN2HEX(I4),"")</f>
        <v/>
      </c>
      <c r="K4" s="4" t="str">
        <f t="shared" ref="K4:K15" si="0">RIGHT(H4,8)</f>
        <v>10001111</v>
      </c>
      <c r="L4" s="4" t="str">
        <f>IF(AND(K4&lt;&gt;"",$A4=1),BIN2HEX(K4),"")</f>
        <v/>
      </c>
      <c r="M4" s="4" t="s">
        <v>13</v>
      </c>
      <c r="Q4" s="3" t="s">
        <v>10</v>
      </c>
      <c r="R4" t="s">
        <v>6</v>
      </c>
    </row>
    <row r="5" spans="1:18">
      <c r="A5">
        <v>0</v>
      </c>
      <c r="B5" s="5" t="s">
        <v>0</v>
      </c>
      <c r="C5" s="4" t="str">
        <f t="shared" ref="C5:C15" si="1">IF(B5&lt;&gt;"",HEX2BIN(B5,$C$3),"")</f>
        <v>1010</v>
      </c>
      <c r="D5" s="4" t="s">
        <v>9</v>
      </c>
      <c r="E5" s="4">
        <v>0</v>
      </c>
      <c r="F5" s="4">
        <f>BIN2DEC(G5)</f>
        <v>511</v>
      </c>
      <c r="G5" s="4">
        <v>111111111</v>
      </c>
      <c r="H5" s="4" t="str">
        <f>IF(AND(C5&lt;&gt;"",D5&lt;&gt;"",E5&lt;&gt;"",G5&lt;&gt;""),CONCATENATE(C5,D5,E5,LEFT(G5,1),"-",RIGHT(G5,8)),"")</f>
        <v>10100001-11111111</v>
      </c>
      <c r="I5" s="4" t="str">
        <f t="shared" ref="I5:I15" si="2">LEFT(H5,8)</f>
        <v>10100001</v>
      </c>
      <c r="J5" s="4" t="str">
        <f t="shared" ref="J5:J15" si="3">IF(AND(I5&lt;&gt;"",$A5=1),BIN2HEX(I5),"")</f>
        <v/>
      </c>
      <c r="K5" s="4" t="str">
        <f t="shared" si="0"/>
        <v>11111111</v>
      </c>
      <c r="L5" s="4" t="str">
        <f t="shared" ref="L5:L15" si="4">IF(AND(K5&lt;&gt;"",$A5=1),BIN2HEX(K5),"")</f>
        <v/>
      </c>
      <c r="M5" s="4" t="s">
        <v>18</v>
      </c>
      <c r="Q5" s="3" t="s">
        <v>11</v>
      </c>
      <c r="R5" t="s">
        <v>7</v>
      </c>
    </row>
    <row r="6" spans="1:18">
      <c r="A6">
        <v>1</v>
      </c>
      <c r="B6" s="5" t="s">
        <v>9</v>
      </c>
      <c r="C6" s="4" t="str">
        <f t="shared" si="1"/>
        <v>0000</v>
      </c>
      <c r="D6" s="4" t="s">
        <v>9</v>
      </c>
      <c r="E6" s="4">
        <v>0</v>
      </c>
      <c r="F6" s="4">
        <v>0</v>
      </c>
      <c r="G6" s="4" t="str">
        <f>IF(F6&lt;&gt;"",DEC2BIN(F6,9),"")</f>
        <v>000000000</v>
      </c>
      <c r="H6" s="4" t="str">
        <f t="shared" ref="H6:H15" si="5">IF(AND(C6&lt;&gt;"",D6&lt;&gt;"",E6&lt;&gt;"",G6&lt;&gt;""),CONCATENATE(C6,D6,E6,LEFT(G6,1),"-",RIGHT(G6,8)),"")</f>
        <v>00000000-00000000</v>
      </c>
      <c r="I6" s="4" t="str">
        <f t="shared" si="2"/>
        <v>00000000</v>
      </c>
      <c r="J6" s="4" t="str">
        <f t="shared" si="3"/>
        <v>0</v>
      </c>
      <c r="K6" s="4" t="str">
        <f t="shared" si="0"/>
        <v>00000000</v>
      </c>
      <c r="L6" s="4" t="str">
        <f t="shared" si="4"/>
        <v>0</v>
      </c>
      <c r="M6" s="4" t="s">
        <v>31</v>
      </c>
      <c r="N6" t="s">
        <v>40</v>
      </c>
      <c r="Q6" s="3" t="s">
        <v>12</v>
      </c>
      <c r="R6" t="s">
        <v>8</v>
      </c>
    </row>
    <row r="7" spans="1:18">
      <c r="A7">
        <v>1</v>
      </c>
      <c r="B7" s="5" t="s">
        <v>25</v>
      </c>
      <c r="C7" s="4" t="str">
        <f t="shared" si="1"/>
        <v>0110</v>
      </c>
      <c r="D7" s="4" t="s">
        <v>9</v>
      </c>
      <c r="E7" s="4">
        <v>0</v>
      </c>
      <c r="F7" s="4">
        <v>0</v>
      </c>
      <c r="G7" s="4" t="str">
        <f t="shared" ref="G7:G15" si="6">IF(F7&lt;&gt;"",DEC2BIN(F7,9),"")</f>
        <v>000000000</v>
      </c>
      <c r="H7" s="4" t="str">
        <f t="shared" si="5"/>
        <v>01100000-00000000</v>
      </c>
      <c r="I7" s="4" t="str">
        <f t="shared" si="2"/>
        <v>01100000</v>
      </c>
      <c r="J7" s="4" t="str">
        <f t="shared" si="3"/>
        <v>60</v>
      </c>
      <c r="K7" s="4" t="str">
        <f t="shared" si="0"/>
        <v>00000000</v>
      </c>
      <c r="L7" s="4" t="str">
        <f t="shared" si="4"/>
        <v>0</v>
      </c>
      <c r="M7" s="4" t="s">
        <v>22</v>
      </c>
      <c r="N7" t="s">
        <v>41</v>
      </c>
    </row>
    <row r="8" spans="1:18">
      <c r="A8">
        <v>1</v>
      </c>
      <c r="B8" s="5" t="s">
        <v>26</v>
      </c>
      <c r="C8" s="4" t="str">
        <f t="shared" si="1"/>
        <v>0111</v>
      </c>
      <c r="D8" s="4" t="s">
        <v>9</v>
      </c>
      <c r="E8" s="4">
        <v>0</v>
      </c>
      <c r="F8" s="4">
        <v>0</v>
      </c>
      <c r="G8" s="4" t="str">
        <f t="shared" si="6"/>
        <v>000000000</v>
      </c>
      <c r="H8" s="4" t="str">
        <f t="shared" si="5"/>
        <v>01110000-00000000</v>
      </c>
      <c r="I8" s="4" t="str">
        <f t="shared" si="2"/>
        <v>01110000</v>
      </c>
      <c r="J8" s="4" t="str">
        <f t="shared" si="3"/>
        <v>70</v>
      </c>
      <c r="K8" s="4" t="str">
        <f t="shared" si="0"/>
        <v>00000000</v>
      </c>
      <c r="L8" s="4" t="str">
        <f t="shared" si="4"/>
        <v>0</v>
      </c>
      <c r="M8" s="4" t="s">
        <v>23</v>
      </c>
      <c r="N8" t="s">
        <v>42</v>
      </c>
    </row>
    <row r="9" spans="1:18">
      <c r="A9">
        <v>0</v>
      </c>
      <c r="B9" s="5" t="s">
        <v>35</v>
      </c>
      <c r="C9" s="4" t="str">
        <f t="shared" si="1"/>
        <v>0011</v>
      </c>
      <c r="D9" s="4" t="s">
        <v>9</v>
      </c>
      <c r="E9" s="4">
        <v>0</v>
      </c>
      <c r="F9" s="4">
        <v>2</v>
      </c>
      <c r="G9" s="4" t="str">
        <f t="shared" si="6"/>
        <v>000000010</v>
      </c>
      <c r="H9" s="4" t="str">
        <f t="shared" si="5"/>
        <v>00110000-00000010</v>
      </c>
      <c r="I9" s="4" t="str">
        <f t="shared" si="2"/>
        <v>00110000</v>
      </c>
      <c r="J9" s="4" t="str">
        <f t="shared" si="3"/>
        <v/>
      </c>
      <c r="K9" s="4" t="str">
        <f t="shared" si="0"/>
        <v>00000010</v>
      </c>
      <c r="L9" s="4" t="str">
        <f t="shared" si="4"/>
        <v/>
      </c>
      <c r="M9" s="4" t="s">
        <v>39</v>
      </c>
      <c r="N9" t="s">
        <v>43</v>
      </c>
    </row>
    <row r="10" spans="1:18">
      <c r="A10">
        <v>0</v>
      </c>
      <c r="B10" s="5"/>
      <c r="C10" s="4" t="str">
        <f t="shared" si="1"/>
        <v/>
      </c>
      <c r="D10" s="4"/>
      <c r="E10" s="4">
        <v>0</v>
      </c>
      <c r="F10" s="4"/>
      <c r="G10" s="4" t="str">
        <f t="shared" si="6"/>
        <v/>
      </c>
      <c r="H10" s="4" t="str">
        <f t="shared" si="5"/>
        <v/>
      </c>
      <c r="I10" s="4" t="str">
        <f t="shared" si="2"/>
        <v/>
      </c>
      <c r="J10" s="4" t="str">
        <f t="shared" si="3"/>
        <v/>
      </c>
      <c r="K10" s="4" t="str">
        <f t="shared" si="0"/>
        <v/>
      </c>
      <c r="L10" s="4" t="str">
        <f t="shared" si="4"/>
        <v/>
      </c>
      <c r="M10" s="4"/>
    </row>
    <row r="11" spans="1:18">
      <c r="A11">
        <v>0</v>
      </c>
      <c r="B11" s="5"/>
      <c r="C11" s="4" t="str">
        <f t="shared" si="1"/>
        <v/>
      </c>
      <c r="D11" s="4"/>
      <c r="E11" s="4">
        <v>0</v>
      </c>
      <c r="F11" s="4"/>
      <c r="G11" s="4" t="str">
        <f t="shared" si="6"/>
        <v/>
      </c>
      <c r="H11" s="4" t="str">
        <f t="shared" si="5"/>
        <v/>
      </c>
      <c r="I11" s="4" t="str">
        <f t="shared" si="2"/>
        <v/>
      </c>
      <c r="J11" s="4" t="str">
        <f t="shared" si="3"/>
        <v/>
      </c>
      <c r="K11" s="4" t="str">
        <f t="shared" si="0"/>
        <v/>
      </c>
      <c r="L11" s="4" t="str">
        <f t="shared" si="4"/>
        <v/>
      </c>
      <c r="M11" s="4"/>
    </row>
    <row r="12" spans="1:18">
      <c r="A12">
        <v>0</v>
      </c>
      <c r="B12" s="5"/>
      <c r="C12" s="4" t="str">
        <f t="shared" si="1"/>
        <v/>
      </c>
      <c r="D12" s="4"/>
      <c r="E12" s="4">
        <v>0</v>
      </c>
      <c r="F12" s="4"/>
      <c r="G12" s="4" t="str">
        <f t="shared" si="6"/>
        <v/>
      </c>
      <c r="H12" s="4" t="str">
        <f t="shared" si="5"/>
        <v/>
      </c>
      <c r="I12" s="4" t="str">
        <f t="shared" si="2"/>
        <v/>
      </c>
      <c r="J12" s="4" t="str">
        <f t="shared" si="3"/>
        <v/>
      </c>
      <c r="K12" s="4" t="str">
        <f t="shared" si="0"/>
        <v/>
      </c>
      <c r="L12" s="4" t="str">
        <f t="shared" si="4"/>
        <v/>
      </c>
      <c r="M12" s="4"/>
    </row>
    <row r="13" spans="1:18">
      <c r="A13">
        <v>0</v>
      </c>
      <c r="B13" s="5"/>
      <c r="C13" s="4" t="str">
        <f t="shared" si="1"/>
        <v/>
      </c>
      <c r="D13" s="4"/>
      <c r="E13" s="4">
        <v>0</v>
      </c>
      <c r="F13" s="4"/>
      <c r="G13" s="4" t="str">
        <f t="shared" si="6"/>
        <v/>
      </c>
      <c r="H13" s="4" t="str">
        <f t="shared" si="5"/>
        <v/>
      </c>
      <c r="I13" s="4" t="str">
        <f t="shared" si="2"/>
        <v/>
      </c>
      <c r="J13" s="4" t="str">
        <f t="shared" si="3"/>
        <v/>
      </c>
      <c r="K13" s="4" t="str">
        <f t="shared" si="0"/>
        <v/>
      </c>
      <c r="L13" s="4" t="str">
        <f t="shared" si="4"/>
        <v/>
      </c>
      <c r="M13" s="4"/>
    </row>
    <row r="14" spans="1:18">
      <c r="A14">
        <v>0</v>
      </c>
      <c r="B14" s="5"/>
      <c r="C14" s="4" t="str">
        <f t="shared" si="1"/>
        <v/>
      </c>
      <c r="D14" s="4"/>
      <c r="E14" s="4">
        <v>0</v>
      </c>
      <c r="F14" s="4"/>
      <c r="G14" s="4" t="str">
        <f t="shared" si="6"/>
        <v/>
      </c>
      <c r="H14" s="4" t="str">
        <f t="shared" si="5"/>
        <v/>
      </c>
      <c r="I14" s="4" t="str">
        <f t="shared" si="2"/>
        <v/>
      </c>
      <c r="J14" s="4" t="str">
        <f t="shared" si="3"/>
        <v/>
      </c>
      <c r="K14" s="4" t="str">
        <f t="shared" si="0"/>
        <v/>
      </c>
      <c r="L14" s="4" t="str">
        <f t="shared" si="4"/>
        <v/>
      </c>
      <c r="M14" s="4"/>
    </row>
    <row r="15" spans="1:18">
      <c r="A15">
        <v>0</v>
      </c>
      <c r="B15" s="5"/>
      <c r="C15" s="4" t="str">
        <f t="shared" si="1"/>
        <v/>
      </c>
      <c r="D15" s="4"/>
      <c r="E15" s="4">
        <v>0</v>
      </c>
      <c r="F15" s="4"/>
      <c r="G15" s="4" t="str">
        <f t="shared" si="6"/>
        <v/>
      </c>
      <c r="H15" s="4" t="str">
        <f t="shared" si="5"/>
        <v/>
      </c>
      <c r="I15" s="4" t="str">
        <f t="shared" si="2"/>
        <v/>
      </c>
      <c r="J15" s="4" t="str">
        <f t="shared" si="3"/>
        <v/>
      </c>
      <c r="K15" s="4" t="str">
        <f t="shared" si="0"/>
        <v/>
      </c>
      <c r="L15" s="4" t="str">
        <f t="shared" si="4"/>
        <v/>
      </c>
      <c r="M15" s="4"/>
    </row>
    <row r="16" spans="1:18">
      <c r="B16" s="2"/>
      <c r="I16" s="26" t="s">
        <v>30</v>
      </c>
      <c r="J16" s="26"/>
      <c r="K16" s="27"/>
      <c r="L16" s="11">
        <f>COUNTIF(A4:A15,"=1")*2</f>
        <v>6</v>
      </c>
    </row>
    <row r="17" spans="2:2">
      <c r="B17" s="2"/>
    </row>
    <row r="18" spans="2:2">
      <c r="B18" s="2"/>
    </row>
    <row r="20" spans="2:2">
      <c r="B20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</sheetData>
  <mergeCells count="10">
    <mergeCell ref="M2:M3"/>
    <mergeCell ref="E2:E3"/>
    <mergeCell ref="F2:F3"/>
    <mergeCell ref="I2:L2"/>
    <mergeCell ref="A2:A3"/>
    <mergeCell ref="I16:K16"/>
    <mergeCell ref="B2:B3"/>
    <mergeCell ref="D2:D3"/>
    <mergeCell ref="G2:G3"/>
    <mergeCell ref="H2:H3"/>
  </mergeCells>
  <dataValidations count="1">
    <dataValidation type="list" allowBlank="1" showInputMessage="1" showErrorMessage="1" sqref="D4:D15">
      <formula1>$Q$3:$Q$6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77"/>
  <sheetViews>
    <sheetView workbookViewId="0">
      <selection activeCell="J20" sqref="J20"/>
    </sheetView>
  </sheetViews>
  <sheetFormatPr defaultRowHeight="14.4"/>
  <sheetData>
    <row r="3" spans="2:7">
      <c r="B3" t="s">
        <v>32</v>
      </c>
      <c r="E3">
        <f>2^7</f>
        <v>128</v>
      </c>
    </row>
    <row r="4" spans="2:7">
      <c r="B4" t="s">
        <v>33</v>
      </c>
    </row>
    <row r="8" spans="2:7">
      <c r="C8">
        <v>0</v>
      </c>
      <c r="D8">
        <v>5</v>
      </c>
    </row>
    <row r="9" spans="2:7">
      <c r="C9">
        <v>0</v>
      </c>
      <c r="D9">
        <v>1024</v>
      </c>
      <c r="E9" s="12">
        <f>($D$8-$C$8)/D9</f>
        <v>4.8828125E-3</v>
      </c>
      <c r="F9" t="s">
        <v>34</v>
      </c>
      <c r="G9" s="14"/>
    </row>
    <row r="10" spans="2:7">
      <c r="B10">
        <f>D9/D10</f>
        <v>8</v>
      </c>
      <c r="C10">
        <v>0</v>
      </c>
      <c r="D10">
        <v>128</v>
      </c>
      <c r="E10" s="12">
        <f>($D$8-$C$8)/D10</f>
        <v>3.90625E-2</v>
      </c>
      <c r="F10" t="s">
        <v>34</v>
      </c>
      <c r="G10" s="14"/>
    </row>
    <row r="11" spans="2:7">
      <c r="C11">
        <v>2.5</v>
      </c>
      <c r="D11">
        <v>5</v>
      </c>
      <c r="E11" s="12">
        <f>($D$11-$C$11)/D10</f>
        <v>1.953125E-2</v>
      </c>
      <c r="F11" t="s">
        <v>34</v>
      </c>
      <c r="G11" s="14"/>
    </row>
    <row r="12" spans="2:7">
      <c r="E12" s="13"/>
      <c r="G12" s="14"/>
    </row>
    <row r="13" spans="2:7">
      <c r="E13" s="13"/>
      <c r="G13" s="14"/>
    </row>
    <row r="14" spans="2:7">
      <c r="B14" s="15" t="s">
        <v>36</v>
      </c>
      <c r="C14" s="15" t="s">
        <v>37</v>
      </c>
      <c r="D14" s="15" t="s">
        <v>38</v>
      </c>
      <c r="G14" s="14"/>
    </row>
    <row r="15" spans="2:7">
      <c r="B15">
        <v>0</v>
      </c>
      <c r="C15">
        <f>B15*$E$9</f>
        <v>0</v>
      </c>
      <c r="D15">
        <f t="shared" ref="D15:D46" si="0">ROUND(B15/$B$10,0)</f>
        <v>0</v>
      </c>
      <c r="E15">
        <f>D15*$E$11+$C$11</f>
        <v>2.5</v>
      </c>
      <c r="G15" s="14"/>
    </row>
    <row r="16" spans="2:7">
      <c r="B16">
        <v>10</v>
      </c>
      <c r="C16">
        <f>B16*$E$9</f>
        <v>4.8828125E-2</v>
      </c>
      <c r="D16">
        <f t="shared" si="0"/>
        <v>1</v>
      </c>
      <c r="E16">
        <f t="shared" ref="E16:E79" si="1">D16*$E$11+$C$11</f>
        <v>2.51953125</v>
      </c>
      <c r="G16" s="14"/>
    </row>
    <row r="17" spans="2:7">
      <c r="B17">
        <v>20</v>
      </c>
      <c r="C17">
        <f t="shared" ref="C17:C80" si="2">B17*$E$9</f>
        <v>9.765625E-2</v>
      </c>
      <c r="D17">
        <f t="shared" si="0"/>
        <v>3</v>
      </c>
      <c r="E17">
        <f t="shared" si="1"/>
        <v>2.55859375</v>
      </c>
      <c r="G17" s="14"/>
    </row>
    <row r="18" spans="2:7">
      <c r="B18">
        <v>30</v>
      </c>
      <c r="C18">
        <f t="shared" si="2"/>
        <v>0.146484375</v>
      </c>
      <c r="D18">
        <f t="shared" si="0"/>
        <v>4</v>
      </c>
      <c r="E18">
        <f t="shared" si="1"/>
        <v>2.578125</v>
      </c>
      <c r="G18" s="14"/>
    </row>
    <row r="19" spans="2:7">
      <c r="B19">
        <v>40</v>
      </c>
      <c r="C19">
        <f t="shared" si="2"/>
        <v>0.1953125</v>
      </c>
      <c r="D19">
        <f t="shared" si="0"/>
        <v>5</v>
      </c>
      <c r="E19">
        <f t="shared" si="1"/>
        <v>2.59765625</v>
      </c>
      <c r="G19" s="14"/>
    </row>
    <row r="20" spans="2:7">
      <c r="B20">
        <v>50</v>
      </c>
      <c r="C20">
        <f t="shared" si="2"/>
        <v>0.244140625</v>
      </c>
      <c r="D20">
        <f t="shared" si="0"/>
        <v>6</v>
      </c>
      <c r="E20">
        <f t="shared" si="1"/>
        <v>2.6171875</v>
      </c>
      <c r="G20" s="14"/>
    </row>
    <row r="21" spans="2:7">
      <c r="B21">
        <v>60</v>
      </c>
      <c r="C21">
        <f t="shared" si="2"/>
        <v>0.29296875</v>
      </c>
      <c r="D21">
        <f t="shared" si="0"/>
        <v>8</v>
      </c>
      <c r="E21">
        <f t="shared" si="1"/>
        <v>2.65625</v>
      </c>
      <c r="G21" s="14"/>
    </row>
    <row r="22" spans="2:7">
      <c r="B22">
        <v>70</v>
      </c>
      <c r="C22">
        <f t="shared" si="2"/>
        <v>0.341796875</v>
      </c>
      <c r="D22">
        <f t="shared" si="0"/>
        <v>9</v>
      </c>
      <c r="E22">
        <f t="shared" si="1"/>
        <v>2.67578125</v>
      </c>
      <c r="G22" s="14"/>
    </row>
    <row r="23" spans="2:7">
      <c r="B23">
        <v>80</v>
      </c>
      <c r="C23">
        <f t="shared" si="2"/>
        <v>0.390625</v>
      </c>
      <c r="D23">
        <f t="shared" si="0"/>
        <v>10</v>
      </c>
      <c r="E23">
        <f t="shared" si="1"/>
        <v>2.6953125</v>
      </c>
      <c r="G23" s="14"/>
    </row>
    <row r="24" spans="2:7">
      <c r="B24">
        <v>90</v>
      </c>
      <c r="C24">
        <f t="shared" si="2"/>
        <v>0.439453125</v>
      </c>
      <c r="D24">
        <f t="shared" si="0"/>
        <v>11</v>
      </c>
      <c r="E24">
        <f t="shared" si="1"/>
        <v>2.71484375</v>
      </c>
      <c r="G24" s="14"/>
    </row>
    <row r="25" spans="2:7">
      <c r="B25">
        <v>100</v>
      </c>
      <c r="C25">
        <f t="shared" si="2"/>
        <v>0.48828125</v>
      </c>
      <c r="D25">
        <f t="shared" si="0"/>
        <v>13</v>
      </c>
      <c r="E25">
        <f t="shared" si="1"/>
        <v>2.75390625</v>
      </c>
      <c r="G25" s="14"/>
    </row>
    <row r="26" spans="2:7">
      <c r="B26">
        <v>110</v>
      </c>
      <c r="C26">
        <f t="shared" si="2"/>
        <v>0.537109375</v>
      </c>
      <c r="D26">
        <f t="shared" si="0"/>
        <v>14</v>
      </c>
      <c r="E26">
        <f t="shared" si="1"/>
        <v>2.7734375</v>
      </c>
      <c r="G26" s="14"/>
    </row>
    <row r="27" spans="2:7">
      <c r="B27">
        <v>120</v>
      </c>
      <c r="C27">
        <f t="shared" si="2"/>
        <v>0.5859375</v>
      </c>
      <c r="D27">
        <f t="shared" si="0"/>
        <v>15</v>
      </c>
      <c r="E27">
        <f t="shared" si="1"/>
        <v>2.79296875</v>
      </c>
      <c r="G27" s="14"/>
    </row>
    <row r="28" spans="2:7">
      <c r="B28">
        <v>130</v>
      </c>
      <c r="C28">
        <f t="shared" si="2"/>
        <v>0.634765625</v>
      </c>
      <c r="D28">
        <f t="shared" si="0"/>
        <v>16</v>
      </c>
      <c r="E28">
        <f t="shared" si="1"/>
        <v>2.8125</v>
      </c>
      <c r="G28" s="14"/>
    </row>
    <row r="29" spans="2:7">
      <c r="B29">
        <v>140</v>
      </c>
      <c r="C29">
        <f t="shared" si="2"/>
        <v>0.68359375</v>
      </c>
      <c r="D29">
        <f t="shared" si="0"/>
        <v>18</v>
      </c>
      <c r="E29">
        <f t="shared" si="1"/>
        <v>2.8515625</v>
      </c>
      <c r="G29" s="14"/>
    </row>
    <row r="30" spans="2:7">
      <c r="B30">
        <v>150</v>
      </c>
      <c r="C30">
        <f t="shared" si="2"/>
        <v>0.732421875</v>
      </c>
      <c r="D30">
        <f t="shared" si="0"/>
        <v>19</v>
      </c>
      <c r="E30">
        <f t="shared" si="1"/>
        <v>2.87109375</v>
      </c>
      <c r="G30" s="14"/>
    </row>
    <row r="31" spans="2:7">
      <c r="B31">
        <v>160</v>
      </c>
      <c r="C31">
        <f t="shared" si="2"/>
        <v>0.78125</v>
      </c>
      <c r="D31">
        <f t="shared" si="0"/>
        <v>20</v>
      </c>
      <c r="E31">
        <f t="shared" si="1"/>
        <v>2.890625</v>
      </c>
      <c r="G31" s="14"/>
    </row>
    <row r="32" spans="2:7">
      <c r="B32">
        <v>170</v>
      </c>
      <c r="C32">
        <f t="shared" si="2"/>
        <v>0.830078125</v>
      </c>
      <c r="D32">
        <f t="shared" si="0"/>
        <v>21</v>
      </c>
      <c r="E32">
        <f t="shared" si="1"/>
        <v>2.91015625</v>
      </c>
      <c r="G32" s="14"/>
    </row>
    <row r="33" spans="2:7">
      <c r="B33">
        <v>180</v>
      </c>
      <c r="C33">
        <f t="shared" si="2"/>
        <v>0.87890625</v>
      </c>
      <c r="D33">
        <f t="shared" si="0"/>
        <v>23</v>
      </c>
      <c r="E33">
        <f t="shared" si="1"/>
        <v>2.94921875</v>
      </c>
      <c r="G33" s="14"/>
    </row>
    <row r="34" spans="2:7">
      <c r="B34">
        <v>190</v>
      </c>
      <c r="C34">
        <f t="shared" si="2"/>
        <v>0.927734375</v>
      </c>
      <c r="D34">
        <f t="shared" si="0"/>
        <v>24</v>
      </c>
      <c r="E34">
        <f t="shared" si="1"/>
        <v>2.96875</v>
      </c>
      <c r="G34" s="14"/>
    </row>
    <row r="35" spans="2:7">
      <c r="B35">
        <v>200</v>
      </c>
      <c r="C35">
        <f t="shared" si="2"/>
        <v>0.9765625</v>
      </c>
      <c r="D35">
        <f t="shared" si="0"/>
        <v>25</v>
      </c>
      <c r="E35">
        <f t="shared" si="1"/>
        <v>2.98828125</v>
      </c>
      <c r="G35" s="14"/>
    </row>
    <row r="36" spans="2:7">
      <c r="B36">
        <v>210</v>
      </c>
      <c r="C36">
        <f t="shared" si="2"/>
        <v>1.025390625</v>
      </c>
      <c r="D36">
        <f t="shared" si="0"/>
        <v>26</v>
      </c>
      <c r="E36">
        <f t="shared" si="1"/>
        <v>3.0078125</v>
      </c>
      <c r="G36" s="14"/>
    </row>
    <row r="37" spans="2:7">
      <c r="B37">
        <v>220</v>
      </c>
      <c r="C37">
        <f t="shared" si="2"/>
        <v>1.07421875</v>
      </c>
      <c r="D37">
        <f t="shared" si="0"/>
        <v>28</v>
      </c>
      <c r="E37">
        <f t="shared" si="1"/>
        <v>3.046875</v>
      </c>
      <c r="G37" s="14"/>
    </row>
    <row r="38" spans="2:7">
      <c r="B38">
        <v>230</v>
      </c>
      <c r="C38">
        <f t="shared" si="2"/>
        <v>1.123046875</v>
      </c>
      <c r="D38">
        <f t="shared" si="0"/>
        <v>29</v>
      </c>
      <c r="E38">
        <f t="shared" si="1"/>
        <v>3.06640625</v>
      </c>
      <c r="G38" s="14"/>
    </row>
    <row r="39" spans="2:7">
      <c r="B39">
        <v>240</v>
      </c>
      <c r="C39">
        <f t="shared" si="2"/>
        <v>1.171875</v>
      </c>
      <c r="D39">
        <f t="shared" si="0"/>
        <v>30</v>
      </c>
      <c r="E39">
        <f t="shared" si="1"/>
        <v>3.0859375</v>
      </c>
      <c r="G39" s="14"/>
    </row>
    <row r="40" spans="2:7">
      <c r="B40">
        <v>250</v>
      </c>
      <c r="C40">
        <f t="shared" si="2"/>
        <v>1.220703125</v>
      </c>
      <c r="D40">
        <f t="shared" si="0"/>
        <v>31</v>
      </c>
      <c r="E40">
        <f t="shared" si="1"/>
        <v>3.10546875</v>
      </c>
      <c r="G40" s="14"/>
    </row>
    <row r="41" spans="2:7">
      <c r="B41">
        <v>260</v>
      </c>
      <c r="C41">
        <f t="shared" si="2"/>
        <v>1.26953125</v>
      </c>
      <c r="D41">
        <f t="shared" si="0"/>
        <v>33</v>
      </c>
      <c r="E41">
        <f t="shared" si="1"/>
        <v>3.14453125</v>
      </c>
      <c r="G41" s="14"/>
    </row>
    <row r="42" spans="2:7">
      <c r="B42">
        <v>270</v>
      </c>
      <c r="C42">
        <f t="shared" si="2"/>
        <v>1.318359375</v>
      </c>
      <c r="D42">
        <f t="shared" si="0"/>
        <v>34</v>
      </c>
      <c r="E42">
        <f t="shared" si="1"/>
        <v>3.1640625</v>
      </c>
      <c r="G42" s="14"/>
    </row>
    <row r="43" spans="2:7">
      <c r="B43">
        <v>280</v>
      </c>
      <c r="C43">
        <f t="shared" si="2"/>
        <v>1.3671875</v>
      </c>
      <c r="D43">
        <f t="shared" si="0"/>
        <v>35</v>
      </c>
      <c r="E43">
        <f t="shared" si="1"/>
        <v>3.18359375</v>
      </c>
      <c r="G43" s="14"/>
    </row>
    <row r="44" spans="2:7">
      <c r="B44">
        <v>290</v>
      </c>
      <c r="C44">
        <f t="shared" si="2"/>
        <v>1.416015625</v>
      </c>
      <c r="D44">
        <f t="shared" si="0"/>
        <v>36</v>
      </c>
      <c r="E44">
        <f t="shared" si="1"/>
        <v>3.203125</v>
      </c>
      <c r="G44" s="14"/>
    </row>
    <row r="45" spans="2:7">
      <c r="B45">
        <v>300</v>
      </c>
      <c r="C45">
        <f t="shared" si="2"/>
        <v>1.46484375</v>
      </c>
      <c r="D45">
        <f t="shared" si="0"/>
        <v>38</v>
      </c>
      <c r="E45">
        <f t="shared" si="1"/>
        <v>3.2421875</v>
      </c>
      <c r="G45" s="14"/>
    </row>
    <row r="46" spans="2:7">
      <c r="B46">
        <v>310</v>
      </c>
      <c r="C46">
        <f t="shared" si="2"/>
        <v>1.513671875</v>
      </c>
      <c r="D46">
        <f t="shared" si="0"/>
        <v>39</v>
      </c>
      <c r="E46">
        <f t="shared" si="1"/>
        <v>3.26171875</v>
      </c>
      <c r="G46" s="14"/>
    </row>
    <row r="47" spans="2:7">
      <c r="B47">
        <v>320</v>
      </c>
      <c r="C47">
        <f t="shared" si="2"/>
        <v>1.5625</v>
      </c>
      <c r="D47">
        <f t="shared" ref="D47:D78" si="3">ROUND(B47/$B$10,0)</f>
        <v>40</v>
      </c>
      <c r="E47">
        <f t="shared" si="1"/>
        <v>3.28125</v>
      </c>
      <c r="G47" s="14"/>
    </row>
    <row r="48" spans="2:7">
      <c r="B48">
        <v>330</v>
      </c>
      <c r="C48">
        <f t="shared" si="2"/>
        <v>1.611328125</v>
      </c>
      <c r="D48">
        <f t="shared" si="3"/>
        <v>41</v>
      </c>
      <c r="E48">
        <f t="shared" si="1"/>
        <v>3.30078125</v>
      </c>
      <c r="G48" s="14"/>
    </row>
    <row r="49" spans="2:7">
      <c r="B49">
        <v>340</v>
      </c>
      <c r="C49">
        <f t="shared" si="2"/>
        <v>1.66015625</v>
      </c>
      <c r="D49">
        <f t="shared" si="3"/>
        <v>43</v>
      </c>
      <c r="E49">
        <f t="shared" si="1"/>
        <v>3.33984375</v>
      </c>
      <c r="G49" s="14"/>
    </row>
    <row r="50" spans="2:7">
      <c r="B50">
        <v>350</v>
      </c>
      <c r="C50">
        <f t="shared" si="2"/>
        <v>1.708984375</v>
      </c>
      <c r="D50">
        <f t="shared" si="3"/>
        <v>44</v>
      </c>
      <c r="E50">
        <f t="shared" si="1"/>
        <v>3.359375</v>
      </c>
      <c r="G50" s="14"/>
    </row>
    <row r="51" spans="2:7">
      <c r="B51">
        <v>360</v>
      </c>
      <c r="C51">
        <f t="shared" si="2"/>
        <v>1.7578125</v>
      </c>
      <c r="D51">
        <f t="shared" si="3"/>
        <v>45</v>
      </c>
      <c r="E51">
        <f t="shared" si="1"/>
        <v>3.37890625</v>
      </c>
      <c r="G51" s="14"/>
    </row>
    <row r="52" spans="2:7">
      <c r="B52">
        <v>370</v>
      </c>
      <c r="C52">
        <f t="shared" si="2"/>
        <v>1.806640625</v>
      </c>
      <c r="D52">
        <f t="shared" si="3"/>
        <v>46</v>
      </c>
      <c r="E52">
        <f t="shared" si="1"/>
        <v>3.3984375</v>
      </c>
      <c r="G52" s="14"/>
    </row>
    <row r="53" spans="2:7">
      <c r="B53">
        <v>380</v>
      </c>
      <c r="C53">
        <f t="shared" si="2"/>
        <v>1.85546875</v>
      </c>
      <c r="D53">
        <f t="shared" si="3"/>
        <v>48</v>
      </c>
      <c r="E53">
        <f t="shared" si="1"/>
        <v>3.4375</v>
      </c>
      <c r="G53" s="14"/>
    </row>
    <row r="54" spans="2:7">
      <c r="B54">
        <v>390</v>
      </c>
      <c r="C54">
        <f t="shared" si="2"/>
        <v>1.904296875</v>
      </c>
      <c r="D54">
        <f t="shared" si="3"/>
        <v>49</v>
      </c>
      <c r="E54">
        <f t="shared" si="1"/>
        <v>3.45703125</v>
      </c>
      <c r="G54" s="14"/>
    </row>
    <row r="55" spans="2:7">
      <c r="B55">
        <v>400</v>
      </c>
      <c r="C55">
        <f t="shared" si="2"/>
        <v>1.953125</v>
      </c>
      <c r="D55">
        <f t="shared" si="3"/>
        <v>50</v>
      </c>
      <c r="E55">
        <f t="shared" si="1"/>
        <v>3.4765625</v>
      </c>
      <c r="G55" s="14"/>
    </row>
    <row r="56" spans="2:7">
      <c r="B56">
        <v>410</v>
      </c>
      <c r="C56">
        <f t="shared" si="2"/>
        <v>2.001953125</v>
      </c>
      <c r="D56">
        <f t="shared" si="3"/>
        <v>51</v>
      </c>
      <c r="E56">
        <f t="shared" si="1"/>
        <v>3.49609375</v>
      </c>
      <c r="G56" s="14"/>
    </row>
    <row r="57" spans="2:7">
      <c r="B57">
        <v>420</v>
      </c>
      <c r="C57">
        <f t="shared" si="2"/>
        <v>2.05078125</v>
      </c>
      <c r="D57">
        <f t="shared" si="3"/>
        <v>53</v>
      </c>
      <c r="E57">
        <f t="shared" si="1"/>
        <v>3.53515625</v>
      </c>
      <c r="G57" s="14"/>
    </row>
    <row r="58" spans="2:7">
      <c r="B58">
        <v>430</v>
      </c>
      <c r="C58">
        <f t="shared" si="2"/>
        <v>2.099609375</v>
      </c>
      <c r="D58">
        <f t="shared" si="3"/>
        <v>54</v>
      </c>
      <c r="E58">
        <f t="shared" si="1"/>
        <v>3.5546875</v>
      </c>
      <c r="G58" s="14"/>
    </row>
    <row r="59" spans="2:7">
      <c r="B59">
        <v>440</v>
      </c>
      <c r="C59">
        <f t="shared" si="2"/>
        <v>2.1484375</v>
      </c>
      <c r="D59">
        <f t="shared" si="3"/>
        <v>55</v>
      </c>
      <c r="E59">
        <f t="shared" si="1"/>
        <v>3.57421875</v>
      </c>
      <c r="G59" s="14"/>
    </row>
    <row r="60" spans="2:7">
      <c r="B60">
        <v>450</v>
      </c>
      <c r="C60">
        <f t="shared" si="2"/>
        <v>2.197265625</v>
      </c>
      <c r="D60">
        <f t="shared" si="3"/>
        <v>56</v>
      </c>
      <c r="E60">
        <f t="shared" si="1"/>
        <v>3.59375</v>
      </c>
      <c r="G60" s="14"/>
    </row>
    <row r="61" spans="2:7">
      <c r="B61">
        <v>460</v>
      </c>
      <c r="C61">
        <f t="shared" si="2"/>
        <v>2.24609375</v>
      </c>
      <c r="D61">
        <f t="shared" si="3"/>
        <v>58</v>
      </c>
      <c r="E61">
        <f t="shared" si="1"/>
        <v>3.6328125</v>
      </c>
      <c r="G61" s="14"/>
    </row>
    <row r="62" spans="2:7">
      <c r="B62">
        <v>470</v>
      </c>
      <c r="C62">
        <f t="shared" si="2"/>
        <v>2.294921875</v>
      </c>
      <c r="D62">
        <f t="shared" si="3"/>
        <v>59</v>
      </c>
      <c r="E62">
        <f t="shared" si="1"/>
        <v>3.65234375</v>
      </c>
      <c r="G62" s="14"/>
    </row>
    <row r="63" spans="2:7">
      <c r="B63">
        <v>480</v>
      </c>
      <c r="C63">
        <f t="shared" si="2"/>
        <v>2.34375</v>
      </c>
      <c r="D63">
        <f t="shared" si="3"/>
        <v>60</v>
      </c>
      <c r="E63">
        <f t="shared" si="1"/>
        <v>3.671875</v>
      </c>
      <c r="G63" s="14"/>
    </row>
    <row r="64" spans="2:7">
      <c r="B64">
        <v>490</v>
      </c>
      <c r="C64">
        <f t="shared" si="2"/>
        <v>2.392578125</v>
      </c>
      <c r="D64">
        <f t="shared" si="3"/>
        <v>61</v>
      </c>
      <c r="E64">
        <f t="shared" si="1"/>
        <v>3.69140625</v>
      </c>
      <c r="G64" s="14"/>
    </row>
    <row r="65" spans="2:7">
      <c r="B65">
        <v>500</v>
      </c>
      <c r="C65">
        <f t="shared" si="2"/>
        <v>2.44140625</v>
      </c>
      <c r="D65">
        <f t="shared" si="3"/>
        <v>63</v>
      </c>
      <c r="E65">
        <f t="shared" si="1"/>
        <v>3.73046875</v>
      </c>
      <c r="G65" s="14"/>
    </row>
    <row r="66" spans="2:7">
      <c r="B66">
        <v>510</v>
      </c>
      <c r="C66">
        <f t="shared" si="2"/>
        <v>2.490234375</v>
      </c>
      <c r="D66">
        <f t="shared" si="3"/>
        <v>64</v>
      </c>
      <c r="E66">
        <f t="shared" si="1"/>
        <v>3.75</v>
      </c>
      <c r="G66" s="14"/>
    </row>
    <row r="67" spans="2:7">
      <c r="B67">
        <v>520</v>
      </c>
      <c r="C67">
        <f t="shared" si="2"/>
        <v>2.5390625</v>
      </c>
      <c r="D67">
        <f t="shared" si="3"/>
        <v>65</v>
      </c>
      <c r="E67">
        <f t="shared" si="1"/>
        <v>3.76953125</v>
      </c>
      <c r="G67" s="14"/>
    </row>
    <row r="68" spans="2:7">
      <c r="B68">
        <v>530</v>
      </c>
      <c r="C68">
        <f t="shared" si="2"/>
        <v>2.587890625</v>
      </c>
      <c r="D68">
        <f t="shared" si="3"/>
        <v>66</v>
      </c>
      <c r="E68">
        <f t="shared" si="1"/>
        <v>3.7890625</v>
      </c>
      <c r="G68" s="14"/>
    </row>
    <row r="69" spans="2:7">
      <c r="B69">
        <v>540</v>
      </c>
      <c r="C69">
        <f t="shared" si="2"/>
        <v>2.63671875</v>
      </c>
      <c r="D69">
        <f t="shared" si="3"/>
        <v>68</v>
      </c>
      <c r="E69">
        <f t="shared" si="1"/>
        <v>3.828125</v>
      </c>
      <c r="G69" s="14"/>
    </row>
    <row r="70" spans="2:7">
      <c r="B70">
        <v>550</v>
      </c>
      <c r="C70">
        <f t="shared" si="2"/>
        <v>2.685546875</v>
      </c>
      <c r="D70">
        <f t="shared" si="3"/>
        <v>69</v>
      </c>
      <c r="E70">
        <f t="shared" si="1"/>
        <v>3.84765625</v>
      </c>
      <c r="G70" s="14"/>
    </row>
    <row r="71" spans="2:7">
      <c r="B71">
        <v>560</v>
      </c>
      <c r="C71">
        <f t="shared" si="2"/>
        <v>2.734375</v>
      </c>
      <c r="D71">
        <f t="shared" si="3"/>
        <v>70</v>
      </c>
      <c r="E71">
        <f t="shared" si="1"/>
        <v>3.8671875</v>
      </c>
      <c r="G71" s="14"/>
    </row>
    <row r="72" spans="2:7">
      <c r="B72">
        <v>570</v>
      </c>
      <c r="C72">
        <f t="shared" si="2"/>
        <v>2.783203125</v>
      </c>
      <c r="D72">
        <f t="shared" si="3"/>
        <v>71</v>
      </c>
      <c r="E72">
        <f t="shared" si="1"/>
        <v>3.88671875</v>
      </c>
      <c r="G72" s="14"/>
    </row>
    <row r="73" spans="2:7">
      <c r="B73">
        <v>580</v>
      </c>
      <c r="C73">
        <f t="shared" si="2"/>
        <v>2.83203125</v>
      </c>
      <c r="D73">
        <f t="shared" si="3"/>
        <v>73</v>
      </c>
      <c r="E73">
        <f t="shared" si="1"/>
        <v>3.92578125</v>
      </c>
      <c r="G73" s="14"/>
    </row>
    <row r="74" spans="2:7">
      <c r="B74">
        <v>590</v>
      </c>
      <c r="C74">
        <f t="shared" si="2"/>
        <v>2.880859375</v>
      </c>
      <c r="D74">
        <f t="shared" si="3"/>
        <v>74</v>
      </c>
      <c r="E74">
        <f t="shared" si="1"/>
        <v>3.9453125</v>
      </c>
      <c r="G74" s="14"/>
    </row>
    <row r="75" spans="2:7">
      <c r="B75">
        <v>600</v>
      </c>
      <c r="C75">
        <f t="shared" si="2"/>
        <v>2.9296875</v>
      </c>
      <c r="D75">
        <f t="shared" si="3"/>
        <v>75</v>
      </c>
      <c r="E75">
        <f t="shared" si="1"/>
        <v>3.96484375</v>
      </c>
      <c r="G75" s="14"/>
    </row>
    <row r="76" spans="2:7">
      <c r="B76">
        <v>610</v>
      </c>
      <c r="C76">
        <f t="shared" si="2"/>
        <v>2.978515625</v>
      </c>
      <c r="D76">
        <f t="shared" si="3"/>
        <v>76</v>
      </c>
      <c r="E76">
        <f t="shared" si="1"/>
        <v>3.984375</v>
      </c>
      <c r="G76" s="14"/>
    </row>
    <row r="77" spans="2:7">
      <c r="B77">
        <v>620</v>
      </c>
      <c r="C77">
        <f t="shared" si="2"/>
        <v>3.02734375</v>
      </c>
      <c r="D77">
        <f t="shared" si="3"/>
        <v>78</v>
      </c>
      <c r="E77">
        <f t="shared" si="1"/>
        <v>4.0234375</v>
      </c>
      <c r="G77" s="14"/>
    </row>
    <row r="78" spans="2:7">
      <c r="B78">
        <v>630</v>
      </c>
      <c r="C78">
        <f t="shared" si="2"/>
        <v>3.076171875</v>
      </c>
      <c r="D78">
        <f t="shared" si="3"/>
        <v>79</v>
      </c>
      <c r="E78">
        <f t="shared" si="1"/>
        <v>4.04296875</v>
      </c>
      <c r="G78" s="14"/>
    </row>
    <row r="79" spans="2:7">
      <c r="B79">
        <v>640</v>
      </c>
      <c r="C79">
        <f t="shared" si="2"/>
        <v>3.125</v>
      </c>
      <c r="D79">
        <f t="shared" ref="D79:D110" si="4">ROUND(B79/$B$10,0)</f>
        <v>80</v>
      </c>
      <c r="E79">
        <f t="shared" si="1"/>
        <v>4.0625</v>
      </c>
      <c r="G79" s="14"/>
    </row>
    <row r="80" spans="2:7">
      <c r="B80">
        <v>650</v>
      </c>
      <c r="C80">
        <f t="shared" si="2"/>
        <v>3.173828125</v>
      </c>
      <c r="D80">
        <f t="shared" si="4"/>
        <v>81</v>
      </c>
      <c r="E80">
        <f t="shared" ref="E80:E118" si="5">D80*$E$11+$C$11</f>
        <v>4.08203125</v>
      </c>
      <c r="G80" s="14"/>
    </row>
    <row r="81" spans="2:7">
      <c r="B81">
        <v>660</v>
      </c>
      <c r="C81">
        <f t="shared" ref="C81:C118" si="6">B81*$E$9</f>
        <v>3.22265625</v>
      </c>
      <c r="D81">
        <f t="shared" si="4"/>
        <v>83</v>
      </c>
      <c r="E81">
        <f t="shared" si="5"/>
        <v>4.12109375</v>
      </c>
      <c r="G81" s="14"/>
    </row>
    <row r="82" spans="2:7">
      <c r="B82">
        <v>670</v>
      </c>
      <c r="C82">
        <f t="shared" si="6"/>
        <v>3.271484375</v>
      </c>
      <c r="D82">
        <f t="shared" si="4"/>
        <v>84</v>
      </c>
      <c r="E82">
        <f t="shared" si="5"/>
        <v>4.140625</v>
      </c>
      <c r="G82" s="14"/>
    </row>
    <row r="83" spans="2:7">
      <c r="B83">
        <v>680</v>
      </c>
      <c r="C83">
        <f t="shared" si="6"/>
        <v>3.3203125</v>
      </c>
      <c r="D83">
        <f t="shared" si="4"/>
        <v>85</v>
      </c>
      <c r="E83">
        <f t="shared" si="5"/>
        <v>4.16015625</v>
      </c>
      <c r="G83" s="14"/>
    </row>
    <row r="84" spans="2:7">
      <c r="B84">
        <v>690</v>
      </c>
      <c r="C84">
        <f t="shared" si="6"/>
        <v>3.369140625</v>
      </c>
      <c r="D84">
        <f t="shared" si="4"/>
        <v>86</v>
      </c>
      <c r="E84">
        <f t="shared" si="5"/>
        <v>4.1796875</v>
      </c>
      <c r="G84" s="14"/>
    </row>
    <row r="85" spans="2:7">
      <c r="B85">
        <v>700</v>
      </c>
      <c r="C85">
        <f t="shared" si="6"/>
        <v>3.41796875</v>
      </c>
      <c r="D85">
        <f t="shared" si="4"/>
        <v>88</v>
      </c>
      <c r="E85">
        <f t="shared" si="5"/>
        <v>4.21875</v>
      </c>
      <c r="G85" s="14"/>
    </row>
    <row r="86" spans="2:7">
      <c r="B86">
        <v>710</v>
      </c>
      <c r="C86">
        <f t="shared" si="6"/>
        <v>3.466796875</v>
      </c>
      <c r="D86">
        <f t="shared" si="4"/>
        <v>89</v>
      </c>
      <c r="E86">
        <f t="shared" si="5"/>
        <v>4.23828125</v>
      </c>
      <c r="G86" s="14"/>
    </row>
    <row r="87" spans="2:7">
      <c r="B87">
        <v>720</v>
      </c>
      <c r="C87">
        <f t="shared" si="6"/>
        <v>3.515625</v>
      </c>
      <c r="D87">
        <f t="shared" si="4"/>
        <v>90</v>
      </c>
      <c r="E87">
        <f t="shared" si="5"/>
        <v>4.2578125</v>
      </c>
      <c r="G87" s="14"/>
    </row>
    <row r="88" spans="2:7">
      <c r="B88">
        <v>730</v>
      </c>
      <c r="C88">
        <f t="shared" si="6"/>
        <v>3.564453125</v>
      </c>
      <c r="D88">
        <f t="shared" si="4"/>
        <v>91</v>
      </c>
      <c r="E88">
        <f t="shared" si="5"/>
        <v>4.27734375</v>
      </c>
      <c r="G88" s="14"/>
    </row>
    <row r="89" spans="2:7">
      <c r="B89">
        <v>740</v>
      </c>
      <c r="C89">
        <f t="shared" si="6"/>
        <v>3.61328125</v>
      </c>
      <c r="D89">
        <f t="shared" si="4"/>
        <v>93</v>
      </c>
      <c r="E89">
        <f t="shared" si="5"/>
        <v>4.31640625</v>
      </c>
      <c r="G89" s="14"/>
    </row>
    <row r="90" spans="2:7">
      <c r="B90">
        <v>750</v>
      </c>
      <c r="C90">
        <f t="shared" si="6"/>
        <v>3.662109375</v>
      </c>
      <c r="D90">
        <f t="shared" si="4"/>
        <v>94</v>
      </c>
      <c r="E90">
        <f t="shared" si="5"/>
        <v>4.3359375</v>
      </c>
      <c r="G90" s="14"/>
    </row>
    <row r="91" spans="2:7">
      <c r="B91">
        <v>760</v>
      </c>
      <c r="C91">
        <f t="shared" si="6"/>
        <v>3.7109375</v>
      </c>
      <c r="D91">
        <f t="shared" si="4"/>
        <v>95</v>
      </c>
      <c r="E91">
        <f t="shared" si="5"/>
        <v>4.35546875</v>
      </c>
      <c r="G91" s="14"/>
    </row>
    <row r="92" spans="2:7">
      <c r="B92">
        <v>770</v>
      </c>
      <c r="C92">
        <f t="shared" si="6"/>
        <v>3.759765625</v>
      </c>
      <c r="D92">
        <f t="shared" si="4"/>
        <v>96</v>
      </c>
      <c r="E92">
        <f t="shared" si="5"/>
        <v>4.375</v>
      </c>
      <c r="G92" s="14"/>
    </row>
    <row r="93" spans="2:7">
      <c r="B93">
        <v>780</v>
      </c>
      <c r="C93">
        <f t="shared" si="6"/>
        <v>3.80859375</v>
      </c>
      <c r="D93">
        <f t="shared" si="4"/>
        <v>98</v>
      </c>
      <c r="E93">
        <f t="shared" si="5"/>
        <v>4.4140625</v>
      </c>
      <c r="G93" s="14"/>
    </row>
    <row r="94" spans="2:7">
      <c r="B94">
        <v>790</v>
      </c>
      <c r="C94">
        <f t="shared" si="6"/>
        <v>3.857421875</v>
      </c>
      <c r="D94">
        <f t="shared" si="4"/>
        <v>99</v>
      </c>
      <c r="E94">
        <f t="shared" si="5"/>
        <v>4.43359375</v>
      </c>
      <c r="G94" s="14"/>
    </row>
    <row r="95" spans="2:7">
      <c r="B95">
        <v>800</v>
      </c>
      <c r="C95">
        <f t="shared" si="6"/>
        <v>3.90625</v>
      </c>
      <c r="D95">
        <f t="shared" si="4"/>
        <v>100</v>
      </c>
      <c r="E95">
        <f t="shared" si="5"/>
        <v>4.453125</v>
      </c>
      <c r="G95" s="14"/>
    </row>
    <row r="96" spans="2:7">
      <c r="B96">
        <v>810</v>
      </c>
      <c r="C96">
        <f t="shared" si="6"/>
        <v>3.955078125</v>
      </c>
      <c r="D96">
        <f t="shared" si="4"/>
        <v>101</v>
      </c>
      <c r="E96">
        <f t="shared" si="5"/>
        <v>4.47265625</v>
      </c>
      <c r="G96" s="14"/>
    </row>
    <row r="97" spans="2:7">
      <c r="B97">
        <v>820</v>
      </c>
      <c r="C97">
        <f t="shared" si="6"/>
        <v>4.00390625</v>
      </c>
      <c r="D97">
        <f t="shared" si="4"/>
        <v>103</v>
      </c>
      <c r="E97">
        <f t="shared" si="5"/>
        <v>4.51171875</v>
      </c>
      <c r="G97" s="14"/>
    </row>
    <row r="98" spans="2:7">
      <c r="B98">
        <v>830</v>
      </c>
      <c r="C98">
        <f t="shared" si="6"/>
        <v>4.052734375</v>
      </c>
      <c r="D98">
        <f t="shared" si="4"/>
        <v>104</v>
      </c>
      <c r="E98">
        <f t="shared" si="5"/>
        <v>4.53125</v>
      </c>
      <c r="G98" s="14"/>
    </row>
    <row r="99" spans="2:7">
      <c r="B99">
        <v>840</v>
      </c>
      <c r="C99">
        <f t="shared" si="6"/>
        <v>4.1015625</v>
      </c>
      <c r="D99">
        <f t="shared" si="4"/>
        <v>105</v>
      </c>
      <c r="E99">
        <f t="shared" si="5"/>
        <v>4.55078125</v>
      </c>
      <c r="G99" s="14"/>
    </row>
    <row r="100" spans="2:7">
      <c r="B100">
        <v>850</v>
      </c>
      <c r="C100">
        <f t="shared" si="6"/>
        <v>4.150390625</v>
      </c>
      <c r="D100">
        <f t="shared" si="4"/>
        <v>106</v>
      </c>
      <c r="E100">
        <f t="shared" si="5"/>
        <v>4.5703125</v>
      </c>
      <c r="G100" s="14"/>
    </row>
    <row r="101" spans="2:7">
      <c r="B101">
        <v>860</v>
      </c>
      <c r="C101">
        <f t="shared" si="6"/>
        <v>4.19921875</v>
      </c>
      <c r="D101">
        <f t="shared" si="4"/>
        <v>108</v>
      </c>
      <c r="E101">
        <f t="shared" si="5"/>
        <v>4.609375</v>
      </c>
      <c r="G101" s="14"/>
    </row>
    <row r="102" spans="2:7">
      <c r="B102">
        <v>870</v>
      </c>
      <c r="C102">
        <f t="shared" si="6"/>
        <v>4.248046875</v>
      </c>
      <c r="D102">
        <f t="shared" si="4"/>
        <v>109</v>
      </c>
      <c r="E102">
        <f t="shared" si="5"/>
        <v>4.62890625</v>
      </c>
      <c r="G102" s="14"/>
    </row>
    <row r="103" spans="2:7">
      <c r="B103">
        <v>880</v>
      </c>
      <c r="C103">
        <f t="shared" si="6"/>
        <v>4.296875</v>
      </c>
      <c r="D103">
        <f t="shared" si="4"/>
        <v>110</v>
      </c>
      <c r="E103">
        <f t="shared" si="5"/>
        <v>4.6484375</v>
      </c>
      <c r="G103" s="14"/>
    </row>
    <row r="104" spans="2:7">
      <c r="B104">
        <v>890</v>
      </c>
      <c r="C104">
        <f t="shared" si="6"/>
        <v>4.345703125</v>
      </c>
      <c r="D104">
        <f t="shared" si="4"/>
        <v>111</v>
      </c>
      <c r="E104">
        <f t="shared" si="5"/>
        <v>4.66796875</v>
      </c>
      <c r="G104" s="14"/>
    </row>
    <row r="105" spans="2:7">
      <c r="B105">
        <v>900</v>
      </c>
      <c r="C105">
        <f t="shared" si="6"/>
        <v>4.39453125</v>
      </c>
      <c r="D105">
        <f t="shared" si="4"/>
        <v>113</v>
      </c>
      <c r="E105">
        <f t="shared" si="5"/>
        <v>4.70703125</v>
      </c>
      <c r="G105" s="14"/>
    </row>
    <row r="106" spans="2:7">
      <c r="B106">
        <v>910</v>
      </c>
      <c r="C106">
        <f t="shared" si="6"/>
        <v>4.443359375</v>
      </c>
      <c r="D106">
        <f t="shared" si="4"/>
        <v>114</v>
      </c>
      <c r="E106">
        <f t="shared" si="5"/>
        <v>4.7265625</v>
      </c>
      <c r="G106" s="14"/>
    </row>
    <row r="107" spans="2:7">
      <c r="B107">
        <v>920</v>
      </c>
      <c r="C107">
        <f t="shared" si="6"/>
        <v>4.4921875</v>
      </c>
      <c r="D107">
        <f t="shared" si="4"/>
        <v>115</v>
      </c>
      <c r="E107">
        <f t="shared" si="5"/>
        <v>4.74609375</v>
      </c>
      <c r="G107" s="14"/>
    </row>
    <row r="108" spans="2:7">
      <c r="B108">
        <v>930</v>
      </c>
      <c r="C108">
        <f t="shared" si="6"/>
        <v>4.541015625</v>
      </c>
      <c r="D108">
        <f t="shared" si="4"/>
        <v>116</v>
      </c>
      <c r="E108">
        <f t="shared" si="5"/>
        <v>4.765625</v>
      </c>
      <c r="G108" s="14"/>
    </row>
    <row r="109" spans="2:7">
      <c r="B109">
        <v>940</v>
      </c>
      <c r="C109">
        <f t="shared" si="6"/>
        <v>4.58984375</v>
      </c>
      <c r="D109">
        <f t="shared" si="4"/>
        <v>118</v>
      </c>
      <c r="E109">
        <f t="shared" si="5"/>
        <v>4.8046875</v>
      </c>
      <c r="G109" s="14"/>
    </row>
    <row r="110" spans="2:7">
      <c r="B110">
        <v>950</v>
      </c>
      <c r="C110">
        <f t="shared" si="6"/>
        <v>4.638671875</v>
      </c>
      <c r="D110">
        <f t="shared" si="4"/>
        <v>119</v>
      </c>
      <c r="E110">
        <f t="shared" si="5"/>
        <v>4.82421875</v>
      </c>
      <c r="G110" s="14"/>
    </row>
    <row r="111" spans="2:7">
      <c r="B111">
        <v>960</v>
      </c>
      <c r="C111">
        <f t="shared" si="6"/>
        <v>4.6875</v>
      </c>
      <c r="D111">
        <f t="shared" ref="D111:D118" si="7">ROUND(B111/$B$10,0)</f>
        <v>120</v>
      </c>
      <c r="E111">
        <f t="shared" si="5"/>
        <v>4.84375</v>
      </c>
      <c r="G111" s="14"/>
    </row>
    <row r="112" spans="2:7">
      <c r="B112">
        <v>970</v>
      </c>
      <c r="C112">
        <f t="shared" si="6"/>
        <v>4.736328125</v>
      </c>
      <c r="D112">
        <f t="shared" si="7"/>
        <v>121</v>
      </c>
      <c r="E112">
        <f t="shared" si="5"/>
        <v>4.86328125</v>
      </c>
      <c r="G112" s="14"/>
    </row>
    <row r="113" spans="2:7">
      <c r="B113">
        <v>980</v>
      </c>
      <c r="C113">
        <f t="shared" si="6"/>
        <v>4.78515625</v>
      </c>
      <c r="D113">
        <f t="shared" si="7"/>
        <v>123</v>
      </c>
      <c r="E113">
        <f t="shared" si="5"/>
        <v>4.90234375</v>
      </c>
      <c r="G113" s="14"/>
    </row>
    <row r="114" spans="2:7">
      <c r="B114">
        <v>990</v>
      </c>
      <c r="C114">
        <f t="shared" si="6"/>
        <v>4.833984375</v>
      </c>
      <c r="D114">
        <f t="shared" si="7"/>
        <v>124</v>
      </c>
      <c r="E114">
        <f t="shared" si="5"/>
        <v>4.921875</v>
      </c>
      <c r="G114" s="14"/>
    </row>
    <row r="115" spans="2:7">
      <c r="B115">
        <v>1000</v>
      </c>
      <c r="C115">
        <f t="shared" si="6"/>
        <v>4.8828125</v>
      </c>
      <c r="D115">
        <f t="shared" si="7"/>
        <v>125</v>
      </c>
      <c r="E115">
        <f t="shared" si="5"/>
        <v>4.94140625</v>
      </c>
      <c r="G115" s="14"/>
    </row>
    <row r="116" spans="2:7">
      <c r="B116">
        <v>1010</v>
      </c>
      <c r="C116">
        <f t="shared" si="6"/>
        <v>4.931640625</v>
      </c>
      <c r="D116">
        <f t="shared" si="7"/>
        <v>126</v>
      </c>
      <c r="E116">
        <f t="shared" si="5"/>
        <v>4.9609375</v>
      </c>
      <c r="G116" s="14"/>
    </row>
    <row r="117" spans="2:7">
      <c r="B117">
        <v>1020</v>
      </c>
      <c r="C117">
        <f t="shared" si="6"/>
        <v>4.98046875</v>
      </c>
      <c r="D117">
        <f t="shared" si="7"/>
        <v>128</v>
      </c>
      <c r="E117">
        <f t="shared" si="5"/>
        <v>5</v>
      </c>
      <c r="G117" s="14"/>
    </row>
    <row r="118" spans="2:7">
      <c r="B118">
        <v>1024</v>
      </c>
      <c r="C118">
        <f t="shared" si="6"/>
        <v>5</v>
      </c>
      <c r="D118">
        <f t="shared" si="7"/>
        <v>128</v>
      </c>
      <c r="E118">
        <f t="shared" si="5"/>
        <v>5</v>
      </c>
      <c r="G118" s="14"/>
    </row>
    <row r="119" spans="2:7">
      <c r="G119" s="14"/>
    </row>
    <row r="120" spans="2:7">
      <c r="G120" s="14"/>
    </row>
    <row r="121" spans="2:7">
      <c r="G121" s="14"/>
    </row>
    <row r="122" spans="2:7">
      <c r="G122" s="14"/>
    </row>
    <row r="123" spans="2:7">
      <c r="G123" s="14"/>
    </row>
    <row r="124" spans="2:7">
      <c r="G124" s="14"/>
    </row>
    <row r="125" spans="2:7">
      <c r="G125" s="14"/>
    </row>
    <row r="126" spans="2:7">
      <c r="G126" s="14"/>
    </row>
    <row r="127" spans="2:7">
      <c r="G127" s="14"/>
    </row>
    <row r="128" spans="2:7">
      <c r="G128" s="14"/>
    </row>
    <row r="129" spans="7:7">
      <c r="G129" s="14"/>
    </row>
    <row r="130" spans="7:7">
      <c r="G130" s="14"/>
    </row>
    <row r="131" spans="7:7">
      <c r="G131" s="14"/>
    </row>
    <row r="132" spans="7:7">
      <c r="G132" s="14"/>
    </row>
    <row r="133" spans="7:7">
      <c r="G133" s="14"/>
    </row>
    <row r="134" spans="7:7">
      <c r="G134" s="14"/>
    </row>
    <row r="135" spans="7:7">
      <c r="G135" s="14"/>
    </row>
    <row r="136" spans="7:7">
      <c r="G136" s="14"/>
    </row>
    <row r="137" spans="7:7">
      <c r="G137" s="14"/>
    </row>
    <row r="138" spans="7:7">
      <c r="G138" s="14"/>
    </row>
    <row r="139" spans="7:7">
      <c r="G139" s="14"/>
    </row>
    <row r="140" spans="7:7">
      <c r="G140" s="14"/>
    </row>
    <row r="141" spans="7:7">
      <c r="G141" s="14"/>
    </row>
    <row r="142" spans="7:7">
      <c r="G142" s="14"/>
    </row>
    <row r="143" spans="7:7">
      <c r="G143" s="14"/>
    </row>
    <row r="144" spans="7:7">
      <c r="G144" s="14"/>
    </row>
    <row r="145" spans="7:7">
      <c r="G145" s="14"/>
    </row>
    <row r="146" spans="7:7">
      <c r="G146" s="14"/>
    </row>
    <row r="147" spans="7:7">
      <c r="G147" s="14"/>
    </row>
    <row r="148" spans="7:7">
      <c r="G148" s="14"/>
    </row>
    <row r="149" spans="7:7">
      <c r="G149" s="14"/>
    </row>
    <row r="150" spans="7:7">
      <c r="G150" s="14"/>
    </row>
    <row r="151" spans="7:7">
      <c r="G151" s="14"/>
    </row>
    <row r="152" spans="7:7">
      <c r="G152" s="14"/>
    </row>
    <row r="153" spans="7:7">
      <c r="G153" s="14"/>
    </row>
    <row r="154" spans="7:7">
      <c r="G154" s="14"/>
    </row>
    <row r="155" spans="7:7">
      <c r="G155" s="14"/>
    </row>
    <row r="156" spans="7:7">
      <c r="G156" s="14"/>
    </row>
    <row r="157" spans="7:7">
      <c r="G157" s="14"/>
    </row>
    <row r="158" spans="7:7">
      <c r="G158" s="14"/>
    </row>
    <row r="159" spans="7:7">
      <c r="G159" s="14"/>
    </row>
    <row r="160" spans="7:7">
      <c r="G160" s="14"/>
    </row>
    <row r="161" spans="7:7">
      <c r="G161" s="14"/>
    </row>
    <row r="162" spans="7:7">
      <c r="G162" s="14"/>
    </row>
    <row r="163" spans="7:7">
      <c r="G163" s="14"/>
    </row>
    <row r="164" spans="7:7">
      <c r="G164" s="14"/>
    </row>
    <row r="165" spans="7:7">
      <c r="G165" s="14"/>
    </row>
    <row r="166" spans="7:7">
      <c r="G166" s="14"/>
    </row>
    <row r="167" spans="7:7">
      <c r="G167" s="14"/>
    </row>
    <row r="168" spans="7:7">
      <c r="G168" s="14"/>
    </row>
    <row r="169" spans="7:7">
      <c r="G169" s="14"/>
    </row>
    <row r="170" spans="7:7">
      <c r="G170" s="14"/>
    </row>
    <row r="171" spans="7:7">
      <c r="G171" s="14"/>
    </row>
    <row r="172" spans="7:7">
      <c r="G172" s="14"/>
    </row>
    <row r="173" spans="7:7">
      <c r="G173" s="14"/>
    </row>
    <row r="174" spans="7:7">
      <c r="G174" s="14"/>
    </row>
    <row r="175" spans="7:7">
      <c r="G175" s="14"/>
    </row>
    <row r="176" spans="7:7">
      <c r="G176" s="14"/>
    </row>
    <row r="177" spans="7:7">
      <c r="G177" s="14"/>
    </row>
    <row r="178" spans="7:7">
      <c r="G178" s="14"/>
    </row>
    <row r="179" spans="7:7">
      <c r="G179" s="14"/>
    </row>
    <row r="180" spans="7:7">
      <c r="G180" s="14"/>
    </row>
    <row r="181" spans="7:7">
      <c r="G181" s="14"/>
    </row>
    <row r="182" spans="7:7">
      <c r="G182" s="14"/>
    </row>
    <row r="183" spans="7:7">
      <c r="G183" s="14"/>
    </row>
    <row r="184" spans="7:7">
      <c r="G184" s="14"/>
    </row>
    <row r="185" spans="7:7">
      <c r="G185" s="14"/>
    </row>
    <row r="186" spans="7:7">
      <c r="G186" s="14"/>
    </row>
    <row r="187" spans="7:7">
      <c r="G187" s="14"/>
    </row>
    <row r="188" spans="7:7">
      <c r="G188" s="14"/>
    </row>
    <row r="189" spans="7:7">
      <c r="G189" s="14"/>
    </row>
    <row r="190" spans="7:7">
      <c r="G190" s="14"/>
    </row>
    <row r="191" spans="7:7">
      <c r="G191" s="14"/>
    </row>
    <row r="192" spans="7:7">
      <c r="G192" s="14"/>
    </row>
    <row r="193" spans="7:7">
      <c r="G193" s="14"/>
    </row>
    <row r="194" spans="7:7">
      <c r="G194" s="14"/>
    </row>
    <row r="195" spans="7:7">
      <c r="G195" s="14"/>
    </row>
    <row r="196" spans="7:7">
      <c r="G196" s="14"/>
    </row>
    <row r="197" spans="7:7">
      <c r="G197" s="14"/>
    </row>
    <row r="198" spans="7:7">
      <c r="G198" s="14"/>
    </row>
    <row r="199" spans="7:7">
      <c r="G199" s="14"/>
    </row>
    <row r="200" spans="7:7">
      <c r="G200" s="14"/>
    </row>
    <row r="201" spans="7:7">
      <c r="G201" s="14"/>
    </row>
    <row r="202" spans="7:7">
      <c r="G202" s="14"/>
    </row>
    <row r="203" spans="7:7">
      <c r="G203" s="14"/>
    </row>
    <row r="204" spans="7:7">
      <c r="G204" s="14"/>
    </row>
    <row r="205" spans="7:7">
      <c r="G205" s="14"/>
    </row>
    <row r="206" spans="7:7">
      <c r="G206" s="14"/>
    </row>
    <row r="207" spans="7:7">
      <c r="G207" s="14"/>
    </row>
    <row r="208" spans="7:7">
      <c r="G208" s="14"/>
    </row>
    <row r="209" spans="7:7">
      <c r="G209" s="14"/>
    </row>
    <row r="210" spans="7:7">
      <c r="G210" s="14"/>
    </row>
    <row r="211" spans="7:7">
      <c r="G211" s="14"/>
    </row>
    <row r="212" spans="7:7">
      <c r="G212" s="14"/>
    </row>
    <row r="213" spans="7:7">
      <c r="G213" s="14"/>
    </row>
    <row r="214" spans="7:7">
      <c r="G214" s="14"/>
    </row>
    <row r="215" spans="7:7">
      <c r="G215" s="14"/>
    </row>
    <row r="216" spans="7:7">
      <c r="G216" s="14"/>
    </row>
    <row r="217" spans="7:7">
      <c r="G217" s="14"/>
    </row>
    <row r="218" spans="7:7">
      <c r="G218" s="14"/>
    </row>
    <row r="219" spans="7:7">
      <c r="G219" s="14"/>
    </row>
    <row r="220" spans="7:7">
      <c r="G220" s="14"/>
    </row>
    <row r="221" spans="7:7">
      <c r="G221" s="14"/>
    </row>
    <row r="222" spans="7:7">
      <c r="G222" s="14"/>
    </row>
    <row r="223" spans="7:7">
      <c r="G223" s="14"/>
    </row>
    <row r="224" spans="7:7">
      <c r="G224" s="14"/>
    </row>
    <row r="225" spans="7:7">
      <c r="G225" s="14"/>
    </row>
    <row r="226" spans="7:7">
      <c r="G226" s="14"/>
    </row>
    <row r="227" spans="7:7">
      <c r="G227" s="14"/>
    </row>
    <row r="228" spans="7:7">
      <c r="G228" s="14"/>
    </row>
    <row r="229" spans="7:7">
      <c r="G229" s="14"/>
    </row>
    <row r="230" spans="7:7">
      <c r="G230" s="14"/>
    </row>
    <row r="231" spans="7:7">
      <c r="G231" s="14"/>
    </row>
    <row r="232" spans="7:7">
      <c r="G232" s="14"/>
    </row>
    <row r="233" spans="7:7">
      <c r="G233" s="14"/>
    </row>
    <row r="234" spans="7:7">
      <c r="G234" s="14"/>
    </row>
    <row r="235" spans="7:7">
      <c r="G235" s="14"/>
    </row>
    <row r="236" spans="7:7">
      <c r="G236" s="14"/>
    </row>
    <row r="237" spans="7:7">
      <c r="G237" s="14"/>
    </row>
    <row r="238" spans="7:7">
      <c r="G238" s="14"/>
    </row>
    <row r="239" spans="7:7">
      <c r="G239" s="14"/>
    </row>
    <row r="240" spans="7:7">
      <c r="G240" s="14"/>
    </row>
    <row r="241" spans="7:7">
      <c r="G241" s="14"/>
    </row>
    <row r="242" spans="7:7">
      <c r="G242" s="14"/>
    </row>
    <row r="243" spans="7:7">
      <c r="G243" s="14"/>
    </row>
    <row r="244" spans="7:7">
      <c r="G244" s="14"/>
    </row>
    <row r="245" spans="7:7">
      <c r="G245" s="14"/>
    </row>
    <row r="246" spans="7:7">
      <c r="G246" s="14"/>
    </row>
    <row r="247" spans="7:7">
      <c r="G247" s="14"/>
    </row>
    <row r="248" spans="7:7">
      <c r="G248" s="14"/>
    </row>
    <row r="249" spans="7:7">
      <c r="G249" s="14"/>
    </row>
    <row r="250" spans="7:7">
      <c r="G250" s="14"/>
    </row>
    <row r="251" spans="7:7">
      <c r="G251" s="14"/>
    </row>
    <row r="252" spans="7:7">
      <c r="G252" s="14"/>
    </row>
    <row r="253" spans="7:7">
      <c r="G253" s="14"/>
    </row>
    <row r="254" spans="7:7">
      <c r="G254" s="14"/>
    </row>
    <row r="255" spans="7:7">
      <c r="G255" s="14"/>
    </row>
    <row r="256" spans="7:7">
      <c r="G256" s="14"/>
    </row>
    <row r="257" spans="7:7">
      <c r="G257" s="14"/>
    </row>
    <row r="258" spans="7:7">
      <c r="G258" s="14"/>
    </row>
    <row r="259" spans="7:7">
      <c r="G259" s="14"/>
    </row>
    <row r="260" spans="7:7">
      <c r="G260" s="14"/>
    </row>
    <row r="261" spans="7:7">
      <c r="G261" s="14"/>
    </row>
    <row r="262" spans="7:7">
      <c r="G262" s="14"/>
    </row>
    <row r="263" spans="7:7">
      <c r="G263" s="14"/>
    </row>
    <row r="264" spans="7:7">
      <c r="G264" s="14"/>
    </row>
    <row r="265" spans="7:7">
      <c r="G265" s="14"/>
    </row>
    <row r="266" spans="7:7">
      <c r="G266" s="14"/>
    </row>
    <row r="267" spans="7:7">
      <c r="G267" s="14"/>
    </row>
    <row r="268" spans="7:7">
      <c r="G268" s="14"/>
    </row>
    <row r="269" spans="7:7">
      <c r="G269" s="14"/>
    </row>
    <row r="270" spans="7:7">
      <c r="G270" s="14"/>
    </row>
    <row r="271" spans="7:7">
      <c r="G271" s="14"/>
    </row>
    <row r="272" spans="7:7">
      <c r="G272" s="14"/>
    </row>
    <row r="273" spans="7:7">
      <c r="G273" s="14"/>
    </row>
    <row r="274" spans="7:7">
      <c r="G274" s="14"/>
    </row>
    <row r="275" spans="7:7">
      <c r="G275" s="14"/>
    </row>
    <row r="276" spans="7:7">
      <c r="G276" s="14"/>
    </row>
    <row r="277" spans="7:7">
      <c r="G277" s="14"/>
    </row>
    <row r="278" spans="7:7">
      <c r="G278" s="14"/>
    </row>
    <row r="279" spans="7:7">
      <c r="G279" s="14"/>
    </row>
    <row r="280" spans="7:7">
      <c r="G280" s="14"/>
    </row>
    <row r="281" spans="7:7">
      <c r="G281" s="14"/>
    </row>
    <row r="282" spans="7:7">
      <c r="G282" s="14"/>
    </row>
    <row r="283" spans="7:7">
      <c r="G283" s="14"/>
    </row>
    <row r="284" spans="7:7">
      <c r="G284" s="14"/>
    </row>
    <row r="285" spans="7:7">
      <c r="G285" s="14"/>
    </row>
    <row r="286" spans="7:7">
      <c r="G286" s="14"/>
    </row>
    <row r="287" spans="7:7">
      <c r="G287" s="14"/>
    </row>
    <row r="288" spans="7:7">
      <c r="G288" s="14"/>
    </row>
    <row r="289" spans="7:7">
      <c r="G289" s="14"/>
    </row>
    <row r="290" spans="7:7">
      <c r="G290" s="14"/>
    </row>
    <row r="291" spans="7:7">
      <c r="G291" s="14"/>
    </row>
    <row r="292" spans="7:7">
      <c r="G292" s="14"/>
    </row>
    <row r="293" spans="7:7">
      <c r="G293" s="14"/>
    </row>
    <row r="294" spans="7:7">
      <c r="G294" s="14"/>
    </row>
    <row r="295" spans="7:7">
      <c r="G295" s="14"/>
    </row>
    <row r="296" spans="7:7">
      <c r="G296" s="14"/>
    </row>
    <row r="297" spans="7:7">
      <c r="G297" s="14"/>
    </row>
    <row r="298" spans="7:7">
      <c r="G298" s="14"/>
    </row>
    <row r="299" spans="7:7">
      <c r="G299" s="14"/>
    </row>
    <row r="300" spans="7:7">
      <c r="G300" s="14"/>
    </row>
    <row r="301" spans="7:7">
      <c r="G301" s="14"/>
    </row>
    <row r="302" spans="7:7">
      <c r="G302" s="14"/>
    </row>
    <row r="303" spans="7:7">
      <c r="G303" s="14"/>
    </row>
    <row r="304" spans="7:7">
      <c r="G304" s="14"/>
    </row>
    <row r="305" spans="7:7">
      <c r="G305" s="14"/>
    </row>
    <row r="306" spans="7:7">
      <c r="G306" s="14"/>
    </row>
    <row r="307" spans="7:7">
      <c r="G307" s="14"/>
    </row>
    <row r="308" spans="7:7">
      <c r="G308" s="14"/>
    </row>
    <row r="309" spans="7:7">
      <c r="G309" s="14"/>
    </row>
    <row r="310" spans="7:7">
      <c r="G310" s="14"/>
    </row>
    <row r="311" spans="7:7">
      <c r="G311" s="14"/>
    </row>
    <row r="312" spans="7:7">
      <c r="G312" s="14"/>
    </row>
    <row r="313" spans="7:7">
      <c r="G313" s="14"/>
    </row>
    <row r="314" spans="7:7">
      <c r="G314" s="14"/>
    </row>
    <row r="315" spans="7:7">
      <c r="G315" s="14"/>
    </row>
    <row r="316" spans="7:7">
      <c r="G316" s="14"/>
    </row>
    <row r="317" spans="7:7">
      <c r="G317" s="14"/>
    </row>
    <row r="318" spans="7:7">
      <c r="G318" s="14"/>
    </row>
    <row r="319" spans="7:7">
      <c r="G319" s="14"/>
    </row>
    <row r="320" spans="7:7">
      <c r="G320" s="14"/>
    </row>
    <row r="321" spans="7:7">
      <c r="G321" s="14"/>
    </row>
    <row r="322" spans="7:7">
      <c r="G322" s="14"/>
    </row>
    <row r="323" spans="7:7">
      <c r="G323" s="14"/>
    </row>
    <row r="324" spans="7:7">
      <c r="G324" s="14"/>
    </row>
    <row r="325" spans="7:7">
      <c r="G325" s="14"/>
    </row>
    <row r="326" spans="7:7">
      <c r="G326" s="14"/>
    </row>
    <row r="327" spans="7:7">
      <c r="G327" s="14"/>
    </row>
    <row r="328" spans="7:7">
      <c r="G328" s="14"/>
    </row>
    <row r="329" spans="7:7">
      <c r="G329" s="14"/>
    </row>
    <row r="330" spans="7:7">
      <c r="G330" s="14"/>
    </row>
    <row r="331" spans="7:7">
      <c r="G331" s="14"/>
    </row>
    <row r="332" spans="7:7">
      <c r="G332" s="14"/>
    </row>
    <row r="333" spans="7:7">
      <c r="G333" s="14"/>
    </row>
    <row r="334" spans="7:7">
      <c r="G334" s="14"/>
    </row>
    <row r="335" spans="7:7">
      <c r="G335" s="14"/>
    </row>
    <row r="336" spans="7:7">
      <c r="G336" s="14"/>
    </row>
    <row r="337" spans="7:7">
      <c r="G337" s="14"/>
    </row>
    <row r="338" spans="7:7">
      <c r="G338" s="14"/>
    </row>
    <row r="339" spans="7:7">
      <c r="G339" s="14"/>
    </row>
    <row r="340" spans="7:7">
      <c r="G340" s="14"/>
    </row>
    <row r="341" spans="7:7">
      <c r="G341" s="14"/>
    </row>
    <row r="342" spans="7:7">
      <c r="G342" s="14"/>
    </row>
    <row r="343" spans="7:7">
      <c r="G343" s="14"/>
    </row>
    <row r="344" spans="7:7">
      <c r="G344" s="14"/>
    </row>
    <row r="345" spans="7:7">
      <c r="G345" s="14"/>
    </row>
    <row r="346" spans="7:7">
      <c r="G346" s="14"/>
    </row>
    <row r="347" spans="7:7">
      <c r="G347" s="14"/>
    </row>
    <row r="348" spans="7:7">
      <c r="G348" s="14"/>
    </row>
    <row r="349" spans="7:7">
      <c r="G349" s="14"/>
    </row>
    <row r="350" spans="7:7">
      <c r="G350" s="14"/>
    </row>
    <row r="351" spans="7:7">
      <c r="G351" s="14"/>
    </row>
    <row r="352" spans="7:7">
      <c r="G352" s="14"/>
    </row>
    <row r="353" spans="7:7">
      <c r="G353" s="14"/>
    </row>
    <row r="354" spans="7:7">
      <c r="G354" s="14"/>
    </row>
    <row r="355" spans="7:7">
      <c r="G355" s="14"/>
    </row>
    <row r="356" spans="7:7">
      <c r="G356" s="14"/>
    </row>
    <row r="357" spans="7:7">
      <c r="G357" s="14"/>
    </row>
    <row r="358" spans="7:7">
      <c r="G358" s="14"/>
    </row>
    <row r="359" spans="7:7">
      <c r="G359" s="14"/>
    </row>
    <row r="360" spans="7:7">
      <c r="G360" s="14"/>
    </row>
    <row r="361" spans="7:7">
      <c r="G361" s="14"/>
    </row>
    <row r="362" spans="7:7">
      <c r="G362" s="14"/>
    </row>
    <row r="363" spans="7:7">
      <c r="G363" s="14"/>
    </row>
    <row r="364" spans="7:7">
      <c r="G364" s="14"/>
    </row>
    <row r="365" spans="7:7">
      <c r="G365" s="14"/>
    </row>
    <row r="366" spans="7:7">
      <c r="G366" s="14"/>
    </row>
    <row r="367" spans="7:7">
      <c r="G367" s="14"/>
    </row>
    <row r="368" spans="7:7">
      <c r="G368" s="14"/>
    </row>
    <row r="369" spans="7:7">
      <c r="G369" s="14"/>
    </row>
    <row r="370" spans="7:7">
      <c r="G370" s="14"/>
    </row>
    <row r="371" spans="7:7">
      <c r="G371" s="14"/>
    </row>
    <row r="372" spans="7:7">
      <c r="G372" s="14"/>
    </row>
    <row r="373" spans="7:7">
      <c r="G373" s="14"/>
    </row>
    <row r="374" spans="7:7">
      <c r="G374" s="14"/>
    </row>
    <row r="375" spans="7:7">
      <c r="G375" s="14"/>
    </row>
    <row r="376" spans="7:7">
      <c r="G376" s="14"/>
    </row>
    <row r="377" spans="7:7">
      <c r="G377" s="14"/>
    </row>
    <row r="378" spans="7:7">
      <c r="G378" s="14"/>
    </row>
    <row r="379" spans="7:7">
      <c r="G379" s="14"/>
    </row>
    <row r="380" spans="7:7">
      <c r="G380" s="14"/>
    </row>
    <row r="381" spans="7:7">
      <c r="G381" s="14"/>
    </row>
    <row r="382" spans="7:7">
      <c r="G382" s="14"/>
    </row>
    <row r="383" spans="7:7">
      <c r="G383" s="14"/>
    </row>
    <row r="384" spans="7:7">
      <c r="G384" s="14"/>
    </row>
    <row r="385" spans="7:7">
      <c r="G385" s="14"/>
    </row>
    <row r="386" spans="7:7">
      <c r="G386" s="14"/>
    </row>
    <row r="387" spans="7:7">
      <c r="G387" s="14"/>
    </row>
    <row r="388" spans="7:7">
      <c r="G388" s="14"/>
    </row>
    <row r="389" spans="7:7">
      <c r="G389" s="14"/>
    </row>
    <row r="390" spans="7:7">
      <c r="G390" s="14"/>
    </row>
    <row r="391" spans="7:7">
      <c r="G391" s="14"/>
    </row>
    <row r="392" spans="7:7">
      <c r="G392" s="14"/>
    </row>
    <row r="393" spans="7:7">
      <c r="G393" s="14"/>
    </row>
    <row r="394" spans="7:7">
      <c r="G394" s="14"/>
    </row>
    <row r="395" spans="7:7">
      <c r="G395" s="14"/>
    </row>
    <row r="396" spans="7:7">
      <c r="G396" s="14"/>
    </row>
    <row r="397" spans="7:7">
      <c r="G397" s="14"/>
    </row>
    <row r="398" spans="7:7">
      <c r="G398" s="14"/>
    </row>
    <row r="399" spans="7:7">
      <c r="G399" s="14"/>
    </row>
    <row r="400" spans="7:7">
      <c r="G400" s="14"/>
    </row>
    <row r="401" spans="7:7">
      <c r="G401" s="14"/>
    </row>
    <row r="402" spans="7:7">
      <c r="G402" s="14"/>
    </row>
    <row r="403" spans="7:7">
      <c r="G403" s="14"/>
    </row>
    <row r="404" spans="7:7">
      <c r="G404" s="14"/>
    </row>
    <row r="405" spans="7:7">
      <c r="G405" s="14"/>
    </row>
    <row r="406" spans="7:7">
      <c r="G406" s="14"/>
    </row>
    <row r="407" spans="7:7">
      <c r="G407" s="14"/>
    </row>
    <row r="408" spans="7:7">
      <c r="G408" s="14"/>
    </row>
    <row r="409" spans="7:7">
      <c r="G409" s="14"/>
    </row>
    <row r="410" spans="7:7">
      <c r="G410" s="14"/>
    </row>
    <row r="411" spans="7:7">
      <c r="G411" s="14"/>
    </row>
    <row r="412" spans="7:7">
      <c r="G412" s="14"/>
    </row>
    <row r="413" spans="7:7">
      <c r="G413" s="14"/>
    </row>
    <row r="414" spans="7:7">
      <c r="G414" s="14"/>
    </row>
    <row r="415" spans="7:7">
      <c r="G415" s="14"/>
    </row>
    <row r="416" spans="7:7">
      <c r="G416" s="14"/>
    </row>
    <row r="417" spans="7:7">
      <c r="G417" s="14"/>
    </row>
    <row r="418" spans="7:7">
      <c r="G418" s="14"/>
    </row>
    <row r="419" spans="7:7">
      <c r="G419" s="14"/>
    </row>
    <row r="420" spans="7:7">
      <c r="G420" s="14"/>
    </row>
    <row r="421" spans="7:7">
      <c r="G421" s="14"/>
    </row>
    <row r="422" spans="7:7">
      <c r="G422" s="14"/>
    </row>
    <row r="423" spans="7:7">
      <c r="G423" s="14"/>
    </row>
    <row r="424" spans="7:7">
      <c r="G424" s="14"/>
    </row>
    <row r="425" spans="7:7">
      <c r="G425" s="14"/>
    </row>
    <row r="426" spans="7:7">
      <c r="G426" s="14"/>
    </row>
    <row r="427" spans="7:7">
      <c r="G427" s="14"/>
    </row>
    <row r="428" spans="7:7">
      <c r="G428" s="14"/>
    </row>
    <row r="429" spans="7:7">
      <c r="G429" s="14"/>
    </row>
    <row r="430" spans="7:7">
      <c r="G430" s="14"/>
    </row>
    <row r="431" spans="7:7">
      <c r="G431" s="14"/>
    </row>
    <row r="432" spans="7:7">
      <c r="G432" s="14"/>
    </row>
    <row r="433" spans="7:7">
      <c r="G433" s="14"/>
    </row>
    <row r="434" spans="7:7">
      <c r="G434" s="14"/>
    </row>
    <row r="435" spans="7:7">
      <c r="G435" s="14"/>
    </row>
    <row r="436" spans="7:7">
      <c r="G436" s="14"/>
    </row>
    <row r="437" spans="7:7">
      <c r="G437" s="14"/>
    </row>
    <row r="438" spans="7:7">
      <c r="G438" s="14"/>
    </row>
    <row r="439" spans="7:7">
      <c r="G439" s="14"/>
    </row>
    <row r="440" spans="7:7">
      <c r="G440" s="14"/>
    </row>
    <row r="441" spans="7:7">
      <c r="G441" s="14"/>
    </row>
    <row r="442" spans="7:7">
      <c r="G442" s="14"/>
    </row>
    <row r="443" spans="7:7">
      <c r="G443" s="14"/>
    </row>
    <row r="444" spans="7:7">
      <c r="G444" s="14"/>
    </row>
    <row r="445" spans="7:7">
      <c r="G445" s="14"/>
    </row>
    <row r="446" spans="7:7">
      <c r="G446" s="14"/>
    </row>
    <row r="447" spans="7:7">
      <c r="G447" s="14"/>
    </row>
    <row r="448" spans="7:7">
      <c r="G448" s="14"/>
    </row>
    <row r="449" spans="7:7">
      <c r="G449" s="14"/>
    </row>
    <row r="450" spans="7:7">
      <c r="G450" s="14"/>
    </row>
    <row r="451" spans="7:7">
      <c r="G451" s="14"/>
    </row>
    <row r="452" spans="7:7">
      <c r="G452" s="14"/>
    </row>
    <row r="453" spans="7:7">
      <c r="G453" s="14"/>
    </row>
    <row r="454" spans="7:7">
      <c r="G454" s="14"/>
    </row>
    <row r="455" spans="7:7">
      <c r="G455" s="14"/>
    </row>
    <row r="456" spans="7:7">
      <c r="G456" s="14"/>
    </row>
    <row r="457" spans="7:7">
      <c r="G457" s="14"/>
    </row>
    <row r="458" spans="7:7">
      <c r="G458" s="14"/>
    </row>
    <row r="459" spans="7:7">
      <c r="G459" s="14"/>
    </row>
    <row r="460" spans="7:7">
      <c r="G460" s="14"/>
    </row>
    <row r="461" spans="7:7">
      <c r="G461" s="14"/>
    </row>
    <row r="462" spans="7:7">
      <c r="G462" s="14"/>
    </row>
    <row r="463" spans="7:7">
      <c r="G463" s="14"/>
    </row>
    <row r="464" spans="7:7">
      <c r="G464" s="14"/>
    </row>
    <row r="465" spans="7:7">
      <c r="G465" s="14"/>
    </row>
    <row r="466" spans="7:7">
      <c r="G466" s="14"/>
    </row>
    <row r="467" spans="7:7">
      <c r="G467" s="14"/>
    </row>
    <row r="468" spans="7:7">
      <c r="G468" s="14"/>
    </row>
    <row r="469" spans="7:7">
      <c r="G469" s="14"/>
    </row>
    <row r="470" spans="7:7">
      <c r="G470" s="14"/>
    </row>
    <row r="471" spans="7:7">
      <c r="G471" s="14"/>
    </row>
    <row r="472" spans="7:7">
      <c r="G472" s="14"/>
    </row>
    <row r="473" spans="7:7">
      <c r="G473" s="14"/>
    </row>
    <row r="474" spans="7:7">
      <c r="G474" s="14"/>
    </row>
    <row r="475" spans="7:7">
      <c r="G475" s="14"/>
    </row>
    <row r="476" spans="7:7">
      <c r="G476" s="14"/>
    </row>
    <row r="477" spans="7:7">
      <c r="G477" s="14"/>
    </row>
    <row r="478" spans="7:7">
      <c r="G478" s="14"/>
    </row>
    <row r="479" spans="7:7">
      <c r="G479" s="14"/>
    </row>
    <row r="480" spans="7:7">
      <c r="G480" s="14"/>
    </row>
    <row r="481" spans="7:7">
      <c r="G481" s="14"/>
    </row>
    <row r="482" spans="7:7">
      <c r="G482" s="14"/>
    </row>
    <row r="483" spans="7:7">
      <c r="G483" s="14"/>
    </row>
    <row r="484" spans="7:7">
      <c r="G484" s="14"/>
    </row>
    <row r="485" spans="7:7">
      <c r="G485" s="14"/>
    </row>
    <row r="486" spans="7:7">
      <c r="G486" s="14"/>
    </row>
    <row r="487" spans="7:7">
      <c r="G487" s="14"/>
    </row>
    <row r="488" spans="7:7">
      <c r="G488" s="14"/>
    </row>
    <row r="489" spans="7:7">
      <c r="G489" s="14"/>
    </row>
    <row r="490" spans="7:7">
      <c r="G490" s="14"/>
    </row>
    <row r="491" spans="7:7">
      <c r="G491" s="14"/>
    </row>
    <row r="492" spans="7:7">
      <c r="G492" s="14"/>
    </row>
    <row r="493" spans="7:7">
      <c r="G493" s="14"/>
    </row>
    <row r="494" spans="7:7">
      <c r="G494" s="14"/>
    </row>
    <row r="495" spans="7:7">
      <c r="G495" s="14"/>
    </row>
    <row r="496" spans="7:7">
      <c r="G496" s="14"/>
    </row>
    <row r="497" spans="7:7">
      <c r="G497" s="14"/>
    </row>
    <row r="498" spans="7:7">
      <c r="G498" s="14"/>
    </row>
    <row r="499" spans="7:7">
      <c r="G499" s="14"/>
    </row>
    <row r="500" spans="7:7">
      <c r="G500" s="14"/>
    </row>
    <row r="501" spans="7:7">
      <c r="G501" s="14"/>
    </row>
    <row r="502" spans="7:7">
      <c r="G502" s="14"/>
    </row>
    <row r="503" spans="7:7">
      <c r="G503" s="14"/>
    </row>
    <row r="504" spans="7:7">
      <c r="G504" s="14"/>
    </row>
    <row r="505" spans="7:7">
      <c r="G505" s="14"/>
    </row>
    <row r="506" spans="7:7">
      <c r="G506" s="14"/>
    </row>
    <row r="507" spans="7:7">
      <c r="G507" s="14"/>
    </row>
    <row r="508" spans="7:7">
      <c r="G508" s="14"/>
    </row>
    <row r="509" spans="7:7">
      <c r="G509" s="14"/>
    </row>
    <row r="510" spans="7:7">
      <c r="G510" s="14"/>
    </row>
    <row r="511" spans="7:7">
      <c r="G511" s="14"/>
    </row>
    <row r="512" spans="7:7">
      <c r="G512" s="14"/>
    </row>
    <row r="513" spans="7:7">
      <c r="G513" s="14"/>
    </row>
    <row r="514" spans="7:7">
      <c r="G514" s="14"/>
    </row>
    <row r="515" spans="7:7">
      <c r="G515" s="14"/>
    </row>
    <row r="516" spans="7:7">
      <c r="G516" s="14"/>
    </row>
    <row r="517" spans="7:7">
      <c r="G517" s="14"/>
    </row>
    <row r="518" spans="7:7">
      <c r="G518" s="14"/>
    </row>
    <row r="519" spans="7:7">
      <c r="G519" s="14"/>
    </row>
    <row r="520" spans="7:7">
      <c r="G520" s="14"/>
    </row>
    <row r="521" spans="7:7">
      <c r="G521" s="14"/>
    </row>
    <row r="522" spans="7:7">
      <c r="G522" s="14"/>
    </row>
    <row r="523" spans="7:7">
      <c r="G523" s="14"/>
    </row>
    <row r="524" spans="7:7">
      <c r="G524" s="14"/>
    </row>
    <row r="525" spans="7:7">
      <c r="G525" s="14"/>
    </row>
    <row r="526" spans="7:7">
      <c r="G526" s="14"/>
    </row>
    <row r="527" spans="7:7">
      <c r="G527" s="14"/>
    </row>
    <row r="528" spans="7:7">
      <c r="G528" s="14"/>
    </row>
    <row r="529" spans="7:7">
      <c r="G529" s="14"/>
    </row>
    <row r="530" spans="7:7">
      <c r="G530" s="14"/>
    </row>
    <row r="531" spans="7:7">
      <c r="G531" s="14"/>
    </row>
    <row r="532" spans="7:7">
      <c r="G532" s="14"/>
    </row>
    <row r="533" spans="7:7">
      <c r="G533" s="14"/>
    </row>
    <row r="534" spans="7:7">
      <c r="G534" s="14"/>
    </row>
    <row r="535" spans="7:7">
      <c r="G535" s="14"/>
    </row>
    <row r="536" spans="7:7">
      <c r="G536" s="14"/>
    </row>
    <row r="537" spans="7:7">
      <c r="G537" s="14"/>
    </row>
    <row r="538" spans="7:7">
      <c r="G538" s="14"/>
    </row>
    <row r="539" spans="7:7">
      <c r="G539" s="14"/>
    </row>
    <row r="540" spans="7:7">
      <c r="G540" s="14"/>
    </row>
    <row r="541" spans="7:7">
      <c r="G541" s="14"/>
    </row>
    <row r="542" spans="7:7">
      <c r="G542" s="14"/>
    </row>
    <row r="543" spans="7:7">
      <c r="G543" s="14"/>
    </row>
    <row r="544" spans="7:7">
      <c r="G544" s="14"/>
    </row>
    <row r="545" spans="7:7">
      <c r="G545" s="14"/>
    </row>
    <row r="546" spans="7:7">
      <c r="G546" s="14"/>
    </row>
    <row r="547" spans="7:7">
      <c r="G547" s="14"/>
    </row>
    <row r="548" spans="7:7">
      <c r="G548" s="14"/>
    </row>
    <row r="549" spans="7:7">
      <c r="G549" s="14"/>
    </row>
    <row r="550" spans="7:7">
      <c r="G550" s="14"/>
    </row>
    <row r="551" spans="7:7">
      <c r="G551" s="14"/>
    </row>
    <row r="552" spans="7:7">
      <c r="G552" s="14"/>
    </row>
    <row r="553" spans="7:7">
      <c r="G553" s="14"/>
    </row>
    <row r="554" spans="7:7">
      <c r="G554" s="14"/>
    </row>
    <row r="555" spans="7:7">
      <c r="G555" s="14"/>
    </row>
    <row r="556" spans="7:7">
      <c r="G556" s="14"/>
    </row>
    <row r="557" spans="7:7">
      <c r="G557" s="14"/>
    </row>
    <row r="558" spans="7:7">
      <c r="G558" s="14"/>
    </row>
    <row r="559" spans="7:7">
      <c r="G559" s="14"/>
    </row>
    <row r="560" spans="7:7">
      <c r="G560" s="14"/>
    </row>
    <row r="561" spans="7:7">
      <c r="G561" s="14"/>
    </row>
    <row r="562" spans="7:7">
      <c r="G562" s="14"/>
    </row>
    <row r="563" spans="7:7">
      <c r="G563" s="14"/>
    </row>
    <row r="564" spans="7:7">
      <c r="G564" s="14"/>
    </row>
    <row r="565" spans="7:7">
      <c r="G565" s="14"/>
    </row>
    <row r="566" spans="7:7">
      <c r="G566" s="14"/>
    </row>
    <row r="567" spans="7:7">
      <c r="G567" s="14"/>
    </row>
    <row r="568" spans="7:7">
      <c r="G568" s="14"/>
    </row>
    <row r="569" spans="7:7">
      <c r="G569" s="14"/>
    </row>
    <row r="570" spans="7:7">
      <c r="G570" s="14"/>
    </row>
    <row r="571" spans="7:7">
      <c r="G571" s="14"/>
    </row>
    <row r="572" spans="7:7">
      <c r="G572" s="14"/>
    </row>
    <row r="573" spans="7:7">
      <c r="G573" s="14"/>
    </row>
    <row r="574" spans="7:7">
      <c r="G574" s="14"/>
    </row>
    <row r="575" spans="7:7">
      <c r="G575" s="14"/>
    </row>
    <row r="576" spans="7:7">
      <c r="G576" s="14"/>
    </row>
    <row r="577" spans="7:7">
      <c r="G577" s="14"/>
    </row>
    <row r="578" spans="7:7">
      <c r="G578" s="14"/>
    </row>
    <row r="579" spans="7:7">
      <c r="G579" s="14"/>
    </row>
    <row r="580" spans="7:7">
      <c r="G580" s="14"/>
    </row>
    <row r="581" spans="7:7">
      <c r="G581" s="14"/>
    </row>
    <row r="582" spans="7:7">
      <c r="G582" s="14"/>
    </row>
    <row r="583" spans="7:7">
      <c r="G583" s="14"/>
    </row>
    <row r="584" spans="7:7">
      <c r="G584" s="14"/>
    </row>
    <row r="585" spans="7:7">
      <c r="G585" s="14"/>
    </row>
    <row r="586" spans="7:7">
      <c r="G586" s="14"/>
    </row>
    <row r="587" spans="7:7">
      <c r="G587" s="14"/>
    </row>
    <row r="588" spans="7:7">
      <c r="G588" s="14"/>
    </row>
    <row r="589" spans="7:7">
      <c r="G589" s="14"/>
    </row>
    <row r="590" spans="7:7">
      <c r="G590" s="14"/>
    </row>
    <row r="591" spans="7:7">
      <c r="G591" s="14"/>
    </row>
    <row r="592" spans="7:7">
      <c r="G592" s="14"/>
    </row>
    <row r="593" spans="7:7">
      <c r="G593" s="14"/>
    </row>
    <row r="594" spans="7:7">
      <c r="G594" s="14"/>
    </row>
    <row r="595" spans="7:7">
      <c r="G595" s="14"/>
    </row>
    <row r="596" spans="7:7">
      <c r="G596" s="14"/>
    </row>
    <row r="597" spans="7:7">
      <c r="G597" s="14"/>
    </row>
    <row r="598" spans="7:7">
      <c r="G598" s="14"/>
    </row>
    <row r="599" spans="7:7">
      <c r="G599" s="14"/>
    </row>
    <row r="600" spans="7:7">
      <c r="G600" s="14"/>
    </row>
    <row r="601" spans="7:7">
      <c r="G601" s="14"/>
    </row>
    <row r="602" spans="7:7">
      <c r="G602" s="14"/>
    </row>
    <row r="603" spans="7:7">
      <c r="G603" s="14"/>
    </row>
    <row r="604" spans="7:7">
      <c r="G604" s="14"/>
    </row>
    <row r="605" spans="7:7">
      <c r="G605" s="14"/>
    </row>
    <row r="606" spans="7:7">
      <c r="G606" s="14"/>
    </row>
    <row r="607" spans="7:7">
      <c r="G607" s="14"/>
    </row>
    <row r="608" spans="7:7">
      <c r="G608" s="14"/>
    </row>
    <row r="609" spans="7:7">
      <c r="G609" s="14"/>
    </row>
    <row r="610" spans="7:7">
      <c r="G610" s="14"/>
    </row>
    <row r="611" spans="7:7">
      <c r="G611" s="14"/>
    </row>
    <row r="612" spans="7:7">
      <c r="G612" s="14"/>
    </row>
    <row r="613" spans="7:7">
      <c r="G613" s="14"/>
    </row>
    <row r="614" spans="7:7">
      <c r="G614" s="14"/>
    </row>
    <row r="615" spans="7:7">
      <c r="G615" s="14"/>
    </row>
    <row r="616" spans="7:7">
      <c r="G616" s="14"/>
    </row>
    <row r="617" spans="7:7">
      <c r="G617" s="14"/>
    </row>
    <row r="618" spans="7:7">
      <c r="G618" s="14"/>
    </row>
    <row r="619" spans="7:7">
      <c r="G619" s="14"/>
    </row>
    <row r="620" spans="7:7">
      <c r="G620" s="14"/>
    </row>
    <row r="621" spans="7:7">
      <c r="G621" s="14"/>
    </row>
    <row r="622" spans="7:7">
      <c r="G622" s="14"/>
    </row>
    <row r="623" spans="7:7">
      <c r="G623" s="14"/>
    </row>
    <row r="624" spans="7:7">
      <c r="G624" s="14"/>
    </row>
    <row r="625" spans="7:7">
      <c r="G625" s="14"/>
    </row>
    <row r="626" spans="7:7">
      <c r="G626" s="14"/>
    </row>
    <row r="627" spans="7:7">
      <c r="G627" s="14"/>
    </row>
    <row r="628" spans="7:7">
      <c r="G628" s="14"/>
    </row>
    <row r="629" spans="7:7">
      <c r="G629" s="14"/>
    </row>
    <row r="630" spans="7:7">
      <c r="G630" s="14"/>
    </row>
    <row r="631" spans="7:7">
      <c r="G631" s="14"/>
    </row>
    <row r="632" spans="7:7">
      <c r="G632" s="14"/>
    </row>
    <row r="633" spans="7:7">
      <c r="G633" s="14"/>
    </row>
    <row r="634" spans="7:7">
      <c r="G634" s="14"/>
    </row>
    <row r="635" spans="7:7">
      <c r="G635" s="14"/>
    </row>
    <row r="636" spans="7:7">
      <c r="G636" s="14"/>
    </row>
    <row r="637" spans="7:7">
      <c r="G637" s="14"/>
    </row>
    <row r="638" spans="7:7">
      <c r="G638" s="14"/>
    </row>
    <row r="639" spans="7:7">
      <c r="G639" s="14"/>
    </row>
    <row r="640" spans="7:7">
      <c r="G640" s="14"/>
    </row>
    <row r="641" spans="7:7">
      <c r="G641" s="14"/>
    </row>
    <row r="642" spans="7:7">
      <c r="G642" s="14"/>
    </row>
    <row r="643" spans="7:7">
      <c r="G643" s="14"/>
    </row>
    <row r="644" spans="7:7">
      <c r="G644" s="14"/>
    </row>
    <row r="645" spans="7:7">
      <c r="G645" s="14"/>
    </row>
    <row r="646" spans="7:7">
      <c r="G646" s="14"/>
    </row>
    <row r="647" spans="7:7">
      <c r="G647" s="14"/>
    </row>
    <row r="648" spans="7:7">
      <c r="G648" s="14"/>
    </row>
    <row r="649" spans="7:7">
      <c r="G649" s="14"/>
    </row>
    <row r="650" spans="7:7">
      <c r="G650" s="14"/>
    </row>
    <row r="651" spans="7:7">
      <c r="G651" s="14"/>
    </row>
    <row r="652" spans="7:7">
      <c r="G652" s="14"/>
    </row>
    <row r="653" spans="7:7">
      <c r="G653" s="14"/>
    </row>
    <row r="654" spans="7:7">
      <c r="G654" s="14"/>
    </row>
    <row r="655" spans="7:7">
      <c r="G655" s="14"/>
    </row>
    <row r="656" spans="7:7">
      <c r="G656" s="14"/>
    </row>
    <row r="657" spans="7:7">
      <c r="G657" s="14"/>
    </row>
    <row r="658" spans="7:7">
      <c r="G658" s="14"/>
    </row>
    <row r="659" spans="7:7">
      <c r="G659" s="14"/>
    </row>
    <row r="660" spans="7:7">
      <c r="G660" s="14"/>
    </row>
    <row r="661" spans="7:7">
      <c r="G661" s="14"/>
    </row>
    <row r="662" spans="7:7">
      <c r="G662" s="14"/>
    </row>
    <row r="663" spans="7:7">
      <c r="G663" s="14"/>
    </row>
    <row r="664" spans="7:7">
      <c r="G664" s="14"/>
    </row>
    <row r="665" spans="7:7">
      <c r="G665" s="14"/>
    </row>
    <row r="666" spans="7:7">
      <c r="G666" s="14"/>
    </row>
    <row r="667" spans="7:7">
      <c r="G667" s="14"/>
    </row>
    <row r="668" spans="7:7">
      <c r="G668" s="14"/>
    </row>
    <row r="669" spans="7:7">
      <c r="G669" s="14"/>
    </row>
    <row r="670" spans="7:7">
      <c r="G670" s="14"/>
    </row>
    <row r="671" spans="7:7">
      <c r="G671" s="14"/>
    </row>
    <row r="672" spans="7:7">
      <c r="G672" s="14"/>
    </row>
    <row r="673" spans="7:7">
      <c r="G673" s="14"/>
    </row>
    <row r="674" spans="7:7">
      <c r="G674" s="14"/>
    </row>
    <row r="675" spans="7:7">
      <c r="G675" s="14"/>
    </row>
    <row r="676" spans="7:7">
      <c r="G676" s="14"/>
    </row>
    <row r="677" spans="7:7">
      <c r="G677" s="14"/>
    </row>
    <row r="678" spans="7:7">
      <c r="G678" s="14"/>
    </row>
    <row r="679" spans="7:7">
      <c r="G679" s="14"/>
    </row>
    <row r="680" spans="7:7">
      <c r="G680" s="14"/>
    </row>
    <row r="681" spans="7:7">
      <c r="G681" s="14"/>
    </row>
    <row r="682" spans="7:7">
      <c r="G682" s="14"/>
    </row>
    <row r="683" spans="7:7">
      <c r="G683" s="14"/>
    </row>
    <row r="684" spans="7:7">
      <c r="G684" s="14"/>
    </row>
    <row r="685" spans="7:7">
      <c r="G685" s="14"/>
    </row>
    <row r="686" spans="7:7">
      <c r="G686" s="14"/>
    </row>
    <row r="687" spans="7:7">
      <c r="G687" s="14"/>
    </row>
    <row r="688" spans="7:7">
      <c r="G688" s="14"/>
    </row>
    <row r="689" spans="7:7">
      <c r="G689" s="14"/>
    </row>
    <row r="690" spans="7:7">
      <c r="G690" s="14"/>
    </row>
    <row r="691" spans="7:7">
      <c r="G691" s="14"/>
    </row>
    <row r="692" spans="7:7">
      <c r="G692" s="14"/>
    </row>
    <row r="693" spans="7:7">
      <c r="G693" s="14"/>
    </row>
    <row r="694" spans="7:7">
      <c r="G694" s="14"/>
    </row>
    <row r="695" spans="7:7">
      <c r="G695" s="14"/>
    </row>
    <row r="696" spans="7:7">
      <c r="G696" s="14"/>
    </row>
    <row r="697" spans="7:7">
      <c r="G697" s="14"/>
    </row>
    <row r="698" spans="7:7">
      <c r="G698" s="14"/>
    </row>
    <row r="699" spans="7:7">
      <c r="G699" s="14"/>
    </row>
    <row r="700" spans="7:7">
      <c r="G700" s="14"/>
    </row>
    <row r="701" spans="7:7">
      <c r="G701" s="14"/>
    </row>
    <row r="702" spans="7:7">
      <c r="G702" s="14"/>
    </row>
    <row r="703" spans="7:7">
      <c r="G703" s="14"/>
    </row>
    <row r="704" spans="7:7">
      <c r="G704" s="14"/>
    </row>
    <row r="705" spans="7:7">
      <c r="G705" s="14"/>
    </row>
    <row r="706" spans="7:7">
      <c r="G706" s="14"/>
    </row>
    <row r="707" spans="7:7">
      <c r="G707" s="14"/>
    </row>
    <row r="708" spans="7:7">
      <c r="G708" s="14"/>
    </row>
    <row r="709" spans="7:7">
      <c r="G709" s="14"/>
    </row>
    <row r="710" spans="7:7">
      <c r="G710" s="14"/>
    </row>
    <row r="711" spans="7:7">
      <c r="G711" s="14"/>
    </row>
    <row r="712" spans="7:7">
      <c r="G712" s="14"/>
    </row>
    <row r="713" spans="7:7">
      <c r="G713" s="14"/>
    </row>
    <row r="714" spans="7:7">
      <c r="G714" s="14"/>
    </row>
    <row r="715" spans="7:7">
      <c r="G715" s="14"/>
    </row>
    <row r="716" spans="7:7">
      <c r="G716" s="14"/>
    </row>
    <row r="717" spans="7:7">
      <c r="G717" s="14"/>
    </row>
    <row r="718" spans="7:7">
      <c r="G718" s="14"/>
    </row>
    <row r="719" spans="7:7">
      <c r="G719" s="14"/>
    </row>
    <row r="720" spans="7:7">
      <c r="G720" s="14"/>
    </row>
    <row r="721" spans="7:7">
      <c r="G721" s="14"/>
    </row>
    <row r="722" spans="7:7">
      <c r="G722" s="14"/>
    </row>
    <row r="723" spans="7:7">
      <c r="G723" s="14"/>
    </row>
    <row r="724" spans="7:7">
      <c r="G724" s="14"/>
    </row>
    <row r="725" spans="7:7">
      <c r="G725" s="14"/>
    </row>
    <row r="726" spans="7:7">
      <c r="G726" s="14"/>
    </row>
    <row r="727" spans="7:7">
      <c r="G727" s="14"/>
    </row>
    <row r="728" spans="7:7">
      <c r="G728" s="14"/>
    </row>
    <row r="729" spans="7:7">
      <c r="G729" s="14"/>
    </row>
    <row r="730" spans="7:7">
      <c r="G730" s="14"/>
    </row>
    <row r="731" spans="7:7">
      <c r="G731" s="14"/>
    </row>
    <row r="732" spans="7:7">
      <c r="G732" s="14"/>
    </row>
    <row r="733" spans="7:7">
      <c r="G733" s="14"/>
    </row>
    <row r="734" spans="7:7">
      <c r="G734" s="14"/>
    </row>
    <row r="735" spans="7:7">
      <c r="G735" s="14"/>
    </row>
    <row r="736" spans="7:7">
      <c r="G736" s="14"/>
    </row>
    <row r="737" spans="7:7">
      <c r="G737" s="14"/>
    </row>
    <row r="738" spans="7:7">
      <c r="G738" s="14"/>
    </row>
    <row r="739" spans="7:7">
      <c r="G739" s="14"/>
    </row>
    <row r="740" spans="7:7">
      <c r="G740" s="14"/>
    </row>
    <row r="741" spans="7:7">
      <c r="G741" s="14"/>
    </row>
    <row r="742" spans="7:7">
      <c r="G742" s="14"/>
    </row>
    <row r="743" spans="7:7">
      <c r="G743" s="14"/>
    </row>
    <row r="744" spans="7:7">
      <c r="G744" s="14"/>
    </row>
    <row r="745" spans="7:7">
      <c r="G745" s="14"/>
    </row>
    <row r="746" spans="7:7">
      <c r="G746" s="14"/>
    </row>
    <row r="747" spans="7:7">
      <c r="G747" s="14"/>
    </row>
    <row r="748" spans="7:7">
      <c r="G748" s="14"/>
    </row>
    <row r="749" spans="7:7">
      <c r="G749" s="14"/>
    </row>
    <row r="750" spans="7:7">
      <c r="G750" s="14"/>
    </row>
    <row r="751" spans="7:7">
      <c r="G751" s="14"/>
    </row>
    <row r="752" spans="7:7">
      <c r="G752" s="14"/>
    </row>
    <row r="753" spans="7:7">
      <c r="G753" s="14"/>
    </row>
    <row r="754" spans="7:7">
      <c r="G754" s="14"/>
    </row>
    <row r="755" spans="7:7">
      <c r="G755" s="14"/>
    </row>
    <row r="756" spans="7:7">
      <c r="G756" s="14"/>
    </row>
    <row r="757" spans="7:7">
      <c r="G757" s="14"/>
    </row>
    <row r="758" spans="7:7">
      <c r="G758" s="14"/>
    </row>
    <row r="759" spans="7:7">
      <c r="G759" s="14"/>
    </row>
    <row r="760" spans="7:7">
      <c r="G760" s="14"/>
    </row>
    <row r="761" spans="7:7">
      <c r="G761" s="14"/>
    </row>
    <row r="762" spans="7:7">
      <c r="G762" s="14"/>
    </row>
    <row r="763" spans="7:7">
      <c r="G763" s="14"/>
    </row>
    <row r="764" spans="7:7">
      <c r="G764" s="14"/>
    </row>
    <row r="765" spans="7:7">
      <c r="G765" s="14"/>
    </row>
    <row r="766" spans="7:7">
      <c r="G766" s="14"/>
    </row>
    <row r="767" spans="7:7">
      <c r="G767" s="14"/>
    </row>
    <row r="768" spans="7:7">
      <c r="G768" s="14"/>
    </row>
    <row r="769" spans="7:7">
      <c r="G769" s="14"/>
    </row>
    <row r="770" spans="7:7">
      <c r="G770" s="14"/>
    </row>
    <row r="771" spans="7:7">
      <c r="G771" s="14"/>
    </row>
    <row r="772" spans="7:7">
      <c r="G772" s="14"/>
    </row>
    <row r="773" spans="7:7">
      <c r="G773" s="14"/>
    </row>
    <row r="774" spans="7:7">
      <c r="G774" s="14"/>
    </row>
    <row r="775" spans="7:7">
      <c r="G775" s="14"/>
    </row>
    <row r="776" spans="7:7">
      <c r="G776" s="14"/>
    </row>
    <row r="777" spans="7:7">
      <c r="G777" s="14"/>
    </row>
    <row r="778" spans="7:7">
      <c r="G778" s="14"/>
    </row>
    <row r="779" spans="7:7">
      <c r="G779" s="14"/>
    </row>
    <row r="780" spans="7:7">
      <c r="G780" s="14"/>
    </row>
    <row r="781" spans="7:7">
      <c r="G781" s="14"/>
    </row>
    <row r="782" spans="7:7">
      <c r="G782" s="14"/>
    </row>
    <row r="783" spans="7:7">
      <c r="G783" s="14"/>
    </row>
    <row r="784" spans="7:7">
      <c r="G784" s="14"/>
    </row>
    <row r="785" spans="7:7">
      <c r="G785" s="14"/>
    </row>
    <row r="786" spans="7:7">
      <c r="G786" s="14"/>
    </row>
    <row r="787" spans="7:7">
      <c r="G787" s="14"/>
    </row>
    <row r="788" spans="7:7">
      <c r="G788" s="14"/>
    </row>
    <row r="789" spans="7:7">
      <c r="G789" s="14"/>
    </row>
    <row r="790" spans="7:7">
      <c r="G790" s="14"/>
    </row>
    <row r="791" spans="7:7">
      <c r="G791" s="14"/>
    </row>
    <row r="792" spans="7:7">
      <c r="G792" s="14"/>
    </row>
    <row r="793" spans="7:7">
      <c r="G793" s="14"/>
    </row>
    <row r="794" spans="7:7">
      <c r="G794" s="14"/>
    </row>
    <row r="795" spans="7:7">
      <c r="G795" s="14"/>
    </row>
    <row r="796" spans="7:7">
      <c r="G796" s="14"/>
    </row>
    <row r="797" spans="7:7">
      <c r="G797" s="14"/>
    </row>
    <row r="798" spans="7:7">
      <c r="G798" s="14"/>
    </row>
    <row r="799" spans="7:7">
      <c r="G799" s="14"/>
    </row>
    <row r="800" spans="7:7">
      <c r="G800" s="14"/>
    </row>
    <row r="801" spans="7:7">
      <c r="G801" s="14"/>
    </row>
    <row r="802" spans="7:7">
      <c r="G802" s="14"/>
    </row>
    <row r="803" spans="7:7">
      <c r="G803" s="14"/>
    </row>
    <row r="804" spans="7:7">
      <c r="G804" s="14"/>
    </row>
    <row r="805" spans="7:7">
      <c r="G805" s="14"/>
    </row>
    <row r="806" spans="7:7">
      <c r="G806" s="14"/>
    </row>
    <row r="807" spans="7:7">
      <c r="G807" s="14"/>
    </row>
    <row r="808" spans="7:7">
      <c r="G808" s="14"/>
    </row>
    <row r="809" spans="7:7">
      <c r="G809" s="14"/>
    </row>
    <row r="810" spans="7:7">
      <c r="G810" s="14"/>
    </row>
    <row r="811" spans="7:7">
      <c r="G811" s="14"/>
    </row>
    <row r="812" spans="7:7">
      <c r="G812" s="14"/>
    </row>
    <row r="813" spans="7:7">
      <c r="G813" s="14"/>
    </row>
    <row r="814" spans="7:7">
      <c r="G814" s="14"/>
    </row>
    <row r="815" spans="7:7">
      <c r="G815" s="14"/>
    </row>
    <row r="816" spans="7:7">
      <c r="G816" s="14"/>
    </row>
    <row r="817" spans="7:7">
      <c r="G817" s="14"/>
    </row>
    <row r="818" spans="7:7">
      <c r="G818" s="14"/>
    </row>
    <row r="819" spans="7:7">
      <c r="G819" s="14"/>
    </row>
    <row r="820" spans="7:7">
      <c r="G820" s="14"/>
    </row>
    <row r="821" spans="7:7">
      <c r="G821" s="14"/>
    </row>
    <row r="822" spans="7:7">
      <c r="G822" s="14"/>
    </row>
    <row r="823" spans="7:7">
      <c r="G823" s="14"/>
    </row>
    <row r="824" spans="7:7">
      <c r="G824" s="14"/>
    </row>
    <row r="825" spans="7:7">
      <c r="G825" s="14"/>
    </row>
    <row r="826" spans="7:7">
      <c r="G826" s="14"/>
    </row>
    <row r="827" spans="7:7">
      <c r="G827" s="14"/>
    </row>
    <row r="828" spans="7:7">
      <c r="G828" s="14"/>
    </row>
    <row r="829" spans="7:7">
      <c r="G829" s="14"/>
    </row>
    <row r="830" spans="7:7">
      <c r="G830" s="14"/>
    </row>
    <row r="831" spans="7:7">
      <c r="G831" s="14"/>
    </row>
    <row r="832" spans="7:7">
      <c r="G832" s="14"/>
    </row>
    <row r="833" spans="7:7">
      <c r="G833" s="14"/>
    </row>
    <row r="834" spans="7:7">
      <c r="G834" s="14"/>
    </row>
    <row r="835" spans="7:7">
      <c r="G835" s="14"/>
    </row>
    <row r="836" spans="7:7">
      <c r="G836" s="14"/>
    </row>
    <row r="837" spans="7:7">
      <c r="G837" s="14"/>
    </row>
    <row r="838" spans="7:7">
      <c r="G838" s="14"/>
    </row>
    <row r="839" spans="7:7">
      <c r="G839" s="14"/>
    </row>
    <row r="840" spans="7:7">
      <c r="G840" s="14"/>
    </row>
    <row r="841" spans="7:7">
      <c r="G841" s="14"/>
    </row>
    <row r="842" spans="7:7">
      <c r="G842" s="14"/>
    </row>
    <row r="843" spans="7:7">
      <c r="G843" s="14"/>
    </row>
    <row r="844" spans="7:7">
      <c r="G844" s="14"/>
    </row>
    <row r="845" spans="7:7">
      <c r="G845" s="14"/>
    </row>
    <row r="846" spans="7:7">
      <c r="G846" s="14"/>
    </row>
    <row r="847" spans="7:7">
      <c r="G847" s="14"/>
    </row>
    <row r="848" spans="7:7">
      <c r="G848" s="14"/>
    </row>
    <row r="849" spans="7:7">
      <c r="G849" s="14"/>
    </row>
    <row r="850" spans="7:7">
      <c r="G850" s="14"/>
    </row>
    <row r="851" spans="7:7">
      <c r="G851" s="14"/>
    </row>
    <row r="852" spans="7:7">
      <c r="G852" s="14"/>
    </row>
    <row r="853" spans="7:7">
      <c r="G853" s="14"/>
    </row>
    <row r="854" spans="7:7">
      <c r="G854" s="14"/>
    </row>
    <row r="855" spans="7:7">
      <c r="G855" s="14"/>
    </row>
    <row r="856" spans="7:7">
      <c r="G856" s="14"/>
    </row>
    <row r="857" spans="7:7">
      <c r="G857" s="14"/>
    </row>
    <row r="858" spans="7:7">
      <c r="G858" s="14"/>
    </row>
    <row r="859" spans="7:7">
      <c r="G859" s="14"/>
    </row>
    <row r="860" spans="7:7">
      <c r="G860" s="14"/>
    </row>
    <row r="861" spans="7:7">
      <c r="G861" s="14"/>
    </row>
    <row r="862" spans="7:7">
      <c r="G862" s="14"/>
    </row>
    <row r="863" spans="7:7">
      <c r="G863" s="14"/>
    </row>
    <row r="864" spans="7:7">
      <c r="G864" s="14"/>
    </row>
    <row r="865" spans="7:7">
      <c r="G865" s="14"/>
    </row>
    <row r="866" spans="7:7">
      <c r="G866" s="14"/>
    </row>
    <row r="867" spans="7:7">
      <c r="G867" s="14"/>
    </row>
    <row r="868" spans="7:7">
      <c r="G868" s="14"/>
    </row>
    <row r="869" spans="7:7">
      <c r="G869" s="14"/>
    </row>
    <row r="870" spans="7:7">
      <c r="G870" s="14"/>
    </row>
    <row r="871" spans="7:7">
      <c r="G871" s="14"/>
    </row>
    <row r="872" spans="7:7">
      <c r="G872" s="14"/>
    </row>
    <row r="873" spans="7:7">
      <c r="G873" s="14"/>
    </row>
    <row r="874" spans="7:7">
      <c r="G874" s="14"/>
    </row>
    <row r="875" spans="7:7">
      <c r="G875" s="14"/>
    </row>
    <row r="876" spans="7:7">
      <c r="G876" s="14"/>
    </row>
    <row r="877" spans="7:7">
      <c r="G877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15"/>
  <sheetViews>
    <sheetView zoomScale="85" zoomScaleNormal="85" workbookViewId="0">
      <selection activeCell="G5" sqref="G5"/>
    </sheetView>
  </sheetViews>
  <sheetFormatPr defaultRowHeight="14.4"/>
  <cols>
    <col min="6" max="6" width="10.33203125" bestFit="1" customWidth="1"/>
    <col min="8" max="8" width="8.88671875" style="39"/>
    <col min="20" max="20" width="11.77734375" bestFit="1" customWidth="1"/>
    <col min="21" max="21" width="11.21875" bestFit="1" customWidth="1"/>
  </cols>
  <sheetData>
    <row r="1" spans="2:21">
      <c r="C1" s="35" t="s">
        <v>44</v>
      </c>
      <c r="D1" s="35"/>
      <c r="E1" s="35"/>
      <c r="F1" s="35"/>
      <c r="G1" s="35"/>
    </row>
    <row r="2" spans="2:21">
      <c r="C2" s="35"/>
      <c r="D2" s="35"/>
      <c r="E2" s="35"/>
      <c r="F2" s="35"/>
      <c r="G2" s="35"/>
    </row>
    <row r="3" spans="2:21">
      <c r="K3" t="s">
        <v>48</v>
      </c>
      <c r="L3" t="s">
        <v>49</v>
      </c>
      <c r="M3" t="s">
        <v>65</v>
      </c>
      <c r="N3" t="s">
        <v>66</v>
      </c>
    </row>
    <row r="4" spans="2:21">
      <c r="K4">
        <v>1</v>
      </c>
      <c r="L4">
        <v>2</v>
      </c>
      <c r="M4">
        <v>20</v>
      </c>
      <c r="P4">
        <v>0</v>
      </c>
      <c r="Q4" s="17">
        <f>$K$5</f>
        <v>313</v>
      </c>
    </row>
    <row r="5" spans="2:21">
      <c r="C5" t="s">
        <v>45</v>
      </c>
      <c r="D5" t="s">
        <v>67</v>
      </c>
      <c r="F5" t="s">
        <v>46</v>
      </c>
      <c r="G5" s="1">
        <v>32</v>
      </c>
      <c r="H5" s="39" t="s">
        <v>47</v>
      </c>
      <c r="I5" s="16"/>
      <c r="J5" s="16"/>
      <c r="K5" s="17">
        <f>ROUND((K4*0.001)/$G$6,0)</f>
        <v>313</v>
      </c>
      <c r="L5" s="17">
        <f>ROUND((L4*0.001)/$G$6,0)</f>
        <v>625</v>
      </c>
      <c r="M5" s="17">
        <f>ROUND((M4*0.001)/$G$6,0)</f>
        <v>6250</v>
      </c>
      <c r="N5" s="14">
        <f>(L5-K5)/(L10-K10)</f>
        <v>3.4666666666666668</v>
      </c>
      <c r="P5" s="17">
        <v>1024</v>
      </c>
      <c r="Q5" s="17">
        <v>156</v>
      </c>
    </row>
    <row r="6" spans="2:21">
      <c r="C6" s="22">
        <v>10000000</v>
      </c>
      <c r="D6">
        <v>1</v>
      </c>
      <c r="E6">
        <f>IF(D6&lt;&gt;"",C6*4,C6)</f>
        <v>40000000</v>
      </c>
      <c r="F6" s="22">
        <f>4/E6</f>
        <v>9.9999999999999995E-8</v>
      </c>
      <c r="G6">
        <f>F6*G5</f>
        <v>3.1999999999999999E-6</v>
      </c>
      <c r="H6" s="39">
        <v>1</v>
      </c>
      <c r="P6" s="17"/>
      <c r="Q6" s="17"/>
    </row>
    <row r="7" spans="2:21">
      <c r="C7">
        <v>32</v>
      </c>
      <c r="E7">
        <f>IF(D7&lt;&gt;"",C7*4,C7)</f>
        <v>32</v>
      </c>
      <c r="F7">
        <f>4/E7</f>
        <v>0.125</v>
      </c>
      <c r="G7">
        <f>F7*G6</f>
        <v>3.9999999999999998E-7</v>
      </c>
      <c r="K7" t="s">
        <v>36</v>
      </c>
      <c r="P7" s="17"/>
      <c r="Q7" s="17"/>
    </row>
    <row r="8" spans="2:21">
      <c r="K8">
        <v>0</v>
      </c>
      <c r="L8">
        <v>1024</v>
      </c>
      <c r="P8" s="17">
        <v>0</v>
      </c>
      <c r="Q8" s="17">
        <f>($Q$5-$Q$4)/$P$5*P8+$Q$4</f>
        <v>313</v>
      </c>
      <c r="T8" t="s">
        <v>54</v>
      </c>
      <c r="U8" t="s">
        <v>55</v>
      </c>
    </row>
    <row r="9" spans="2:21">
      <c r="K9" t="s">
        <v>50</v>
      </c>
      <c r="P9" s="17">
        <v>1024</v>
      </c>
      <c r="Q9" s="17">
        <f>($Q$5-$Q$4)/$P$5*P9+$Q$4</f>
        <v>156</v>
      </c>
      <c r="T9" s="12">
        <f>($Q$5-$Q$4)/$P$5</f>
        <v>-0.1533203125</v>
      </c>
      <c r="U9" s="17">
        <f>$Q$4</f>
        <v>313</v>
      </c>
    </row>
    <row r="10" spans="2:21">
      <c r="K10">
        <v>0</v>
      </c>
      <c r="L10">
        <v>90</v>
      </c>
      <c r="P10" s="17"/>
      <c r="Q10" s="17"/>
    </row>
    <row r="11" spans="2:21">
      <c r="P11" s="17" t="s">
        <v>51</v>
      </c>
      <c r="Q11" s="17" t="s">
        <v>52</v>
      </c>
      <c r="R11" t="s">
        <v>53</v>
      </c>
    </row>
    <row r="12" spans="2:21">
      <c r="G12" s="17">
        <v>2</v>
      </c>
      <c r="H12" s="40">
        <v>1024</v>
      </c>
      <c r="I12" s="22"/>
      <c r="P12" s="17">
        <f>Q4</f>
        <v>313</v>
      </c>
      <c r="Q12" s="17">
        <f>($L$8/($L$5-$K$5))*P12-$L$8</f>
        <v>3.2820512820512704</v>
      </c>
      <c r="R12" s="14">
        <f>($L$10-$K$10)/$L$8*Q12</f>
        <v>0.28846153846153744</v>
      </c>
      <c r="S12">
        <f>$T$9*Q12+$U$9</f>
        <v>312.49679487179486</v>
      </c>
    </row>
    <row r="13" spans="2:21">
      <c r="B13" s="31" t="s">
        <v>64</v>
      </c>
      <c r="C13" s="32"/>
      <c r="D13" s="33"/>
      <c r="E13" s="23"/>
      <c r="F13" s="24"/>
      <c r="G13" s="17"/>
      <c r="H13" s="40"/>
      <c r="I13" s="22"/>
      <c r="L13" t="s">
        <v>68</v>
      </c>
      <c r="P13" s="17">
        <v>79</v>
      </c>
      <c r="Q13" s="17">
        <f t="shared" ref="Q13:Q76" si="0">($L$8/($L$5-$K$5))*P13-$L$8</f>
        <v>-764.71794871794873</v>
      </c>
      <c r="R13" s="14">
        <f t="shared" ref="R13:R76" si="1">($L$10-$K$10)/$L$8*Q13</f>
        <v>-67.211538461538467</v>
      </c>
      <c r="S13">
        <f t="shared" ref="S13:S76" si="2">$T$9*Q13+$U$9</f>
        <v>430.24679487179486</v>
      </c>
    </row>
    <row r="14" spans="2:21">
      <c r="B14" s="36"/>
      <c r="C14" s="37"/>
      <c r="D14" s="38"/>
      <c r="E14" s="23"/>
      <c r="F14" s="24"/>
      <c r="G14" s="17"/>
      <c r="H14" s="40"/>
      <c r="I14" s="22"/>
      <c r="K14">
        <v>0</v>
      </c>
      <c r="L14">
        <v>0</v>
      </c>
      <c r="M14">
        <v>0</v>
      </c>
      <c r="O14" s="17">
        <f>Q14-Q13</f>
        <v>3.2820512820512704</v>
      </c>
      <c r="P14" s="17">
        <v>80</v>
      </c>
      <c r="Q14" s="17">
        <f t="shared" si="0"/>
        <v>-761.43589743589746</v>
      </c>
      <c r="R14" s="14">
        <f t="shared" si="1"/>
        <v>-66.92307692307692</v>
      </c>
      <c r="S14">
        <f t="shared" si="2"/>
        <v>429.74358974358972</v>
      </c>
    </row>
    <row r="15" spans="2:21">
      <c r="B15" s="19" t="s">
        <v>56</v>
      </c>
      <c r="C15" s="20">
        <f>BIN2DEC(B15)</f>
        <v>0</v>
      </c>
      <c r="D15" s="4">
        <f t="shared" ref="D15:D22" si="3">2^(C15+1)</f>
        <v>2</v>
      </c>
      <c r="E15" s="21"/>
      <c r="F15" s="25"/>
      <c r="G15" s="17"/>
      <c r="H15" s="40"/>
      <c r="I15" s="22"/>
      <c r="K15">
        <v>1024</v>
      </c>
      <c r="L15" s="22">
        <v>150000</v>
      </c>
      <c r="P15" s="17">
        <v>81</v>
      </c>
      <c r="Q15" s="17">
        <f t="shared" si="0"/>
        <v>-758.15384615384619</v>
      </c>
      <c r="R15" s="14">
        <f t="shared" si="1"/>
        <v>-66.634615384615387</v>
      </c>
      <c r="S15">
        <f t="shared" si="2"/>
        <v>429.24038461538464</v>
      </c>
    </row>
    <row r="16" spans="2:21">
      <c r="B16" s="19" t="s">
        <v>57</v>
      </c>
      <c r="C16" s="20">
        <f>BIN2DEC(B16)</f>
        <v>1</v>
      </c>
      <c r="D16" s="4">
        <f t="shared" si="3"/>
        <v>4</v>
      </c>
      <c r="E16" s="21"/>
      <c r="F16" s="25"/>
      <c r="G16" s="17"/>
      <c r="H16" s="40"/>
      <c r="I16" s="22"/>
      <c r="P16" s="17">
        <v>82</v>
      </c>
      <c r="Q16" s="17">
        <f t="shared" si="0"/>
        <v>-754.87179487179492</v>
      </c>
      <c r="R16" s="14">
        <f t="shared" si="1"/>
        <v>-66.346153846153854</v>
      </c>
      <c r="S16">
        <f t="shared" si="2"/>
        <v>428.7371794871795</v>
      </c>
    </row>
    <row r="17" spans="2:19">
      <c r="B17" s="19" t="s">
        <v>58</v>
      </c>
      <c r="C17" s="20">
        <f t="shared" ref="C17:C22" si="4">BIN2DEC(B17)</f>
        <v>2</v>
      </c>
      <c r="D17" s="4">
        <f t="shared" si="3"/>
        <v>8</v>
      </c>
      <c r="E17" s="21"/>
      <c r="F17" s="25"/>
      <c r="G17" s="17"/>
      <c r="H17" s="40"/>
      <c r="I17" s="22"/>
      <c r="K17">
        <v>0</v>
      </c>
      <c r="L17" s="22">
        <f>$L$15/$K$15*K17</f>
        <v>0</v>
      </c>
      <c r="M17">
        <v>0</v>
      </c>
      <c r="N17" s="22">
        <f>M17/$G$6</f>
        <v>0</v>
      </c>
      <c r="P17" s="17">
        <v>83</v>
      </c>
      <c r="Q17" s="17">
        <f t="shared" si="0"/>
        <v>-751.58974358974365</v>
      </c>
      <c r="R17" s="14">
        <f t="shared" si="1"/>
        <v>-66.057692307692307</v>
      </c>
      <c r="S17">
        <f t="shared" si="2"/>
        <v>428.23397435897436</v>
      </c>
    </row>
    <row r="18" spans="2:19">
      <c r="B18" s="19" t="s">
        <v>59</v>
      </c>
      <c r="C18" s="20">
        <f t="shared" si="4"/>
        <v>3</v>
      </c>
      <c r="D18" s="4">
        <f t="shared" si="3"/>
        <v>16</v>
      </c>
      <c r="E18" s="21"/>
      <c r="F18" s="25"/>
      <c r="G18" s="17"/>
      <c r="H18" s="40"/>
      <c r="I18" s="22"/>
      <c r="K18">
        <v>1</v>
      </c>
      <c r="L18" s="22">
        <f t="shared" ref="L18:L58" si="5">$L$15/$K$15*K18</f>
        <v>146.484375</v>
      </c>
      <c r="M18" s="22">
        <f>1/L18</f>
        <v>6.8266666666666666E-3</v>
      </c>
      <c r="N18" s="22">
        <f>M18/$G$6</f>
        <v>2133.3333333333335</v>
      </c>
      <c r="P18" s="17">
        <v>84</v>
      </c>
      <c r="Q18" s="17">
        <f t="shared" si="0"/>
        <v>-748.30769230769238</v>
      </c>
      <c r="R18" s="14">
        <f t="shared" si="1"/>
        <v>-65.769230769230774</v>
      </c>
      <c r="S18">
        <f t="shared" si="2"/>
        <v>427.73076923076923</v>
      </c>
    </row>
    <row r="19" spans="2:19">
      <c r="B19" s="19" t="s">
        <v>60</v>
      </c>
      <c r="C19" s="20">
        <f t="shared" si="4"/>
        <v>4</v>
      </c>
      <c r="D19" s="4">
        <f t="shared" si="3"/>
        <v>32</v>
      </c>
      <c r="E19" s="21"/>
      <c r="F19" s="25"/>
      <c r="G19" s="17"/>
      <c r="H19" s="40"/>
      <c r="I19" s="22"/>
      <c r="K19">
        <v>50</v>
      </c>
      <c r="L19" s="22">
        <f t="shared" si="5"/>
        <v>7324.21875</v>
      </c>
      <c r="M19" s="22">
        <f t="shared" ref="M19:M58" si="6">1/L19</f>
        <v>1.3653333333333334E-4</v>
      </c>
      <c r="N19" s="22">
        <f t="shared" ref="N19:N58" si="7">M19/$G$6</f>
        <v>42.666666666666671</v>
      </c>
      <c r="P19" s="17">
        <v>85</v>
      </c>
      <c r="Q19" s="17">
        <f t="shared" si="0"/>
        <v>-745.02564102564111</v>
      </c>
      <c r="R19" s="14">
        <f t="shared" si="1"/>
        <v>-65.480769230769241</v>
      </c>
      <c r="S19">
        <f t="shared" si="2"/>
        <v>427.22756410256409</v>
      </c>
    </row>
    <row r="20" spans="2:19">
      <c r="B20" s="19" t="s">
        <v>61</v>
      </c>
      <c r="C20" s="20">
        <f t="shared" si="4"/>
        <v>5</v>
      </c>
      <c r="D20" s="4">
        <f t="shared" si="3"/>
        <v>64</v>
      </c>
      <c r="E20" s="21"/>
      <c r="F20" s="25"/>
      <c r="G20" s="17"/>
      <c r="H20" s="40"/>
      <c r="I20" s="22"/>
      <c r="K20">
        <v>75</v>
      </c>
      <c r="L20" s="22">
        <f t="shared" si="5"/>
        <v>10986.328125</v>
      </c>
      <c r="M20" s="22">
        <f t="shared" si="6"/>
        <v>9.1022222222222229E-5</v>
      </c>
      <c r="N20" s="22">
        <f t="shared" si="7"/>
        <v>28.444444444444446</v>
      </c>
      <c r="P20" s="17">
        <v>86</v>
      </c>
      <c r="Q20" s="17">
        <f t="shared" si="0"/>
        <v>-741.74358974358984</v>
      </c>
      <c r="R20" s="14">
        <f t="shared" si="1"/>
        <v>-65.192307692307708</v>
      </c>
      <c r="S20">
        <f t="shared" si="2"/>
        <v>426.72435897435901</v>
      </c>
    </row>
    <row r="21" spans="2:19">
      <c r="B21" s="19" t="s">
        <v>62</v>
      </c>
      <c r="C21" s="20">
        <f t="shared" si="4"/>
        <v>6</v>
      </c>
      <c r="D21" s="4">
        <f t="shared" si="3"/>
        <v>128</v>
      </c>
      <c r="E21" s="21"/>
      <c r="F21" s="25"/>
      <c r="G21" s="17"/>
      <c r="H21" s="40"/>
      <c r="I21" s="22"/>
      <c r="K21">
        <v>100</v>
      </c>
      <c r="L21" s="22">
        <f t="shared" si="5"/>
        <v>14648.4375</v>
      </c>
      <c r="M21" s="22">
        <f t="shared" si="6"/>
        <v>6.8266666666666668E-5</v>
      </c>
      <c r="N21" s="22">
        <f t="shared" si="7"/>
        <v>21.333333333333336</v>
      </c>
      <c r="P21" s="17">
        <v>87</v>
      </c>
      <c r="Q21" s="17">
        <f t="shared" si="0"/>
        <v>-738.46153846153845</v>
      </c>
      <c r="R21" s="14">
        <f t="shared" si="1"/>
        <v>-64.903846153846146</v>
      </c>
      <c r="S21">
        <f t="shared" si="2"/>
        <v>426.22115384615381</v>
      </c>
    </row>
    <row r="22" spans="2:19">
      <c r="B22" s="19" t="s">
        <v>63</v>
      </c>
      <c r="C22" s="20">
        <f t="shared" si="4"/>
        <v>7</v>
      </c>
      <c r="D22" s="4">
        <f t="shared" si="3"/>
        <v>256</v>
      </c>
      <c r="E22" s="21"/>
      <c r="F22" s="25"/>
      <c r="G22" s="17"/>
      <c r="H22" s="40"/>
      <c r="I22" s="22"/>
      <c r="K22">
        <v>125</v>
      </c>
      <c r="L22" s="22">
        <f t="shared" si="5"/>
        <v>18310.546875</v>
      </c>
      <c r="M22" s="22">
        <f t="shared" si="6"/>
        <v>5.4613333333333334E-5</v>
      </c>
      <c r="N22" s="22">
        <f t="shared" si="7"/>
        <v>17.066666666666666</v>
      </c>
      <c r="P22" s="17">
        <v>88</v>
      </c>
      <c r="Q22" s="17">
        <f t="shared" si="0"/>
        <v>-735.17948717948718</v>
      </c>
      <c r="R22" s="14">
        <f t="shared" si="1"/>
        <v>-64.615384615384613</v>
      </c>
      <c r="S22">
        <f t="shared" si="2"/>
        <v>425.71794871794873</v>
      </c>
    </row>
    <row r="23" spans="2:19">
      <c r="B23" s="18"/>
      <c r="F23" s="25"/>
      <c r="G23" s="17"/>
      <c r="H23" s="40"/>
      <c r="I23" s="22"/>
      <c r="K23">
        <v>150</v>
      </c>
      <c r="L23" s="22">
        <f t="shared" si="5"/>
        <v>21972.65625</v>
      </c>
      <c r="M23" s="22">
        <f t="shared" si="6"/>
        <v>4.5511111111111114E-5</v>
      </c>
      <c r="N23" s="22">
        <f t="shared" si="7"/>
        <v>14.222222222222223</v>
      </c>
      <c r="P23" s="17">
        <v>89</v>
      </c>
      <c r="Q23" s="17">
        <f t="shared" si="0"/>
        <v>-731.89743589743591</v>
      </c>
      <c r="R23" s="14">
        <f t="shared" si="1"/>
        <v>-64.32692307692308</v>
      </c>
      <c r="S23">
        <f t="shared" si="2"/>
        <v>425.21474358974359</v>
      </c>
    </row>
    <row r="24" spans="2:19">
      <c r="B24" s="18"/>
      <c r="G24" s="17"/>
      <c r="H24" s="40"/>
      <c r="I24" s="22"/>
      <c r="K24">
        <v>175</v>
      </c>
      <c r="L24" s="22">
        <f t="shared" si="5"/>
        <v>25634.765625</v>
      </c>
      <c r="M24" s="22">
        <f t="shared" si="6"/>
        <v>3.900952380952381E-5</v>
      </c>
      <c r="N24" s="22">
        <f t="shared" si="7"/>
        <v>12.190476190476192</v>
      </c>
      <c r="P24" s="17">
        <v>90</v>
      </c>
      <c r="Q24" s="17">
        <f t="shared" si="0"/>
        <v>-728.61538461538464</v>
      </c>
      <c r="R24" s="14">
        <f t="shared" si="1"/>
        <v>-64.038461538461547</v>
      </c>
      <c r="S24">
        <f t="shared" si="2"/>
        <v>424.71153846153845</v>
      </c>
    </row>
    <row r="25" spans="2:19">
      <c r="B25" s="18"/>
      <c r="G25" s="17"/>
      <c r="H25" s="40"/>
      <c r="I25" s="22"/>
      <c r="K25">
        <v>200</v>
      </c>
      <c r="L25" s="22">
        <f t="shared" si="5"/>
        <v>29296.875</v>
      </c>
      <c r="M25" s="22">
        <f t="shared" si="6"/>
        <v>3.4133333333333334E-5</v>
      </c>
      <c r="N25" s="22">
        <f t="shared" si="7"/>
        <v>10.666666666666668</v>
      </c>
      <c r="P25" s="17">
        <v>91</v>
      </c>
      <c r="Q25" s="17">
        <f t="shared" si="0"/>
        <v>-725.33333333333337</v>
      </c>
      <c r="R25" s="14">
        <f t="shared" si="1"/>
        <v>-63.75</v>
      </c>
      <c r="S25">
        <f t="shared" si="2"/>
        <v>424.20833333333337</v>
      </c>
    </row>
    <row r="26" spans="2:19">
      <c r="G26" s="17"/>
      <c r="H26" s="40"/>
      <c r="I26" s="22"/>
      <c r="K26">
        <v>225</v>
      </c>
      <c r="L26" s="22">
        <f t="shared" si="5"/>
        <v>32958.984375</v>
      </c>
      <c r="M26" s="22">
        <f t="shared" si="6"/>
        <v>3.0340740740740739E-5</v>
      </c>
      <c r="N26" s="22">
        <f t="shared" si="7"/>
        <v>9.481481481481481</v>
      </c>
      <c r="P26" s="17">
        <v>92</v>
      </c>
      <c r="Q26" s="17">
        <f t="shared" si="0"/>
        <v>-722.05128205128199</v>
      </c>
      <c r="R26" s="14">
        <f t="shared" si="1"/>
        <v>-63.461538461538453</v>
      </c>
      <c r="S26">
        <f t="shared" si="2"/>
        <v>423.70512820512818</v>
      </c>
    </row>
    <row r="27" spans="2:19">
      <c r="G27" s="17"/>
      <c r="H27" s="40"/>
      <c r="I27" s="22"/>
      <c r="K27">
        <v>250</v>
      </c>
      <c r="L27" s="22">
        <f t="shared" si="5"/>
        <v>36621.09375</v>
      </c>
      <c r="M27" s="22">
        <f t="shared" si="6"/>
        <v>2.7306666666666667E-5</v>
      </c>
      <c r="N27" s="22">
        <f t="shared" si="7"/>
        <v>8.5333333333333332</v>
      </c>
      <c r="P27" s="17">
        <v>93</v>
      </c>
      <c r="Q27" s="17">
        <f t="shared" si="0"/>
        <v>-718.76923076923072</v>
      </c>
      <c r="R27" s="14">
        <f t="shared" si="1"/>
        <v>-63.17307692307692</v>
      </c>
      <c r="S27">
        <f t="shared" si="2"/>
        <v>423.20192307692309</v>
      </c>
    </row>
    <row r="28" spans="2:19">
      <c r="G28" s="17"/>
      <c r="H28" s="40"/>
      <c r="I28" s="22"/>
      <c r="K28">
        <v>275</v>
      </c>
      <c r="L28" s="22">
        <f t="shared" si="5"/>
        <v>40283.203125</v>
      </c>
      <c r="M28" s="22">
        <f t="shared" si="6"/>
        <v>2.4824242424242425E-5</v>
      </c>
      <c r="N28" s="22">
        <f t="shared" si="7"/>
        <v>7.7575757575757578</v>
      </c>
      <c r="P28" s="17">
        <v>94</v>
      </c>
      <c r="Q28" s="17">
        <f t="shared" si="0"/>
        <v>-715.48717948717945</v>
      </c>
      <c r="R28" s="14">
        <f t="shared" si="1"/>
        <v>-62.88461538461538</v>
      </c>
      <c r="S28">
        <f t="shared" si="2"/>
        <v>422.69871794871796</v>
      </c>
    </row>
    <row r="29" spans="2:19">
      <c r="G29" s="17"/>
      <c r="H29" s="40"/>
      <c r="I29" s="22"/>
      <c r="K29">
        <v>300</v>
      </c>
      <c r="L29" s="22">
        <f t="shared" si="5"/>
        <v>43945.3125</v>
      </c>
      <c r="M29" s="22">
        <f t="shared" si="6"/>
        <v>2.2755555555555557E-5</v>
      </c>
      <c r="N29" s="22">
        <f t="shared" si="7"/>
        <v>7.1111111111111116</v>
      </c>
      <c r="P29" s="17">
        <v>95</v>
      </c>
      <c r="Q29" s="17">
        <f t="shared" si="0"/>
        <v>-712.20512820512818</v>
      </c>
      <c r="R29" s="14">
        <f t="shared" si="1"/>
        <v>-62.596153846153847</v>
      </c>
      <c r="S29">
        <f t="shared" si="2"/>
        <v>422.19551282051282</v>
      </c>
    </row>
    <row r="30" spans="2:19">
      <c r="G30" s="17"/>
      <c r="H30" s="40"/>
      <c r="I30" s="22"/>
      <c r="K30">
        <v>325</v>
      </c>
      <c r="L30" s="22">
        <f t="shared" si="5"/>
        <v>47607.421875</v>
      </c>
      <c r="M30" s="22">
        <f t="shared" si="6"/>
        <v>2.1005128205128205E-5</v>
      </c>
      <c r="N30" s="22">
        <f t="shared" si="7"/>
        <v>6.5641025641025639</v>
      </c>
      <c r="P30" s="17">
        <v>96</v>
      </c>
      <c r="Q30" s="17">
        <f t="shared" si="0"/>
        <v>-708.92307692307691</v>
      </c>
      <c r="R30" s="14">
        <f t="shared" si="1"/>
        <v>-62.307692307692307</v>
      </c>
      <c r="S30">
        <f t="shared" si="2"/>
        <v>421.69230769230768</v>
      </c>
    </row>
    <row r="31" spans="2:19">
      <c r="G31" s="17"/>
      <c r="H31" s="40"/>
      <c r="I31" s="22"/>
      <c r="K31">
        <v>350</v>
      </c>
      <c r="L31" s="22">
        <f t="shared" si="5"/>
        <v>51269.53125</v>
      </c>
      <c r="M31" s="22">
        <f t="shared" si="6"/>
        <v>1.9504761904761905E-5</v>
      </c>
      <c r="N31" s="22">
        <f t="shared" si="7"/>
        <v>6.0952380952380958</v>
      </c>
      <c r="P31" s="17">
        <v>97</v>
      </c>
      <c r="Q31" s="17">
        <f t="shared" si="0"/>
        <v>-705.64102564102564</v>
      </c>
      <c r="R31" s="14">
        <f t="shared" si="1"/>
        <v>-62.019230769230766</v>
      </c>
      <c r="S31">
        <f t="shared" si="2"/>
        <v>421.18910256410254</v>
      </c>
    </row>
    <row r="32" spans="2:19">
      <c r="G32" s="17"/>
      <c r="H32" s="40"/>
      <c r="I32" s="22"/>
      <c r="K32">
        <v>375</v>
      </c>
      <c r="L32" s="22">
        <f t="shared" si="5"/>
        <v>54931.640625</v>
      </c>
      <c r="M32" s="22">
        <f t="shared" si="6"/>
        <v>1.8204444444444444E-5</v>
      </c>
      <c r="N32" s="22">
        <f t="shared" si="7"/>
        <v>5.6888888888888891</v>
      </c>
      <c r="P32" s="17">
        <v>98</v>
      </c>
      <c r="Q32" s="17">
        <f t="shared" si="0"/>
        <v>-702.35897435897436</v>
      </c>
      <c r="R32" s="14">
        <f t="shared" si="1"/>
        <v>-61.730769230769234</v>
      </c>
      <c r="S32">
        <f t="shared" si="2"/>
        <v>420.68589743589746</v>
      </c>
    </row>
    <row r="33" spans="7:19">
      <c r="G33" s="17"/>
      <c r="H33" s="40"/>
      <c r="I33" s="22"/>
      <c r="K33">
        <v>400</v>
      </c>
      <c r="L33" s="22">
        <f t="shared" si="5"/>
        <v>58593.75</v>
      </c>
      <c r="M33" s="22">
        <f t="shared" si="6"/>
        <v>1.7066666666666667E-5</v>
      </c>
      <c r="N33" s="22">
        <f t="shared" si="7"/>
        <v>5.3333333333333339</v>
      </c>
      <c r="P33" s="17">
        <v>99</v>
      </c>
      <c r="Q33" s="17">
        <f t="shared" si="0"/>
        <v>-699.07692307692309</v>
      </c>
      <c r="R33" s="14">
        <f t="shared" si="1"/>
        <v>-61.442307692307693</v>
      </c>
      <c r="S33">
        <f t="shared" si="2"/>
        <v>420.18269230769232</v>
      </c>
    </row>
    <row r="34" spans="7:19">
      <c r="G34" s="17"/>
      <c r="H34" s="40"/>
      <c r="I34" s="22"/>
      <c r="K34">
        <v>425</v>
      </c>
      <c r="L34" s="22">
        <f t="shared" si="5"/>
        <v>62255.859375</v>
      </c>
      <c r="M34" s="22">
        <f t="shared" si="6"/>
        <v>1.6062745098039216E-5</v>
      </c>
      <c r="N34" s="22">
        <f t="shared" si="7"/>
        <v>5.0196078431372557</v>
      </c>
      <c r="P34" s="17">
        <v>100</v>
      </c>
      <c r="Q34" s="17">
        <f t="shared" si="0"/>
        <v>-695.79487179487182</v>
      </c>
      <c r="R34" s="14">
        <f t="shared" si="1"/>
        <v>-61.153846153846153</v>
      </c>
      <c r="S34">
        <f t="shared" si="2"/>
        <v>419.67948717948718</v>
      </c>
    </row>
    <row r="35" spans="7:19">
      <c r="G35" s="17"/>
      <c r="H35" s="40"/>
      <c r="I35" s="22"/>
      <c r="K35">
        <v>450</v>
      </c>
      <c r="L35" s="22">
        <f t="shared" si="5"/>
        <v>65917.96875</v>
      </c>
      <c r="M35" s="22">
        <f t="shared" si="6"/>
        <v>1.517037037037037E-5</v>
      </c>
      <c r="N35" s="22">
        <f t="shared" si="7"/>
        <v>4.7407407407407405</v>
      </c>
      <c r="P35" s="17">
        <v>101</v>
      </c>
      <c r="Q35" s="17">
        <f t="shared" si="0"/>
        <v>-692.51282051282055</v>
      </c>
      <c r="R35" s="14">
        <f t="shared" si="1"/>
        <v>-60.86538461538462</v>
      </c>
      <c r="S35">
        <f t="shared" si="2"/>
        <v>419.17628205128204</v>
      </c>
    </row>
    <row r="36" spans="7:19">
      <c r="G36" s="17"/>
      <c r="H36" s="40"/>
      <c r="I36" s="22"/>
      <c r="K36">
        <v>475</v>
      </c>
      <c r="L36" s="22">
        <f t="shared" si="5"/>
        <v>69580.078125</v>
      </c>
      <c r="M36" s="22">
        <f t="shared" si="6"/>
        <v>1.4371929824561403E-5</v>
      </c>
      <c r="N36" s="22">
        <f t="shared" si="7"/>
        <v>4.4912280701754383</v>
      </c>
      <c r="P36" s="17">
        <v>102</v>
      </c>
      <c r="Q36" s="17">
        <f t="shared" si="0"/>
        <v>-689.23076923076928</v>
      </c>
      <c r="R36" s="14">
        <f t="shared" si="1"/>
        <v>-60.57692307692308</v>
      </c>
      <c r="S36">
        <f t="shared" si="2"/>
        <v>418.67307692307691</v>
      </c>
    </row>
    <row r="37" spans="7:19">
      <c r="G37" s="17"/>
      <c r="H37" s="40"/>
      <c r="I37" s="22"/>
      <c r="K37">
        <v>500</v>
      </c>
      <c r="L37" s="22">
        <f t="shared" si="5"/>
        <v>73242.1875</v>
      </c>
      <c r="M37" s="22">
        <f t="shared" si="6"/>
        <v>1.3653333333333334E-5</v>
      </c>
      <c r="N37" s="22">
        <f t="shared" si="7"/>
        <v>4.2666666666666666</v>
      </c>
      <c r="P37" s="17">
        <v>103</v>
      </c>
      <c r="Q37" s="17">
        <f t="shared" si="0"/>
        <v>-685.94871794871801</v>
      </c>
      <c r="R37" s="14">
        <f t="shared" si="1"/>
        <v>-60.288461538461547</v>
      </c>
      <c r="S37">
        <f t="shared" si="2"/>
        <v>418.16987179487182</v>
      </c>
    </row>
    <row r="38" spans="7:19">
      <c r="G38" s="17"/>
      <c r="H38" s="40"/>
      <c r="I38" s="22"/>
      <c r="K38">
        <v>525</v>
      </c>
      <c r="L38" s="22">
        <f t="shared" si="5"/>
        <v>76904.296875</v>
      </c>
      <c r="M38" s="22">
        <f t="shared" si="6"/>
        <v>1.3003174603174603E-5</v>
      </c>
      <c r="N38" s="22">
        <f t="shared" si="7"/>
        <v>4.0634920634920633</v>
      </c>
      <c r="P38" s="17">
        <v>104</v>
      </c>
      <c r="Q38" s="17">
        <f t="shared" si="0"/>
        <v>-682.66666666666674</v>
      </c>
      <c r="R38" s="14">
        <f t="shared" si="1"/>
        <v>-60.000000000000007</v>
      </c>
      <c r="S38">
        <f t="shared" si="2"/>
        <v>417.66666666666669</v>
      </c>
    </row>
    <row r="39" spans="7:19">
      <c r="G39" s="17"/>
      <c r="H39" s="40"/>
      <c r="I39" s="22"/>
      <c r="K39">
        <v>550</v>
      </c>
      <c r="L39" s="22">
        <f t="shared" si="5"/>
        <v>80566.40625</v>
      </c>
      <c r="M39" s="22">
        <f t="shared" si="6"/>
        <v>1.2412121212121213E-5</v>
      </c>
      <c r="N39" s="22">
        <f t="shared" si="7"/>
        <v>3.8787878787878789</v>
      </c>
      <c r="P39" s="17">
        <v>105</v>
      </c>
      <c r="Q39" s="17">
        <f t="shared" si="0"/>
        <v>-679.38461538461547</v>
      </c>
      <c r="R39" s="14">
        <f t="shared" si="1"/>
        <v>-59.711538461538467</v>
      </c>
      <c r="S39">
        <f t="shared" si="2"/>
        <v>417.16346153846155</v>
      </c>
    </row>
    <row r="40" spans="7:19">
      <c r="G40" s="17"/>
      <c r="H40" s="40"/>
      <c r="I40" s="22"/>
      <c r="K40">
        <v>575</v>
      </c>
      <c r="L40" s="22">
        <f t="shared" si="5"/>
        <v>84228.515625</v>
      </c>
      <c r="M40" s="22">
        <f t="shared" si="6"/>
        <v>1.1872463768115942E-5</v>
      </c>
      <c r="N40" s="22">
        <f t="shared" si="7"/>
        <v>3.7101449275362319</v>
      </c>
      <c r="P40" s="17">
        <v>106</v>
      </c>
      <c r="Q40" s="17">
        <f t="shared" si="0"/>
        <v>-676.10256410256409</v>
      </c>
      <c r="R40" s="14">
        <f t="shared" si="1"/>
        <v>-59.42307692307692</v>
      </c>
      <c r="S40">
        <f t="shared" si="2"/>
        <v>416.66025641025641</v>
      </c>
    </row>
    <row r="41" spans="7:19">
      <c r="G41" s="17"/>
      <c r="H41" s="40"/>
      <c r="I41" s="22"/>
      <c r="K41">
        <v>600</v>
      </c>
      <c r="L41" s="22">
        <f t="shared" si="5"/>
        <v>87890.625</v>
      </c>
      <c r="M41" s="22">
        <f t="shared" si="6"/>
        <v>1.1377777777777779E-5</v>
      </c>
      <c r="N41" s="22">
        <f t="shared" si="7"/>
        <v>3.5555555555555558</v>
      </c>
      <c r="P41" s="17">
        <v>107</v>
      </c>
      <c r="Q41" s="17">
        <f t="shared" si="0"/>
        <v>-672.82051282051282</v>
      </c>
      <c r="R41" s="14">
        <f t="shared" si="1"/>
        <v>-59.134615384615387</v>
      </c>
      <c r="S41">
        <f t="shared" si="2"/>
        <v>416.15705128205127</v>
      </c>
    </row>
    <row r="42" spans="7:19">
      <c r="G42" s="17"/>
      <c r="H42" s="40"/>
      <c r="I42" s="22"/>
      <c r="K42">
        <v>625</v>
      </c>
      <c r="L42" s="22">
        <f t="shared" si="5"/>
        <v>91552.734375</v>
      </c>
      <c r="M42" s="22">
        <f t="shared" si="6"/>
        <v>1.0922666666666666E-5</v>
      </c>
      <c r="N42" s="22">
        <f t="shared" si="7"/>
        <v>3.4133333333333336</v>
      </c>
      <c r="P42" s="17">
        <v>108</v>
      </c>
      <c r="Q42" s="17">
        <f t="shared" si="0"/>
        <v>-669.53846153846155</v>
      </c>
      <c r="R42" s="14">
        <f t="shared" si="1"/>
        <v>-58.846153846153847</v>
      </c>
      <c r="S42">
        <f t="shared" si="2"/>
        <v>415.65384615384619</v>
      </c>
    </row>
    <row r="43" spans="7:19">
      <c r="G43" s="17"/>
      <c r="H43" s="40"/>
      <c r="I43" s="22"/>
      <c r="K43">
        <v>650</v>
      </c>
      <c r="L43" s="22">
        <f t="shared" si="5"/>
        <v>95214.84375</v>
      </c>
      <c r="M43" s="22">
        <f t="shared" si="6"/>
        <v>1.0502564102564102E-5</v>
      </c>
      <c r="N43" s="22">
        <f t="shared" si="7"/>
        <v>3.2820512820512819</v>
      </c>
      <c r="P43" s="17">
        <v>109</v>
      </c>
      <c r="Q43" s="17">
        <f t="shared" si="0"/>
        <v>-666.25641025641028</v>
      </c>
      <c r="R43" s="14">
        <f t="shared" si="1"/>
        <v>-58.557692307692307</v>
      </c>
      <c r="S43">
        <f t="shared" si="2"/>
        <v>415.15064102564099</v>
      </c>
    </row>
    <row r="44" spans="7:19">
      <c r="G44" s="17"/>
      <c r="H44" s="40"/>
      <c r="I44" s="22"/>
      <c r="K44">
        <v>675</v>
      </c>
      <c r="L44" s="22">
        <f t="shared" si="5"/>
        <v>98876.953125</v>
      </c>
      <c r="M44" s="22">
        <f t="shared" si="6"/>
        <v>1.011358024691358E-5</v>
      </c>
      <c r="N44" s="22">
        <f t="shared" si="7"/>
        <v>3.1604938271604937</v>
      </c>
      <c r="P44" s="17">
        <v>110</v>
      </c>
      <c r="Q44" s="17">
        <f t="shared" si="0"/>
        <v>-662.97435897435901</v>
      </c>
      <c r="R44" s="14">
        <f t="shared" si="1"/>
        <v>-58.269230769230774</v>
      </c>
      <c r="S44">
        <f t="shared" si="2"/>
        <v>414.64743589743591</v>
      </c>
    </row>
    <row r="45" spans="7:19">
      <c r="G45" s="17"/>
      <c r="H45" s="40"/>
      <c r="I45" s="22"/>
      <c r="K45">
        <v>700</v>
      </c>
      <c r="L45" s="22">
        <f t="shared" si="5"/>
        <v>102539.0625</v>
      </c>
      <c r="M45" s="22">
        <f t="shared" si="6"/>
        <v>9.7523809523809526E-6</v>
      </c>
      <c r="N45" s="22">
        <f t="shared" si="7"/>
        <v>3.0476190476190479</v>
      </c>
      <c r="P45" s="17">
        <v>111</v>
      </c>
      <c r="Q45" s="17">
        <f t="shared" si="0"/>
        <v>-659.69230769230762</v>
      </c>
      <c r="R45" s="14">
        <f t="shared" si="1"/>
        <v>-57.980769230769226</v>
      </c>
      <c r="S45">
        <f t="shared" si="2"/>
        <v>414.14423076923077</v>
      </c>
    </row>
    <row r="46" spans="7:19">
      <c r="G46" s="17"/>
      <c r="H46" s="40"/>
      <c r="I46" s="22"/>
      <c r="K46">
        <v>725</v>
      </c>
      <c r="L46" s="22">
        <f t="shared" si="5"/>
        <v>106201.171875</v>
      </c>
      <c r="M46" s="22">
        <f t="shared" si="6"/>
        <v>9.4160919540229882E-6</v>
      </c>
      <c r="N46" s="22">
        <f t="shared" si="7"/>
        <v>2.9425287356321839</v>
      </c>
      <c r="P46" s="17">
        <v>112</v>
      </c>
      <c r="Q46" s="17">
        <f t="shared" si="0"/>
        <v>-656.41025641025635</v>
      </c>
      <c r="R46" s="14">
        <f t="shared" si="1"/>
        <v>-57.692307692307686</v>
      </c>
      <c r="S46">
        <f t="shared" si="2"/>
        <v>413.64102564102564</v>
      </c>
    </row>
    <row r="47" spans="7:19">
      <c r="G47" s="17"/>
      <c r="H47" s="40"/>
      <c r="I47" s="22"/>
      <c r="K47">
        <v>750</v>
      </c>
      <c r="L47" s="22">
        <f t="shared" si="5"/>
        <v>109863.28125</v>
      </c>
      <c r="M47" s="22">
        <f t="shared" si="6"/>
        <v>9.1022222222222218E-6</v>
      </c>
      <c r="N47" s="22">
        <f t="shared" si="7"/>
        <v>2.8444444444444446</v>
      </c>
      <c r="P47" s="17">
        <v>113</v>
      </c>
      <c r="Q47" s="17">
        <f t="shared" si="0"/>
        <v>-653.12820512820508</v>
      </c>
      <c r="R47" s="14">
        <f t="shared" si="1"/>
        <v>-57.403846153846146</v>
      </c>
      <c r="S47">
        <f t="shared" si="2"/>
        <v>413.1378205128205</v>
      </c>
    </row>
    <row r="48" spans="7:19">
      <c r="G48" s="17"/>
      <c r="H48" s="40"/>
      <c r="I48" s="22"/>
      <c r="K48">
        <v>775</v>
      </c>
      <c r="L48" s="22">
        <f t="shared" si="5"/>
        <v>113525.390625</v>
      </c>
      <c r="M48" s="22">
        <f t="shared" si="6"/>
        <v>8.808602150537634E-6</v>
      </c>
      <c r="N48" s="22">
        <f t="shared" si="7"/>
        <v>2.752688172043011</v>
      </c>
      <c r="P48" s="17">
        <v>114</v>
      </c>
      <c r="Q48" s="17">
        <f t="shared" si="0"/>
        <v>-649.84615384615381</v>
      </c>
      <c r="R48" s="14">
        <f t="shared" si="1"/>
        <v>-57.115384615384613</v>
      </c>
      <c r="S48">
        <f t="shared" si="2"/>
        <v>412.63461538461536</v>
      </c>
    </row>
    <row r="49" spans="7:19">
      <c r="G49" s="17"/>
      <c r="H49" s="40"/>
      <c r="I49" s="22"/>
      <c r="K49">
        <v>800</v>
      </c>
      <c r="L49" s="22">
        <f t="shared" si="5"/>
        <v>117187.5</v>
      </c>
      <c r="M49" s="22">
        <f t="shared" si="6"/>
        <v>8.5333333333333335E-6</v>
      </c>
      <c r="N49" s="22">
        <f t="shared" si="7"/>
        <v>2.666666666666667</v>
      </c>
      <c r="P49" s="17">
        <v>115</v>
      </c>
      <c r="Q49" s="17">
        <f t="shared" si="0"/>
        <v>-646.56410256410254</v>
      </c>
      <c r="R49" s="14">
        <f t="shared" si="1"/>
        <v>-56.826923076923073</v>
      </c>
      <c r="S49">
        <f t="shared" si="2"/>
        <v>412.13141025641028</v>
      </c>
    </row>
    <row r="50" spans="7:19">
      <c r="G50" s="17"/>
      <c r="H50" s="40"/>
      <c r="I50" s="22"/>
      <c r="K50">
        <v>825</v>
      </c>
      <c r="L50" s="22">
        <f t="shared" si="5"/>
        <v>120849.609375</v>
      </c>
      <c r="M50" s="22">
        <f t="shared" si="6"/>
        <v>8.274747474747475E-6</v>
      </c>
      <c r="N50" s="22">
        <f t="shared" si="7"/>
        <v>2.5858585858585861</v>
      </c>
      <c r="P50" s="17">
        <v>116</v>
      </c>
      <c r="Q50" s="17">
        <f t="shared" si="0"/>
        <v>-643.28205128205127</v>
      </c>
      <c r="R50" s="14">
        <f t="shared" si="1"/>
        <v>-56.53846153846154</v>
      </c>
      <c r="S50">
        <f t="shared" si="2"/>
        <v>411.62820512820514</v>
      </c>
    </row>
    <row r="51" spans="7:19">
      <c r="G51" s="17"/>
      <c r="H51" s="40"/>
      <c r="I51" s="22"/>
      <c r="K51">
        <v>850</v>
      </c>
      <c r="L51" s="22">
        <f t="shared" si="5"/>
        <v>124511.71875</v>
      </c>
      <c r="M51" s="22">
        <f t="shared" si="6"/>
        <v>8.0313725490196081E-6</v>
      </c>
      <c r="N51" s="22">
        <f t="shared" si="7"/>
        <v>2.5098039215686279</v>
      </c>
      <c r="P51" s="17">
        <v>117</v>
      </c>
      <c r="Q51" s="17">
        <f t="shared" si="0"/>
        <v>-640</v>
      </c>
      <c r="R51" s="14">
        <f t="shared" si="1"/>
        <v>-56.25</v>
      </c>
      <c r="S51">
        <f t="shared" si="2"/>
        <v>411.125</v>
      </c>
    </row>
    <row r="52" spans="7:19">
      <c r="G52" s="17"/>
      <c r="H52" s="40"/>
      <c r="I52" s="22"/>
      <c r="K52">
        <v>875</v>
      </c>
      <c r="L52" s="22">
        <f t="shared" si="5"/>
        <v>128173.828125</v>
      </c>
      <c r="M52" s="22">
        <f t="shared" si="6"/>
        <v>7.8019047619047621E-6</v>
      </c>
      <c r="N52" s="22">
        <f t="shared" si="7"/>
        <v>2.4380952380952383</v>
      </c>
      <c r="P52" s="17">
        <v>118</v>
      </c>
      <c r="Q52" s="17">
        <f t="shared" si="0"/>
        <v>-636.71794871794873</v>
      </c>
      <c r="R52" s="14">
        <f t="shared" si="1"/>
        <v>-55.96153846153846</v>
      </c>
      <c r="S52">
        <f t="shared" si="2"/>
        <v>410.62179487179486</v>
      </c>
    </row>
    <row r="53" spans="7:19">
      <c r="G53" s="17"/>
      <c r="H53" s="40"/>
      <c r="I53" s="22"/>
      <c r="K53">
        <v>900</v>
      </c>
      <c r="L53" s="22">
        <f t="shared" si="5"/>
        <v>131835.9375</v>
      </c>
      <c r="M53" s="22">
        <f t="shared" si="6"/>
        <v>7.5851851851851849E-6</v>
      </c>
      <c r="N53" s="22">
        <f t="shared" si="7"/>
        <v>2.3703703703703702</v>
      </c>
      <c r="P53" s="17">
        <v>119</v>
      </c>
      <c r="Q53" s="17">
        <f t="shared" si="0"/>
        <v>-633.43589743589746</v>
      </c>
      <c r="R53" s="14">
        <f t="shared" si="1"/>
        <v>-55.673076923076927</v>
      </c>
      <c r="S53">
        <f t="shared" si="2"/>
        <v>410.11858974358972</v>
      </c>
    </row>
    <row r="54" spans="7:19">
      <c r="G54" s="17"/>
      <c r="H54" s="40"/>
      <c r="I54" s="22"/>
      <c r="K54">
        <v>925</v>
      </c>
      <c r="L54" s="22">
        <f t="shared" si="5"/>
        <v>135498.046875</v>
      </c>
      <c r="M54" s="22">
        <f t="shared" si="6"/>
        <v>7.3801801801801798E-6</v>
      </c>
      <c r="N54" s="22">
        <f t="shared" si="7"/>
        <v>2.3063063063063063</v>
      </c>
      <c r="P54" s="17">
        <v>120</v>
      </c>
      <c r="Q54" s="17">
        <f t="shared" si="0"/>
        <v>-630.15384615384619</v>
      </c>
      <c r="R54" s="14">
        <f t="shared" si="1"/>
        <v>-55.384615384615387</v>
      </c>
      <c r="S54">
        <f t="shared" si="2"/>
        <v>409.61538461538464</v>
      </c>
    </row>
    <row r="55" spans="7:19">
      <c r="G55" s="17"/>
      <c r="H55" s="40"/>
      <c r="I55" s="22"/>
      <c r="K55">
        <v>950</v>
      </c>
      <c r="L55" s="22">
        <f t="shared" si="5"/>
        <v>139160.15625</v>
      </c>
      <c r="M55" s="22">
        <f t="shared" si="6"/>
        <v>7.1859649122807017E-6</v>
      </c>
      <c r="N55" s="22">
        <f t="shared" si="7"/>
        <v>2.2456140350877192</v>
      </c>
      <c r="P55" s="17">
        <v>121</v>
      </c>
      <c r="Q55" s="17">
        <f t="shared" si="0"/>
        <v>-626.87179487179492</v>
      </c>
      <c r="R55" s="14">
        <f t="shared" si="1"/>
        <v>-55.096153846153854</v>
      </c>
      <c r="S55">
        <f t="shared" si="2"/>
        <v>409.1121794871795</v>
      </c>
    </row>
    <row r="56" spans="7:19">
      <c r="G56" s="17"/>
      <c r="H56" s="40"/>
      <c r="I56" s="22"/>
      <c r="K56">
        <v>975</v>
      </c>
      <c r="L56" s="22">
        <f t="shared" si="5"/>
        <v>142822.265625</v>
      </c>
      <c r="M56" s="22">
        <f t="shared" si="6"/>
        <v>7.0017094017094019E-6</v>
      </c>
      <c r="N56" s="22">
        <f t="shared" si="7"/>
        <v>2.1880341880341883</v>
      </c>
      <c r="P56" s="17">
        <v>122</v>
      </c>
      <c r="Q56" s="17">
        <f t="shared" si="0"/>
        <v>-623.58974358974365</v>
      </c>
      <c r="R56" s="14">
        <f t="shared" si="1"/>
        <v>-54.807692307692314</v>
      </c>
      <c r="S56">
        <f t="shared" si="2"/>
        <v>408.60897435897436</v>
      </c>
    </row>
    <row r="57" spans="7:19">
      <c r="G57" s="17"/>
      <c r="H57" s="40"/>
      <c r="I57" s="22"/>
      <c r="K57">
        <v>1000</v>
      </c>
      <c r="L57" s="22">
        <f t="shared" si="5"/>
        <v>146484.375</v>
      </c>
      <c r="M57" s="22">
        <f t="shared" si="6"/>
        <v>6.8266666666666668E-6</v>
      </c>
      <c r="N57" s="22">
        <f t="shared" si="7"/>
        <v>2.1333333333333333</v>
      </c>
      <c r="P57" s="17">
        <v>123</v>
      </c>
      <c r="Q57" s="17">
        <f t="shared" si="0"/>
        <v>-620.30769230769238</v>
      </c>
      <c r="R57" s="14">
        <f t="shared" si="1"/>
        <v>-54.519230769230774</v>
      </c>
      <c r="S57">
        <f t="shared" si="2"/>
        <v>408.10576923076923</v>
      </c>
    </row>
    <row r="58" spans="7:19">
      <c r="G58" s="17"/>
      <c r="H58" s="40"/>
      <c r="I58" s="22"/>
      <c r="K58">
        <v>1024</v>
      </c>
      <c r="L58" s="22">
        <f t="shared" si="5"/>
        <v>150000</v>
      </c>
      <c r="M58" s="22">
        <f t="shared" si="6"/>
        <v>6.6666666666666666E-6</v>
      </c>
      <c r="N58" s="22">
        <f t="shared" si="7"/>
        <v>2.0833333333333335</v>
      </c>
      <c r="P58" s="17">
        <v>124</v>
      </c>
      <c r="Q58" s="17">
        <f t="shared" si="0"/>
        <v>-617.02564102564111</v>
      </c>
      <c r="R58" s="14">
        <f t="shared" si="1"/>
        <v>-54.230769230769241</v>
      </c>
      <c r="S58">
        <f t="shared" si="2"/>
        <v>407.60256410256409</v>
      </c>
    </row>
    <row r="59" spans="7:19">
      <c r="G59" s="17"/>
      <c r="H59" s="40"/>
      <c r="I59" s="22"/>
      <c r="P59" s="17">
        <v>125</v>
      </c>
      <c r="Q59" s="17">
        <f t="shared" si="0"/>
        <v>-613.74358974358984</v>
      </c>
      <c r="R59" s="14">
        <f t="shared" si="1"/>
        <v>-53.942307692307701</v>
      </c>
      <c r="S59">
        <f t="shared" si="2"/>
        <v>407.09935897435901</v>
      </c>
    </row>
    <row r="60" spans="7:19">
      <c r="G60" s="17"/>
      <c r="H60" s="40"/>
      <c r="I60" s="22"/>
      <c r="P60" s="17">
        <v>126</v>
      </c>
      <c r="Q60" s="17">
        <f t="shared" si="0"/>
        <v>-610.46153846153845</v>
      </c>
      <c r="R60" s="14">
        <f t="shared" si="1"/>
        <v>-53.653846153846153</v>
      </c>
      <c r="S60">
        <f t="shared" si="2"/>
        <v>406.59615384615381</v>
      </c>
    </row>
    <row r="61" spans="7:19">
      <c r="G61" s="17"/>
      <c r="H61" s="40"/>
      <c r="I61" s="22"/>
      <c r="P61" s="17">
        <v>127</v>
      </c>
      <c r="Q61" s="17">
        <f t="shared" si="0"/>
        <v>-607.17948717948718</v>
      </c>
      <c r="R61" s="14">
        <f t="shared" si="1"/>
        <v>-53.365384615384613</v>
      </c>
      <c r="S61">
        <f t="shared" si="2"/>
        <v>406.09294871794873</v>
      </c>
    </row>
    <row r="62" spans="7:19">
      <c r="G62" s="17"/>
      <c r="H62" s="40"/>
      <c r="I62" s="22"/>
      <c r="P62" s="17">
        <v>128</v>
      </c>
      <c r="Q62" s="17">
        <f t="shared" si="0"/>
        <v>-603.89743589743591</v>
      </c>
      <c r="R62" s="14">
        <f t="shared" si="1"/>
        <v>-53.07692307692308</v>
      </c>
      <c r="S62">
        <f t="shared" si="2"/>
        <v>405.58974358974359</v>
      </c>
    </row>
    <row r="63" spans="7:19">
      <c r="G63" s="17"/>
      <c r="H63" s="40"/>
      <c r="I63" s="22"/>
      <c r="P63" s="17">
        <v>129</v>
      </c>
      <c r="Q63" s="17">
        <f t="shared" si="0"/>
        <v>-600.61538461538464</v>
      </c>
      <c r="R63" s="14">
        <f t="shared" si="1"/>
        <v>-52.78846153846154</v>
      </c>
      <c r="S63">
        <f t="shared" si="2"/>
        <v>405.08653846153845</v>
      </c>
    </row>
    <row r="64" spans="7:19">
      <c r="G64" s="17"/>
      <c r="H64" s="40"/>
      <c r="I64" s="22"/>
      <c r="P64" s="17">
        <v>130</v>
      </c>
      <c r="Q64" s="17">
        <f t="shared" si="0"/>
        <v>-597.33333333333337</v>
      </c>
      <c r="R64" s="14">
        <f t="shared" si="1"/>
        <v>-52.5</v>
      </c>
      <c r="S64">
        <f t="shared" si="2"/>
        <v>404.58333333333337</v>
      </c>
    </row>
    <row r="65" spans="7:19">
      <c r="G65" s="17"/>
      <c r="H65" s="40"/>
      <c r="I65" s="22"/>
      <c r="P65" s="17">
        <v>131</v>
      </c>
      <c r="Q65" s="17">
        <f t="shared" si="0"/>
        <v>-594.05128205128199</v>
      </c>
      <c r="R65" s="14">
        <f t="shared" si="1"/>
        <v>-52.211538461538453</v>
      </c>
      <c r="S65">
        <f t="shared" si="2"/>
        <v>404.08012820512818</v>
      </c>
    </row>
    <row r="66" spans="7:19">
      <c r="G66" s="17"/>
      <c r="H66" s="40"/>
      <c r="I66" s="22"/>
      <c r="P66" s="17">
        <v>132</v>
      </c>
      <c r="Q66" s="17">
        <f t="shared" si="0"/>
        <v>-590.76923076923072</v>
      </c>
      <c r="R66" s="14">
        <f t="shared" si="1"/>
        <v>-51.92307692307692</v>
      </c>
      <c r="S66">
        <f t="shared" si="2"/>
        <v>403.57692307692309</v>
      </c>
    </row>
    <row r="67" spans="7:19">
      <c r="P67" s="17">
        <v>133</v>
      </c>
      <c r="Q67" s="17">
        <f t="shared" si="0"/>
        <v>-587.48717948717945</v>
      </c>
      <c r="R67" s="14">
        <f t="shared" si="1"/>
        <v>-51.63461538461538</v>
      </c>
      <c r="S67">
        <f t="shared" si="2"/>
        <v>403.07371794871796</v>
      </c>
    </row>
    <row r="68" spans="7:19">
      <c r="P68" s="17">
        <v>134</v>
      </c>
      <c r="Q68" s="17">
        <f t="shared" si="0"/>
        <v>-584.20512820512818</v>
      </c>
      <c r="R68" s="14">
        <f t="shared" si="1"/>
        <v>-51.346153846153847</v>
      </c>
      <c r="S68">
        <f t="shared" si="2"/>
        <v>402.57051282051282</v>
      </c>
    </row>
    <row r="69" spans="7:19">
      <c r="P69" s="17">
        <v>135</v>
      </c>
      <c r="Q69" s="17">
        <f t="shared" si="0"/>
        <v>-580.92307692307691</v>
      </c>
      <c r="R69" s="14">
        <f t="shared" si="1"/>
        <v>-51.057692307692307</v>
      </c>
      <c r="S69">
        <f t="shared" si="2"/>
        <v>402.06730769230768</v>
      </c>
    </row>
    <row r="70" spans="7:19">
      <c r="P70" s="17">
        <v>136</v>
      </c>
      <c r="Q70" s="17">
        <f t="shared" si="0"/>
        <v>-577.64102564102564</v>
      </c>
      <c r="R70" s="14">
        <f t="shared" si="1"/>
        <v>-50.769230769230766</v>
      </c>
      <c r="S70">
        <f t="shared" si="2"/>
        <v>401.56410256410254</v>
      </c>
    </row>
    <row r="71" spans="7:19">
      <c r="P71" s="17">
        <v>137</v>
      </c>
      <c r="Q71" s="17">
        <f t="shared" si="0"/>
        <v>-574.35897435897436</v>
      </c>
      <c r="R71" s="14">
        <f t="shared" si="1"/>
        <v>-50.480769230769234</v>
      </c>
      <c r="S71">
        <f t="shared" si="2"/>
        <v>401.06089743589746</v>
      </c>
    </row>
    <row r="72" spans="7:19">
      <c r="P72" s="17">
        <v>138</v>
      </c>
      <c r="Q72" s="17">
        <f t="shared" si="0"/>
        <v>-571.07692307692309</v>
      </c>
      <c r="R72" s="14">
        <f t="shared" si="1"/>
        <v>-50.192307692307693</v>
      </c>
      <c r="S72">
        <f t="shared" si="2"/>
        <v>400.55769230769232</v>
      </c>
    </row>
    <row r="73" spans="7:19">
      <c r="P73" s="17">
        <v>139</v>
      </c>
      <c r="Q73" s="17">
        <f t="shared" si="0"/>
        <v>-567.79487179487182</v>
      </c>
      <c r="R73" s="14">
        <f t="shared" si="1"/>
        <v>-49.903846153846153</v>
      </c>
      <c r="S73">
        <f t="shared" si="2"/>
        <v>400.05448717948718</v>
      </c>
    </row>
    <row r="74" spans="7:19">
      <c r="P74" s="17">
        <v>140</v>
      </c>
      <c r="Q74" s="17">
        <f t="shared" si="0"/>
        <v>-564.51282051282055</v>
      </c>
      <c r="R74" s="14">
        <f t="shared" si="1"/>
        <v>-49.61538461538462</v>
      </c>
      <c r="S74">
        <f t="shared" si="2"/>
        <v>399.55128205128204</v>
      </c>
    </row>
    <row r="75" spans="7:19">
      <c r="P75" s="17">
        <v>141</v>
      </c>
      <c r="Q75" s="17">
        <f t="shared" si="0"/>
        <v>-561.23076923076928</v>
      </c>
      <c r="R75" s="14">
        <f t="shared" si="1"/>
        <v>-49.32692307692308</v>
      </c>
      <c r="S75">
        <f t="shared" si="2"/>
        <v>399.04807692307691</v>
      </c>
    </row>
    <row r="76" spans="7:19">
      <c r="P76" s="17">
        <v>142</v>
      </c>
      <c r="Q76" s="17">
        <f t="shared" si="0"/>
        <v>-557.94871794871801</v>
      </c>
      <c r="R76" s="14">
        <f t="shared" si="1"/>
        <v>-49.038461538461547</v>
      </c>
      <c r="S76">
        <f t="shared" si="2"/>
        <v>398.54487179487182</v>
      </c>
    </row>
    <row r="77" spans="7:19">
      <c r="P77" s="17">
        <v>143</v>
      </c>
      <c r="Q77" s="17">
        <f t="shared" ref="Q77:Q90" si="8">($L$8/($L$5-$K$5))*P77-$L$8</f>
        <v>-554.66666666666674</v>
      </c>
      <c r="R77" s="14">
        <f t="shared" ref="R77:R90" si="9">($L$10-$K$10)/$L$8*Q77</f>
        <v>-48.750000000000007</v>
      </c>
      <c r="S77">
        <f t="shared" ref="S77:S90" si="10">$T$9*Q77+$U$9</f>
        <v>398.04166666666669</v>
      </c>
    </row>
    <row r="78" spans="7:19">
      <c r="P78" s="17">
        <v>144</v>
      </c>
      <c r="Q78" s="17">
        <f t="shared" si="8"/>
        <v>-551.38461538461547</v>
      </c>
      <c r="R78" s="14">
        <f t="shared" si="9"/>
        <v>-48.461538461538467</v>
      </c>
      <c r="S78">
        <f t="shared" si="10"/>
        <v>397.53846153846155</v>
      </c>
    </row>
    <row r="79" spans="7:19">
      <c r="P79" s="17">
        <v>145</v>
      </c>
      <c r="Q79" s="17">
        <f t="shared" si="8"/>
        <v>-548.1025641025642</v>
      </c>
      <c r="R79" s="14">
        <f t="shared" si="9"/>
        <v>-48.173076923076934</v>
      </c>
      <c r="S79">
        <f t="shared" si="10"/>
        <v>397.03525641025641</v>
      </c>
    </row>
    <row r="80" spans="7:19">
      <c r="P80" s="17">
        <v>146</v>
      </c>
      <c r="Q80" s="17">
        <f t="shared" si="8"/>
        <v>-544.82051282051282</v>
      </c>
      <c r="R80" s="14">
        <f t="shared" si="9"/>
        <v>-47.884615384615387</v>
      </c>
      <c r="S80">
        <f t="shared" si="10"/>
        <v>396.53205128205127</v>
      </c>
    </row>
    <row r="81" spans="16:19" customFormat="1">
      <c r="P81" s="17">
        <v>147</v>
      </c>
      <c r="Q81" s="17">
        <f t="shared" si="8"/>
        <v>-541.53846153846155</v>
      </c>
      <c r="R81" s="14">
        <f t="shared" si="9"/>
        <v>-47.596153846153847</v>
      </c>
      <c r="S81">
        <f t="shared" si="10"/>
        <v>396.02884615384619</v>
      </c>
    </row>
    <row r="82" spans="16:19" customFormat="1">
      <c r="P82" s="17">
        <v>148</v>
      </c>
      <c r="Q82" s="17">
        <f t="shared" si="8"/>
        <v>-538.25641025641028</v>
      </c>
      <c r="R82" s="14">
        <f t="shared" si="9"/>
        <v>-47.307692307692307</v>
      </c>
      <c r="S82">
        <f t="shared" si="10"/>
        <v>395.52564102564099</v>
      </c>
    </row>
    <row r="83" spans="16:19" customFormat="1">
      <c r="P83" s="17">
        <v>149</v>
      </c>
      <c r="Q83" s="17">
        <f t="shared" si="8"/>
        <v>-534.97435897435901</v>
      </c>
      <c r="R83" s="14">
        <f t="shared" si="9"/>
        <v>-47.019230769230774</v>
      </c>
      <c r="S83">
        <f t="shared" si="10"/>
        <v>395.02243589743591</v>
      </c>
    </row>
    <row r="84" spans="16:19" customFormat="1">
      <c r="P84" s="17">
        <v>150</v>
      </c>
      <c r="Q84" s="17">
        <f t="shared" si="8"/>
        <v>-531.69230769230774</v>
      </c>
      <c r="R84" s="14">
        <f t="shared" si="9"/>
        <v>-46.730769230769234</v>
      </c>
      <c r="S84">
        <f t="shared" si="10"/>
        <v>394.51923076923077</v>
      </c>
    </row>
    <row r="85" spans="16:19" customFormat="1">
      <c r="P85" s="17">
        <v>151</v>
      </c>
      <c r="Q85" s="17">
        <f t="shared" si="8"/>
        <v>-528.41025641025635</v>
      </c>
      <c r="R85" s="14">
        <f t="shared" si="9"/>
        <v>-46.442307692307686</v>
      </c>
      <c r="S85">
        <f t="shared" si="10"/>
        <v>394.01602564102564</v>
      </c>
    </row>
    <row r="86" spans="16:19" customFormat="1">
      <c r="P86" s="17">
        <v>152</v>
      </c>
      <c r="Q86" s="17">
        <f t="shared" si="8"/>
        <v>-525.12820512820508</v>
      </c>
      <c r="R86" s="14">
        <f t="shared" si="9"/>
        <v>-46.153846153846146</v>
      </c>
      <c r="S86">
        <f t="shared" si="10"/>
        <v>393.5128205128205</v>
      </c>
    </row>
    <row r="87" spans="16:19" customFormat="1">
      <c r="P87" s="17">
        <v>153</v>
      </c>
      <c r="Q87" s="17">
        <f t="shared" si="8"/>
        <v>-521.84615384615381</v>
      </c>
      <c r="R87" s="14">
        <f t="shared" si="9"/>
        <v>-45.865384615384613</v>
      </c>
      <c r="S87">
        <f t="shared" si="10"/>
        <v>393.00961538461536</v>
      </c>
    </row>
    <row r="88" spans="16:19" customFormat="1">
      <c r="P88" s="17">
        <v>154</v>
      </c>
      <c r="Q88" s="17">
        <f t="shared" si="8"/>
        <v>-518.56410256410254</v>
      </c>
      <c r="R88" s="14">
        <f t="shared" si="9"/>
        <v>-45.576923076923073</v>
      </c>
      <c r="S88">
        <f t="shared" si="10"/>
        <v>392.50641025641028</v>
      </c>
    </row>
    <row r="89" spans="16:19" customFormat="1">
      <c r="P89" s="17">
        <v>155</v>
      </c>
      <c r="Q89" s="17">
        <f t="shared" si="8"/>
        <v>-515.28205128205127</v>
      </c>
      <c r="R89" s="14">
        <f t="shared" si="9"/>
        <v>-45.28846153846154</v>
      </c>
      <c r="S89">
        <f t="shared" si="10"/>
        <v>392.00320512820514</v>
      </c>
    </row>
    <row r="90" spans="16:19" customFormat="1">
      <c r="P90" s="17">
        <v>156</v>
      </c>
      <c r="Q90" s="17">
        <f t="shared" si="8"/>
        <v>-512</v>
      </c>
      <c r="R90" s="14">
        <f t="shared" si="9"/>
        <v>-45</v>
      </c>
      <c r="S90">
        <f t="shared" si="10"/>
        <v>391.5</v>
      </c>
    </row>
    <row r="91" spans="16:19" customFormat="1">
      <c r="P91" s="17"/>
      <c r="Q91" s="17"/>
    </row>
    <row r="92" spans="16:19" customFormat="1">
      <c r="P92" s="17"/>
      <c r="Q92" s="17"/>
    </row>
    <row r="93" spans="16:19" customFormat="1">
      <c r="P93" s="17"/>
      <c r="Q93" s="17"/>
    </row>
    <row r="94" spans="16:19" customFormat="1">
      <c r="P94" s="17"/>
      <c r="Q94" s="17"/>
    </row>
    <row r="95" spans="16:19" customFormat="1">
      <c r="P95" s="17"/>
      <c r="Q95" s="17"/>
    </row>
    <row r="96" spans="16:19" customFormat="1">
      <c r="P96" s="17"/>
      <c r="Q96" s="17"/>
    </row>
    <row r="97" spans="16:17" customFormat="1">
      <c r="P97" s="17"/>
      <c r="Q97" s="17"/>
    </row>
    <row r="98" spans="16:17" customFormat="1">
      <c r="P98" s="17"/>
      <c r="Q98" s="17"/>
    </row>
    <row r="99" spans="16:17" customFormat="1">
      <c r="P99" s="17"/>
      <c r="Q99" s="17"/>
    </row>
    <row r="100" spans="16:17" customFormat="1">
      <c r="P100" s="17"/>
      <c r="Q100" s="17"/>
    </row>
    <row r="101" spans="16:17" customFormat="1">
      <c r="P101" s="17"/>
      <c r="Q101" s="17"/>
    </row>
    <row r="102" spans="16:17" customFormat="1">
      <c r="P102" s="17"/>
      <c r="Q102" s="17"/>
    </row>
    <row r="103" spans="16:17" customFormat="1">
      <c r="P103" s="17"/>
      <c r="Q103" s="17"/>
    </row>
    <row r="104" spans="16:17" customFormat="1">
      <c r="P104" s="17"/>
      <c r="Q104" s="17"/>
    </row>
    <row r="105" spans="16:17" customFormat="1">
      <c r="P105" s="17"/>
      <c r="Q105" s="17"/>
    </row>
    <row r="106" spans="16:17" customFormat="1">
      <c r="P106" s="17"/>
      <c r="Q106" s="17"/>
    </row>
    <row r="107" spans="16:17" customFormat="1">
      <c r="P107" s="17"/>
      <c r="Q107" s="17"/>
    </row>
    <row r="108" spans="16:17" customFormat="1">
      <c r="P108" s="17"/>
      <c r="Q108" s="17"/>
    </row>
    <row r="109" spans="16:17" customFormat="1">
      <c r="P109" s="17"/>
      <c r="Q109" s="17"/>
    </row>
    <row r="110" spans="16:17" customFormat="1">
      <c r="P110" s="17"/>
      <c r="Q110" s="17"/>
    </row>
    <row r="111" spans="16:17" customFormat="1">
      <c r="P111" s="17"/>
      <c r="Q111" s="17"/>
    </row>
    <row r="112" spans="16:17" customFormat="1">
      <c r="P112" s="17"/>
      <c r="Q112" s="17"/>
    </row>
    <row r="113" spans="16:17" customFormat="1">
      <c r="P113" s="17"/>
      <c r="Q113" s="17"/>
    </row>
    <row r="114" spans="16:17" customFormat="1">
      <c r="P114" s="17"/>
      <c r="Q114" s="17"/>
    </row>
    <row r="115" spans="16:17" customFormat="1">
      <c r="P115" s="17"/>
      <c r="Q115" s="17"/>
    </row>
  </sheetData>
  <mergeCells count="2">
    <mergeCell ref="C1:G2"/>
    <mergeCell ref="B13:D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15"/>
  <sheetViews>
    <sheetView tabSelected="1" zoomScale="85" zoomScaleNormal="85" workbookViewId="0">
      <selection activeCell="G10" sqref="G10"/>
    </sheetView>
  </sheetViews>
  <sheetFormatPr defaultRowHeight="14.4"/>
  <cols>
    <col min="6" max="6" width="10.33203125" bestFit="1" customWidth="1"/>
    <col min="8" max="8" width="8.88671875" style="39"/>
    <col min="9" max="9" width="10.33203125" bestFit="1" customWidth="1"/>
    <col min="10" max="10" width="8.88671875" style="39"/>
    <col min="14" max="14" width="10.44140625" bestFit="1" customWidth="1"/>
    <col min="20" max="20" width="11.77734375" bestFit="1" customWidth="1"/>
    <col min="21" max="21" width="11.21875" bestFit="1" customWidth="1"/>
  </cols>
  <sheetData>
    <row r="1" spans="2:21">
      <c r="C1" s="35" t="s">
        <v>44</v>
      </c>
      <c r="D1" s="35"/>
      <c r="E1" s="35"/>
      <c r="F1" s="35"/>
      <c r="G1" s="35"/>
    </row>
    <row r="2" spans="2:21">
      <c r="C2" s="35"/>
      <c r="D2" s="35"/>
      <c r="E2" s="35"/>
      <c r="F2" s="35"/>
      <c r="G2" s="35"/>
    </row>
    <row r="3" spans="2:21">
      <c r="K3" t="s">
        <v>48</v>
      </c>
      <c r="L3" t="s">
        <v>49</v>
      </c>
      <c r="M3" t="s">
        <v>65</v>
      </c>
      <c r="N3" t="s">
        <v>66</v>
      </c>
    </row>
    <row r="4" spans="2:21">
      <c r="K4">
        <v>1</v>
      </c>
      <c r="L4">
        <v>2</v>
      </c>
      <c r="M4">
        <v>20</v>
      </c>
      <c r="P4">
        <v>0</v>
      </c>
      <c r="Q4" s="17">
        <f>$K$5</f>
        <v>5000</v>
      </c>
    </row>
    <row r="5" spans="2:21">
      <c r="C5" t="s">
        <v>45</v>
      </c>
      <c r="D5" t="s">
        <v>67</v>
      </c>
      <c r="F5" t="s">
        <v>46</v>
      </c>
      <c r="G5" s="1">
        <v>2</v>
      </c>
      <c r="H5" s="39" t="s">
        <v>47</v>
      </c>
      <c r="I5" s="16"/>
      <c r="J5" s="41"/>
      <c r="K5" s="17">
        <f>ROUND((K4*0.001)/$G$6,0)</f>
        <v>5000</v>
      </c>
      <c r="L5" s="17">
        <f>ROUND((L4*0.001)/$G$6,0)</f>
        <v>10000</v>
      </c>
      <c r="M5" s="17">
        <f>ROUND((M4*0.001)/$G$6,0)</f>
        <v>100000</v>
      </c>
      <c r="N5" s="14">
        <f>(L5-K5)/(L10-K10)</f>
        <v>55.555555555555557</v>
      </c>
      <c r="P5" s="17">
        <v>1024</v>
      </c>
      <c r="Q5" s="17">
        <v>156</v>
      </c>
    </row>
    <row r="6" spans="2:21">
      <c r="C6" s="22">
        <v>10000000</v>
      </c>
      <c r="D6">
        <v>1</v>
      </c>
      <c r="E6">
        <f>IF(D6&lt;&gt;"",C6*4,C6)</f>
        <v>40000000</v>
      </c>
      <c r="F6" s="22">
        <f>4/E6</f>
        <v>9.9999999999999995E-8</v>
      </c>
      <c r="G6">
        <f>F6*G5</f>
        <v>1.9999999999999999E-7</v>
      </c>
      <c r="H6" s="39">
        <v>1</v>
      </c>
      <c r="I6">
        <f>H6*G6</f>
        <v>1.9999999999999999E-7</v>
      </c>
      <c r="J6" s="39">
        <f>1/I6*0.000001</f>
        <v>5</v>
      </c>
      <c r="P6" s="17"/>
      <c r="Q6" s="17"/>
    </row>
    <row r="7" spans="2:21">
      <c r="C7">
        <v>32</v>
      </c>
      <c r="E7">
        <f>IF(D7&lt;&gt;"",C7*4,C7)</f>
        <v>32</v>
      </c>
      <c r="F7">
        <f>4/E7</f>
        <v>0.125</v>
      </c>
      <c r="G7">
        <f>F7*G6</f>
        <v>2.4999999999999999E-8</v>
      </c>
      <c r="K7" t="s">
        <v>36</v>
      </c>
      <c r="P7" s="17"/>
      <c r="Q7" s="17"/>
    </row>
    <row r="8" spans="2:21">
      <c r="K8">
        <v>0</v>
      </c>
      <c r="L8">
        <v>1024</v>
      </c>
      <c r="P8" s="17">
        <v>0</v>
      </c>
      <c r="Q8" s="17">
        <f>($Q$5-$Q$4)/$P$5*P8+$Q$4</f>
        <v>5000</v>
      </c>
      <c r="T8" t="s">
        <v>54</v>
      </c>
      <c r="U8" t="s">
        <v>55</v>
      </c>
    </row>
    <row r="9" spans="2:21">
      <c r="H9" s="39">
        <f>1/I6</f>
        <v>5000000</v>
      </c>
      <c r="I9">
        <f>H9*0.000001</f>
        <v>5</v>
      </c>
      <c r="K9" t="s">
        <v>50</v>
      </c>
      <c r="P9" s="17">
        <v>1024</v>
      </c>
      <c r="Q9" s="17">
        <f>($Q$5-$Q$4)/$P$5*P9+$Q$4</f>
        <v>156</v>
      </c>
      <c r="T9" s="12">
        <f>($Q$5-$Q$4)/$P$5</f>
        <v>-4.73046875</v>
      </c>
      <c r="U9" s="17">
        <f>$Q$4</f>
        <v>5000</v>
      </c>
    </row>
    <row r="10" spans="2:21">
      <c r="F10" s="22">
        <f>8*F6</f>
        <v>7.9999999999999996E-7</v>
      </c>
      <c r="K10">
        <v>0</v>
      </c>
      <c r="L10">
        <v>90</v>
      </c>
      <c r="P10" s="17"/>
      <c r="Q10" s="17"/>
    </row>
    <row r="11" spans="2:21">
      <c r="P11" s="17" t="s">
        <v>51</v>
      </c>
      <c r="Q11" s="17" t="s">
        <v>52</v>
      </c>
      <c r="R11" t="s">
        <v>53</v>
      </c>
    </row>
    <row r="12" spans="2:21">
      <c r="G12" s="17">
        <v>2</v>
      </c>
      <c r="H12" s="40">
        <v>1024</v>
      </c>
      <c r="I12" s="22"/>
      <c r="P12" s="17">
        <f>Q4</f>
        <v>5000</v>
      </c>
      <c r="Q12" s="17">
        <f>($L$8/($L$5-$K$5))*P12-$L$8</f>
        <v>0</v>
      </c>
      <c r="R12" s="14">
        <f>($L$10-$K$10)/$L$8*Q12</f>
        <v>0</v>
      </c>
      <c r="S12">
        <f>$T$9*Q12+$U$9</f>
        <v>5000</v>
      </c>
    </row>
    <row r="13" spans="2:21">
      <c r="B13" s="31" t="s">
        <v>64</v>
      </c>
      <c r="C13" s="32"/>
      <c r="D13" s="33"/>
      <c r="E13" s="23"/>
      <c r="F13" s="24"/>
      <c r="G13" s="17"/>
      <c r="H13" s="40"/>
      <c r="I13" s="22"/>
      <c r="L13" t="s">
        <v>68</v>
      </c>
      <c r="P13" s="17">
        <v>79</v>
      </c>
      <c r="Q13" s="17">
        <f t="shared" ref="Q13:Q76" si="0">($L$8/($L$5-$K$5))*P13-$L$8</f>
        <v>-1007.8208</v>
      </c>
      <c r="R13" s="14">
        <f t="shared" ref="R13:R76" si="1">($L$10-$K$10)/$L$8*Q13</f>
        <v>-88.578000000000003</v>
      </c>
      <c r="S13">
        <f t="shared" ref="S13:S76" si="2">$T$9*Q13+$U$9</f>
        <v>9767.4647999999997</v>
      </c>
    </row>
    <row r="14" spans="2:21">
      <c r="B14" s="36"/>
      <c r="C14" s="37"/>
      <c r="D14" s="38"/>
      <c r="E14" s="23"/>
      <c r="F14" s="24"/>
      <c r="G14" s="17"/>
      <c r="H14" s="40"/>
      <c r="I14" s="22"/>
      <c r="K14">
        <v>0</v>
      </c>
      <c r="L14">
        <v>0</v>
      </c>
      <c r="M14">
        <v>0</v>
      </c>
      <c r="O14" s="17">
        <f>Q14-Q13</f>
        <v>0.20479999999997744</v>
      </c>
      <c r="P14" s="17">
        <v>80</v>
      </c>
      <c r="Q14" s="17">
        <f t="shared" si="0"/>
        <v>-1007.616</v>
      </c>
      <c r="R14" s="14">
        <f t="shared" si="1"/>
        <v>-88.56</v>
      </c>
      <c r="S14">
        <f t="shared" si="2"/>
        <v>9766.4959999999992</v>
      </c>
    </row>
    <row r="15" spans="2:21">
      <c r="B15" s="19" t="s">
        <v>56</v>
      </c>
      <c r="C15" s="20">
        <f>BIN2DEC(B15)</f>
        <v>0</v>
      </c>
      <c r="D15" s="4">
        <f t="shared" ref="D15:D22" si="3">2^(C15+1)</f>
        <v>2</v>
      </c>
      <c r="E15" s="21"/>
      <c r="F15" s="25"/>
      <c r="G15" s="17"/>
      <c r="H15" s="40"/>
      <c r="I15" s="22"/>
      <c r="K15">
        <v>1024</v>
      </c>
      <c r="L15" s="22">
        <v>150000</v>
      </c>
      <c r="M15" s="17">
        <f>L15/K15</f>
        <v>146.484375</v>
      </c>
      <c r="N15" t="s">
        <v>68</v>
      </c>
      <c r="P15" s="17">
        <v>81</v>
      </c>
      <c r="Q15" s="17">
        <f t="shared" si="0"/>
        <v>-1007.4112</v>
      </c>
      <c r="R15" s="14">
        <f t="shared" si="1"/>
        <v>-88.542000000000002</v>
      </c>
      <c r="S15">
        <f t="shared" si="2"/>
        <v>9765.5272000000004</v>
      </c>
    </row>
    <row r="16" spans="2:21">
      <c r="B16" s="19" t="s">
        <v>57</v>
      </c>
      <c r="C16" s="20">
        <f>BIN2DEC(B16)</f>
        <v>1</v>
      </c>
      <c r="D16" s="4">
        <f t="shared" si="3"/>
        <v>4</v>
      </c>
      <c r="E16" s="21"/>
      <c r="F16" s="25" t="s">
        <v>69</v>
      </c>
      <c r="G16" s="17" t="s">
        <v>70</v>
      </c>
      <c r="H16" s="40" t="s">
        <v>71</v>
      </c>
      <c r="I16" s="22"/>
      <c r="P16" s="17">
        <v>82</v>
      </c>
      <c r="Q16" s="17">
        <f t="shared" si="0"/>
        <v>-1007.2064</v>
      </c>
      <c r="R16" s="14">
        <f t="shared" si="1"/>
        <v>-88.524000000000001</v>
      </c>
      <c r="S16">
        <f t="shared" si="2"/>
        <v>9764.5583999999999</v>
      </c>
    </row>
    <row r="17" spans="2:19">
      <c r="B17" s="19" t="s">
        <v>58</v>
      </c>
      <c r="C17" s="20">
        <f t="shared" ref="C17:C22" si="4">BIN2DEC(B17)</f>
        <v>2</v>
      </c>
      <c r="D17" s="4">
        <f t="shared" si="3"/>
        <v>8</v>
      </c>
      <c r="E17" s="21"/>
      <c r="F17" s="25">
        <f>G6</f>
        <v>1.9999999999999999E-7</v>
      </c>
      <c r="G17" s="17">
        <v>150000</v>
      </c>
      <c r="H17" s="40">
        <v>1024</v>
      </c>
      <c r="I17" s="22"/>
      <c r="J17" s="17"/>
      <c r="K17" s="4">
        <v>0</v>
      </c>
      <c r="L17" s="42">
        <f>$L$15/$K$15*K17</f>
        <v>0</v>
      </c>
      <c r="M17" s="4">
        <v>0</v>
      </c>
      <c r="N17" s="43">
        <f>M17/$G$6</f>
        <v>0</v>
      </c>
      <c r="O17" s="43">
        <f>N17/2</f>
        <v>0</v>
      </c>
      <c r="P17" s="17">
        <v>83</v>
      </c>
      <c r="Q17" s="17">
        <f t="shared" si="0"/>
        <v>-1007.0016000000001</v>
      </c>
      <c r="R17" s="14">
        <f t="shared" si="1"/>
        <v>-88.506</v>
      </c>
      <c r="S17">
        <f t="shared" si="2"/>
        <v>9763.5895999999993</v>
      </c>
    </row>
    <row r="18" spans="2:19">
      <c r="B18" s="19" t="s">
        <v>59</v>
      </c>
      <c r="C18" s="20">
        <f t="shared" si="4"/>
        <v>3</v>
      </c>
      <c r="D18" s="4">
        <f t="shared" si="3"/>
        <v>16</v>
      </c>
      <c r="E18" s="21"/>
      <c r="F18" s="25"/>
      <c r="G18" s="17"/>
      <c r="H18" s="40"/>
      <c r="I18" s="22"/>
      <c r="K18" s="4">
        <v>1</v>
      </c>
      <c r="L18" s="42">
        <f>$L$15/$K$15*K18</f>
        <v>146.484375</v>
      </c>
      <c r="M18" s="42">
        <f>1/L18</f>
        <v>6.8266666666666666E-3</v>
      </c>
      <c r="N18" s="43">
        <f>M18/$I$6</f>
        <v>34133.333333333336</v>
      </c>
      <c r="O18" s="43">
        <f t="shared" ref="O18:O81" si="5">N18/2</f>
        <v>17066.666666666668</v>
      </c>
      <c r="P18" s="17">
        <v>84</v>
      </c>
      <c r="Q18" s="17">
        <f t="shared" si="0"/>
        <v>-1006.7968</v>
      </c>
      <c r="R18" s="14">
        <f t="shared" si="1"/>
        <v>-88.488</v>
      </c>
      <c r="S18">
        <f t="shared" si="2"/>
        <v>9762.6208000000006</v>
      </c>
    </row>
    <row r="19" spans="2:19">
      <c r="B19" s="19" t="s">
        <v>60</v>
      </c>
      <c r="C19" s="20">
        <f t="shared" si="4"/>
        <v>4</v>
      </c>
      <c r="D19" s="4">
        <f t="shared" si="3"/>
        <v>32</v>
      </c>
      <c r="E19" s="21"/>
      <c r="F19" s="25"/>
      <c r="G19" s="17"/>
      <c r="H19" s="40"/>
      <c r="I19" s="22"/>
      <c r="K19" s="4">
        <v>26</v>
      </c>
      <c r="L19" s="42">
        <f>$L$15/$K$15*K19</f>
        <v>3808.59375</v>
      </c>
      <c r="M19" s="42">
        <f>1/L19</f>
        <v>2.6256410256410257E-4</v>
      </c>
      <c r="N19" s="43">
        <f t="shared" ref="N19:N58" si="6">M19/$I$6</f>
        <v>1312.8205128205129</v>
      </c>
      <c r="O19" s="43">
        <f t="shared" si="5"/>
        <v>656.41025641025647</v>
      </c>
      <c r="P19" s="17">
        <v>85</v>
      </c>
      <c r="Q19" s="17">
        <f t="shared" si="0"/>
        <v>-1006.592</v>
      </c>
      <c r="R19" s="14">
        <f t="shared" si="1"/>
        <v>-88.47</v>
      </c>
      <c r="S19">
        <f t="shared" si="2"/>
        <v>9761.652</v>
      </c>
    </row>
    <row r="20" spans="2:19">
      <c r="B20" s="19" t="s">
        <v>61</v>
      </c>
      <c r="C20" s="20">
        <f t="shared" si="4"/>
        <v>5</v>
      </c>
      <c r="D20" s="4">
        <f t="shared" si="3"/>
        <v>64</v>
      </c>
      <c r="E20" s="21"/>
      <c r="F20" s="25"/>
      <c r="G20" s="17"/>
      <c r="H20" s="40"/>
      <c r="I20" s="22"/>
      <c r="J20" s="17"/>
      <c r="K20" s="4">
        <f>K19+25</f>
        <v>51</v>
      </c>
      <c r="L20" s="42">
        <f t="shared" ref="L18:L58" si="7">$L$15/$K$15*K20</f>
        <v>7470.703125</v>
      </c>
      <c r="M20" s="42">
        <f t="shared" ref="M19:M58" si="8">1/L20</f>
        <v>1.3385620915032679E-4</v>
      </c>
      <c r="N20" s="43">
        <f t="shared" si="6"/>
        <v>669.281045751634</v>
      </c>
      <c r="O20" s="43">
        <f t="shared" si="5"/>
        <v>334.640522875817</v>
      </c>
      <c r="P20" s="17">
        <v>86</v>
      </c>
      <c r="Q20" s="17">
        <f t="shared" si="0"/>
        <v>-1006.3872</v>
      </c>
      <c r="R20" s="14">
        <f t="shared" si="1"/>
        <v>-88.451999999999998</v>
      </c>
      <c r="S20">
        <f t="shared" si="2"/>
        <v>9760.6831999999995</v>
      </c>
    </row>
    <row r="21" spans="2:19">
      <c r="B21" s="19" t="s">
        <v>62</v>
      </c>
      <c r="C21" s="20">
        <f t="shared" si="4"/>
        <v>6</v>
      </c>
      <c r="D21" s="4">
        <f t="shared" si="3"/>
        <v>128</v>
      </c>
      <c r="E21" s="21"/>
      <c r="F21" s="25"/>
      <c r="G21" s="17"/>
      <c r="H21" s="40"/>
      <c r="I21" s="22"/>
      <c r="J21" s="17"/>
      <c r="K21" s="4">
        <f>K20+25</f>
        <v>76</v>
      </c>
      <c r="L21" s="42">
        <f t="shared" si="7"/>
        <v>11132.8125</v>
      </c>
      <c r="M21" s="42">
        <f t="shared" si="8"/>
        <v>8.9824561403508777E-5</v>
      </c>
      <c r="N21" s="43">
        <f t="shared" si="6"/>
        <v>449.12280701754389</v>
      </c>
      <c r="O21" s="43">
        <f t="shared" si="5"/>
        <v>224.56140350877195</v>
      </c>
      <c r="P21" s="17">
        <v>87</v>
      </c>
      <c r="Q21" s="17">
        <f t="shared" si="0"/>
        <v>-1006.1824</v>
      </c>
      <c r="R21" s="14">
        <f t="shared" si="1"/>
        <v>-88.433999999999997</v>
      </c>
      <c r="S21">
        <f t="shared" si="2"/>
        <v>9759.7144000000008</v>
      </c>
    </row>
    <row r="22" spans="2:19">
      <c r="B22" s="19" t="s">
        <v>63</v>
      </c>
      <c r="C22" s="20">
        <f t="shared" si="4"/>
        <v>7</v>
      </c>
      <c r="D22" s="4">
        <f t="shared" si="3"/>
        <v>256</v>
      </c>
      <c r="E22" s="21"/>
      <c r="F22" s="25"/>
      <c r="G22" s="17"/>
      <c r="H22" s="40"/>
      <c r="I22" s="22"/>
      <c r="J22" s="14">
        <f>1023/41</f>
        <v>24.951219512195124</v>
      </c>
      <c r="K22" s="4">
        <f t="shared" ref="K22:K57" si="9">K21+25</f>
        <v>101</v>
      </c>
      <c r="L22" s="42">
        <f t="shared" si="7"/>
        <v>14794.921875</v>
      </c>
      <c r="M22" s="42">
        <f t="shared" si="8"/>
        <v>6.7590759075907594E-5</v>
      </c>
      <c r="N22" s="43">
        <f t="shared" si="6"/>
        <v>337.95379537953801</v>
      </c>
      <c r="O22" s="43">
        <f t="shared" si="5"/>
        <v>168.976897689769</v>
      </c>
      <c r="P22" s="17">
        <v>88</v>
      </c>
      <c r="Q22" s="17">
        <f t="shared" si="0"/>
        <v>-1005.9776000000001</v>
      </c>
      <c r="R22" s="14">
        <f t="shared" si="1"/>
        <v>-88.416000000000011</v>
      </c>
      <c r="S22">
        <f t="shared" si="2"/>
        <v>9758.7456000000002</v>
      </c>
    </row>
    <row r="23" spans="2:19">
      <c r="B23" s="18"/>
      <c r="F23" s="25"/>
      <c r="G23" s="17"/>
      <c r="H23" s="40"/>
      <c r="I23" s="22"/>
      <c r="J23" s="17"/>
      <c r="K23" s="4">
        <f t="shared" si="9"/>
        <v>126</v>
      </c>
      <c r="L23" s="42">
        <f t="shared" si="7"/>
        <v>18457.03125</v>
      </c>
      <c r="M23" s="42">
        <f t="shared" si="8"/>
        <v>5.4179894179894182E-5</v>
      </c>
      <c r="N23" s="43">
        <f t="shared" si="6"/>
        <v>270.89947089947094</v>
      </c>
      <c r="O23" s="43">
        <f t="shared" si="5"/>
        <v>135.44973544973547</v>
      </c>
      <c r="P23" s="17">
        <v>89</v>
      </c>
      <c r="Q23" s="17">
        <f t="shared" si="0"/>
        <v>-1005.7728</v>
      </c>
      <c r="R23" s="14">
        <f t="shared" si="1"/>
        <v>-88.397999999999996</v>
      </c>
      <c r="S23">
        <f t="shared" si="2"/>
        <v>9757.7767999999996</v>
      </c>
    </row>
    <row r="24" spans="2:19">
      <c r="B24" s="18"/>
      <c r="G24" s="17"/>
      <c r="H24" s="40"/>
      <c r="I24" s="22"/>
      <c r="J24" s="17"/>
      <c r="K24" s="4">
        <f t="shared" si="9"/>
        <v>151</v>
      </c>
      <c r="L24" s="42">
        <f t="shared" si="7"/>
        <v>22119.140625</v>
      </c>
      <c r="M24" s="42">
        <f t="shared" si="8"/>
        <v>4.5209713024282562E-5</v>
      </c>
      <c r="N24" s="43">
        <f t="shared" si="6"/>
        <v>226.04856512141282</v>
      </c>
      <c r="O24" s="43">
        <f t="shared" si="5"/>
        <v>113.02428256070641</v>
      </c>
      <c r="P24" s="17">
        <v>90</v>
      </c>
      <c r="Q24" s="17">
        <f t="shared" si="0"/>
        <v>-1005.568</v>
      </c>
      <c r="R24" s="14">
        <f t="shared" si="1"/>
        <v>-88.38</v>
      </c>
      <c r="S24">
        <f t="shared" si="2"/>
        <v>9756.8080000000009</v>
      </c>
    </row>
    <row r="25" spans="2:19">
      <c r="B25" s="18"/>
      <c r="G25" s="17"/>
      <c r="H25" s="40"/>
      <c r="I25" s="22"/>
      <c r="J25" s="17"/>
      <c r="K25" s="4">
        <f t="shared" si="9"/>
        <v>176</v>
      </c>
      <c r="L25" s="42">
        <f t="shared" si="7"/>
        <v>25781.25</v>
      </c>
      <c r="M25" s="42">
        <f t="shared" si="8"/>
        <v>3.878787878787879E-5</v>
      </c>
      <c r="N25" s="43">
        <f t="shared" si="6"/>
        <v>193.93939393939397</v>
      </c>
      <c r="O25" s="43">
        <f t="shared" si="5"/>
        <v>96.969696969696983</v>
      </c>
      <c r="P25" s="17">
        <v>91</v>
      </c>
      <c r="Q25" s="17">
        <f t="shared" si="0"/>
        <v>-1005.3632</v>
      </c>
      <c r="R25" s="14">
        <f t="shared" si="1"/>
        <v>-88.361999999999995</v>
      </c>
      <c r="S25">
        <f t="shared" si="2"/>
        <v>9755.8392000000003</v>
      </c>
    </row>
    <row r="26" spans="2:19">
      <c r="G26" s="17"/>
      <c r="H26" s="40"/>
      <c r="I26" s="22"/>
      <c r="J26" s="17"/>
      <c r="K26" s="4">
        <f t="shared" si="9"/>
        <v>201</v>
      </c>
      <c r="L26" s="42">
        <f t="shared" si="7"/>
        <v>29443.359375</v>
      </c>
      <c r="M26" s="42">
        <f t="shared" si="8"/>
        <v>3.3963515754560533E-5</v>
      </c>
      <c r="N26" s="43">
        <f t="shared" si="6"/>
        <v>169.81757877280268</v>
      </c>
      <c r="O26" s="43">
        <f t="shared" si="5"/>
        <v>84.908789386401338</v>
      </c>
      <c r="P26" s="17">
        <v>92</v>
      </c>
      <c r="Q26" s="17">
        <f t="shared" si="0"/>
        <v>-1005.1584</v>
      </c>
      <c r="R26" s="14">
        <f t="shared" si="1"/>
        <v>-88.344000000000008</v>
      </c>
      <c r="S26">
        <f t="shared" si="2"/>
        <v>9754.8703999999998</v>
      </c>
    </row>
    <row r="27" spans="2:19">
      <c r="G27" s="17">
        <v>1</v>
      </c>
      <c r="H27" s="40">
        <f>$M$15*G27</f>
        <v>146.484375</v>
      </c>
      <c r="I27" s="17">
        <f>1/(H27*$F$17)</f>
        <v>34133.333333333336</v>
      </c>
      <c r="J27" s="17"/>
      <c r="K27" s="4">
        <f t="shared" si="9"/>
        <v>226</v>
      </c>
      <c r="L27" s="42">
        <f t="shared" si="7"/>
        <v>33105.46875</v>
      </c>
      <c r="M27" s="42">
        <f t="shared" si="8"/>
        <v>3.0206489675516225E-5</v>
      </c>
      <c r="N27" s="43">
        <f t="shared" si="6"/>
        <v>151.03244837758115</v>
      </c>
      <c r="O27" s="43">
        <f t="shared" si="5"/>
        <v>75.516224188790574</v>
      </c>
      <c r="P27" s="17">
        <v>93</v>
      </c>
      <c r="Q27" s="17">
        <f t="shared" si="0"/>
        <v>-1004.9536000000001</v>
      </c>
      <c r="R27" s="14">
        <f t="shared" si="1"/>
        <v>-88.326000000000008</v>
      </c>
      <c r="S27">
        <f t="shared" si="2"/>
        <v>9753.9016000000011</v>
      </c>
    </row>
    <row r="28" spans="2:19">
      <c r="G28" s="17"/>
      <c r="H28" s="40"/>
      <c r="I28" s="22"/>
      <c r="J28" s="17"/>
      <c r="K28" s="4">
        <f t="shared" si="9"/>
        <v>251</v>
      </c>
      <c r="L28" s="42">
        <f t="shared" si="7"/>
        <v>36767.578125</v>
      </c>
      <c r="M28" s="42">
        <f t="shared" si="8"/>
        <v>2.7197875166002656E-5</v>
      </c>
      <c r="N28" s="43">
        <f t="shared" si="6"/>
        <v>135.9893758300133</v>
      </c>
      <c r="O28" s="43">
        <f t="shared" si="5"/>
        <v>67.994687915006651</v>
      </c>
      <c r="P28" s="17">
        <v>94</v>
      </c>
      <c r="Q28" s="17">
        <f t="shared" si="0"/>
        <v>-1004.7488</v>
      </c>
      <c r="R28" s="14">
        <f t="shared" si="1"/>
        <v>-88.307999999999993</v>
      </c>
      <c r="S28">
        <f t="shared" si="2"/>
        <v>9752.9327999999987</v>
      </c>
    </row>
    <row r="29" spans="2:19">
      <c r="G29" s="17"/>
      <c r="H29" s="40"/>
      <c r="I29" s="22"/>
      <c r="J29" s="17"/>
      <c r="K29" s="4">
        <f t="shared" si="9"/>
        <v>276</v>
      </c>
      <c r="L29" s="42">
        <f t="shared" si="7"/>
        <v>40429.6875</v>
      </c>
      <c r="M29" s="42">
        <f t="shared" si="8"/>
        <v>2.4734299516908214E-5</v>
      </c>
      <c r="N29" s="43">
        <f t="shared" si="6"/>
        <v>123.67149758454107</v>
      </c>
      <c r="O29" s="43">
        <f t="shared" si="5"/>
        <v>61.835748792270536</v>
      </c>
      <c r="P29" s="17">
        <v>95</v>
      </c>
      <c r="Q29" s="17">
        <f t="shared" si="0"/>
        <v>-1004.544</v>
      </c>
      <c r="R29" s="14">
        <f t="shared" si="1"/>
        <v>-88.289999999999992</v>
      </c>
      <c r="S29">
        <f t="shared" si="2"/>
        <v>9751.9639999999999</v>
      </c>
    </row>
    <row r="30" spans="2:19">
      <c r="G30" s="17"/>
      <c r="H30" s="40"/>
      <c r="I30" s="22"/>
      <c r="J30" s="17"/>
      <c r="K30" s="4">
        <f t="shared" si="9"/>
        <v>301</v>
      </c>
      <c r="L30" s="42">
        <f t="shared" si="7"/>
        <v>44091.796875</v>
      </c>
      <c r="M30" s="42">
        <f t="shared" si="8"/>
        <v>2.2679955703211516E-5</v>
      </c>
      <c r="N30" s="43">
        <f t="shared" si="6"/>
        <v>113.39977851605759</v>
      </c>
      <c r="O30" s="43">
        <f t="shared" si="5"/>
        <v>56.699889258028797</v>
      </c>
      <c r="P30" s="17">
        <v>96</v>
      </c>
      <c r="Q30" s="17">
        <f t="shared" si="0"/>
        <v>-1004.3392</v>
      </c>
      <c r="R30" s="14">
        <f t="shared" si="1"/>
        <v>-88.272000000000006</v>
      </c>
      <c r="S30">
        <f t="shared" si="2"/>
        <v>9750.9952000000012</v>
      </c>
    </row>
    <row r="31" spans="2:19">
      <c r="G31" s="17"/>
      <c r="H31" s="40"/>
      <c r="I31" s="22"/>
      <c r="J31" s="17"/>
      <c r="K31" s="4">
        <f t="shared" si="9"/>
        <v>326</v>
      </c>
      <c r="L31" s="42">
        <f t="shared" si="7"/>
        <v>47753.90625</v>
      </c>
      <c r="M31" s="42">
        <f t="shared" si="8"/>
        <v>2.0940695296523518E-5</v>
      </c>
      <c r="N31" s="43">
        <f t="shared" si="6"/>
        <v>104.70347648261759</v>
      </c>
      <c r="O31" s="43">
        <f t="shared" si="5"/>
        <v>52.351738241308794</v>
      </c>
      <c r="P31" s="17">
        <v>97</v>
      </c>
      <c r="Q31" s="17">
        <f t="shared" si="0"/>
        <v>-1004.1344</v>
      </c>
      <c r="R31" s="14">
        <f t="shared" si="1"/>
        <v>-88.254000000000005</v>
      </c>
      <c r="S31">
        <f t="shared" si="2"/>
        <v>9750.0263999999988</v>
      </c>
    </row>
    <row r="32" spans="2:19">
      <c r="G32" s="17"/>
      <c r="H32" s="40"/>
      <c r="I32" s="22"/>
      <c r="J32" s="17"/>
      <c r="K32" s="4">
        <f t="shared" si="9"/>
        <v>351</v>
      </c>
      <c r="L32" s="42">
        <f t="shared" si="7"/>
        <v>51416.015625</v>
      </c>
      <c r="M32" s="42">
        <f t="shared" si="8"/>
        <v>1.9449192782526115E-5</v>
      </c>
      <c r="N32" s="43">
        <f t="shared" si="6"/>
        <v>97.245963912630572</v>
      </c>
      <c r="O32" s="43">
        <f t="shared" si="5"/>
        <v>48.622981956315286</v>
      </c>
      <c r="P32" s="17">
        <v>98</v>
      </c>
      <c r="Q32" s="17">
        <f t="shared" si="0"/>
        <v>-1003.9296000000001</v>
      </c>
      <c r="R32" s="14">
        <f t="shared" si="1"/>
        <v>-88.236000000000004</v>
      </c>
      <c r="S32">
        <f t="shared" si="2"/>
        <v>9749.0576000000001</v>
      </c>
    </row>
    <row r="33" spans="7:19">
      <c r="G33" s="17"/>
      <c r="H33" s="40"/>
      <c r="I33" s="22"/>
      <c r="J33" s="17"/>
      <c r="K33" s="4">
        <f t="shared" si="9"/>
        <v>376</v>
      </c>
      <c r="L33" s="42">
        <f t="shared" si="7"/>
        <v>55078.125</v>
      </c>
      <c r="M33" s="42">
        <f t="shared" si="8"/>
        <v>1.8156028368794327E-5</v>
      </c>
      <c r="N33" s="43">
        <f t="shared" si="6"/>
        <v>90.780141843971634</v>
      </c>
      <c r="O33" s="43">
        <f t="shared" si="5"/>
        <v>45.390070921985817</v>
      </c>
      <c r="P33" s="17">
        <v>99</v>
      </c>
      <c r="Q33" s="17">
        <f t="shared" si="0"/>
        <v>-1003.7248</v>
      </c>
      <c r="R33" s="14">
        <f t="shared" si="1"/>
        <v>-88.217999999999989</v>
      </c>
      <c r="S33">
        <f t="shared" si="2"/>
        <v>9748.0887999999995</v>
      </c>
    </row>
    <row r="34" spans="7:19">
      <c r="G34" s="17"/>
      <c r="H34" s="40"/>
      <c r="I34" s="22"/>
      <c r="J34" s="17"/>
      <c r="K34" s="4">
        <f t="shared" si="9"/>
        <v>401</v>
      </c>
      <c r="L34" s="42">
        <f t="shared" si="7"/>
        <v>58740.234375</v>
      </c>
      <c r="M34" s="42">
        <f t="shared" si="8"/>
        <v>1.7024106400665004E-5</v>
      </c>
      <c r="N34" s="43">
        <f t="shared" si="6"/>
        <v>85.120532003325025</v>
      </c>
      <c r="O34" s="43">
        <f t="shared" si="5"/>
        <v>42.560266001662512</v>
      </c>
      <c r="P34" s="17">
        <v>100</v>
      </c>
      <c r="Q34" s="17">
        <f t="shared" si="0"/>
        <v>-1003.52</v>
      </c>
      <c r="R34" s="14">
        <f t="shared" si="1"/>
        <v>-88.2</v>
      </c>
      <c r="S34">
        <f t="shared" si="2"/>
        <v>9747.119999999999</v>
      </c>
    </row>
    <row r="35" spans="7:19">
      <c r="G35" s="17"/>
      <c r="H35" s="40"/>
      <c r="I35" s="22"/>
      <c r="J35" s="17"/>
      <c r="K35" s="4">
        <f t="shared" si="9"/>
        <v>426</v>
      </c>
      <c r="L35" s="42">
        <f t="shared" si="7"/>
        <v>62402.34375</v>
      </c>
      <c r="M35" s="42">
        <f t="shared" si="8"/>
        <v>1.6025039123630672E-5</v>
      </c>
      <c r="N35" s="43">
        <f t="shared" si="6"/>
        <v>80.12519561815337</v>
      </c>
      <c r="O35" s="43">
        <f t="shared" si="5"/>
        <v>40.062597809076685</v>
      </c>
      <c r="P35" s="17">
        <v>101</v>
      </c>
      <c r="Q35" s="17">
        <f t="shared" si="0"/>
        <v>-1003.3152</v>
      </c>
      <c r="R35" s="14">
        <f t="shared" si="1"/>
        <v>-88.182000000000002</v>
      </c>
      <c r="S35">
        <f t="shared" si="2"/>
        <v>9746.1512000000002</v>
      </c>
    </row>
    <row r="36" spans="7:19">
      <c r="G36" s="17"/>
      <c r="H36" s="40"/>
      <c r="I36" s="22"/>
      <c r="J36" s="17"/>
      <c r="K36" s="4">
        <f t="shared" si="9"/>
        <v>451</v>
      </c>
      <c r="L36" s="42">
        <f t="shared" si="7"/>
        <v>66064.453125</v>
      </c>
      <c r="M36" s="42">
        <f t="shared" si="8"/>
        <v>1.5136733185513674E-5</v>
      </c>
      <c r="N36" s="43">
        <f t="shared" si="6"/>
        <v>75.68366592756837</v>
      </c>
      <c r="O36" s="43">
        <f t="shared" si="5"/>
        <v>37.841832963784185</v>
      </c>
      <c r="P36" s="17">
        <v>102</v>
      </c>
      <c r="Q36" s="17">
        <f t="shared" si="0"/>
        <v>-1003.1104</v>
      </c>
      <c r="R36" s="14">
        <f t="shared" si="1"/>
        <v>-88.164000000000001</v>
      </c>
      <c r="S36">
        <f t="shared" si="2"/>
        <v>9745.1823999999997</v>
      </c>
    </row>
    <row r="37" spans="7:19">
      <c r="G37" s="17"/>
      <c r="H37" s="40"/>
      <c r="I37" s="22"/>
      <c r="J37" s="17"/>
      <c r="K37" s="4">
        <f t="shared" si="9"/>
        <v>476</v>
      </c>
      <c r="L37" s="42">
        <f t="shared" si="7"/>
        <v>69726.5625</v>
      </c>
      <c r="M37" s="42">
        <f t="shared" si="8"/>
        <v>1.4341736694677872E-5</v>
      </c>
      <c r="N37" s="43">
        <f t="shared" si="6"/>
        <v>71.708683473389357</v>
      </c>
      <c r="O37" s="43">
        <f t="shared" si="5"/>
        <v>35.854341736694678</v>
      </c>
      <c r="P37" s="17">
        <v>103</v>
      </c>
      <c r="Q37" s="17">
        <f t="shared" si="0"/>
        <v>-1002.9056</v>
      </c>
      <c r="R37" s="14">
        <f t="shared" si="1"/>
        <v>-88.146000000000001</v>
      </c>
      <c r="S37">
        <f t="shared" si="2"/>
        <v>9744.2135999999991</v>
      </c>
    </row>
    <row r="38" spans="7:19">
      <c r="G38" s="39"/>
      <c r="H38" s="40"/>
      <c r="I38" s="22"/>
      <c r="J38" s="17"/>
      <c r="K38" s="4">
        <f t="shared" si="9"/>
        <v>501</v>
      </c>
      <c r="L38" s="42">
        <f t="shared" si="7"/>
        <v>73388.671875</v>
      </c>
      <c r="M38" s="42">
        <f t="shared" si="8"/>
        <v>1.362608117099135E-5</v>
      </c>
      <c r="N38" s="43">
        <f t="shared" si="6"/>
        <v>68.130405854956749</v>
      </c>
      <c r="O38" s="43">
        <f t="shared" si="5"/>
        <v>34.065202927478374</v>
      </c>
      <c r="P38" s="17">
        <v>104</v>
      </c>
      <c r="Q38" s="17">
        <f t="shared" si="0"/>
        <v>-1002.7008</v>
      </c>
      <c r="R38" s="14">
        <f t="shared" si="1"/>
        <v>-88.128</v>
      </c>
      <c r="S38">
        <f t="shared" si="2"/>
        <v>9743.2448000000004</v>
      </c>
    </row>
    <row r="39" spans="7:19">
      <c r="G39" s="17"/>
      <c r="H39" s="40"/>
      <c r="I39" s="22"/>
      <c r="J39" s="17"/>
      <c r="K39" s="4">
        <f t="shared" si="9"/>
        <v>526</v>
      </c>
      <c r="L39" s="42">
        <f t="shared" si="7"/>
        <v>77050.78125</v>
      </c>
      <c r="M39" s="42">
        <f t="shared" si="8"/>
        <v>1.2978453738910012E-5</v>
      </c>
      <c r="N39" s="43">
        <f t="shared" si="6"/>
        <v>64.892268694550069</v>
      </c>
      <c r="O39" s="43">
        <f t="shared" si="5"/>
        <v>32.446134347275034</v>
      </c>
      <c r="P39" s="17">
        <v>105</v>
      </c>
      <c r="Q39" s="17">
        <f t="shared" si="0"/>
        <v>-1002.496</v>
      </c>
      <c r="R39" s="14">
        <f t="shared" si="1"/>
        <v>-88.11</v>
      </c>
      <c r="S39">
        <f t="shared" si="2"/>
        <v>9742.2759999999998</v>
      </c>
    </row>
    <row r="40" spans="7:19">
      <c r="G40" s="14"/>
      <c r="H40" s="40"/>
      <c r="I40" s="22"/>
      <c r="J40" s="17"/>
      <c r="K40" s="4">
        <f t="shared" si="9"/>
        <v>551</v>
      </c>
      <c r="L40" s="42">
        <f t="shared" si="7"/>
        <v>80712.890625</v>
      </c>
      <c r="M40" s="42">
        <f t="shared" si="8"/>
        <v>1.2389594676346038E-5</v>
      </c>
      <c r="N40" s="43">
        <f t="shared" si="6"/>
        <v>61.947973381730193</v>
      </c>
      <c r="O40" s="43">
        <f t="shared" si="5"/>
        <v>30.973986690865097</v>
      </c>
      <c r="P40" s="17">
        <v>106</v>
      </c>
      <c r="Q40" s="17">
        <f t="shared" si="0"/>
        <v>-1002.2912</v>
      </c>
      <c r="R40" s="14">
        <f t="shared" si="1"/>
        <v>-88.091999999999999</v>
      </c>
      <c r="S40">
        <f t="shared" si="2"/>
        <v>9741.3071999999993</v>
      </c>
    </row>
    <row r="41" spans="7:19">
      <c r="G41" s="17"/>
      <c r="H41" s="40"/>
      <c r="I41" s="22"/>
      <c r="J41" s="17"/>
      <c r="K41" s="4">
        <f t="shared" si="9"/>
        <v>576</v>
      </c>
      <c r="L41" s="42">
        <f t="shared" si="7"/>
        <v>84375</v>
      </c>
      <c r="M41" s="42">
        <f t="shared" si="8"/>
        <v>1.1851851851851852E-5</v>
      </c>
      <c r="N41" s="43">
        <f t="shared" si="6"/>
        <v>59.25925925925926</v>
      </c>
      <c r="O41" s="43">
        <f t="shared" si="5"/>
        <v>29.62962962962963</v>
      </c>
      <c r="P41" s="17">
        <v>107</v>
      </c>
      <c r="Q41" s="17">
        <f t="shared" si="0"/>
        <v>-1002.0864</v>
      </c>
      <c r="R41" s="14">
        <f t="shared" si="1"/>
        <v>-88.073999999999998</v>
      </c>
      <c r="S41">
        <f t="shared" si="2"/>
        <v>9740.3384000000005</v>
      </c>
    </row>
    <row r="42" spans="7:19">
      <c r="G42" s="17"/>
      <c r="H42" s="40"/>
      <c r="I42" s="22"/>
      <c r="J42" s="17"/>
      <c r="K42" s="4">
        <f t="shared" si="9"/>
        <v>601</v>
      </c>
      <c r="L42" s="42">
        <f t="shared" si="7"/>
        <v>88037.109375</v>
      </c>
      <c r="M42" s="42">
        <f t="shared" si="8"/>
        <v>1.1358846367165834E-5</v>
      </c>
      <c r="N42" s="43">
        <f t="shared" si="6"/>
        <v>56.794231835829173</v>
      </c>
      <c r="O42" s="43">
        <f t="shared" si="5"/>
        <v>28.397115917914586</v>
      </c>
      <c r="P42" s="17">
        <v>108</v>
      </c>
      <c r="Q42" s="17">
        <f t="shared" si="0"/>
        <v>-1001.8816</v>
      </c>
      <c r="R42" s="14">
        <f t="shared" si="1"/>
        <v>-88.055999999999997</v>
      </c>
      <c r="S42">
        <f t="shared" si="2"/>
        <v>9739.3696</v>
      </c>
    </row>
    <row r="43" spans="7:19">
      <c r="G43" s="17"/>
      <c r="H43" s="40"/>
      <c r="I43" s="22"/>
      <c r="J43" s="17"/>
      <c r="K43" s="4">
        <f t="shared" si="9"/>
        <v>626</v>
      </c>
      <c r="L43" s="42">
        <f t="shared" si="7"/>
        <v>91699.21875</v>
      </c>
      <c r="M43" s="42">
        <f t="shared" si="8"/>
        <v>1.0905218317358893E-5</v>
      </c>
      <c r="N43" s="43">
        <f t="shared" si="6"/>
        <v>54.526091586794465</v>
      </c>
      <c r="O43" s="43">
        <f t="shared" si="5"/>
        <v>27.263045793397232</v>
      </c>
      <c r="P43" s="17">
        <v>109</v>
      </c>
      <c r="Q43" s="17">
        <f t="shared" si="0"/>
        <v>-1001.6768</v>
      </c>
      <c r="R43" s="14">
        <f t="shared" si="1"/>
        <v>-88.037999999999997</v>
      </c>
      <c r="S43">
        <f t="shared" si="2"/>
        <v>9738.4007999999994</v>
      </c>
    </row>
    <row r="44" spans="7:19">
      <c r="G44" s="17"/>
      <c r="H44" s="40"/>
      <c r="I44" s="22"/>
      <c r="J44" s="17"/>
      <c r="K44" s="4">
        <f t="shared" si="9"/>
        <v>651</v>
      </c>
      <c r="L44" s="42">
        <f t="shared" si="7"/>
        <v>95361.328125</v>
      </c>
      <c r="M44" s="42">
        <f t="shared" si="8"/>
        <v>1.0486431131592421E-5</v>
      </c>
      <c r="N44" s="43">
        <f t="shared" si="6"/>
        <v>52.432155657962106</v>
      </c>
      <c r="O44" s="43">
        <f t="shared" si="5"/>
        <v>26.216077828981053</v>
      </c>
      <c r="P44" s="17">
        <v>110</v>
      </c>
      <c r="Q44" s="17">
        <f t="shared" si="0"/>
        <v>-1001.472</v>
      </c>
      <c r="R44" s="14">
        <f t="shared" si="1"/>
        <v>-88.02</v>
      </c>
      <c r="S44">
        <f t="shared" si="2"/>
        <v>9737.4320000000007</v>
      </c>
    </row>
    <row r="45" spans="7:19">
      <c r="G45" s="17"/>
      <c r="H45" s="40"/>
      <c r="I45" s="22"/>
      <c r="J45" s="17"/>
      <c r="K45" s="4">
        <f t="shared" si="9"/>
        <v>676</v>
      </c>
      <c r="L45" s="42">
        <f t="shared" si="7"/>
        <v>99023.4375</v>
      </c>
      <c r="M45" s="42">
        <f t="shared" si="8"/>
        <v>1.0098619329388561E-5</v>
      </c>
      <c r="N45" s="43">
        <f t="shared" si="6"/>
        <v>50.493096646942803</v>
      </c>
      <c r="O45" s="43">
        <f t="shared" si="5"/>
        <v>25.246548323471401</v>
      </c>
      <c r="P45" s="17">
        <v>111</v>
      </c>
      <c r="Q45" s="17">
        <f t="shared" si="0"/>
        <v>-1001.2672</v>
      </c>
      <c r="R45" s="14">
        <f t="shared" si="1"/>
        <v>-88.001999999999995</v>
      </c>
      <c r="S45">
        <f t="shared" si="2"/>
        <v>9736.4632000000001</v>
      </c>
    </row>
    <row r="46" spans="7:19">
      <c r="G46" s="17"/>
      <c r="H46" s="40"/>
      <c r="I46" s="22"/>
      <c r="J46" s="17"/>
      <c r="K46" s="4">
        <f t="shared" si="9"/>
        <v>701</v>
      </c>
      <c r="L46" s="42">
        <f t="shared" si="7"/>
        <v>102685.546875</v>
      </c>
      <c r="M46" s="42">
        <f t="shared" si="8"/>
        <v>9.7384688540180697E-6</v>
      </c>
      <c r="N46" s="43">
        <f t="shared" si="6"/>
        <v>48.692344270090352</v>
      </c>
      <c r="O46" s="43">
        <f t="shared" si="5"/>
        <v>24.346172135045176</v>
      </c>
      <c r="P46" s="17">
        <v>112</v>
      </c>
      <c r="Q46" s="17">
        <f t="shared" si="0"/>
        <v>-1001.0624</v>
      </c>
      <c r="R46" s="14">
        <f t="shared" si="1"/>
        <v>-87.984000000000009</v>
      </c>
      <c r="S46">
        <f t="shared" si="2"/>
        <v>9735.4943999999996</v>
      </c>
    </row>
    <row r="47" spans="7:19">
      <c r="G47" s="17"/>
      <c r="H47" s="40"/>
      <c r="I47" s="22"/>
      <c r="J47" s="17"/>
      <c r="K47" s="4">
        <f t="shared" si="9"/>
        <v>726</v>
      </c>
      <c r="L47" s="42">
        <f t="shared" si="7"/>
        <v>106347.65625</v>
      </c>
      <c r="M47" s="42">
        <f t="shared" si="8"/>
        <v>9.4031221303948574E-6</v>
      </c>
      <c r="N47" s="43">
        <f t="shared" si="6"/>
        <v>47.015610651974292</v>
      </c>
      <c r="O47" s="43">
        <f t="shared" si="5"/>
        <v>23.507805325987146</v>
      </c>
      <c r="P47" s="17">
        <v>113</v>
      </c>
      <c r="Q47" s="17">
        <f t="shared" si="0"/>
        <v>-1000.8576</v>
      </c>
      <c r="R47" s="14">
        <f t="shared" si="1"/>
        <v>-87.966000000000008</v>
      </c>
      <c r="S47">
        <f t="shared" si="2"/>
        <v>9734.5256000000008</v>
      </c>
    </row>
    <row r="48" spans="7:19">
      <c r="G48" s="17"/>
      <c r="H48" s="40"/>
      <c r="I48" s="22"/>
      <c r="J48" s="17"/>
      <c r="K48" s="4">
        <f t="shared" si="9"/>
        <v>751</v>
      </c>
      <c r="L48" s="42">
        <f t="shared" si="7"/>
        <v>110009.765625</v>
      </c>
      <c r="M48" s="42">
        <f t="shared" si="8"/>
        <v>9.0901020861074128E-6</v>
      </c>
      <c r="N48" s="43">
        <f t="shared" si="6"/>
        <v>45.450510430537065</v>
      </c>
      <c r="O48" s="43">
        <f t="shared" si="5"/>
        <v>22.725255215268533</v>
      </c>
      <c r="P48" s="17">
        <v>114</v>
      </c>
      <c r="Q48" s="17">
        <f t="shared" si="0"/>
        <v>-1000.6528</v>
      </c>
      <c r="R48" s="14">
        <f t="shared" si="1"/>
        <v>-87.947999999999993</v>
      </c>
      <c r="S48">
        <f t="shared" si="2"/>
        <v>9733.5567999999985</v>
      </c>
    </row>
    <row r="49" spans="7:19">
      <c r="G49" s="17"/>
      <c r="H49" s="40"/>
      <c r="I49" s="22"/>
      <c r="J49" s="17"/>
      <c r="K49" s="4">
        <f t="shared" si="9"/>
        <v>776</v>
      </c>
      <c r="L49" s="42">
        <f t="shared" si="7"/>
        <v>113671.875</v>
      </c>
      <c r="M49" s="42">
        <f t="shared" si="8"/>
        <v>8.797250859106529E-6</v>
      </c>
      <c r="N49" s="43">
        <f t="shared" si="6"/>
        <v>43.986254295532646</v>
      </c>
      <c r="O49" s="43">
        <f t="shared" si="5"/>
        <v>21.993127147766323</v>
      </c>
      <c r="P49" s="17">
        <v>115</v>
      </c>
      <c r="Q49" s="17">
        <f t="shared" si="0"/>
        <v>-1000.448</v>
      </c>
      <c r="R49" s="14">
        <f t="shared" si="1"/>
        <v>-87.929999999999993</v>
      </c>
      <c r="S49">
        <f t="shared" si="2"/>
        <v>9732.5879999999997</v>
      </c>
    </row>
    <row r="50" spans="7:19">
      <c r="G50" s="17"/>
      <c r="H50" s="40"/>
      <c r="I50" s="22"/>
      <c r="J50" s="17"/>
      <c r="K50" s="4">
        <f t="shared" si="9"/>
        <v>801</v>
      </c>
      <c r="L50" s="42">
        <f t="shared" si="7"/>
        <v>117333.984375</v>
      </c>
      <c r="M50" s="42">
        <f t="shared" si="8"/>
        <v>8.5226799833541399E-6</v>
      </c>
      <c r="N50" s="43">
        <f t="shared" si="6"/>
        <v>42.613399916770703</v>
      </c>
      <c r="O50" s="43">
        <f t="shared" si="5"/>
        <v>21.306699958385352</v>
      </c>
      <c r="P50" s="17">
        <v>116</v>
      </c>
      <c r="Q50" s="17">
        <f t="shared" si="0"/>
        <v>-1000.2432</v>
      </c>
      <c r="R50" s="14">
        <f t="shared" si="1"/>
        <v>-87.912000000000006</v>
      </c>
      <c r="S50">
        <f t="shared" si="2"/>
        <v>9731.619200000001</v>
      </c>
    </row>
    <row r="51" spans="7:19">
      <c r="G51" s="17"/>
      <c r="H51" s="40"/>
      <c r="I51" s="22"/>
      <c r="J51" s="17"/>
      <c r="K51" s="4">
        <f t="shared" si="9"/>
        <v>826</v>
      </c>
      <c r="L51" s="42">
        <f t="shared" si="7"/>
        <v>120996.09375</v>
      </c>
      <c r="M51" s="42">
        <f t="shared" si="8"/>
        <v>8.2647296206618234E-6</v>
      </c>
      <c r="N51" s="43">
        <f t="shared" si="6"/>
        <v>41.323648103309118</v>
      </c>
      <c r="O51" s="43">
        <f t="shared" si="5"/>
        <v>20.661824051654559</v>
      </c>
      <c r="P51" s="17">
        <v>117</v>
      </c>
      <c r="Q51" s="17">
        <f t="shared" si="0"/>
        <v>-1000.0384</v>
      </c>
      <c r="R51" s="14">
        <f t="shared" si="1"/>
        <v>-87.894000000000005</v>
      </c>
      <c r="S51">
        <f t="shared" si="2"/>
        <v>9730.6504000000004</v>
      </c>
    </row>
    <row r="52" spans="7:19">
      <c r="G52" s="17"/>
      <c r="H52" s="40"/>
      <c r="I52" s="22"/>
      <c r="J52" s="17"/>
      <c r="K52" s="4">
        <f>K51+25</f>
        <v>851</v>
      </c>
      <c r="L52" s="42">
        <f t="shared" si="7"/>
        <v>124658.203125</v>
      </c>
      <c r="M52" s="42">
        <f t="shared" si="8"/>
        <v>8.0219349784567175E-6</v>
      </c>
      <c r="N52" s="43">
        <f t="shared" si="6"/>
        <v>40.109674892283586</v>
      </c>
      <c r="O52" s="43">
        <f t="shared" si="5"/>
        <v>20.054837446141793</v>
      </c>
      <c r="P52" s="17">
        <v>118</v>
      </c>
      <c r="Q52" s="17">
        <f t="shared" si="0"/>
        <v>-999.83360000000005</v>
      </c>
      <c r="R52" s="14">
        <f t="shared" si="1"/>
        <v>-87.876000000000005</v>
      </c>
      <c r="S52">
        <f t="shared" si="2"/>
        <v>9729.6815999999999</v>
      </c>
    </row>
    <row r="53" spans="7:19">
      <c r="G53" s="17"/>
      <c r="H53" s="40"/>
      <c r="I53" s="22"/>
      <c r="J53" s="17"/>
      <c r="K53" s="4">
        <f t="shared" si="9"/>
        <v>876</v>
      </c>
      <c r="L53" s="42">
        <f t="shared" si="7"/>
        <v>128320.3125</v>
      </c>
      <c r="M53" s="42">
        <f t="shared" si="8"/>
        <v>7.7929984779299846E-6</v>
      </c>
      <c r="N53" s="43">
        <f t="shared" si="6"/>
        <v>38.964992389649922</v>
      </c>
      <c r="O53" s="43">
        <f t="shared" si="5"/>
        <v>19.482496194824961</v>
      </c>
      <c r="P53" s="17">
        <v>119</v>
      </c>
      <c r="Q53" s="17">
        <f t="shared" si="0"/>
        <v>-999.62879999999996</v>
      </c>
      <c r="R53" s="14">
        <f t="shared" si="1"/>
        <v>-87.85799999999999</v>
      </c>
      <c r="S53">
        <f t="shared" si="2"/>
        <v>9728.7128000000012</v>
      </c>
    </row>
    <row r="54" spans="7:19">
      <c r="G54" s="17"/>
      <c r="H54" s="40"/>
      <c r="I54" s="22"/>
      <c r="J54" s="17"/>
      <c r="K54" s="4">
        <f t="shared" si="9"/>
        <v>901</v>
      </c>
      <c r="L54" s="42">
        <f t="shared" si="7"/>
        <v>131982.421875</v>
      </c>
      <c r="M54" s="42">
        <f t="shared" si="8"/>
        <v>7.5767665556788757E-6</v>
      </c>
      <c r="N54" s="43">
        <f t="shared" si="6"/>
        <v>37.883832778394378</v>
      </c>
      <c r="O54" s="43">
        <f t="shared" si="5"/>
        <v>18.941916389197189</v>
      </c>
      <c r="P54" s="17">
        <v>120</v>
      </c>
      <c r="Q54" s="17">
        <f t="shared" si="0"/>
        <v>-999.42399999999998</v>
      </c>
      <c r="R54" s="14">
        <f t="shared" si="1"/>
        <v>-87.84</v>
      </c>
      <c r="S54">
        <f t="shared" si="2"/>
        <v>9727.7439999999988</v>
      </c>
    </row>
    <row r="55" spans="7:19">
      <c r="G55" s="17"/>
      <c r="H55" s="40"/>
      <c r="I55" s="22"/>
      <c r="J55" s="17"/>
      <c r="K55" s="4">
        <f t="shared" si="9"/>
        <v>926</v>
      </c>
      <c r="L55" s="42">
        <f t="shared" si="7"/>
        <v>135644.53125</v>
      </c>
      <c r="M55" s="42">
        <f t="shared" si="8"/>
        <v>7.3722102231821458E-6</v>
      </c>
      <c r="N55" s="43">
        <f t="shared" si="6"/>
        <v>36.861051115910733</v>
      </c>
      <c r="O55" s="43">
        <f t="shared" si="5"/>
        <v>18.430525557955367</v>
      </c>
      <c r="P55" s="17">
        <v>121</v>
      </c>
      <c r="Q55" s="17">
        <f t="shared" si="0"/>
        <v>-999.2192</v>
      </c>
      <c r="R55" s="14">
        <f t="shared" si="1"/>
        <v>-87.822000000000003</v>
      </c>
      <c r="S55">
        <f t="shared" si="2"/>
        <v>9726.7752</v>
      </c>
    </row>
    <row r="56" spans="7:19">
      <c r="G56" s="17"/>
      <c r="H56" s="40"/>
      <c r="I56" s="22"/>
      <c r="J56" s="17"/>
      <c r="K56" s="4">
        <f t="shared" si="9"/>
        <v>951</v>
      </c>
      <c r="L56" s="42">
        <f t="shared" si="7"/>
        <v>139306.640625</v>
      </c>
      <c r="M56" s="42">
        <f t="shared" si="8"/>
        <v>7.1784086926042762E-6</v>
      </c>
      <c r="N56" s="43">
        <f t="shared" si="6"/>
        <v>35.89204346302138</v>
      </c>
      <c r="O56" s="43">
        <f t="shared" si="5"/>
        <v>17.94602173151069</v>
      </c>
      <c r="P56" s="17">
        <v>122</v>
      </c>
      <c r="Q56" s="17">
        <f t="shared" si="0"/>
        <v>-999.01440000000002</v>
      </c>
      <c r="R56" s="14">
        <f t="shared" si="1"/>
        <v>-87.804000000000002</v>
      </c>
      <c r="S56">
        <f t="shared" si="2"/>
        <v>9725.8064000000013</v>
      </c>
    </row>
    <row r="57" spans="7:19">
      <c r="G57" s="17"/>
      <c r="H57" s="40"/>
      <c r="I57" s="22"/>
      <c r="J57" s="17"/>
      <c r="K57" s="4">
        <f t="shared" si="9"/>
        <v>976</v>
      </c>
      <c r="L57" s="42">
        <f t="shared" si="7"/>
        <v>142968.75</v>
      </c>
      <c r="M57" s="42">
        <f t="shared" si="8"/>
        <v>6.9945355191256831E-6</v>
      </c>
      <c r="N57" s="43">
        <f t="shared" si="6"/>
        <v>34.972677595628419</v>
      </c>
      <c r="O57" s="43">
        <f t="shared" si="5"/>
        <v>17.486338797814209</v>
      </c>
      <c r="P57" s="17">
        <v>123</v>
      </c>
      <c r="Q57" s="17">
        <f t="shared" si="0"/>
        <v>-998.80960000000005</v>
      </c>
      <c r="R57" s="14">
        <f t="shared" si="1"/>
        <v>-87.786000000000001</v>
      </c>
      <c r="S57">
        <f t="shared" si="2"/>
        <v>9724.8375999999989</v>
      </c>
    </row>
    <row r="58" spans="7:19">
      <c r="G58" s="17"/>
      <c r="H58" s="40"/>
      <c r="I58" s="22"/>
      <c r="J58" s="17"/>
      <c r="K58" s="4">
        <f>K57+25</f>
        <v>1001</v>
      </c>
      <c r="L58" s="42">
        <f t="shared" si="7"/>
        <v>146630.859375</v>
      </c>
      <c r="M58" s="42">
        <f t="shared" si="8"/>
        <v>6.8198468198468195E-6</v>
      </c>
      <c r="N58" s="43">
        <f t="shared" si="6"/>
        <v>34.099234099234096</v>
      </c>
      <c r="O58" s="43">
        <f t="shared" si="5"/>
        <v>17.049617049617048</v>
      </c>
      <c r="P58" s="17">
        <v>124</v>
      </c>
      <c r="Q58" s="17">
        <f t="shared" si="0"/>
        <v>-998.60479999999995</v>
      </c>
      <c r="R58" s="14">
        <f t="shared" si="1"/>
        <v>-87.768000000000001</v>
      </c>
      <c r="S58">
        <f t="shared" si="2"/>
        <v>9723.8688000000002</v>
      </c>
    </row>
    <row r="59" spans="7:19">
      <c r="G59" s="17"/>
      <c r="H59" s="40"/>
      <c r="I59" s="22"/>
      <c r="J59" s="17"/>
      <c r="O59" s="17"/>
      <c r="P59" s="17">
        <v>125</v>
      </c>
      <c r="Q59" s="17">
        <f t="shared" si="0"/>
        <v>-998.4</v>
      </c>
      <c r="R59" s="14">
        <f t="shared" si="1"/>
        <v>-87.75</v>
      </c>
      <c r="S59">
        <f t="shared" si="2"/>
        <v>9722.9</v>
      </c>
    </row>
    <row r="60" spans="7:19">
      <c r="G60" s="17"/>
      <c r="H60" s="40"/>
      <c r="I60" s="22"/>
      <c r="J60" s="17"/>
      <c r="O60" s="17"/>
      <c r="P60" s="17">
        <v>126</v>
      </c>
      <c r="Q60" s="17">
        <f t="shared" si="0"/>
        <v>-998.1952</v>
      </c>
      <c r="R60" s="14">
        <f t="shared" si="1"/>
        <v>-87.731999999999999</v>
      </c>
      <c r="S60">
        <f t="shared" si="2"/>
        <v>9721.9311999999991</v>
      </c>
    </row>
    <row r="61" spans="7:19">
      <c r="G61" s="17"/>
      <c r="H61" s="40"/>
      <c r="I61" s="22"/>
      <c r="J61" s="17"/>
      <c r="O61" s="17"/>
      <c r="P61" s="17">
        <v>127</v>
      </c>
      <c r="Q61" s="17">
        <f t="shared" si="0"/>
        <v>-997.99040000000002</v>
      </c>
      <c r="R61" s="14">
        <f t="shared" si="1"/>
        <v>-87.713999999999999</v>
      </c>
      <c r="S61">
        <f t="shared" si="2"/>
        <v>9720.9624000000003</v>
      </c>
    </row>
    <row r="62" spans="7:19">
      <c r="G62" s="17"/>
      <c r="H62" s="40"/>
      <c r="I62" s="22"/>
      <c r="J62" s="17"/>
      <c r="O62" s="17"/>
      <c r="P62" s="17">
        <v>128</v>
      </c>
      <c r="Q62" s="17">
        <f t="shared" si="0"/>
        <v>-997.78560000000004</v>
      </c>
      <c r="R62" s="14">
        <f t="shared" si="1"/>
        <v>-87.695999999999998</v>
      </c>
      <c r="S62">
        <f t="shared" si="2"/>
        <v>9719.9935999999998</v>
      </c>
    </row>
    <row r="63" spans="7:19">
      <c r="G63" s="17"/>
      <c r="H63" s="40"/>
      <c r="I63" s="22"/>
      <c r="J63" s="17"/>
      <c r="O63" s="17"/>
      <c r="P63" s="17">
        <v>129</v>
      </c>
      <c r="Q63" s="17">
        <f t="shared" si="0"/>
        <v>-997.58079999999995</v>
      </c>
      <c r="R63" s="14">
        <f t="shared" si="1"/>
        <v>-87.677999999999997</v>
      </c>
      <c r="S63">
        <f t="shared" si="2"/>
        <v>9719.0247999999992</v>
      </c>
    </row>
    <row r="64" spans="7:19">
      <c r="G64" s="17"/>
      <c r="H64" s="40"/>
      <c r="I64" s="22"/>
      <c r="J64" s="17"/>
      <c r="O64" s="17"/>
      <c r="P64" s="17">
        <v>130</v>
      </c>
      <c r="Q64" s="17">
        <f t="shared" si="0"/>
        <v>-997.37599999999998</v>
      </c>
      <c r="R64" s="14">
        <f t="shared" si="1"/>
        <v>-87.66</v>
      </c>
      <c r="S64">
        <f t="shared" si="2"/>
        <v>9718.0560000000005</v>
      </c>
    </row>
    <row r="65" spans="7:19">
      <c r="G65" s="17"/>
      <c r="H65" s="40"/>
      <c r="I65" s="22"/>
      <c r="J65" s="17"/>
      <c r="O65" s="17"/>
      <c r="P65" s="17">
        <v>131</v>
      </c>
      <c r="Q65" s="17">
        <f t="shared" si="0"/>
        <v>-997.1712</v>
      </c>
      <c r="R65" s="14">
        <f t="shared" si="1"/>
        <v>-87.641999999999996</v>
      </c>
      <c r="S65">
        <f t="shared" si="2"/>
        <v>9717.0871999999999</v>
      </c>
    </row>
    <row r="66" spans="7:19">
      <c r="G66" s="17"/>
      <c r="H66" s="40"/>
      <c r="I66" s="22"/>
      <c r="J66" s="17"/>
      <c r="O66" s="17"/>
      <c r="P66" s="17">
        <v>132</v>
      </c>
      <c r="Q66" s="17">
        <f t="shared" si="0"/>
        <v>-996.96640000000002</v>
      </c>
      <c r="R66" s="14">
        <f t="shared" si="1"/>
        <v>-87.623999999999995</v>
      </c>
      <c r="S66">
        <f t="shared" si="2"/>
        <v>9716.1183999999994</v>
      </c>
    </row>
    <row r="67" spans="7:19">
      <c r="J67" s="17"/>
      <c r="O67" s="17"/>
      <c r="P67" s="17">
        <v>133</v>
      </c>
      <c r="Q67" s="17">
        <f t="shared" si="0"/>
        <v>-996.76160000000004</v>
      </c>
      <c r="R67" s="14">
        <f t="shared" si="1"/>
        <v>-87.606000000000009</v>
      </c>
      <c r="S67">
        <f t="shared" si="2"/>
        <v>9715.1496000000006</v>
      </c>
    </row>
    <row r="68" spans="7:19">
      <c r="J68" s="17"/>
      <c r="O68" s="17"/>
      <c r="P68" s="17">
        <v>134</v>
      </c>
      <c r="Q68" s="17">
        <f t="shared" si="0"/>
        <v>-996.55679999999995</v>
      </c>
      <c r="R68" s="14">
        <f t="shared" si="1"/>
        <v>-87.587999999999994</v>
      </c>
      <c r="S68">
        <f t="shared" si="2"/>
        <v>9714.1808000000001</v>
      </c>
    </row>
    <row r="69" spans="7:19">
      <c r="J69" s="17"/>
      <c r="O69" s="17"/>
      <c r="P69" s="17">
        <v>135</v>
      </c>
      <c r="Q69" s="17">
        <f t="shared" si="0"/>
        <v>-996.35199999999998</v>
      </c>
      <c r="R69" s="14">
        <f t="shared" si="1"/>
        <v>-87.57</v>
      </c>
      <c r="S69">
        <f t="shared" si="2"/>
        <v>9713.2119999999995</v>
      </c>
    </row>
    <row r="70" spans="7:19">
      <c r="J70" s="17"/>
      <c r="O70" s="17"/>
      <c r="P70" s="17">
        <v>136</v>
      </c>
      <c r="Q70" s="17">
        <f t="shared" si="0"/>
        <v>-996.1472</v>
      </c>
      <c r="R70" s="14">
        <f t="shared" si="1"/>
        <v>-87.552000000000007</v>
      </c>
      <c r="S70">
        <f t="shared" si="2"/>
        <v>9712.2432000000008</v>
      </c>
    </row>
    <row r="71" spans="7:19">
      <c r="J71" s="17"/>
      <c r="O71" s="17"/>
      <c r="P71" s="17">
        <v>137</v>
      </c>
      <c r="Q71" s="17">
        <f t="shared" si="0"/>
        <v>-995.94240000000002</v>
      </c>
      <c r="R71" s="14">
        <f t="shared" si="1"/>
        <v>-87.534000000000006</v>
      </c>
      <c r="S71">
        <f t="shared" si="2"/>
        <v>9711.2744000000002</v>
      </c>
    </row>
    <row r="72" spans="7:19">
      <c r="J72" s="17"/>
      <c r="O72" s="17"/>
      <c r="P72" s="17">
        <v>138</v>
      </c>
      <c r="Q72" s="17">
        <f t="shared" si="0"/>
        <v>-995.73760000000004</v>
      </c>
      <c r="R72" s="14">
        <f t="shared" si="1"/>
        <v>-87.516000000000005</v>
      </c>
      <c r="S72">
        <f t="shared" si="2"/>
        <v>9710.3055999999997</v>
      </c>
    </row>
    <row r="73" spans="7:19">
      <c r="J73" s="17"/>
      <c r="O73" s="17"/>
      <c r="P73" s="17">
        <v>139</v>
      </c>
      <c r="Q73" s="17">
        <f t="shared" si="0"/>
        <v>-995.53279999999995</v>
      </c>
      <c r="R73" s="14">
        <f t="shared" si="1"/>
        <v>-87.49799999999999</v>
      </c>
      <c r="S73">
        <f t="shared" si="2"/>
        <v>9709.3368000000009</v>
      </c>
    </row>
    <row r="74" spans="7:19">
      <c r="J74" s="17"/>
      <c r="O74" s="17"/>
      <c r="P74" s="17">
        <v>140</v>
      </c>
      <c r="Q74" s="17">
        <f t="shared" si="0"/>
        <v>-995.32799999999997</v>
      </c>
      <c r="R74" s="14">
        <f t="shared" si="1"/>
        <v>-87.48</v>
      </c>
      <c r="S74">
        <f t="shared" si="2"/>
        <v>9708.3679999999986</v>
      </c>
    </row>
    <row r="75" spans="7:19">
      <c r="J75" s="17"/>
      <c r="O75" s="17"/>
      <c r="P75" s="17">
        <v>141</v>
      </c>
      <c r="Q75" s="17">
        <f t="shared" si="0"/>
        <v>-995.1232</v>
      </c>
      <c r="R75" s="14">
        <f t="shared" si="1"/>
        <v>-87.462000000000003</v>
      </c>
      <c r="S75">
        <f t="shared" si="2"/>
        <v>9707.3991999999998</v>
      </c>
    </row>
    <row r="76" spans="7:19">
      <c r="J76" s="17"/>
      <c r="O76" s="17"/>
      <c r="P76" s="17">
        <v>142</v>
      </c>
      <c r="Q76" s="17">
        <f t="shared" si="0"/>
        <v>-994.91840000000002</v>
      </c>
      <c r="R76" s="14">
        <f t="shared" si="1"/>
        <v>-87.444000000000003</v>
      </c>
      <c r="S76">
        <f t="shared" si="2"/>
        <v>9706.4304000000011</v>
      </c>
    </row>
    <row r="77" spans="7:19">
      <c r="J77" s="17"/>
      <c r="O77" s="17"/>
      <c r="P77" s="17">
        <v>143</v>
      </c>
      <c r="Q77" s="17">
        <f t="shared" ref="Q77:Q90" si="10">($L$8/($L$5-$K$5))*P77-$L$8</f>
        <v>-994.71360000000004</v>
      </c>
      <c r="R77" s="14">
        <f t="shared" ref="R77:R90" si="11">($L$10-$K$10)/$L$8*Q77</f>
        <v>-87.426000000000002</v>
      </c>
      <c r="S77">
        <f t="shared" ref="S77:S90" si="12">$T$9*Q77+$U$9</f>
        <v>9705.4616000000005</v>
      </c>
    </row>
    <row r="78" spans="7:19">
      <c r="J78" s="17"/>
      <c r="O78" s="17"/>
      <c r="P78" s="17">
        <v>144</v>
      </c>
      <c r="Q78" s="17">
        <f t="shared" si="10"/>
        <v>-994.50879999999995</v>
      </c>
      <c r="R78" s="14">
        <f t="shared" si="11"/>
        <v>-87.408000000000001</v>
      </c>
      <c r="S78">
        <f t="shared" si="12"/>
        <v>9704.4928</v>
      </c>
    </row>
    <row r="79" spans="7:19">
      <c r="J79" s="17"/>
      <c r="O79" s="17"/>
      <c r="P79" s="17">
        <v>145</v>
      </c>
      <c r="Q79" s="17">
        <f t="shared" si="10"/>
        <v>-994.30399999999997</v>
      </c>
      <c r="R79" s="14">
        <f t="shared" si="11"/>
        <v>-87.39</v>
      </c>
      <c r="S79">
        <f t="shared" si="12"/>
        <v>9703.5239999999994</v>
      </c>
    </row>
    <row r="80" spans="7:19">
      <c r="J80" s="17"/>
      <c r="O80" s="17"/>
      <c r="P80" s="17">
        <v>146</v>
      </c>
      <c r="Q80" s="17">
        <f t="shared" si="10"/>
        <v>-994.0992</v>
      </c>
      <c r="R80" s="14">
        <f t="shared" si="11"/>
        <v>-87.372</v>
      </c>
      <c r="S80">
        <f t="shared" si="12"/>
        <v>9702.5551999999989</v>
      </c>
    </row>
    <row r="81" spans="10:19" customFormat="1">
      <c r="J81" s="17"/>
      <c r="O81" s="17"/>
      <c r="P81" s="17">
        <v>147</v>
      </c>
      <c r="Q81" s="17">
        <f t="shared" si="10"/>
        <v>-993.89440000000002</v>
      </c>
      <c r="R81" s="14">
        <f t="shared" si="11"/>
        <v>-87.353999999999999</v>
      </c>
      <c r="S81">
        <f t="shared" si="12"/>
        <v>9701.5864000000001</v>
      </c>
    </row>
    <row r="82" spans="10:19" customFormat="1">
      <c r="J82" s="17"/>
      <c r="O82" s="17"/>
      <c r="P82" s="17">
        <v>148</v>
      </c>
      <c r="Q82" s="17">
        <f t="shared" si="10"/>
        <v>-993.68960000000004</v>
      </c>
      <c r="R82" s="14">
        <f t="shared" si="11"/>
        <v>-87.335999999999999</v>
      </c>
      <c r="S82">
        <f t="shared" si="12"/>
        <v>9700.6176000000014</v>
      </c>
    </row>
    <row r="83" spans="10:19" customFormat="1">
      <c r="J83" s="17"/>
      <c r="O83" s="17"/>
      <c r="P83" s="17">
        <v>149</v>
      </c>
      <c r="Q83" s="17">
        <f t="shared" si="10"/>
        <v>-993.48479999999995</v>
      </c>
      <c r="R83" s="14">
        <f t="shared" si="11"/>
        <v>-87.317999999999998</v>
      </c>
      <c r="S83">
        <f t="shared" si="12"/>
        <v>9699.648799999999</v>
      </c>
    </row>
    <row r="84" spans="10:19" customFormat="1">
      <c r="J84" s="17"/>
      <c r="O84" s="17"/>
      <c r="P84" s="17">
        <v>150</v>
      </c>
      <c r="Q84" s="17">
        <f t="shared" si="10"/>
        <v>-993.28</v>
      </c>
      <c r="R84" s="14">
        <f t="shared" si="11"/>
        <v>-87.3</v>
      </c>
      <c r="S84">
        <f t="shared" si="12"/>
        <v>9698.68</v>
      </c>
    </row>
    <row r="85" spans="10:19" customFormat="1">
      <c r="J85" s="17"/>
      <c r="O85" s="17"/>
      <c r="P85" s="17">
        <v>151</v>
      </c>
      <c r="Q85" s="17">
        <f t="shared" si="10"/>
        <v>-993.0752</v>
      </c>
      <c r="R85" s="14">
        <f t="shared" si="11"/>
        <v>-87.281999999999996</v>
      </c>
      <c r="S85">
        <f t="shared" si="12"/>
        <v>9697.7111999999997</v>
      </c>
    </row>
    <row r="86" spans="10:19" customFormat="1">
      <c r="J86" s="17"/>
      <c r="O86" s="17"/>
      <c r="P86" s="17">
        <v>152</v>
      </c>
      <c r="Q86" s="17">
        <f t="shared" si="10"/>
        <v>-992.87040000000002</v>
      </c>
      <c r="R86" s="14">
        <f t="shared" si="11"/>
        <v>-87.263999999999996</v>
      </c>
      <c r="S86">
        <f t="shared" si="12"/>
        <v>9696.7423999999992</v>
      </c>
    </row>
    <row r="87" spans="10:19" customFormat="1">
      <c r="J87" s="17"/>
      <c r="O87" s="17"/>
      <c r="P87" s="17">
        <v>153</v>
      </c>
      <c r="Q87" s="17">
        <f t="shared" si="10"/>
        <v>-992.66560000000004</v>
      </c>
      <c r="R87" s="14">
        <f t="shared" si="11"/>
        <v>-87.246000000000009</v>
      </c>
      <c r="S87">
        <f t="shared" si="12"/>
        <v>9695.7736000000004</v>
      </c>
    </row>
    <row r="88" spans="10:19" customFormat="1">
      <c r="J88" s="17"/>
      <c r="O88" s="17"/>
      <c r="P88" s="17">
        <v>154</v>
      </c>
      <c r="Q88" s="17">
        <f t="shared" si="10"/>
        <v>-992.46079999999995</v>
      </c>
      <c r="R88" s="14">
        <f t="shared" si="11"/>
        <v>-87.227999999999994</v>
      </c>
      <c r="S88">
        <f t="shared" si="12"/>
        <v>9694.8047999999999</v>
      </c>
    </row>
    <row r="89" spans="10:19" customFormat="1">
      <c r="J89" s="17"/>
      <c r="O89" s="17"/>
      <c r="P89" s="17">
        <v>155</v>
      </c>
      <c r="Q89" s="17">
        <f t="shared" si="10"/>
        <v>-992.25599999999997</v>
      </c>
      <c r="R89" s="14">
        <f t="shared" si="11"/>
        <v>-87.21</v>
      </c>
      <c r="S89">
        <f t="shared" si="12"/>
        <v>9693.8359999999993</v>
      </c>
    </row>
    <row r="90" spans="10:19" customFormat="1">
      <c r="J90" s="17"/>
      <c r="O90" s="17"/>
      <c r="P90" s="17">
        <v>156</v>
      </c>
      <c r="Q90" s="17">
        <f t="shared" si="10"/>
        <v>-992.05119999999999</v>
      </c>
      <c r="R90" s="14">
        <f t="shared" si="11"/>
        <v>-87.191999999999993</v>
      </c>
      <c r="S90">
        <f t="shared" si="12"/>
        <v>9692.8672000000006</v>
      </c>
    </row>
    <row r="91" spans="10:19" customFormat="1">
      <c r="J91" s="39"/>
      <c r="P91" s="17"/>
      <c r="Q91" s="17"/>
    </row>
    <row r="92" spans="10:19" customFormat="1">
      <c r="J92" s="39"/>
      <c r="P92" s="17"/>
      <c r="Q92" s="17"/>
    </row>
    <row r="93" spans="10:19" customFormat="1">
      <c r="J93" s="39"/>
      <c r="P93" s="17"/>
      <c r="Q93" s="17"/>
    </row>
    <row r="94" spans="10:19" customFormat="1">
      <c r="J94" s="39"/>
      <c r="P94" s="17"/>
      <c r="Q94" s="17"/>
    </row>
    <row r="95" spans="10:19" customFormat="1">
      <c r="J95" s="39"/>
      <c r="P95" s="17"/>
      <c r="Q95" s="17"/>
    </row>
    <row r="96" spans="10:19" customFormat="1">
      <c r="J96" s="39"/>
      <c r="P96" s="17"/>
      <c r="Q96" s="17"/>
    </row>
    <row r="97" spans="10:17" customFormat="1">
      <c r="J97" s="39"/>
      <c r="P97" s="17"/>
      <c r="Q97" s="17"/>
    </row>
    <row r="98" spans="10:17" customFormat="1">
      <c r="J98" s="39"/>
      <c r="P98" s="17"/>
      <c r="Q98" s="17"/>
    </row>
    <row r="99" spans="10:17" customFormat="1">
      <c r="J99" s="39"/>
      <c r="P99" s="17"/>
      <c r="Q99" s="17"/>
    </row>
    <row r="100" spans="10:17" customFormat="1">
      <c r="J100" s="39"/>
      <c r="P100" s="17"/>
      <c r="Q100" s="17"/>
    </row>
    <row r="101" spans="10:17" customFormat="1">
      <c r="J101" s="39"/>
      <c r="P101" s="17"/>
      <c r="Q101" s="17"/>
    </row>
    <row r="102" spans="10:17" customFormat="1">
      <c r="J102" s="39"/>
      <c r="P102" s="17"/>
      <c r="Q102" s="17"/>
    </row>
    <row r="103" spans="10:17" customFormat="1">
      <c r="J103" s="39"/>
      <c r="P103" s="17"/>
      <c r="Q103" s="17"/>
    </row>
    <row r="104" spans="10:17" customFormat="1">
      <c r="J104" s="39"/>
      <c r="P104" s="17"/>
      <c r="Q104" s="17"/>
    </row>
    <row r="105" spans="10:17" customFormat="1">
      <c r="J105" s="39"/>
      <c r="P105" s="17"/>
      <c r="Q105" s="17"/>
    </row>
    <row r="106" spans="10:17" customFormat="1">
      <c r="J106" s="39"/>
      <c r="P106" s="17"/>
      <c r="Q106" s="17"/>
    </row>
    <row r="107" spans="10:17" customFormat="1">
      <c r="J107" s="39"/>
      <c r="P107" s="17"/>
      <c r="Q107" s="17"/>
    </row>
    <row r="108" spans="10:17" customFormat="1">
      <c r="J108" s="39"/>
      <c r="P108" s="17"/>
      <c r="Q108" s="17"/>
    </row>
    <row r="109" spans="10:17" customFormat="1">
      <c r="J109" s="39"/>
      <c r="P109" s="17"/>
      <c r="Q109" s="17"/>
    </row>
    <row r="110" spans="10:17" customFormat="1">
      <c r="J110" s="39"/>
      <c r="P110" s="17"/>
      <c r="Q110" s="17"/>
    </row>
    <row r="111" spans="10:17" customFormat="1">
      <c r="J111" s="39"/>
      <c r="P111" s="17"/>
      <c r="Q111" s="17"/>
    </row>
    <row r="112" spans="10:17" customFormat="1">
      <c r="J112" s="39"/>
      <c r="P112" s="17"/>
      <c r="Q112" s="17"/>
    </row>
    <row r="113" spans="10:17" customFormat="1">
      <c r="J113" s="39"/>
      <c r="P113" s="17"/>
      <c r="Q113" s="17"/>
    </row>
    <row r="114" spans="10:17" customFormat="1">
      <c r="J114" s="39"/>
      <c r="P114" s="17"/>
      <c r="Q114" s="17"/>
    </row>
    <row r="115" spans="10:17" customFormat="1">
      <c r="J115" s="39"/>
      <c r="P115" s="17"/>
      <c r="Q115" s="17"/>
    </row>
  </sheetData>
  <mergeCells count="2">
    <mergeCell ref="C1:G2"/>
    <mergeCell ref="B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msg</vt:lpstr>
      <vt:lpstr>adc-&gt;pot</vt:lpstr>
      <vt:lpstr>adc-&gt;srv</vt:lpstr>
      <vt:lpstr>adc-&gt;freq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Gameiro</dc:creator>
  <cp:lastModifiedBy>David Gameiro</cp:lastModifiedBy>
  <dcterms:created xsi:type="dcterms:W3CDTF">2011-12-14T11:35:49Z</dcterms:created>
  <dcterms:modified xsi:type="dcterms:W3CDTF">2011-12-30T18:00:13Z</dcterms:modified>
</cp:coreProperties>
</file>