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_hd_data/01_school_lists_infor/"/>
    </mc:Choice>
  </mc:AlternateContent>
  <xr:revisionPtr revIDLastSave="0" documentId="13_ncr:1_{5A6765DE-4D1B-3D4F-906E-7A260ED234CA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平面图" sheetId="1" r:id="rId1"/>
    <sheet name="配线架信息对照表" sheetId="2" r:id="rId2"/>
    <sheet name="AP信息对照表" sheetId="3" r:id="rId3"/>
    <sheet name="公网与专线信息" sheetId="4" r:id="rId4"/>
    <sheet name="校区信息" sheetId="5" r:id="rId5"/>
    <sheet name="双师&amp;面授融合交付表" sheetId="6" r:id="rId6"/>
    <sheet name="表格说明" sheetId="7" r:id="rId7"/>
    <sheet name="ITS交付表" sheetId="8" state="hidden" r:id="rId8"/>
    <sheet name="双师交付表" sheetId="9" state="hidden" r:id="rId9"/>
  </sheets>
  <definedNames>
    <definedName name="_xlnm._FilterDatabase" localSheetId="5" hidden="1">'双师&amp;面授融合交付表'!$J$20:$K$72</definedName>
  </definedNames>
  <calcPr calcId="191029"/>
</workbook>
</file>

<file path=xl/calcChain.xml><?xml version="1.0" encoding="utf-8"?>
<calcChain xmlns="http://schemas.openxmlformats.org/spreadsheetml/2006/main">
  <c r="H9" i="9" l="1"/>
  <c r="C56" i="9" s="1"/>
  <c r="C9" i="9"/>
  <c r="H8" i="9"/>
  <c r="C60" i="9" s="1"/>
  <c r="C8" i="9"/>
  <c r="D5" i="9"/>
  <c r="C5" i="9"/>
  <c r="C4" i="9"/>
  <c r="C3" i="9"/>
  <c r="C87" i="6"/>
  <c r="C86" i="6"/>
  <c r="C85" i="6"/>
  <c r="D84" i="6"/>
  <c r="C84" i="6"/>
  <c r="D83" i="6"/>
  <c r="C83" i="6"/>
  <c r="D81" i="6"/>
  <c r="C81" i="6"/>
  <c r="D80" i="6"/>
  <c r="C80" i="6"/>
  <c r="C79" i="6"/>
  <c r="C78" i="6"/>
  <c r="D77" i="6"/>
  <c r="C77" i="6"/>
  <c r="D76" i="6"/>
  <c r="C76" i="6"/>
  <c r="D75" i="6"/>
  <c r="C75" i="6"/>
  <c r="D74" i="6"/>
  <c r="C74" i="6"/>
  <c r="C12" i="6"/>
  <c r="C17" i="6"/>
  <c r="D12" i="6"/>
  <c r="D9" i="6"/>
  <c r="D5" i="6"/>
  <c r="D4" i="4"/>
  <c r="H21" i="6"/>
  <c r="C16" i="6"/>
  <c r="D11" i="6"/>
  <c r="D7" i="6"/>
  <c r="B4" i="4"/>
  <c r="G29" i="6"/>
  <c r="D8" i="6"/>
  <c r="D4" i="6"/>
  <c r="C4" i="4"/>
  <c r="D3" i="6"/>
  <c r="E4" i="4"/>
  <c r="G28" i="6"/>
  <c r="C15" i="6"/>
  <c r="H22" i="6"/>
  <c r="C19" i="6"/>
  <c r="D13" i="6"/>
  <c r="D10" i="6"/>
  <c r="D6" i="6"/>
  <c r="C67" i="6" l="1"/>
  <c r="C58" i="6"/>
  <c r="C49" i="6"/>
  <c r="C39" i="6"/>
  <c r="C30" i="6"/>
  <c r="C26" i="6"/>
  <c r="C66" i="6"/>
  <c r="C57" i="6"/>
  <c r="C48" i="6"/>
  <c r="C43" i="6"/>
  <c r="C65" i="6"/>
  <c r="C56" i="6"/>
  <c r="C47" i="6"/>
  <c r="C42" i="6"/>
  <c r="C25" i="6"/>
  <c r="C68" i="6"/>
  <c r="C59" i="6"/>
  <c r="C50" i="6"/>
  <c r="C31" i="6"/>
  <c r="C21" i="6"/>
  <c r="C22" i="6"/>
  <c r="C71" i="6"/>
  <c r="C62" i="6"/>
  <c r="C53" i="6"/>
  <c r="C44" i="6"/>
  <c r="C27" i="6"/>
  <c r="C70" i="6"/>
  <c r="C61" i="6"/>
  <c r="C52" i="6"/>
  <c r="C33" i="6"/>
  <c r="C69" i="6"/>
  <c r="C60" i="6"/>
  <c r="C51" i="6"/>
  <c r="C32" i="6"/>
  <c r="C72" i="6"/>
  <c r="C63" i="6"/>
  <c r="C54" i="6"/>
  <c r="C45" i="6"/>
  <c r="C40" i="6"/>
  <c r="C28" i="6"/>
  <c r="C15" i="9"/>
  <c r="C20" i="9"/>
  <c r="C30" i="9"/>
  <c r="C35" i="9"/>
  <c r="C39" i="9"/>
  <c r="C44" i="9"/>
  <c r="C48" i="9"/>
  <c r="C53" i="9"/>
  <c r="C57" i="9"/>
  <c r="C16" i="9"/>
  <c r="C21" i="9"/>
  <c r="C31" i="9"/>
  <c r="C36" i="9"/>
  <c r="C40" i="9"/>
  <c r="C45" i="9"/>
  <c r="C49" i="9"/>
  <c r="C54" i="9"/>
  <c r="C58" i="9"/>
  <c r="C13" i="9"/>
  <c r="C18" i="9"/>
  <c r="C27" i="9"/>
  <c r="C32" i="9"/>
  <c r="C37" i="9"/>
  <c r="C41" i="9"/>
  <c r="C46" i="9"/>
  <c r="C50" i="9"/>
  <c r="C55" i="9"/>
  <c r="C59" i="9"/>
  <c r="C14" i="9"/>
  <c r="C19" i="9"/>
  <c r="C28" i="9"/>
  <c r="C33" i="9"/>
  <c r="C38" i="9"/>
  <c r="C42" i="9"/>
  <c r="C47" i="9"/>
  <c r="C51" i="9"/>
</calcChain>
</file>

<file path=xl/sharedStrings.xml><?xml version="1.0" encoding="utf-8"?>
<sst xmlns="http://schemas.openxmlformats.org/spreadsheetml/2006/main" count="417" uniqueCount="266">
  <si>
    <t>理线架位置</t>
  </si>
  <si>
    <r>
      <rPr>
        <b/>
        <sz val="11"/>
        <color rgb="FF000000"/>
        <rFont val="微软雅黑"/>
        <charset val="134"/>
      </rPr>
      <t xml:space="preserve">线号
</t>
    </r>
    <r>
      <rPr>
        <b/>
        <sz val="9"/>
        <color rgb="FFFF0000"/>
        <rFont val="微软雅黑"/>
        <charset val="134"/>
      </rPr>
      <t>(名称不携带中文)</t>
    </r>
  </si>
  <si>
    <t>教室号</t>
  </si>
  <si>
    <t>交换机</t>
  </si>
  <si>
    <r>
      <rPr>
        <b/>
        <sz val="11"/>
        <color rgb="FF000000"/>
        <rFont val="微软雅黑"/>
        <charset val="134"/>
      </rPr>
      <t xml:space="preserve">端口号
</t>
    </r>
    <r>
      <rPr>
        <b/>
        <sz val="9"/>
        <color rgb="FFFF0000"/>
        <rFont val="微软雅黑"/>
        <charset val="134"/>
      </rPr>
      <t>(G0/X)</t>
    </r>
  </si>
  <si>
    <r>
      <rPr>
        <b/>
        <sz val="11"/>
        <color rgb="FF000000"/>
        <rFont val="微软雅黑"/>
        <charset val="134"/>
      </rPr>
      <t xml:space="preserve">备注
</t>
    </r>
    <r>
      <rPr>
        <b/>
        <sz val="9"/>
        <color rgb="FF000000"/>
        <rFont val="微软雅黑"/>
        <charset val="134"/>
      </rPr>
      <t>(可在此对教室IP101-199的分配情况进行记录，内容自行定义)</t>
    </r>
  </si>
  <si>
    <t>线架1-1</t>
  </si>
  <si>
    <t>101-1</t>
  </si>
  <si>
    <t>ACC_RuiJie_SW-1</t>
  </si>
  <si>
    <t>G0/1</t>
  </si>
  <si>
    <t>双师教室101</t>
  </si>
  <si>
    <t>线架1-3</t>
  </si>
  <si>
    <t>102-1</t>
  </si>
  <si>
    <t>G0/2</t>
  </si>
  <si>
    <t>双师教室102</t>
  </si>
  <si>
    <t>线架1-5</t>
  </si>
  <si>
    <t>103-1</t>
  </si>
  <si>
    <t>G0/3</t>
  </si>
  <si>
    <t>双师教室103</t>
  </si>
  <si>
    <t>线架1-7</t>
  </si>
  <si>
    <t>104-1</t>
  </si>
  <si>
    <t>G0/4</t>
  </si>
  <si>
    <t>双师教室104</t>
  </si>
  <si>
    <t>线架1-9</t>
  </si>
  <si>
    <t>105-1</t>
  </si>
  <si>
    <t>G0/5</t>
  </si>
  <si>
    <t>双师教室105</t>
  </si>
  <si>
    <t>线架1-11</t>
  </si>
  <si>
    <t>106-1</t>
  </si>
  <si>
    <t>G0/6</t>
  </si>
  <si>
    <t>双师教室106</t>
  </si>
  <si>
    <t>教室编号</t>
  </si>
  <si>
    <t>AP-MAC</t>
  </si>
  <si>
    <t>AP-SN</t>
  </si>
  <si>
    <t>POE交换机</t>
  </si>
  <si>
    <t>备注</t>
  </si>
  <si>
    <t>CCD0.83CF.B38C</t>
  </si>
  <si>
    <t>POE_SW-1</t>
  </si>
  <si>
    <t>线架1-14</t>
  </si>
  <si>
    <t>101ARUBA</t>
  </si>
  <si>
    <t>CCD0.83CF.CE7A</t>
  </si>
  <si>
    <t>线架1-17</t>
  </si>
  <si>
    <t>102ARUBA</t>
  </si>
  <si>
    <t>CCD0.83CF.DB1E</t>
  </si>
  <si>
    <t>线架1-15</t>
  </si>
  <si>
    <t>103ARUBA</t>
  </si>
  <si>
    <t>CCD0.83CF.CECE</t>
  </si>
  <si>
    <t>线架1-18</t>
  </si>
  <si>
    <t>104ARUBA</t>
  </si>
  <si>
    <t>CCD0.83CF.BE74</t>
  </si>
  <si>
    <t>线架1-16</t>
  </si>
  <si>
    <t>105ARUBA</t>
  </si>
  <si>
    <t>CCD0.83CF.B89A</t>
  </si>
  <si>
    <t>线架1-13</t>
  </si>
  <si>
    <t>106ARUBA</t>
  </si>
  <si>
    <r>
      <rPr>
        <b/>
        <sz val="12"/>
        <color rgb="FF000000"/>
        <rFont val="等线"/>
        <charset val="134"/>
        <scheme val="minor"/>
      </rPr>
      <t xml:space="preserve">可用IP地址范围
</t>
    </r>
    <r>
      <rPr>
        <b/>
        <sz val="10"/>
        <color rgb="FFFF0000"/>
        <rFont val="等线"/>
        <charset val="134"/>
        <scheme val="minor"/>
      </rPr>
      <t>（例:X.X.X.2-3）</t>
    </r>
  </si>
  <si>
    <t>子网掩码</t>
  </si>
  <si>
    <t>网关</t>
  </si>
  <si>
    <t>Vlan</t>
  </si>
  <si>
    <t>DNS1</t>
  </si>
  <si>
    <t>DNS2</t>
  </si>
  <si>
    <t>运营商</t>
  </si>
  <si>
    <t>带宽</t>
  </si>
  <si>
    <r>
      <rPr>
        <b/>
        <sz val="12"/>
        <color rgb="FF000000"/>
        <rFont val="等线"/>
        <charset val="134"/>
        <scheme val="minor"/>
      </rPr>
      <t>专线号</t>
    </r>
    <r>
      <rPr>
        <b/>
        <sz val="10"/>
        <color rgb="FFFF0000"/>
        <rFont val="等线"/>
        <charset val="134"/>
        <scheme val="minor"/>
      </rPr>
      <t xml:space="preserve">
（找运营商获取）</t>
    </r>
  </si>
  <si>
    <t>报障电话</t>
  </si>
  <si>
    <r>
      <rPr>
        <b/>
        <sz val="12"/>
        <color rgb="FF000000"/>
        <rFont val="等线"/>
        <charset val="134"/>
        <scheme val="minor"/>
      </rPr>
      <t>开通时间</t>
    </r>
    <r>
      <rPr>
        <b/>
        <sz val="10"/>
        <color rgb="FFFF0000"/>
        <rFont val="等线"/>
        <charset val="134"/>
        <scheme val="minor"/>
      </rPr>
      <t xml:space="preserve">
（例:2020/01/01）</t>
    </r>
  </si>
  <si>
    <r>
      <rPr>
        <b/>
        <sz val="12"/>
        <color rgb="FF000000"/>
        <rFont val="等线"/>
        <charset val="134"/>
        <scheme val="minor"/>
      </rPr>
      <t>到期时间</t>
    </r>
    <r>
      <rPr>
        <b/>
        <sz val="10"/>
        <color rgb="FFFF0000"/>
        <rFont val="等线"/>
        <charset val="134"/>
        <scheme val="minor"/>
      </rPr>
      <t xml:space="preserve">
（例:2020/01/01）</t>
    </r>
  </si>
  <si>
    <t>汇聚交换端口位置</t>
  </si>
  <si>
    <t xml:space="preserve">备注信息 </t>
  </si>
  <si>
    <t>点到点专线
(公网IPS)</t>
  </si>
  <si>
    <t>222.188.114.46</t>
  </si>
  <si>
    <t>255.255.255.252</t>
  </si>
  <si>
    <t>222.188.114.45</t>
  </si>
  <si>
    <t>-</t>
  </si>
  <si>
    <t>218.2.2.2</t>
  </si>
  <si>
    <t>114.114.114.114</t>
  </si>
  <si>
    <t>电信</t>
  </si>
  <si>
    <t>HLWZX51520210621205</t>
  </si>
  <si>
    <t>G0/24</t>
  </si>
  <si>
    <t>点到点专线
(公网ITS)</t>
  </si>
  <si>
    <t>1.1.1.1</t>
  </si>
  <si>
    <t>255.255.255.0</t>
  </si>
  <si>
    <t>1.1.1.2</t>
  </si>
  <si>
    <t>G0/22</t>
  </si>
  <si>
    <t>点到点专线
(到IDC)</t>
  </si>
  <si>
    <t>型号</t>
  </si>
  <si>
    <t>数量</t>
  </si>
  <si>
    <r>
      <rPr>
        <b/>
        <sz val="12"/>
        <color rgb="FF000000"/>
        <rFont val="等线"/>
        <charset val="134"/>
        <scheme val="minor"/>
      </rPr>
      <t>出口路由器</t>
    </r>
    <r>
      <rPr>
        <b/>
        <sz val="9"/>
        <color rgb="FF000000"/>
        <rFont val="等线"/>
        <charset val="134"/>
        <scheme val="minor"/>
      </rPr>
      <t>(WAN)</t>
    </r>
  </si>
  <si>
    <t>RG-EG3220</t>
  </si>
  <si>
    <r>
      <rPr>
        <b/>
        <sz val="12"/>
        <color rgb="FF000000"/>
        <rFont val="等线"/>
        <charset val="134"/>
        <scheme val="minor"/>
      </rPr>
      <t>汇聚交换机</t>
    </r>
    <r>
      <rPr>
        <b/>
        <sz val="9"/>
        <color rgb="FF000000"/>
        <rFont val="等线"/>
        <charset val="134"/>
        <scheme val="minor"/>
      </rPr>
      <t>(AGG)</t>
    </r>
  </si>
  <si>
    <t>RG-S5760C-24GT8XS-X</t>
  </si>
  <si>
    <r>
      <rPr>
        <b/>
        <sz val="12"/>
        <color rgb="FF000000"/>
        <rFont val="等线"/>
        <charset val="134"/>
        <scheme val="minor"/>
      </rPr>
      <t>接入交换机思科</t>
    </r>
    <r>
      <rPr>
        <b/>
        <sz val="9"/>
        <color rgb="FF000000"/>
        <rFont val="等线"/>
        <charset val="134"/>
        <scheme val="minor"/>
      </rPr>
      <t>(ACC)</t>
    </r>
  </si>
  <si>
    <t>WS-C2960X-48TS-LL</t>
  </si>
  <si>
    <r>
      <rPr>
        <b/>
        <sz val="12"/>
        <color rgb="FF000000"/>
        <rFont val="等线"/>
        <charset val="134"/>
        <scheme val="minor"/>
      </rPr>
      <t>接入交换机锐捷</t>
    </r>
    <r>
      <rPr>
        <b/>
        <sz val="9"/>
        <color rgb="FF000000"/>
        <rFont val="等线"/>
        <charset val="134"/>
        <scheme val="minor"/>
      </rPr>
      <t>(ACC)</t>
    </r>
  </si>
  <si>
    <t>RG-S2952G-E V3</t>
  </si>
  <si>
    <r>
      <rPr>
        <b/>
        <sz val="12"/>
        <color rgb="FF000000"/>
        <rFont val="等线"/>
        <charset val="134"/>
        <scheme val="minor"/>
      </rPr>
      <t>接入交换机POE</t>
    </r>
    <r>
      <rPr>
        <b/>
        <sz val="9"/>
        <color rgb="FF000000"/>
        <rFont val="等线"/>
        <charset val="134"/>
        <scheme val="minor"/>
      </rPr>
      <t>(POE)</t>
    </r>
  </si>
  <si>
    <t>RG-S2910-24GT4SFP-UP-H</t>
  </si>
  <si>
    <t>无 线 A P</t>
  </si>
  <si>
    <t>Aruba303</t>
  </si>
  <si>
    <t>信息</t>
  </si>
  <si>
    <t>说明</t>
  </si>
  <si>
    <t>校区类型</t>
  </si>
  <si>
    <t>双师</t>
  </si>
  <si>
    <t>校区划分</t>
  </si>
  <si>
    <t>L2</t>
  </si>
  <si>
    <r>
      <rPr>
        <sz val="11"/>
        <color rgb="FF000000"/>
        <rFont val="微软雅黑"/>
        <charset val="134"/>
      </rPr>
      <t>T序列、</t>
    </r>
    <r>
      <rPr>
        <sz val="11"/>
        <color rgb="FF000000"/>
        <rFont val="微软雅黑"/>
        <charset val="134"/>
      </rPr>
      <t>L序列</t>
    </r>
  </si>
  <si>
    <t>状       态</t>
  </si>
  <si>
    <t>新增</t>
  </si>
  <si>
    <t>新增/搬家/撤租</t>
  </si>
  <si>
    <t>城市名称</t>
  </si>
  <si>
    <t>盐城市</t>
  </si>
  <si>
    <t>←业务系统中的数据</t>
  </si>
  <si>
    <t>区县名称</t>
  </si>
  <si>
    <t>盐南高新区</t>
  </si>
  <si>
    <t>服务中心名称</t>
  </si>
  <si>
    <t>盐城市金宝服务中心</t>
  </si>
  <si>
    <t>服务中心地址</t>
  </si>
  <si>
    <t>盐城市城南新区世纪大道611号凤凰文化广场4幢101室（6号楼）</t>
  </si>
  <si>
    <t>教学点名称</t>
  </si>
  <si>
    <t>盐城市金宝教学点</t>
  </si>
  <si>
    <t>教学点地址</t>
  </si>
  <si>
    <t>直播间编号</t>
  </si>
  <si>
    <r>
      <rPr>
        <b/>
        <sz val="12"/>
        <color rgb="FF000000"/>
        <rFont val="等线"/>
        <charset val="134"/>
        <scheme val="minor"/>
      </rPr>
      <t xml:space="preserve">教室编号
</t>
    </r>
    <r>
      <rPr>
        <b/>
        <sz val="9"/>
        <color rgb="FFFF0000"/>
        <rFont val="等线"/>
        <charset val="134"/>
        <scheme val="minor"/>
      </rPr>
      <t>(,间隔)</t>
    </r>
  </si>
  <si>
    <t>编号:101，102，103，104，105，106</t>
  </si>
  <si>
    <t>使用，间隔开录入完整</t>
  </si>
  <si>
    <t>校区运维老师</t>
  </si>
  <si>
    <t>王传奇</t>
  </si>
  <si>
    <r>
      <rPr>
        <b/>
        <sz val="12"/>
        <color rgb="FF000000"/>
        <rFont val="等线"/>
        <charset val="134"/>
        <scheme val="minor"/>
      </rPr>
      <t xml:space="preserve">校区名称
</t>
    </r>
    <r>
      <rPr>
        <b/>
        <sz val="9"/>
        <color rgb="FFFF0000"/>
        <rFont val="等线"/>
        <charset val="134"/>
        <scheme val="minor"/>
      </rPr>
      <t>(拼音首字母缩写)</t>
    </r>
  </si>
  <si>
    <t>L2YanCheng-249.41-JB</t>
  </si>
  <si>
    <r>
      <rPr>
        <sz val="11"/>
        <color rgb="FF000000"/>
        <rFont val="微软雅黑"/>
        <charset val="134"/>
      </rPr>
      <t>城市-内网</t>
    </r>
    <r>
      <rPr>
        <sz val="11"/>
        <color rgb="FF000000"/>
        <rFont val="微软雅黑"/>
        <charset val="134"/>
      </rPr>
      <t>IP段-校区名</t>
    </r>
  </si>
  <si>
    <t>内网IP段</t>
  </si>
  <si>
    <t>10.249.41.0</t>
  </si>
  <si>
    <t>←向集团网络老师获取统一规划地址</t>
  </si>
  <si>
    <t>内网掩码</t>
  </si>
  <si>
    <t>内网网关</t>
  </si>
  <si>
    <t>10.249.41.254</t>
  </si>
  <si>
    <t>到IDC专线_校区侧IP</t>
  </si>
  <si>
    <t xml:space="preserve"> </t>
  </si>
  <si>
    <t>到IDC专线_掩码</t>
  </si>
  <si>
    <t>到IDC专线_IDC侧IP</t>
  </si>
  <si>
    <t>到IDC专线_Vlan</t>
  </si>
  <si>
    <t>到IDC专线_OSPF_area</t>
  </si>
  <si>
    <t>ITS服务器主机名:</t>
  </si>
  <si>
    <t>←有ITS校区向集团系统老师获取统一规划名称</t>
  </si>
  <si>
    <t>ITS服务器备机名:</t>
  </si>
  <si>
    <t>双师&amp;面授融合交付表</t>
  </si>
  <si>
    <t>完
成
节
点</t>
  </si>
  <si>
    <t>校区类型:</t>
  </si>
  <si>
    <t>状态:</t>
  </si>
  <si>
    <t>城市名称:</t>
  </si>
  <si>
    <t>区县名称:</t>
  </si>
  <si>
    <t>服务中心名称:</t>
  </si>
  <si>
    <t>服务中心地址:</t>
  </si>
  <si>
    <t>教学点名称:</t>
  </si>
  <si>
    <t>教学点地址:</t>
  </si>
  <si>
    <t>校区运维:</t>
  </si>
  <si>
    <t>建设部门/人员</t>
  </si>
  <si>
    <t>建设完成时间</t>
  </si>
  <si>
    <t>带宽信息:</t>
  </si>
  <si>
    <t>交付内容</t>
  </si>
  <si>
    <t>交付
内容</t>
  </si>
  <si>
    <t>教室信息：</t>
  </si>
  <si>
    <t>←左侧为锁定表格，贴出后再对信息做二次编辑</t>
  </si>
  <si>
    <t>ITS服务器信息:</t>
  </si>
  <si>
    <t>信息录入区域：</t>
  </si>
  <si>
    <t>出口筛选</t>
  </si>
  <si>
    <t>设备筛选</t>
  </si>
  <si>
    <t>锐捷EG0/7口IP：</t>
  </si>
  <si>
    <t>锐捷EG0/6口IP：</t>
  </si>
  <si>
    <t>双师服务器信息:</t>
  </si>
  <si>
    <t>内网IP前3位：</t>
  </si>
  <si>
    <t>10.249.41.</t>
  </si>
  <si>
    <t xml:space="preserve">服务器-1 [] </t>
  </si>
  <si>
    <t>校区建设部门：</t>
  </si>
  <si>
    <t>工程研发中心运维安全部</t>
  </si>
  <si>
    <t>校区建设工程师：</t>
  </si>
  <si>
    <t>郭立鑫</t>
  </si>
  <si>
    <t>ITS</t>
  </si>
  <si>
    <t>IPS</t>
  </si>
  <si>
    <t xml:space="preserve">服务器-2 [] </t>
  </si>
  <si>
    <t>验收确认区域：</t>
  </si>
  <si>
    <t>出口设备配置(所有配置):</t>
  </si>
  <si>
    <t>通 过</t>
  </si>
  <si>
    <t>核心交换(所有配置):</t>
  </si>
  <si>
    <t>教室接入交换机(所有配置):</t>
  </si>
  <si>
    <t>POE交换(所有配置):</t>
  </si>
  <si>
    <t>双师LVS信息:</t>
  </si>
  <si>
    <t>AC(所有配置):</t>
  </si>
  <si>
    <t>AP(所有配置):</t>
  </si>
  <si>
    <t>网络设备信息:</t>
  </si>
  <si>
    <t>CMDB更新信息:</t>
  </si>
  <si>
    <t>路由器-出口</t>
  </si>
  <si>
    <t>SVN更新信息:(信息表更新，校区信息表归档)</t>
  </si>
  <si>
    <t>路由器</t>
  </si>
  <si>
    <t>网络可达测试_ITS服务器196-200地址:</t>
  </si>
  <si>
    <t>不涉及</t>
  </si>
  <si>
    <t>网络可达测试_备播服务器190、191地址:</t>
  </si>
  <si>
    <t>交换机-汇聚</t>
  </si>
  <si>
    <t>网络可达测试_双师服务器1、2、4、5地址:</t>
  </si>
  <si>
    <t>汇聚</t>
  </si>
  <si>
    <t>网络可达测试_双师10.4.250.X到校区内网</t>
  </si>
  <si>
    <t>zabbix监控:</t>
  </si>
  <si>
    <t>AAA配置:</t>
  </si>
  <si>
    <t>交换机-思科接入</t>
  </si>
  <si>
    <t>管理卡地址验收(196-200)及管理账户更改</t>
  </si>
  <si>
    <t>思科接入</t>
  </si>
  <si>
    <t>its版本号</t>
  </si>
  <si>
    <t>思科接入01</t>
  </si>
  <si>
    <t>ics版本号</t>
  </si>
  <si>
    <t>公共资源包版本号</t>
  </si>
  <si>
    <t>思科接入02</t>
  </si>
  <si>
    <t>服务器本机监控脚本</t>
  </si>
  <si>
    <t>zabbix监控脚本</t>
  </si>
  <si>
    <t>zabbix监控添加</t>
  </si>
  <si>
    <t>交换机-锐捷接入</t>
  </si>
  <si>
    <t>锐捷接入</t>
  </si>
  <si>
    <t>锐捷接入01</t>
  </si>
  <si>
    <t>锐捷接入02</t>
  </si>
  <si>
    <t>交换机-POE</t>
  </si>
  <si>
    <t>POE接入</t>
  </si>
  <si>
    <t>POE接入01</t>
  </si>
  <si>
    <t>POE接入02</t>
  </si>
  <si>
    <t>网
络
验
收</t>
  </si>
  <si>
    <t>系
统
部
验
收</t>
  </si>
  <si>
    <t>蓝色Sheet校区维护信息，需填写完整，信息要求准确无误</t>
  </si>
  <si>
    <t>橙色Sheet集团运维维护信息，需填写完整，信息要求准确无误</t>
  </si>
  <si>
    <t>信息表版本：</t>
  </si>
  <si>
    <r>
      <rPr>
        <sz val="11"/>
        <color rgb="FF000000"/>
        <rFont val="微软雅黑"/>
        <charset val="134"/>
      </rPr>
      <t>V1.</t>
    </r>
    <r>
      <rPr>
        <sz val="11"/>
        <color rgb="FF000000"/>
        <rFont val="微软雅黑"/>
        <charset val="134"/>
      </rPr>
      <t>6</t>
    </r>
  </si>
  <si>
    <t>最后更新时间：</t>
  </si>
  <si>
    <r>
      <rPr>
        <sz val="9"/>
        <color rgb="FFFF0000"/>
        <rFont val="宋体"/>
        <charset val="134"/>
      </rPr>
      <t>新增</t>
    </r>
    <r>
      <rPr>
        <sz val="9"/>
        <color rgb="FFFF0000"/>
        <rFont val="Arial"/>
      </rPr>
      <t>/</t>
    </r>
    <r>
      <rPr>
        <sz val="9"/>
        <color rgb="FFFF0000"/>
        <rFont val="宋体"/>
        <charset val="134"/>
      </rPr>
      <t>搬家</t>
    </r>
    <r>
      <rPr>
        <sz val="9"/>
        <color rgb="FFFF0000"/>
        <rFont val="Arial"/>
      </rPr>
      <t>/</t>
    </r>
    <r>
      <rPr>
        <sz val="9"/>
        <color rgb="FFFF0000"/>
        <rFont val="宋体"/>
        <charset val="134"/>
      </rPr>
      <t>撤租</t>
    </r>
  </si>
  <si>
    <t>城市:</t>
  </si>
  <si>
    <t>天津</t>
  </si>
  <si>
    <t>校区名称:</t>
  </si>
  <si>
    <t>百花校区</t>
  </si>
  <si>
    <t>IPS出口IP:</t>
  </si>
  <si>
    <r>
      <rPr>
        <sz val="9"/>
        <color rgb="FFFF0000"/>
        <rFont val="Arial"/>
      </rPr>
      <t>IP+</t>
    </r>
    <r>
      <rPr>
        <sz val="9"/>
        <color rgb="FFFF0000"/>
        <rFont val="宋体"/>
        <charset val="134"/>
      </rPr>
      <t>掩码</t>
    </r>
    <r>
      <rPr>
        <sz val="9"/>
        <color rgb="FFFF0000"/>
        <rFont val="Arial"/>
      </rPr>
      <t>+</t>
    </r>
    <r>
      <rPr>
        <sz val="9"/>
        <color rgb="FFFF0000"/>
        <rFont val="宋体"/>
        <charset val="134"/>
      </rPr>
      <t>网关</t>
    </r>
    <r>
      <rPr>
        <sz val="9"/>
        <color rgb="FFFF0000"/>
        <rFont val="Arial"/>
      </rPr>
      <t>+</t>
    </r>
    <r>
      <rPr>
        <sz val="9"/>
        <color rgb="FFFF0000"/>
        <rFont val="宋体"/>
        <charset val="134"/>
      </rPr>
      <t>运营商</t>
    </r>
    <r>
      <rPr>
        <sz val="9"/>
        <color rgb="FFFF0000"/>
        <rFont val="Arial"/>
      </rPr>
      <t>+</t>
    </r>
    <r>
      <rPr>
        <sz val="9"/>
        <color rgb="FFFF0000"/>
        <rFont val="宋体"/>
        <charset val="134"/>
      </rPr>
      <t>带宽</t>
    </r>
  </si>
  <si>
    <t>ITS出口IP:</t>
  </si>
  <si>
    <t>服务器主机名:</t>
  </si>
  <si>
    <t>服务器备机名:</t>
  </si>
  <si>
    <t>网络检查项</t>
  </si>
  <si>
    <t>检查是否通过</t>
  </si>
  <si>
    <t>服务器检查项</t>
  </si>
  <si>
    <t>EG配置(所有配置)</t>
  </si>
  <si>
    <t>核心(所有配置)</t>
  </si>
  <si>
    <t>POE(所有配置)</t>
  </si>
  <si>
    <t>ITS万兆(所有配置)</t>
  </si>
  <si>
    <t>AC(所有配置)</t>
  </si>
  <si>
    <t>AP(所有配置)</t>
  </si>
  <si>
    <t>zabbix监控</t>
  </si>
  <si>
    <t>AAA配置</t>
  </si>
  <si>
    <t>数据库数据是否添加</t>
  </si>
  <si>
    <t>SVN</t>
  </si>
  <si>
    <t>服务器196-200地址</t>
  </si>
  <si>
    <t>以下信息需要各地技术老师在邮件回复中填写(业务系统中的数据)</t>
  </si>
  <si>
    <t>双师网络建设交付表</t>
  </si>
  <si>
    <t>完成节点</t>
  </si>
  <si>
    <r>
      <rPr>
        <sz val="10"/>
        <color rgb="FF000000"/>
        <rFont val="华文细黑"/>
        <charset val="134"/>
      </rPr>
      <t>建设部门</t>
    </r>
    <r>
      <rPr>
        <sz val="10"/>
        <color rgb="FF000000"/>
        <rFont val="Century Gothic"/>
      </rPr>
      <t>/</t>
    </r>
    <r>
      <rPr>
        <sz val="10"/>
        <color rgb="FF000000"/>
        <rFont val="华文细黑"/>
        <charset val="134"/>
      </rPr>
      <t>人员</t>
    </r>
  </si>
  <si>
    <t>带宽信息</t>
  </si>
  <si>
    <t>113.200.244.50</t>
  </si>
  <si>
    <t>113.140.32.70</t>
  </si>
  <si>
    <t>10.251.133.</t>
  </si>
  <si>
    <t>服务器信息</t>
  </si>
  <si>
    <t>←右侧为锁定表格，贴出后再对信息做二次编辑</t>
  </si>
  <si>
    <t>LVS</t>
  </si>
  <si>
    <t>网络设备</t>
  </si>
  <si>
    <t>黄建朋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</si>
</sst>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M&quot;"/>
    <numFmt numFmtId="177" formatCode="yyyy&quot;年&quot;mm&quot;月&quot;dd&quot;日&quot;\ aaaa"/>
  </numFmts>
  <fonts count="27">
    <font>
      <sz val="12"/>
      <name val="等线"/>
      <family val="2"/>
      <scheme val="minor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charset val="134"/>
    </font>
    <font>
      <b/>
      <sz val="12"/>
      <color rgb="FF000000"/>
      <name val="等线"/>
      <charset val="134"/>
      <scheme val="minor"/>
    </font>
    <font>
      <sz val="11"/>
      <color rgb="FF2F3238"/>
      <name val="等线"/>
      <charset val="134"/>
      <scheme val="minor"/>
    </font>
    <font>
      <b/>
      <sz val="9"/>
      <name val="等线"/>
      <charset val="134"/>
      <scheme val="minor"/>
    </font>
    <font>
      <sz val="11"/>
      <color rgb="FF000000"/>
      <name val="华文细黑"/>
      <family val="2"/>
      <charset val="134"/>
    </font>
    <font>
      <b/>
      <sz val="12"/>
      <color rgb="FF000000"/>
      <name val="华文细黑"/>
      <charset val="134"/>
    </font>
    <font>
      <sz val="10"/>
      <color rgb="FF000000"/>
      <name val="华文细黑"/>
      <charset val="134"/>
    </font>
    <font>
      <b/>
      <sz val="10"/>
      <color rgb="FF000000"/>
      <name val="华文细黑"/>
      <charset val="134"/>
    </font>
    <font>
      <b/>
      <sz val="11"/>
      <color rgb="FFFF0000"/>
      <name val="华文细黑"/>
      <charset val="134"/>
    </font>
    <font>
      <u/>
      <sz val="11"/>
      <color rgb="FF000000"/>
      <name val="华文细黑"/>
      <charset val="134"/>
    </font>
    <font>
      <sz val="9"/>
      <color rgb="FFFF0000"/>
      <name val="微软雅黑"/>
      <charset val="134"/>
    </font>
    <font>
      <sz val="9"/>
      <color rgb="FFFF0000"/>
      <name val="宋体"/>
      <charset val="134"/>
    </font>
    <font>
      <sz val="10"/>
      <color rgb="FF000000"/>
      <name val="Century Gothic"/>
    </font>
    <font>
      <sz val="9"/>
      <color rgb="FFFF0000"/>
      <name val="Arial"/>
    </font>
    <font>
      <sz val="9"/>
      <color rgb="FF000000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00"/>
      <name val="微软雅黑"/>
      <charset val="134"/>
    </font>
    <font>
      <b/>
      <sz val="10"/>
      <color rgb="FF000000"/>
      <name val="Century Gothic"/>
    </font>
    <font>
      <b/>
      <sz val="9"/>
      <color rgb="FFFF0000"/>
      <name val="微软雅黑"/>
      <charset val="134"/>
    </font>
    <font>
      <b/>
      <sz val="9"/>
      <color rgb="FF000000"/>
      <name val="微软雅黑"/>
      <charset val="134"/>
    </font>
    <font>
      <b/>
      <sz val="10"/>
      <color rgb="FFFF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1"/>
      <color rgb="FF000000"/>
      <name val="微软雅黑"/>
      <charset val="134"/>
    </font>
    <font>
      <b/>
      <sz val="9"/>
      <color rgb="FFFF0000"/>
      <name val="等线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EEAF6"/>
      </patternFill>
    </fill>
    <fill>
      <patternFill patternType="solid">
        <fgColor rgb="FF9CC2E5"/>
      </patternFill>
    </fill>
    <fill>
      <patternFill patternType="solid">
        <fgColor rgb="FF00B0F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BFBFBF"/>
      </patternFill>
    </fill>
    <fill>
      <patternFill patternType="solid">
        <fgColor rgb="FFD8D8D8"/>
      </patternFill>
    </fill>
  </fills>
  <borders count="44">
    <border>
      <left/>
      <right/>
      <top/>
      <bottom/>
      <diagonal/>
    </border>
    <border>
      <left/>
      <right/>
      <top style="medium">
        <color rgb="FF2B2B2B"/>
      </top>
      <bottom/>
      <diagonal/>
    </border>
    <border>
      <left style="medium">
        <color rgb="FF2B2B2B"/>
      </left>
      <right/>
      <top style="medium">
        <color rgb="FF2B2B2B"/>
      </top>
      <bottom/>
      <diagonal/>
    </border>
    <border>
      <left style="medium">
        <color rgb="FF2B2B2B"/>
      </left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2B2B2B"/>
      </bottom>
      <diagonal/>
    </border>
    <border>
      <left style="medium">
        <color rgb="FF2B2B2B"/>
      </left>
      <right/>
      <top/>
      <bottom style="medium">
        <color rgb="FF2B2B2B"/>
      </bottom>
      <diagonal/>
    </border>
    <border>
      <left/>
      <right/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/>
      <diagonal/>
    </border>
    <border>
      <left style="thin">
        <color rgb="FF2B2B2B"/>
      </left>
      <right/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/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medium">
        <color rgb="FF2B2B2B"/>
      </left>
      <right style="thin">
        <color rgb="FF2B2B2B"/>
      </right>
      <top style="medium">
        <color rgb="FF2B2B2B"/>
      </top>
      <bottom style="medium">
        <color rgb="FF2B2B2B"/>
      </bottom>
      <diagonal/>
    </border>
    <border>
      <left style="thin">
        <color rgb="FF2B2B2B"/>
      </left>
      <right style="thin">
        <color rgb="FF2B2B2B"/>
      </right>
      <top style="medium">
        <color rgb="FF2B2B2B"/>
      </top>
      <bottom style="medium">
        <color rgb="FF2B2B2B"/>
      </bottom>
      <diagonal/>
    </border>
    <border>
      <left style="thin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 style="thin">
        <color rgb="FF2B2B2B"/>
      </right>
      <top style="medium">
        <color rgb="FF2B2B2B"/>
      </top>
      <bottom style="thin">
        <color rgb="FF2B2B2B"/>
      </bottom>
      <diagonal/>
    </border>
    <border>
      <left/>
      <right style="thin">
        <color rgb="FF2B2B2B"/>
      </right>
      <top style="medium">
        <color rgb="FF2B2B2B"/>
      </top>
      <bottom style="thin">
        <color rgb="FF2B2B2B"/>
      </bottom>
      <diagonal/>
    </border>
    <border>
      <left style="thin">
        <color rgb="FF2B2B2B"/>
      </left>
      <right/>
      <top style="medium">
        <color rgb="FF2B2B2B"/>
      </top>
      <bottom style="thin">
        <color rgb="FF2B2B2B"/>
      </bottom>
      <diagonal/>
    </border>
    <border>
      <left style="thin">
        <color rgb="FF2B2B2B"/>
      </left>
      <right style="medium">
        <color rgb="FF2B2B2B"/>
      </right>
      <top style="medium">
        <color rgb="FF2B2B2B"/>
      </top>
      <bottom style="thin">
        <color rgb="FF2B2B2B"/>
      </bottom>
      <diagonal/>
    </border>
    <border>
      <left style="medium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medium">
        <color rgb="FF2B2B2B"/>
      </right>
      <top style="thin">
        <color rgb="FF2B2B2B"/>
      </top>
      <bottom style="thin">
        <color rgb="FF2B2B2B"/>
      </bottom>
      <diagonal/>
    </border>
    <border>
      <left style="medium">
        <color rgb="FF2B2B2B"/>
      </left>
      <right style="thin">
        <color rgb="FF2B2B2B"/>
      </right>
      <top style="thin">
        <color rgb="FF2B2B2B"/>
      </top>
      <bottom style="medium">
        <color rgb="FF2B2B2B"/>
      </bottom>
      <diagonal/>
    </border>
    <border>
      <left/>
      <right style="thin">
        <color rgb="FF2B2B2B"/>
      </right>
      <top style="thin">
        <color rgb="FF2B2B2B"/>
      </top>
      <bottom style="medium">
        <color rgb="FF2B2B2B"/>
      </bottom>
      <diagonal/>
    </border>
    <border>
      <left style="thin">
        <color rgb="FF2B2B2B"/>
      </left>
      <right style="medium">
        <color rgb="FF2B2B2B"/>
      </right>
      <top style="thin">
        <color rgb="FF2B2B2B"/>
      </top>
      <bottom style="medium">
        <color rgb="FF2B2B2B"/>
      </bottom>
      <diagonal/>
    </border>
    <border>
      <left style="medium">
        <color rgb="FF2B2B2B"/>
      </left>
      <right style="thin">
        <color rgb="FF2B2B2B"/>
      </right>
      <top style="medium">
        <color rgb="FF2B2B2B"/>
      </top>
      <bottom/>
      <diagonal/>
    </border>
    <border>
      <left/>
      <right style="medium">
        <color rgb="FF2B2B2B"/>
      </right>
      <top style="medium">
        <color rgb="FF2B2B2B"/>
      </top>
      <bottom style="thin">
        <color rgb="FF2B2B2B"/>
      </bottom>
      <diagonal/>
    </border>
    <border>
      <left style="medium">
        <color rgb="FF2B2B2B"/>
      </left>
      <right style="thin">
        <color rgb="FF2B2B2B"/>
      </right>
      <top/>
      <bottom/>
      <diagonal/>
    </border>
    <border>
      <left/>
      <right style="medium">
        <color rgb="FF2B2B2B"/>
      </right>
      <top/>
      <bottom/>
      <diagonal/>
    </border>
    <border>
      <left/>
      <right style="medium">
        <color rgb="FF2B2B2B"/>
      </right>
      <top/>
      <bottom style="thin">
        <color rgb="FF2B2B2B"/>
      </bottom>
      <diagonal/>
    </border>
    <border>
      <left/>
      <right style="medium">
        <color rgb="FF2B2B2B"/>
      </right>
      <top style="thin">
        <color rgb="FF2B2B2B"/>
      </top>
      <bottom/>
      <diagonal/>
    </border>
    <border>
      <left/>
      <right style="medium">
        <color rgb="FF2B2B2B"/>
      </right>
      <top style="medium">
        <color rgb="FF2B2B2B"/>
      </top>
      <bottom/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 style="medium">
        <color rgb="FF2B2B2B"/>
      </left>
      <right style="thin">
        <color rgb="FF2B2B2B"/>
      </right>
      <top/>
      <bottom style="medium">
        <color rgb="FF2B2B2B"/>
      </bottom>
      <diagonal/>
    </border>
    <border>
      <left/>
      <right/>
      <top style="medium">
        <color rgb="FF052F61"/>
      </top>
      <bottom style="medium">
        <color rgb="FF052F61"/>
      </bottom>
      <diagonal/>
    </border>
    <border>
      <left style="medium">
        <color rgb="FF052F61"/>
      </left>
      <right/>
      <top style="medium">
        <color rgb="FF052F61"/>
      </top>
      <bottom style="medium">
        <color rgb="FF052F61"/>
      </bottom>
      <diagonal/>
    </border>
    <border>
      <left/>
      <right style="medium">
        <color rgb="FF052F61"/>
      </right>
      <top style="medium">
        <color rgb="FF052F61"/>
      </top>
      <bottom style="medium">
        <color rgb="FF052F61"/>
      </bottom>
      <diagonal/>
    </border>
    <border>
      <left style="medium">
        <color rgb="FF052F61"/>
      </left>
      <right style="medium">
        <color rgb="FF052F61"/>
      </right>
      <top/>
      <bottom style="medium">
        <color rgb="FF052F61"/>
      </bottom>
      <diagonal/>
    </border>
    <border>
      <left/>
      <right style="medium">
        <color rgb="FF052F61"/>
      </right>
      <top/>
      <bottom style="medium">
        <color rgb="FF052F61"/>
      </bottom>
      <diagonal/>
    </border>
    <border>
      <left/>
      <right style="thin">
        <color rgb="FF2B2B2B"/>
      </right>
      <top/>
      <bottom/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176" fontId="1" fillId="0" borderId="8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8" fillId="0" borderId="20" xfId="0" applyFont="1" applyBorder="1" applyAlignment="1">
      <alignment horizontal="right" vertical="center" wrapText="1"/>
    </xf>
    <xf numFmtId="0" fontId="8" fillId="0" borderId="22" xfId="0" applyFont="1" applyBorder="1" applyAlignment="1">
      <alignment vertical="center" wrapText="1"/>
    </xf>
    <xf numFmtId="0" fontId="8" fillId="0" borderId="24" xfId="0" applyFont="1" applyBorder="1" applyAlignment="1">
      <alignment horizontal="right" vertical="center" wrapText="1"/>
    </xf>
    <xf numFmtId="0" fontId="8" fillId="0" borderId="25" xfId="0" applyFont="1" applyBorder="1" applyAlignment="1">
      <alignment vertical="center" wrapText="1"/>
    </xf>
    <xf numFmtId="0" fontId="8" fillId="0" borderId="27" xfId="0" applyFont="1" applyBorder="1" applyAlignment="1">
      <alignment horizontal="right" vertical="center" wrapText="1"/>
    </xf>
    <xf numFmtId="0" fontId="8" fillId="0" borderId="28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177" fontId="8" fillId="0" borderId="28" xfId="0" applyNumberFormat="1" applyFont="1" applyBorder="1" applyAlignment="1">
      <alignment horizontal="left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vertical="center" wrapText="1"/>
    </xf>
    <xf numFmtId="0" fontId="10" fillId="0" borderId="4" xfId="0" applyFont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35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4" fontId="6" fillId="0" borderId="5" xfId="0" applyNumberFormat="1" applyFont="1" applyBorder="1" applyAlignment="1">
      <alignment horizontal="left" vertical="center"/>
    </xf>
    <xf numFmtId="0" fontId="6" fillId="0" borderId="3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37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36" xfId="0" applyFont="1" applyBorder="1" applyAlignment="1">
      <alignment vertical="center" wrapText="1"/>
    </xf>
    <xf numFmtId="0" fontId="8" fillId="0" borderId="6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9" fillId="0" borderId="16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vertical="center"/>
    </xf>
    <xf numFmtId="0" fontId="14" fillId="0" borderId="40" xfId="0" applyFont="1" applyBorder="1" applyAlignment="1">
      <alignment vertical="top" wrapText="1"/>
    </xf>
    <xf numFmtId="0" fontId="12" fillId="7" borderId="41" xfId="0" applyFont="1" applyFill="1" applyBorder="1" applyAlignment="1">
      <alignment horizontal="left" vertical="center" wrapText="1"/>
    </xf>
    <xf numFmtId="0" fontId="12" fillId="7" borderId="42" xfId="0" applyFont="1" applyFill="1" applyBorder="1" applyAlignment="1">
      <alignment horizontal="left" vertical="center" wrapText="1"/>
    </xf>
    <xf numFmtId="0" fontId="14" fillId="8" borderId="42" xfId="0" applyFont="1" applyFill="1" applyBorder="1" applyAlignment="1">
      <alignment vertical="top" wrapText="1"/>
    </xf>
    <xf numFmtId="0" fontId="12" fillId="0" borderId="41" xfId="0" applyFont="1" applyBorder="1" applyAlignment="1">
      <alignment horizontal="left" vertical="center" wrapText="1"/>
    </xf>
    <xf numFmtId="0" fontId="15" fillId="0" borderId="42" xfId="0" applyFont="1" applyBorder="1" applyAlignment="1">
      <alignment horizontal="left" vertical="center" wrapText="1"/>
    </xf>
    <xf numFmtId="0" fontId="12" fillId="0" borderId="42" xfId="0" applyFont="1" applyBorder="1" applyAlignment="1">
      <alignment horizontal="left" vertical="center" wrapText="1"/>
    </xf>
    <xf numFmtId="0" fontId="14" fillId="0" borderId="42" xfId="0" applyFont="1" applyBorder="1" applyAlignment="1">
      <alignment vertical="top" wrapText="1"/>
    </xf>
    <xf numFmtId="0" fontId="16" fillId="5" borderId="41" xfId="0" applyFont="1" applyFill="1" applyBorder="1" applyAlignment="1">
      <alignment horizontal="left" vertical="center" wrapText="1"/>
    </xf>
    <xf numFmtId="0" fontId="14" fillId="5" borderId="42" xfId="0" applyFont="1" applyFill="1" applyBorder="1" applyAlignment="1">
      <alignment vertical="top" wrapText="1"/>
    </xf>
    <xf numFmtId="0" fontId="16" fillId="5" borderId="42" xfId="0" applyFont="1" applyFill="1" applyBorder="1" applyAlignment="1">
      <alignment horizontal="left" vertical="center" wrapText="1"/>
    </xf>
    <xf numFmtId="0" fontId="16" fillId="0" borderId="41" xfId="0" applyFont="1" applyBorder="1" applyAlignment="1">
      <alignment horizontal="left" vertical="center" wrapText="1"/>
    </xf>
    <xf numFmtId="0" fontId="16" fillId="0" borderId="42" xfId="0" applyFont="1" applyBorder="1" applyAlignment="1">
      <alignment horizontal="left" vertical="center" wrapText="1"/>
    </xf>
    <xf numFmtId="0" fontId="16" fillId="8" borderId="42" xfId="0" applyFont="1" applyFill="1" applyBorder="1" applyAlignment="1">
      <alignment horizontal="left" vertical="center" wrapText="1"/>
    </xf>
    <xf numFmtId="0" fontId="14" fillId="0" borderId="41" xfId="0" applyFont="1" applyBorder="1" applyAlignment="1">
      <alignment vertical="top" wrapText="1"/>
    </xf>
    <xf numFmtId="0" fontId="1" fillId="0" borderId="7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4" fillId="0" borderId="12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9" fillId="0" borderId="43" xfId="0" applyFont="1" applyBorder="1" applyAlignment="1">
      <alignment vertical="center" wrapText="1"/>
    </xf>
    <xf numFmtId="0" fontId="17" fillId="0" borderId="2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9" fillId="0" borderId="12" xfId="0" applyFont="1" applyBorder="1" applyAlignment="1">
      <alignment vertical="center" wrapText="1"/>
    </xf>
    <xf numFmtId="0" fontId="19" fillId="0" borderId="43" xfId="0" applyFont="1" applyBorder="1" applyAlignment="1">
      <alignment vertical="center" wrapText="1"/>
    </xf>
    <xf numFmtId="0" fontId="14" fillId="0" borderId="43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9" fillId="0" borderId="21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8" fillId="0" borderId="32" xfId="0" applyFont="1" applyBorder="1" applyAlignment="1">
      <alignment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9" fillId="0" borderId="14" xfId="0" applyFont="1" applyBorder="1" applyAlignment="1">
      <alignment vertical="center" wrapText="1"/>
    </xf>
    <xf numFmtId="0" fontId="9" fillId="0" borderId="3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1" fillId="6" borderId="4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2" fillId="0" borderId="39" xfId="0" applyFont="1" applyBorder="1" applyAlignment="1">
      <alignment horizontal="left" vertical="center" wrapText="1"/>
    </xf>
    <xf numFmtId="0" fontId="12" fillId="0" borderId="40" xfId="0" applyFont="1" applyBorder="1" applyAlignment="1">
      <alignment horizontal="left" vertical="center" wrapText="1"/>
    </xf>
    <xf numFmtId="0" fontId="13" fillId="0" borderId="39" xfId="0" applyFont="1" applyBorder="1" applyAlignment="1">
      <alignment horizontal="left" vertical="center" wrapText="1"/>
    </xf>
    <xf numFmtId="0" fontId="13" fillId="0" borderId="40" xfId="0" applyFont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9" fillId="0" borderId="43" xfId="0" applyFont="1" applyBorder="1" applyAlignment="1">
      <alignment vertical="center" wrapText="1"/>
    </xf>
    <xf numFmtId="0" fontId="8" fillId="0" borderId="43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190500</xdr:rowOff>
    </xdr:from>
    <xdr:to>
      <xdr:col>10</xdr:col>
      <xdr:colOff>161925</xdr:colOff>
      <xdr:row>21</xdr:row>
      <xdr:rowOff>38100</xdr:rowOff>
    </xdr:to>
    <xdr:sp macro="" textlink="">
      <xdr:nvSpPr>
        <xdr:cNvPr id="7" name="椭圆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576060" y="3971925"/>
          <a:ext cx="895350" cy="476250"/>
        </a:xfrm>
        <a:prstGeom prst="ellipse">
          <a:avLst/>
        </a:prstGeom>
        <a:noFill/>
        <a:ln w="38100" cmpd="sng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123825</xdr:colOff>
      <xdr:row>13</xdr:row>
      <xdr:rowOff>142875</xdr:rowOff>
    </xdr:from>
    <xdr:to>
      <xdr:col>10</xdr:col>
      <xdr:colOff>228600</xdr:colOff>
      <xdr:row>15</xdr:row>
      <xdr:rowOff>152400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661785" y="2876550"/>
          <a:ext cx="876300" cy="4286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altLang="zh-CN" sz="1400">
              <a:solidFill>
                <a:srgbClr val="FF0000"/>
              </a:solidFill>
            </a:rPr>
            <a:t>101</a:t>
          </a:r>
          <a:r>
            <a:rPr lang="zh-CN" altLang="en-US" sz="1400">
              <a:solidFill>
                <a:srgbClr val="FF0000"/>
              </a:solidFill>
            </a:rPr>
            <a:t>教室</a:t>
          </a:r>
        </a:p>
      </xdr:txBody>
    </xdr:sp>
    <xdr:clientData/>
  </xdr:twoCellAnchor>
  <xdr:twoCellAnchor>
    <xdr:from>
      <xdr:col>2</xdr:col>
      <xdr:colOff>612140</xdr:colOff>
      <xdr:row>7</xdr:row>
      <xdr:rowOff>47625</xdr:rowOff>
    </xdr:from>
    <xdr:to>
      <xdr:col>3</xdr:col>
      <xdr:colOff>735965</xdr:colOff>
      <xdr:row>9</xdr:row>
      <xdr:rowOff>104775</xdr:rowOff>
    </xdr:to>
    <xdr:sp macro="" textlink="">
      <xdr:nvSpPr>
        <xdr:cNvPr id="10" name="椭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749425" y="1524000"/>
          <a:ext cx="895350" cy="476250"/>
        </a:xfrm>
        <a:prstGeom prst="ellipse">
          <a:avLst/>
        </a:prstGeom>
        <a:noFill/>
        <a:ln w="38100" cmpd="sng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590550</xdr:colOff>
      <xdr:row>26</xdr:row>
      <xdr:rowOff>66675</xdr:rowOff>
    </xdr:from>
    <xdr:to>
      <xdr:col>7</xdr:col>
      <xdr:colOff>714375</xdr:colOff>
      <xdr:row>28</xdr:row>
      <xdr:rowOff>123825</xdr:rowOff>
    </xdr:to>
    <xdr:sp macro="" textlink="">
      <xdr:nvSpPr>
        <xdr:cNvPr id="12" name="椭圆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813935" y="5524500"/>
          <a:ext cx="895350" cy="476250"/>
        </a:xfrm>
        <a:prstGeom prst="ellipse">
          <a:avLst/>
        </a:prstGeom>
        <a:noFill/>
        <a:ln w="38100" cmpd="sng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5715</xdr:colOff>
      <xdr:row>25</xdr:row>
      <xdr:rowOff>85725</xdr:rowOff>
    </xdr:from>
    <xdr:to>
      <xdr:col>4</xdr:col>
      <xdr:colOff>129540</xdr:colOff>
      <xdr:row>27</xdr:row>
      <xdr:rowOff>142875</xdr:rowOff>
    </xdr:to>
    <xdr:sp macro="" textlink="">
      <xdr:nvSpPr>
        <xdr:cNvPr id="13" name="椭圆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14525" y="5334000"/>
          <a:ext cx="895350" cy="476250"/>
        </a:xfrm>
        <a:prstGeom prst="ellipse">
          <a:avLst/>
        </a:prstGeom>
        <a:noFill/>
        <a:ln w="38100" cmpd="sng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79375</xdr:colOff>
      <xdr:row>20</xdr:row>
      <xdr:rowOff>136525</xdr:rowOff>
    </xdr:from>
    <xdr:to>
      <xdr:col>8</xdr:col>
      <xdr:colOff>184150</xdr:colOff>
      <xdr:row>22</xdr:row>
      <xdr:rowOff>146050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074285" y="4337050"/>
          <a:ext cx="876300" cy="4286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400">
              <a:solidFill>
                <a:srgbClr val="FF0000"/>
              </a:solidFill>
            </a:rPr>
            <a:t>102</a:t>
          </a:r>
          <a:r>
            <a:rPr lang="zh-CN" altLang="en-US" sz="1400">
              <a:solidFill>
                <a:srgbClr val="FF0000"/>
              </a:solidFill>
            </a:rPr>
            <a:t>教室</a:t>
          </a:r>
        </a:p>
      </xdr:txBody>
    </xdr:sp>
    <xdr:clientData/>
  </xdr:twoCellAnchor>
  <xdr:twoCellAnchor>
    <xdr:from>
      <xdr:col>6</xdr:col>
      <xdr:colOff>8255</xdr:colOff>
      <xdr:row>13</xdr:row>
      <xdr:rowOff>123825</xdr:rowOff>
    </xdr:from>
    <xdr:to>
      <xdr:col>7</xdr:col>
      <xdr:colOff>113030</xdr:colOff>
      <xdr:row>15</xdr:row>
      <xdr:rowOff>133350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231640" y="2857500"/>
          <a:ext cx="876300" cy="4286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400">
              <a:solidFill>
                <a:srgbClr val="FF0000"/>
              </a:solidFill>
            </a:rPr>
            <a:t>103</a:t>
          </a:r>
          <a:r>
            <a:rPr lang="zh-CN" altLang="en-US" sz="1400">
              <a:solidFill>
                <a:srgbClr val="FF0000"/>
              </a:solidFill>
            </a:rPr>
            <a:t>教室</a:t>
          </a:r>
        </a:p>
      </xdr:txBody>
    </xdr:sp>
    <xdr:clientData/>
  </xdr:twoCellAnchor>
  <xdr:twoCellAnchor>
    <xdr:from>
      <xdr:col>6</xdr:col>
      <xdr:colOff>16510</xdr:colOff>
      <xdr:row>5</xdr:row>
      <xdr:rowOff>85725</xdr:rowOff>
    </xdr:from>
    <xdr:to>
      <xdr:col>7</xdr:col>
      <xdr:colOff>140335</xdr:colOff>
      <xdr:row>7</xdr:row>
      <xdr:rowOff>142875</xdr:rowOff>
    </xdr:to>
    <xdr:sp macro="" textlink="">
      <xdr:nvSpPr>
        <xdr:cNvPr id="17" name="椭圆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239895" y="1143000"/>
          <a:ext cx="895350" cy="476250"/>
        </a:xfrm>
        <a:prstGeom prst="ellipse">
          <a:avLst/>
        </a:prstGeom>
        <a:noFill/>
        <a:ln w="38100" cmpd="sng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216535</xdr:colOff>
      <xdr:row>20</xdr:row>
      <xdr:rowOff>190500</xdr:rowOff>
    </xdr:from>
    <xdr:to>
      <xdr:col>6</xdr:col>
      <xdr:colOff>321310</xdr:colOff>
      <xdr:row>22</xdr:row>
      <xdr:rowOff>200025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3668395" y="4391025"/>
          <a:ext cx="876300" cy="4286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400">
              <a:solidFill>
                <a:srgbClr val="FF0000"/>
              </a:solidFill>
            </a:rPr>
            <a:t>104</a:t>
          </a:r>
          <a:r>
            <a:rPr lang="zh-CN" altLang="en-US" sz="1400">
              <a:solidFill>
                <a:srgbClr val="FF0000"/>
              </a:solidFill>
            </a:rPr>
            <a:t>教室</a:t>
          </a:r>
        </a:p>
      </xdr:txBody>
    </xdr:sp>
    <xdr:clientData/>
  </xdr:twoCellAnchor>
  <xdr:twoCellAnchor>
    <xdr:from>
      <xdr:col>5</xdr:col>
      <xdr:colOff>26035</xdr:colOff>
      <xdr:row>24</xdr:row>
      <xdr:rowOff>104775</xdr:rowOff>
    </xdr:from>
    <xdr:to>
      <xdr:col>6</xdr:col>
      <xdr:colOff>149860</xdr:colOff>
      <xdr:row>26</xdr:row>
      <xdr:rowOff>161925</xdr:rowOff>
    </xdr:to>
    <xdr:sp macro="" textlink="">
      <xdr:nvSpPr>
        <xdr:cNvPr id="20" name="椭圆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477895" y="5143500"/>
          <a:ext cx="895350" cy="476250"/>
        </a:xfrm>
        <a:prstGeom prst="ellipse">
          <a:avLst/>
        </a:prstGeom>
        <a:noFill/>
        <a:ln w="38100" cmpd="sng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167640</xdr:colOff>
      <xdr:row>14</xdr:row>
      <xdr:rowOff>104775</xdr:rowOff>
    </xdr:from>
    <xdr:to>
      <xdr:col>4</xdr:col>
      <xdr:colOff>272415</xdr:colOff>
      <xdr:row>16</xdr:row>
      <xdr:rowOff>114300</xdr:rowOff>
    </xdr:to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2076450" y="3048000"/>
          <a:ext cx="876300" cy="4286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400">
              <a:solidFill>
                <a:srgbClr val="FF0000"/>
              </a:solidFill>
            </a:rPr>
            <a:t>105</a:t>
          </a:r>
          <a:r>
            <a:rPr lang="zh-CN" altLang="en-US" sz="1400">
              <a:solidFill>
                <a:srgbClr val="FF0000"/>
              </a:solidFill>
            </a:rPr>
            <a:t>教室</a:t>
          </a:r>
        </a:p>
      </xdr:txBody>
    </xdr:sp>
    <xdr:clientData/>
  </xdr:twoCellAnchor>
  <xdr:twoCellAnchor>
    <xdr:from>
      <xdr:col>2</xdr:col>
      <xdr:colOff>748665</xdr:colOff>
      <xdr:row>20</xdr:row>
      <xdr:rowOff>180975</xdr:rowOff>
    </xdr:from>
    <xdr:to>
      <xdr:col>4</xdr:col>
      <xdr:colOff>81915</xdr:colOff>
      <xdr:row>22</xdr:row>
      <xdr:rowOff>190500</xdr:rowOff>
    </xdr:to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85950" y="4381500"/>
          <a:ext cx="876300" cy="4286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400">
              <a:solidFill>
                <a:srgbClr val="FF0000"/>
              </a:solidFill>
            </a:rPr>
            <a:t>106</a:t>
          </a:r>
          <a:r>
            <a:rPr lang="zh-CN" altLang="en-US" sz="1400">
              <a:solidFill>
                <a:srgbClr val="FF0000"/>
              </a:solidFill>
            </a:rPr>
            <a:t>教室</a:t>
          </a:r>
        </a:p>
      </xdr:txBody>
    </xdr:sp>
    <xdr:clientData/>
  </xdr:twoCellAnchor>
  <xdr:oneCellAnchor>
    <xdr:from>
      <xdr:col>9</xdr:col>
      <xdr:colOff>209550</xdr:colOff>
      <xdr:row>19</xdr:row>
      <xdr:rowOff>76200</xdr:rowOff>
    </xdr:from>
    <xdr:ext cx="508000" cy="357505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6747510" y="4067175"/>
          <a:ext cx="508000" cy="3575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zh-CN" sz="1600">
              <a:solidFill>
                <a:srgbClr val="FF0000"/>
              </a:solidFill>
            </a:rPr>
            <a:t>AP1</a:t>
          </a:r>
        </a:p>
      </xdr:txBody>
    </xdr:sp>
    <xdr:clientData/>
  </xdr:oneCellAnchor>
  <xdr:oneCellAnchor>
    <xdr:from>
      <xdr:col>6</xdr:col>
      <xdr:colOff>770255</xdr:colOff>
      <xdr:row>26</xdr:row>
      <xdr:rowOff>66675</xdr:rowOff>
    </xdr:from>
    <xdr:ext cx="508000" cy="357505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4993640" y="5524500"/>
          <a:ext cx="508000" cy="3575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600">
              <a:solidFill>
                <a:srgbClr val="FF0000"/>
              </a:solidFill>
            </a:rPr>
            <a:t>AP2</a:t>
          </a:r>
        </a:p>
      </xdr:txBody>
    </xdr:sp>
    <xdr:clientData/>
  </xdr:oneCellAnchor>
  <xdr:oneCellAnchor>
    <xdr:from>
      <xdr:col>6</xdr:col>
      <xdr:colOff>207010</xdr:colOff>
      <xdr:row>5</xdr:row>
      <xdr:rowOff>85725</xdr:rowOff>
    </xdr:from>
    <xdr:ext cx="508000" cy="357505"/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430395" y="1143000"/>
          <a:ext cx="508000" cy="3575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600">
              <a:solidFill>
                <a:srgbClr val="FF0000"/>
              </a:solidFill>
            </a:rPr>
            <a:t>AP3</a:t>
          </a:r>
        </a:p>
      </xdr:txBody>
    </xdr:sp>
    <xdr:clientData/>
  </xdr:oneCellAnchor>
  <xdr:oneCellAnchor>
    <xdr:from>
      <xdr:col>5</xdr:col>
      <xdr:colOff>177165</xdr:colOff>
      <xdr:row>24</xdr:row>
      <xdr:rowOff>107950</xdr:rowOff>
    </xdr:from>
    <xdr:ext cx="508000" cy="357505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3629025" y="5146675"/>
          <a:ext cx="508000" cy="3575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600">
              <a:solidFill>
                <a:srgbClr val="FF0000"/>
              </a:solidFill>
            </a:rPr>
            <a:t>AP4</a:t>
          </a:r>
        </a:p>
      </xdr:txBody>
    </xdr:sp>
    <xdr:clientData/>
  </xdr:oneCellAnchor>
  <xdr:oneCellAnchor>
    <xdr:from>
      <xdr:col>3</xdr:col>
      <xdr:colOff>45085</xdr:colOff>
      <xdr:row>7</xdr:row>
      <xdr:rowOff>50165</xdr:rowOff>
    </xdr:from>
    <xdr:ext cx="508000" cy="357505"/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953895" y="1526540"/>
          <a:ext cx="508000" cy="3575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600">
              <a:solidFill>
                <a:srgbClr val="FF0000"/>
              </a:solidFill>
            </a:rPr>
            <a:t>AP5</a:t>
          </a:r>
        </a:p>
      </xdr:txBody>
    </xdr:sp>
    <xdr:clientData/>
  </xdr:oneCellAnchor>
  <xdr:oneCellAnchor>
    <xdr:from>
      <xdr:col>3</xdr:col>
      <xdr:colOff>167640</xdr:colOff>
      <xdr:row>25</xdr:row>
      <xdr:rowOff>85725</xdr:rowOff>
    </xdr:from>
    <xdr:ext cx="508000" cy="357505"/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076450" y="5334000"/>
          <a:ext cx="508000" cy="3575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600">
              <a:solidFill>
                <a:srgbClr val="FF0000"/>
              </a:solidFill>
            </a:rPr>
            <a:t>AP6</a:t>
          </a:r>
        </a:p>
      </xdr:txBody>
    </xdr:sp>
    <xdr:clientData/>
  </xdr:oneCellAnchor>
  <xdr:twoCellAnchor editAs="oneCell">
    <xdr:from>
      <xdr:col>1</xdr:col>
      <xdr:colOff>215900</xdr:colOff>
      <xdr:row>0</xdr:row>
      <xdr:rowOff>0</xdr:rowOff>
    </xdr:from>
    <xdr:to>
      <xdr:col>14</xdr:col>
      <xdr:colOff>114300</xdr:colOff>
      <xdr:row>35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00" y="0"/>
          <a:ext cx="7404100" cy="7105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12700</xdr:rowOff>
    </xdr:from>
    <xdr:to>
      <xdr:col>1</xdr:col>
      <xdr:colOff>19050</xdr:colOff>
      <xdr:row>1</xdr:row>
      <xdr:rowOff>6350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44450" y="12700"/>
          <a:ext cx="1089025" cy="3613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292100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0" y="0"/>
          <a:ext cx="1760855" cy="292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</xdr:row>
      <xdr:rowOff>0</xdr:rowOff>
    </xdr:from>
    <xdr:to>
      <xdr:col>1</xdr:col>
      <xdr:colOff>0</xdr:colOff>
      <xdr:row>8</xdr:row>
      <xdr:rowOff>292100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0" y="2225040"/>
          <a:ext cx="1760855" cy="292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B9BD5"/>
  </sheetPr>
  <dimension ref="B2:R40"/>
  <sheetViews>
    <sheetView workbookViewId="0"/>
  </sheetViews>
  <sheetFormatPr baseColWidth="10" defaultRowHeight="16"/>
  <cols>
    <col min="1" max="1" width="4" customWidth="1"/>
    <col min="2" max="18" width="8.6640625" customWidth="1"/>
  </cols>
  <sheetData>
    <row r="2" spans="2:18" ht="17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ht="17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2:18" ht="17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2:18" ht="17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2:18" ht="17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2:18" ht="17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2:18" ht="17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2:18" ht="17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2:18" ht="17"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2:18" ht="17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2:18" ht="17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2:18" ht="17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2:18" ht="17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2:18" ht="17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2:18" ht="17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18" ht="17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18" ht="17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18" ht="17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2:18" ht="17"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2:18" ht="17"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2:18" ht="17"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2:18" ht="17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18" ht="17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18" ht="17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18" ht="17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18" ht="17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8" ht="17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18" ht="17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2:18" ht="17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2:18" ht="17"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2:18" ht="17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2:18" ht="17"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2:18" ht="17"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2:18" ht="17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2:18" ht="17"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2:18" ht="17"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18" ht="17"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ht="17"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8" ht="17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</sheetData>
  <phoneticPr fontId="2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B9BD5"/>
  </sheetPr>
  <dimension ref="A1:F30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3" width="14.1640625" customWidth="1"/>
    <col min="4" max="4" width="16.33203125" customWidth="1"/>
    <col min="5" max="5" width="6.5" customWidth="1"/>
    <col min="6" max="6" width="21" customWidth="1"/>
    <col min="7" max="18" width="8.6640625" customWidth="1"/>
  </cols>
  <sheetData>
    <row r="1" spans="1:6" ht="63">
      <c r="A1" s="7" t="s">
        <v>0</v>
      </c>
      <c r="B1" s="8" t="s">
        <v>1</v>
      </c>
      <c r="C1" s="7" t="s">
        <v>2</v>
      </c>
      <c r="D1" s="9" t="s">
        <v>3</v>
      </c>
      <c r="E1" s="8" t="s">
        <v>4</v>
      </c>
      <c r="F1" s="10" t="s">
        <v>5</v>
      </c>
    </row>
    <row r="2" spans="1:6" ht="17">
      <c r="A2" s="11" t="s">
        <v>6</v>
      </c>
      <c r="B2" s="11" t="s">
        <v>7</v>
      </c>
      <c r="C2" s="12">
        <v>101</v>
      </c>
      <c r="D2" s="11" t="s">
        <v>8</v>
      </c>
      <c r="E2" s="11" t="s">
        <v>9</v>
      </c>
      <c r="F2" s="11" t="s">
        <v>10</v>
      </c>
    </row>
    <row r="3" spans="1:6" ht="17">
      <c r="A3" s="11" t="s">
        <v>11</v>
      </c>
      <c r="B3" s="11" t="s">
        <v>12</v>
      </c>
      <c r="C3" s="12">
        <v>102</v>
      </c>
      <c r="D3" s="11" t="s">
        <v>8</v>
      </c>
      <c r="E3" s="11" t="s">
        <v>13</v>
      </c>
      <c r="F3" s="11" t="s">
        <v>14</v>
      </c>
    </row>
    <row r="4" spans="1:6" ht="17">
      <c r="A4" s="11" t="s">
        <v>15</v>
      </c>
      <c r="B4" s="11" t="s">
        <v>16</v>
      </c>
      <c r="C4" s="12">
        <v>103</v>
      </c>
      <c r="D4" s="11" t="s">
        <v>8</v>
      </c>
      <c r="E4" s="11" t="s">
        <v>17</v>
      </c>
      <c r="F4" s="11" t="s">
        <v>18</v>
      </c>
    </row>
    <row r="5" spans="1:6" ht="17">
      <c r="A5" s="11" t="s">
        <v>19</v>
      </c>
      <c r="B5" s="11" t="s">
        <v>20</v>
      </c>
      <c r="C5" s="12">
        <v>104</v>
      </c>
      <c r="D5" s="11" t="s">
        <v>8</v>
      </c>
      <c r="E5" s="11" t="s">
        <v>21</v>
      </c>
      <c r="F5" s="11" t="s">
        <v>22</v>
      </c>
    </row>
    <row r="6" spans="1:6" ht="17">
      <c r="A6" s="11" t="s">
        <v>23</v>
      </c>
      <c r="B6" s="11" t="s">
        <v>24</v>
      </c>
      <c r="C6" s="12">
        <v>105</v>
      </c>
      <c r="D6" s="11" t="s">
        <v>8</v>
      </c>
      <c r="E6" s="11" t="s">
        <v>25</v>
      </c>
      <c r="F6" s="11" t="s">
        <v>26</v>
      </c>
    </row>
    <row r="7" spans="1:6" ht="17">
      <c r="A7" s="11" t="s">
        <v>27</v>
      </c>
      <c r="B7" s="11" t="s">
        <v>28</v>
      </c>
      <c r="C7" s="12">
        <v>106</v>
      </c>
      <c r="D7" s="11" t="s">
        <v>8</v>
      </c>
      <c r="E7" s="11" t="s">
        <v>29</v>
      </c>
      <c r="F7" s="11" t="s">
        <v>30</v>
      </c>
    </row>
    <row r="8" spans="1:6" ht="17">
      <c r="A8" s="13"/>
      <c r="B8" s="13"/>
      <c r="C8" s="11"/>
      <c r="D8" s="11"/>
      <c r="E8" s="11"/>
      <c r="F8" s="11"/>
    </row>
    <row r="9" spans="1:6" ht="17">
      <c r="A9" s="13"/>
      <c r="B9" s="13"/>
      <c r="C9" s="11"/>
      <c r="D9" s="11"/>
      <c r="E9" s="11"/>
      <c r="F9" s="11"/>
    </row>
    <row r="10" spans="1:6" ht="17">
      <c r="A10" s="13"/>
      <c r="B10" s="13"/>
      <c r="C10" s="11"/>
      <c r="D10" s="11"/>
      <c r="E10" s="11"/>
      <c r="F10" s="11"/>
    </row>
    <row r="11" spans="1:6" ht="17">
      <c r="A11" s="13"/>
      <c r="B11" s="13"/>
      <c r="C11" s="11"/>
      <c r="D11" s="11"/>
      <c r="E11" s="11"/>
      <c r="F11" s="11"/>
    </row>
    <row r="12" spans="1:6" ht="17">
      <c r="A12" s="13"/>
      <c r="B12" s="13"/>
      <c r="C12" s="11"/>
      <c r="D12" s="11"/>
      <c r="E12" s="11"/>
      <c r="F12" s="11"/>
    </row>
    <row r="13" spans="1:6" ht="17">
      <c r="A13" s="13"/>
      <c r="B13" s="13"/>
      <c r="C13" s="11"/>
      <c r="D13" s="11"/>
      <c r="E13" s="11"/>
      <c r="F13" s="11"/>
    </row>
    <row r="14" spans="1:6" ht="17">
      <c r="A14" s="13"/>
      <c r="B14" s="13"/>
      <c r="C14" s="11"/>
      <c r="D14" s="11"/>
      <c r="E14" s="11"/>
      <c r="F14" s="11"/>
    </row>
    <row r="15" spans="1:6" ht="17">
      <c r="A15" s="13"/>
      <c r="B15" s="13"/>
      <c r="C15" s="11"/>
      <c r="D15" s="11"/>
      <c r="E15" s="11"/>
      <c r="F15" s="11"/>
    </row>
    <row r="16" spans="1:6" ht="17">
      <c r="A16" s="13"/>
      <c r="B16" s="13"/>
      <c r="C16" s="11"/>
      <c r="D16" s="11"/>
      <c r="E16" s="11"/>
      <c r="F16" s="11"/>
    </row>
    <row r="17" spans="1:6" ht="17">
      <c r="A17" s="13"/>
      <c r="B17" s="13"/>
      <c r="C17" s="11"/>
      <c r="D17" s="11"/>
      <c r="E17" s="11"/>
      <c r="F17" s="11"/>
    </row>
    <row r="18" spans="1:6" ht="17">
      <c r="A18" s="13"/>
      <c r="B18" s="13"/>
      <c r="C18" s="11"/>
      <c r="D18" s="11"/>
      <c r="E18" s="11"/>
      <c r="F18" s="11"/>
    </row>
    <row r="19" spans="1:6" ht="17">
      <c r="A19" s="13"/>
      <c r="B19" s="13"/>
      <c r="C19" s="11"/>
      <c r="D19" s="11"/>
      <c r="E19" s="11"/>
      <c r="F19" s="11"/>
    </row>
    <row r="20" spans="1:6" ht="17">
      <c r="A20" s="13"/>
      <c r="B20" s="13"/>
      <c r="C20" s="11"/>
      <c r="D20" s="11"/>
      <c r="E20" s="11"/>
      <c r="F20" s="11"/>
    </row>
    <row r="21" spans="1:6" ht="17">
      <c r="A21" s="13"/>
      <c r="B21" s="13"/>
      <c r="C21" s="11"/>
      <c r="D21" s="11"/>
      <c r="E21" s="11"/>
      <c r="F21" s="11"/>
    </row>
    <row r="22" spans="1:6" ht="17">
      <c r="A22" s="11"/>
      <c r="B22" s="11"/>
      <c r="C22" s="11"/>
      <c r="D22" s="11"/>
      <c r="E22" s="11"/>
      <c r="F22" s="11"/>
    </row>
    <row r="23" spans="1:6" ht="17">
      <c r="A23" s="11"/>
      <c r="B23" s="11"/>
      <c r="C23" s="11"/>
      <c r="D23" s="11"/>
      <c r="E23" s="11"/>
      <c r="F23" s="11"/>
    </row>
    <row r="24" spans="1:6" ht="17">
      <c r="A24" s="11"/>
      <c r="B24" s="11"/>
      <c r="C24" s="11"/>
      <c r="D24" s="11"/>
      <c r="E24" s="11"/>
      <c r="F24" s="11"/>
    </row>
    <row r="25" spans="1:6" ht="17">
      <c r="A25" s="11"/>
      <c r="B25" s="11"/>
      <c r="C25" s="11"/>
      <c r="D25" s="11"/>
      <c r="E25" s="11"/>
      <c r="F25" s="11"/>
    </row>
    <row r="26" spans="1:6" ht="17">
      <c r="A26" s="11"/>
      <c r="B26" s="11"/>
      <c r="C26" s="11"/>
      <c r="D26" s="11"/>
      <c r="E26" s="11"/>
      <c r="F26" s="11"/>
    </row>
    <row r="27" spans="1:6" ht="17">
      <c r="A27" s="11"/>
      <c r="B27" s="11"/>
      <c r="C27" s="11"/>
      <c r="D27" s="11"/>
      <c r="E27" s="11"/>
      <c r="F27" s="11"/>
    </row>
    <row r="28" spans="1:6" ht="17">
      <c r="A28" s="11"/>
      <c r="B28" s="11"/>
      <c r="C28" s="11"/>
      <c r="D28" s="11"/>
      <c r="E28" s="11"/>
      <c r="F28" s="11"/>
    </row>
    <row r="29" spans="1:6" ht="17">
      <c r="A29" s="11"/>
      <c r="B29" s="11"/>
      <c r="C29" s="11"/>
      <c r="D29" s="11"/>
      <c r="E29" s="11"/>
      <c r="F29" s="11"/>
    </row>
    <row r="30" spans="1:6" ht="17">
      <c r="A30" s="11"/>
      <c r="B30" s="11"/>
      <c r="C30" s="11"/>
      <c r="D30" s="11"/>
      <c r="E30" s="11"/>
      <c r="F30" s="11"/>
    </row>
  </sheetData>
  <phoneticPr fontId="26" type="noConversion"/>
  <dataValidations count="2">
    <dataValidation type="list" errorStyle="warning" allowBlank="1" showInputMessage="1" showErrorMessage="1" error="请输入一个列表中的值" sqref="D11:D14 D9 D10" xr:uid="{00000000-0002-0000-0100-000000000000}">
      <formula1>"POE_SW-1,POE_SW-2,POE_SW-3,POE_SW-4,POE_SW-5"</formula1>
    </dataValidation>
    <dataValidation type="list" errorStyle="warning" allowBlank="1" showInputMessage="1" showErrorMessage="1" error="请输入一个列表中的值" sqref="D15:D30 D2:D8" xr:uid="{00000000-0002-0000-0100-000001000000}">
      <formula1>"AGG_RuiJie_SW,ACC_RuiJie_SW-1,ACC_RuiJie_SW-2,ACC_RuiJie_SW-3,ACC_RuiJie_SW-4,ACC_RuiJie_SW-5,ACC_Cisco_SW-1,ACC_Cisco_SW-2,ACC_Cisco_SW-3,ACC_Cisco_SW-4,ACC_Cisco_SW-5,"</formula1>
    </dataValidation>
  </dataValidations>
  <pageMargins left="0.25" right="0.25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B9BD5"/>
  </sheetPr>
  <dimension ref="A1:H35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1" width="11.5" customWidth="1"/>
    <col min="2" max="2" width="16.1640625" customWidth="1"/>
    <col min="3" max="3" width="18.1640625" customWidth="1"/>
    <col min="4" max="4" width="16.5" customWidth="1"/>
    <col min="5" max="5" width="6" customWidth="1"/>
    <col min="6" max="6" width="9.5" customWidth="1"/>
    <col min="7" max="7" width="17.33203125" customWidth="1"/>
    <col min="8" max="8" width="13" customWidth="1"/>
    <col min="9" max="18" width="8.6640625" customWidth="1"/>
  </cols>
  <sheetData>
    <row r="1" spans="1:8" ht="30" customHeight="1">
      <c r="A1" s="7" t="s">
        <v>31</v>
      </c>
      <c r="B1" s="7" t="s">
        <v>32</v>
      </c>
      <c r="C1" s="7" t="s">
        <v>33</v>
      </c>
      <c r="D1" s="9" t="s">
        <v>34</v>
      </c>
      <c r="E1" s="8" t="s">
        <v>4</v>
      </c>
      <c r="F1" s="7" t="s">
        <v>0</v>
      </c>
      <c r="G1" s="8" t="s">
        <v>1</v>
      </c>
      <c r="H1" s="7" t="s">
        <v>35</v>
      </c>
    </row>
    <row r="2" spans="1:8" ht="17">
      <c r="A2" s="12">
        <v>101</v>
      </c>
      <c r="B2" s="11" t="s">
        <v>36</v>
      </c>
      <c r="C2" s="11"/>
      <c r="D2" s="11" t="s">
        <v>37</v>
      </c>
      <c r="E2" s="11" t="s">
        <v>9</v>
      </c>
      <c r="F2" s="11" t="s">
        <v>38</v>
      </c>
      <c r="G2" s="11" t="s">
        <v>39</v>
      </c>
      <c r="H2" s="11" t="s">
        <v>10</v>
      </c>
    </row>
    <row r="3" spans="1:8" ht="17">
      <c r="A3" s="12">
        <v>102</v>
      </c>
      <c r="B3" s="11" t="s">
        <v>40</v>
      </c>
      <c r="C3" s="11"/>
      <c r="D3" s="11" t="s">
        <v>37</v>
      </c>
      <c r="E3" s="11" t="s">
        <v>13</v>
      </c>
      <c r="F3" s="11" t="s">
        <v>41</v>
      </c>
      <c r="G3" s="11" t="s">
        <v>42</v>
      </c>
      <c r="H3" s="11" t="s">
        <v>14</v>
      </c>
    </row>
    <row r="4" spans="1:8" ht="17">
      <c r="A4" s="12">
        <v>103</v>
      </c>
      <c r="B4" s="11" t="s">
        <v>43</v>
      </c>
      <c r="C4" s="11"/>
      <c r="D4" s="11" t="s">
        <v>37</v>
      </c>
      <c r="E4" s="11" t="s">
        <v>17</v>
      </c>
      <c r="F4" s="11" t="s">
        <v>44</v>
      </c>
      <c r="G4" s="11" t="s">
        <v>45</v>
      </c>
      <c r="H4" s="11" t="s">
        <v>18</v>
      </c>
    </row>
    <row r="5" spans="1:8" ht="17">
      <c r="A5" s="12">
        <v>104</v>
      </c>
      <c r="B5" s="11" t="s">
        <v>46</v>
      </c>
      <c r="C5" s="11"/>
      <c r="D5" s="11" t="s">
        <v>37</v>
      </c>
      <c r="E5" s="11" t="s">
        <v>21</v>
      </c>
      <c r="F5" s="11" t="s">
        <v>47</v>
      </c>
      <c r="G5" s="11" t="s">
        <v>48</v>
      </c>
      <c r="H5" s="11" t="s">
        <v>22</v>
      </c>
    </row>
    <row r="6" spans="1:8" ht="17">
      <c r="A6" s="12">
        <v>105</v>
      </c>
      <c r="B6" s="11" t="s">
        <v>49</v>
      </c>
      <c r="C6" s="11"/>
      <c r="D6" s="11" t="s">
        <v>37</v>
      </c>
      <c r="E6" s="11" t="s">
        <v>25</v>
      </c>
      <c r="F6" s="11" t="s">
        <v>50</v>
      </c>
      <c r="G6" s="11" t="s">
        <v>51</v>
      </c>
      <c r="H6" s="11" t="s">
        <v>26</v>
      </c>
    </row>
    <row r="7" spans="1:8" ht="17">
      <c r="A7" s="12">
        <v>106</v>
      </c>
      <c r="B7" s="11" t="s">
        <v>52</v>
      </c>
      <c r="C7" s="11"/>
      <c r="D7" s="11" t="s">
        <v>37</v>
      </c>
      <c r="E7" s="11" t="s">
        <v>29</v>
      </c>
      <c r="F7" s="11" t="s">
        <v>53</v>
      </c>
      <c r="G7" s="11" t="s">
        <v>54</v>
      </c>
      <c r="H7" s="11" t="s">
        <v>30</v>
      </c>
    </row>
    <row r="8" spans="1:8" ht="17">
      <c r="A8" s="11"/>
      <c r="B8" s="11"/>
      <c r="C8" s="11"/>
      <c r="D8" s="11"/>
      <c r="E8" s="11"/>
      <c r="F8" s="11"/>
      <c r="G8" s="11"/>
      <c r="H8" s="11"/>
    </row>
    <row r="9" spans="1:8" ht="17">
      <c r="A9" s="11"/>
      <c r="B9" s="11"/>
      <c r="C9" s="11"/>
      <c r="D9" s="11"/>
      <c r="E9" s="11"/>
      <c r="F9" s="11"/>
      <c r="G9" s="11"/>
      <c r="H9" s="11"/>
    </row>
    <row r="10" spans="1:8" ht="17">
      <c r="A10" s="11"/>
      <c r="B10" s="11"/>
      <c r="C10" s="11"/>
      <c r="D10" s="11"/>
      <c r="E10" s="11"/>
      <c r="F10" s="11"/>
      <c r="G10" s="11"/>
      <c r="H10" s="11"/>
    </row>
    <row r="11" spans="1:8" ht="17">
      <c r="A11" s="11"/>
      <c r="B11" s="11"/>
      <c r="C11" s="11"/>
      <c r="D11" s="11"/>
      <c r="E11" s="11"/>
      <c r="F11" s="11"/>
      <c r="G11" s="11"/>
      <c r="H11" s="11"/>
    </row>
    <row r="12" spans="1:8" ht="17">
      <c r="A12" s="11"/>
      <c r="B12" s="11"/>
      <c r="C12" s="11"/>
      <c r="D12" s="11"/>
      <c r="E12" s="11"/>
      <c r="F12" s="11"/>
      <c r="G12" s="11"/>
      <c r="H12" s="11"/>
    </row>
    <row r="13" spans="1:8" ht="17">
      <c r="A13" s="11"/>
      <c r="B13" s="11"/>
      <c r="C13" s="11"/>
      <c r="D13" s="11"/>
      <c r="E13" s="11"/>
      <c r="F13" s="11"/>
      <c r="G13" s="11"/>
      <c r="H13" s="11"/>
    </row>
    <row r="14" spans="1:8" ht="17">
      <c r="A14" s="11"/>
      <c r="B14" s="11"/>
      <c r="C14" s="11"/>
      <c r="D14" s="11"/>
      <c r="E14" s="11"/>
      <c r="F14" s="11"/>
      <c r="G14" s="11"/>
      <c r="H14" s="11"/>
    </row>
    <row r="15" spans="1:8" ht="17">
      <c r="A15" s="11"/>
      <c r="B15" s="11"/>
      <c r="C15" s="11"/>
      <c r="D15" s="11"/>
      <c r="E15" s="11"/>
      <c r="F15" s="11"/>
      <c r="G15" s="11"/>
      <c r="H15" s="11"/>
    </row>
    <row r="16" spans="1:8" ht="17">
      <c r="A16" s="11"/>
      <c r="B16" s="11"/>
      <c r="C16" s="11"/>
      <c r="D16" s="11"/>
      <c r="E16" s="11"/>
      <c r="F16" s="11"/>
      <c r="G16" s="11"/>
      <c r="H16" s="11"/>
    </row>
    <row r="17" spans="1:8" ht="17">
      <c r="A17" s="11"/>
      <c r="B17" s="11"/>
      <c r="C17" s="11"/>
      <c r="D17" s="11"/>
      <c r="E17" s="11"/>
      <c r="F17" s="11"/>
      <c r="G17" s="11"/>
      <c r="H17" s="11"/>
    </row>
    <row r="18" spans="1:8" ht="17">
      <c r="A18" s="11"/>
      <c r="B18" s="11"/>
      <c r="C18" s="11"/>
      <c r="D18" s="11"/>
      <c r="E18" s="11"/>
      <c r="F18" s="11"/>
      <c r="G18" s="11"/>
      <c r="H18" s="11"/>
    </row>
    <row r="19" spans="1:8" ht="17">
      <c r="A19" s="11"/>
      <c r="B19" s="11"/>
      <c r="C19" s="11"/>
      <c r="D19" s="11"/>
      <c r="E19" s="11"/>
      <c r="F19" s="11"/>
      <c r="G19" s="11"/>
      <c r="H19" s="11"/>
    </row>
    <row r="20" spans="1:8" ht="17">
      <c r="A20" s="11"/>
      <c r="B20" s="11"/>
      <c r="C20" s="11"/>
      <c r="D20" s="11"/>
      <c r="E20" s="11"/>
      <c r="F20" s="11"/>
      <c r="G20" s="11"/>
      <c r="H20" s="11"/>
    </row>
    <row r="21" spans="1:8" ht="17">
      <c r="A21" s="11"/>
      <c r="B21" s="11"/>
      <c r="C21" s="11"/>
      <c r="D21" s="11"/>
      <c r="E21" s="11"/>
      <c r="F21" s="11"/>
      <c r="G21" s="11"/>
      <c r="H21" s="11"/>
    </row>
    <row r="22" spans="1:8" ht="17">
      <c r="A22" s="11"/>
      <c r="B22" s="11"/>
      <c r="C22" s="11"/>
      <c r="D22" s="11"/>
      <c r="E22" s="11"/>
      <c r="F22" s="11"/>
      <c r="G22" s="11"/>
      <c r="H22" s="11"/>
    </row>
    <row r="23" spans="1:8" ht="17">
      <c r="A23" s="11"/>
      <c r="B23" s="11"/>
      <c r="C23" s="11"/>
      <c r="D23" s="11"/>
      <c r="E23" s="11"/>
      <c r="F23" s="11"/>
      <c r="G23" s="11"/>
      <c r="H23" s="11"/>
    </row>
    <row r="24" spans="1:8" ht="17">
      <c r="A24" s="11"/>
      <c r="B24" s="11"/>
      <c r="C24" s="11"/>
      <c r="D24" s="11"/>
      <c r="E24" s="11"/>
      <c r="F24" s="11"/>
      <c r="G24" s="11"/>
      <c r="H24" s="11"/>
    </row>
    <row r="25" spans="1:8" ht="17">
      <c r="A25" s="11"/>
      <c r="B25" s="11"/>
      <c r="C25" s="11"/>
      <c r="D25" s="11"/>
      <c r="E25" s="11"/>
      <c r="F25" s="11"/>
      <c r="G25" s="11"/>
      <c r="H25" s="11"/>
    </row>
    <row r="26" spans="1:8" ht="17">
      <c r="A26" s="11"/>
      <c r="B26" s="11"/>
      <c r="C26" s="11"/>
      <c r="D26" s="11"/>
      <c r="E26" s="11"/>
      <c r="F26" s="11"/>
      <c r="G26" s="11"/>
      <c r="H26" s="11"/>
    </row>
    <row r="27" spans="1:8" ht="17">
      <c r="A27" s="11"/>
      <c r="B27" s="11"/>
      <c r="C27" s="11"/>
      <c r="D27" s="11"/>
      <c r="E27" s="11"/>
      <c r="F27" s="11"/>
      <c r="G27" s="11"/>
      <c r="H27" s="11"/>
    </row>
    <row r="28" spans="1:8" ht="17">
      <c r="A28" s="11"/>
      <c r="B28" s="11"/>
      <c r="C28" s="11"/>
      <c r="D28" s="11"/>
      <c r="E28" s="11"/>
      <c r="F28" s="11"/>
      <c r="G28" s="11"/>
      <c r="H28" s="11"/>
    </row>
    <row r="29" spans="1:8" ht="17">
      <c r="A29" s="11"/>
      <c r="B29" s="11"/>
      <c r="C29" s="11"/>
      <c r="D29" s="11"/>
      <c r="E29" s="11"/>
      <c r="F29" s="11"/>
      <c r="G29" s="11"/>
      <c r="H29" s="11"/>
    </row>
    <row r="30" spans="1:8" ht="17">
      <c r="A30" s="11"/>
      <c r="B30" s="11"/>
      <c r="C30" s="11"/>
      <c r="D30" s="11"/>
      <c r="E30" s="11"/>
      <c r="F30" s="11"/>
      <c r="G30" s="11"/>
      <c r="H30" s="11"/>
    </row>
    <row r="31" spans="1:8" ht="17">
      <c r="A31" s="11"/>
      <c r="B31" s="11"/>
      <c r="C31" s="11"/>
      <c r="D31" s="11"/>
      <c r="E31" s="11"/>
      <c r="F31" s="11"/>
      <c r="G31" s="11"/>
      <c r="H31" s="11"/>
    </row>
    <row r="32" spans="1:8" ht="17">
      <c r="A32" s="11"/>
      <c r="B32" s="11"/>
      <c r="C32" s="11"/>
      <c r="D32" s="11"/>
      <c r="E32" s="11"/>
      <c r="F32" s="11"/>
      <c r="G32" s="11"/>
      <c r="H32" s="11"/>
    </row>
    <row r="33" spans="1:8" ht="17">
      <c r="A33" s="11"/>
      <c r="B33" s="11"/>
      <c r="C33" s="11"/>
      <c r="D33" s="11"/>
      <c r="E33" s="11"/>
      <c r="F33" s="11"/>
      <c r="G33" s="11"/>
      <c r="H33" s="11"/>
    </row>
    <row r="34" spans="1:8" ht="17">
      <c r="A34" s="11"/>
      <c r="B34" s="11"/>
      <c r="C34" s="11"/>
      <c r="D34" s="11"/>
      <c r="E34" s="11"/>
      <c r="F34" s="11"/>
      <c r="G34" s="11"/>
      <c r="H34" s="11"/>
    </row>
    <row r="35" spans="1:8" ht="17">
      <c r="A35" s="11"/>
      <c r="B35" s="11"/>
      <c r="C35" s="11"/>
      <c r="D35" s="11"/>
      <c r="E35" s="11"/>
      <c r="F35" s="11"/>
      <c r="G35" s="11"/>
      <c r="H35" s="11"/>
    </row>
  </sheetData>
  <phoneticPr fontId="26" type="noConversion"/>
  <dataValidations count="1">
    <dataValidation type="list" errorStyle="warning" allowBlank="1" showInputMessage="1" showErrorMessage="1" error="请输入一个列表中的值" sqref="D2:D35" xr:uid="{00000000-0002-0000-0200-000000000000}">
      <formula1>"POE_SW-1,POE_SW-2,POE_SW-3,POE_SW-4,POE_SW-5"</formula1>
    </dataValidation>
  </dataValidations>
  <pageMargins left="0.25" right="0.25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B9BD5"/>
  </sheetPr>
  <dimension ref="A1:O11"/>
  <sheetViews>
    <sheetView workbookViewId="0">
      <pane xSplit="1" topLeftCell="B1" activePane="topRight" state="frozen"/>
      <selection pane="topRight"/>
    </sheetView>
  </sheetViews>
  <sheetFormatPr baseColWidth="10" defaultRowHeight="16"/>
  <cols>
    <col min="1" max="1" width="13" customWidth="1"/>
    <col min="2" max="3" width="16.33203125" customWidth="1"/>
    <col min="4" max="5" width="13.33203125" customWidth="1"/>
    <col min="6" max="7" width="14.1640625" customWidth="1"/>
    <col min="8" max="9" width="8.6640625" customWidth="1"/>
    <col min="10" max="10" width="18.6640625" customWidth="1"/>
    <col min="11" max="11" width="11.5" customWidth="1"/>
    <col min="12" max="13" width="14.33203125" customWidth="1"/>
    <col min="14" max="14" width="16.1640625" customWidth="1"/>
    <col min="15" max="15" width="23.83203125" customWidth="1"/>
    <col min="16" max="18" width="8.6640625" customWidth="1"/>
  </cols>
  <sheetData>
    <row r="1" spans="1:15" ht="27" customHeight="1">
      <c r="A1" s="14"/>
      <c r="B1" s="15" t="s">
        <v>55</v>
      </c>
      <c r="C1" s="16" t="s">
        <v>56</v>
      </c>
      <c r="D1" s="16" t="s">
        <v>57</v>
      </c>
      <c r="E1" s="14" t="s">
        <v>58</v>
      </c>
      <c r="F1" s="16" t="s">
        <v>59</v>
      </c>
      <c r="G1" s="16" t="s">
        <v>60</v>
      </c>
      <c r="H1" s="16" t="s">
        <v>61</v>
      </c>
      <c r="I1" s="16" t="s">
        <v>62</v>
      </c>
      <c r="J1" s="17" t="s">
        <v>63</v>
      </c>
      <c r="K1" s="14" t="s">
        <v>64</v>
      </c>
      <c r="L1" s="15" t="s">
        <v>65</v>
      </c>
      <c r="M1" s="15" t="s">
        <v>66</v>
      </c>
      <c r="N1" s="16" t="s">
        <v>67</v>
      </c>
      <c r="O1" s="14" t="s">
        <v>68</v>
      </c>
    </row>
    <row r="2" spans="1:15" ht="41" customHeight="1">
      <c r="A2" s="15" t="s">
        <v>69</v>
      </c>
      <c r="B2" s="11" t="s">
        <v>70</v>
      </c>
      <c r="C2" s="11" t="s">
        <v>71</v>
      </c>
      <c r="D2" s="11" t="s">
        <v>72</v>
      </c>
      <c r="E2" s="11" t="s">
        <v>73</v>
      </c>
      <c r="F2" s="18" t="s">
        <v>74</v>
      </c>
      <c r="G2" s="19" t="s">
        <v>75</v>
      </c>
      <c r="H2" s="11" t="s">
        <v>76</v>
      </c>
      <c r="I2" s="20">
        <v>50</v>
      </c>
      <c r="J2" s="11" t="s">
        <v>77</v>
      </c>
      <c r="K2" s="12">
        <v>10000</v>
      </c>
      <c r="L2" s="21">
        <v>44378</v>
      </c>
      <c r="M2" s="21">
        <v>44742</v>
      </c>
      <c r="N2" s="22" t="s">
        <v>78</v>
      </c>
      <c r="O2" s="23"/>
    </row>
    <row r="3" spans="1:15" ht="41" customHeight="1">
      <c r="A3" s="15" t="s">
        <v>79</v>
      </c>
      <c r="B3" s="19" t="s">
        <v>80</v>
      </c>
      <c r="C3" s="19" t="s">
        <v>81</v>
      </c>
      <c r="D3" s="19" t="s">
        <v>82</v>
      </c>
      <c r="E3" s="11"/>
      <c r="F3" s="24" t="s">
        <v>74</v>
      </c>
      <c r="G3" s="19" t="s">
        <v>75</v>
      </c>
      <c r="H3" s="19" t="s">
        <v>76</v>
      </c>
      <c r="I3" s="25">
        <v>50</v>
      </c>
      <c r="J3" s="19" t="s">
        <v>77</v>
      </c>
      <c r="K3" s="26">
        <v>10000</v>
      </c>
      <c r="L3" s="27">
        <v>44378</v>
      </c>
      <c r="M3" s="27">
        <v>44742</v>
      </c>
      <c r="N3" s="28" t="s">
        <v>83</v>
      </c>
      <c r="O3" s="23"/>
    </row>
    <row r="4" spans="1:15" ht="41" customHeight="1">
      <c r="A4" s="17" t="s">
        <v>84</v>
      </c>
      <c r="B4" s="13" t="str">
        <f ca="1">INDIRECT("校区信息!B26")</f>
        <v xml:space="preserve"> </v>
      </c>
      <c r="C4" s="13" t="str">
        <f ca="1">INDIRECT("校区信息!B27")</f>
        <v xml:space="preserve"> </v>
      </c>
      <c r="D4" s="13" t="str">
        <f ca="1">INDIRECT("校区信息!B28")</f>
        <v xml:space="preserve"> </v>
      </c>
      <c r="E4" s="13" t="str">
        <f ca="1">INDIRECT("校区信息!B29")</f>
        <v xml:space="preserve"> </v>
      </c>
      <c r="F4" s="11" t="s">
        <v>73</v>
      </c>
      <c r="G4" s="11" t="s">
        <v>73</v>
      </c>
      <c r="H4" s="11"/>
      <c r="I4" s="29"/>
      <c r="J4" s="11"/>
      <c r="K4" s="11"/>
      <c r="L4" s="22"/>
      <c r="M4" s="22"/>
      <c r="N4" s="22"/>
      <c r="O4" s="23"/>
    </row>
    <row r="5" spans="1:15" ht="27" customHeight="1"/>
    <row r="6" spans="1:15" ht="27" customHeight="1"/>
    <row r="7" spans="1:15" ht="27" customHeight="1"/>
    <row r="8" spans="1:15" ht="27" customHeight="1">
      <c r="B8" s="30"/>
    </row>
    <row r="9" spans="1:15" ht="27" customHeight="1"/>
    <row r="10" spans="1:15" ht="27" customHeight="1"/>
    <row r="11" spans="1:15" ht="27" customHeight="1"/>
  </sheetData>
  <phoneticPr fontId="26" type="noConversion"/>
  <dataValidations count="1">
    <dataValidation type="list" errorStyle="warning" allowBlank="1" showInputMessage="1" showErrorMessage="1" error="请输入一个列表中的值" sqref="H2:H4" xr:uid="{00000000-0002-0000-0300-000000000000}">
      <formula1>"联通,电信,移动,其他,"</formula1>
    </dataValidation>
  </dataValidation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5B9BD5"/>
  </sheetPr>
  <dimension ref="A1:C32"/>
  <sheetViews>
    <sheetView workbookViewId="0"/>
  </sheetViews>
  <sheetFormatPr baseColWidth="10" defaultRowHeight="16"/>
  <cols>
    <col min="1" max="1" width="20.33203125" customWidth="1"/>
    <col min="2" max="2" width="43.6640625" customWidth="1"/>
    <col min="3" max="3" width="19.5" customWidth="1"/>
    <col min="4" max="18" width="8.6640625" customWidth="1"/>
  </cols>
  <sheetData>
    <row r="1" spans="1:3" ht="24" customHeight="1">
      <c r="A1" s="14"/>
      <c r="B1" s="14" t="s">
        <v>85</v>
      </c>
      <c r="C1" s="16" t="s">
        <v>86</v>
      </c>
    </row>
    <row r="2" spans="1:3" ht="24" customHeight="1">
      <c r="A2" s="14" t="s">
        <v>87</v>
      </c>
      <c r="B2" s="31" t="s">
        <v>88</v>
      </c>
      <c r="C2" s="12">
        <v>1</v>
      </c>
    </row>
    <row r="3" spans="1:3" ht="24" customHeight="1">
      <c r="A3" s="14" t="s">
        <v>89</v>
      </c>
      <c r="B3" s="31" t="s">
        <v>90</v>
      </c>
      <c r="C3" s="12">
        <v>1</v>
      </c>
    </row>
    <row r="4" spans="1:3" ht="24" customHeight="1">
      <c r="A4" s="14" t="s">
        <v>91</v>
      </c>
      <c r="B4" s="31" t="s">
        <v>92</v>
      </c>
      <c r="C4" s="12">
        <v>0</v>
      </c>
    </row>
    <row r="5" spans="1:3" ht="24" customHeight="1">
      <c r="A5" s="14" t="s">
        <v>93</v>
      </c>
      <c r="B5" s="31" t="s">
        <v>94</v>
      </c>
      <c r="C5" s="12">
        <v>1</v>
      </c>
    </row>
    <row r="6" spans="1:3" ht="24" customHeight="1">
      <c r="A6" s="14" t="s">
        <v>95</v>
      </c>
      <c r="B6" s="31" t="s">
        <v>96</v>
      </c>
      <c r="C6" s="12">
        <v>1</v>
      </c>
    </row>
    <row r="7" spans="1:3" ht="24" customHeight="1">
      <c r="A7" s="14" t="s">
        <v>97</v>
      </c>
      <c r="B7" s="31" t="s">
        <v>98</v>
      </c>
      <c r="C7" s="12">
        <v>6</v>
      </c>
    </row>
    <row r="8" spans="1:3" ht="3" customHeight="1">
      <c r="A8" s="32"/>
      <c r="B8" s="33"/>
      <c r="C8" s="33"/>
    </row>
    <row r="9" spans="1:3" ht="24" customHeight="1">
      <c r="A9" s="14"/>
      <c r="B9" s="14" t="s">
        <v>99</v>
      </c>
      <c r="C9" s="16" t="s">
        <v>100</v>
      </c>
    </row>
    <row r="10" spans="1:3" ht="24" customHeight="1">
      <c r="A10" s="17" t="s">
        <v>101</v>
      </c>
      <c r="B10" s="34" t="s">
        <v>102</v>
      </c>
      <c r="C10" s="35"/>
    </row>
    <row r="11" spans="1:3" ht="24" customHeight="1">
      <c r="A11" s="17" t="s">
        <v>103</v>
      </c>
      <c r="B11" s="34" t="s">
        <v>104</v>
      </c>
      <c r="C11" s="35" t="s">
        <v>105</v>
      </c>
    </row>
    <row r="12" spans="1:3" ht="24" customHeight="1">
      <c r="A12" s="17" t="s">
        <v>106</v>
      </c>
      <c r="B12" s="34" t="s">
        <v>107</v>
      </c>
      <c r="C12" s="36" t="s">
        <v>108</v>
      </c>
    </row>
    <row r="13" spans="1:3" ht="24" customHeight="1">
      <c r="A13" s="17" t="s">
        <v>109</v>
      </c>
      <c r="B13" s="34" t="s">
        <v>110</v>
      </c>
      <c r="C13" s="115" t="s">
        <v>111</v>
      </c>
    </row>
    <row r="14" spans="1:3" ht="24" customHeight="1">
      <c r="A14" s="17" t="s">
        <v>112</v>
      </c>
      <c r="B14" s="34" t="s">
        <v>113</v>
      </c>
      <c r="C14" s="116"/>
    </row>
    <row r="15" spans="1:3" ht="24" customHeight="1">
      <c r="A15" s="17" t="s">
        <v>114</v>
      </c>
      <c r="B15" s="34" t="s">
        <v>115</v>
      </c>
      <c r="C15" s="116"/>
    </row>
    <row r="16" spans="1:3" ht="32" customHeight="1">
      <c r="A16" s="17" t="s">
        <v>116</v>
      </c>
      <c r="B16" s="34" t="s">
        <v>117</v>
      </c>
      <c r="C16" s="116"/>
    </row>
    <row r="17" spans="1:3" ht="24" customHeight="1">
      <c r="A17" s="17" t="s">
        <v>118</v>
      </c>
      <c r="B17" s="37" t="s">
        <v>119</v>
      </c>
      <c r="C17" s="116"/>
    </row>
    <row r="18" spans="1:3" ht="36">
      <c r="A18" s="17" t="s">
        <v>120</v>
      </c>
      <c r="B18" s="34" t="s">
        <v>117</v>
      </c>
      <c r="C18" s="117"/>
    </row>
    <row r="19" spans="1:3" ht="24" customHeight="1">
      <c r="A19" s="17" t="s">
        <v>121</v>
      </c>
      <c r="B19" s="34"/>
      <c r="C19" s="35"/>
    </row>
    <row r="20" spans="1:3" ht="30">
      <c r="A20" s="15" t="s">
        <v>122</v>
      </c>
      <c r="B20" s="34" t="s">
        <v>123</v>
      </c>
      <c r="C20" s="35" t="s">
        <v>124</v>
      </c>
    </row>
    <row r="21" spans="1:3" ht="24" customHeight="1">
      <c r="A21" s="17" t="s">
        <v>125</v>
      </c>
      <c r="B21" s="34" t="s">
        <v>126</v>
      </c>
      <c r="C21" s="35"/>
    </row>
    <row r="22" spans="1:3" ht="30">
      <c r="A22" s="15" t="s">
        <v>127</v>
      </c>
      <c r="B22" s="37" t="s">
        <v>128</v>
      </c>
      <c r="C22" s="38" t="s">
        <v>129</v>
      </c>
    </row>
    <row r="23" spans="1:3" ht="24" customHeight="1">
      <c r="A23" s="15" t="s">
        <v>130</v>
      </c>
      <c r="B23" s="37" t="s">
        <v>131</v>
      </c>
      <c r="C23" s="118" t="s">
        <v>132</v>
      </c>
    </row>
    <row r="24" spans="1:3" ht="24" customHeight="1">
      <c r="A24" s="15" t="s">
        <v>133</v>
      </c>
      <c r="B24" s="34" t="s">
        <v>81</v>
      </c>
      <c r="C24" s="118"/>
    </row>
    <row r="25" spans="1:3" ht="24" customHeight="1">
      <c r="A25" s="15" t="s">
        <v>134</v>
      </c>
      <c r="B25" s="37" t="s">
        <v>135</v>
      </c>
      <c r="C25" s="118"/>
    </row>
    <row r="26" spans="1:3" ht="24" customHeight="1">
      <c r="A26" s="17" t="s">
        <v>136</v>
      </c>
      <c r="B26" s="34" t="s">
        <v>137</v>
      </c>
      <c r="C26" s="118"/>
    </row>
    <row r="27" spans="1:3" ht="24" customHeight="1">
      <c r="A27" s="17" t="s">
        <v>138</v>
      </c>
      <c r="B27" s="34" t="s">
        <v>137</v>
      </c>
      <c r="C27" s="118"/>
    </row>
    <row r="28" spans="1:3" ht="24" customHeight="1">
      <c r="A28" s="17" t="s">
        <v>139</v>
      </c>
      <c r="B28" s="34" t="s">
        <v>137</v>
      </c>
      <c r="C28" s="118"/>
    </row>
    <row r="29" spans="1:3" ht="24" customHeight="1">
      <c r="A29" s="17" t="s">
        <v>140</v>
      </c>
      <c r="B29" s="34" t="s">
        <v>137</v>
      </c>
      <c r="C29" s="118"/>
    </row>
    <row r="30" spans="1:3" ht="24" customHeight="1">
      <c r="A30" s="17" t="s">
        <v>141</v>
      </c>
      <c r="B30" s="34"/>
      <c r="C30" s="118"/>
    </row>
    <row r="31" spans="1:3" ht="24" customHeight="1">
      <c r="A31" s="15" t="s">
        <v>142</v>
      </c>
      <c r="B31" s="34" t="s">
        <v>137</v>
      </c>
      <c r="C31" s="119" t="s">
        <v>143</v>
      </c>
    </row>
    <row r="32" spans="1:3" ht="24" customHeight="1">
      <c r="A32" s="15" t="s">
        <v>144</v>
      </c>
      <c r="B32" s="34" t="s">
        <v>137</v>
      </c>
      <c r="C32" s="120"/>
    </row>
  </sheetData>
  <mergeCells count="4">
    <mergeCell ref="C13:C18"/>
    <mergeCell ref="C23:C25"/>
    <mergeCell ref="C26:C30"/>
    <mergeCell ref="C31:C32"/>
  </mergeCells>
  <phoneticPr fontId="26" type="noConversion"/>
  <dataValidations count="5">
    <dataValidation type="list" errorStyle="warning" allowBlank="1" showInputMessage="1" showErrorMessage="1" error="请输入一个列表中的值" sqref="B2" xr:uid="{00000000-0002-0000-0400-000000000000}">
      <formula1>"RG-EG3220,RG-EG3210"</formula1>
    </dataValidation>
    <dataValidation type="list" errorStyle="warning" allowBlank="1" showInputMessage="1" showErrorMessage="1" error="请输入一个列表中的值" sqref="B12" xr:uid="{00000000-0002-0000-0400-000001000000}">
      <formula1>"新增,搬家,撤租"</formula1>
    </dataValidation>
    <dataValidation type="list" errorStyle="warning" allowBlank="1" showInputMessage="1" showErrorMessage="1" error="请输入一个列表中的值" sqref="B3" xr:uid="{00000000-0002-0000-0400-000002000000}">
      <formula1>"RG-S5750C-28GT4XS-H,RG-S5750V2-28GT4XS-L,RG-S5760C-24GT8XS-X"</formula1>
    </dataValidation>
    <dataValidation type="list" errorStyle="warning" allowBlank="1" showInputMessage="1" showErrorMessage="1" error="请输入一个列表中的值" sqref="B10" xr:uid="{00000000-0002-0000-0400-000003000000}">
      <formula1>"双师&amp;面授,双师,面授,OMO"</formula1>
    </dataValidation>
    <dataValidation type="list" errorStyle="warning" allowBlank="1" showInputMessage="1" showErrorMessage="1" error="请输入一个列表中的值" sqref="B6" xr:uid="{00000000-0002-0000-0400-000004000000}">
      <formula1>"RG-S2910-24GT4SFP-UP-H,"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FFC000"/>
  </sheetPr>
  <dimension ref="A1:T200"/>
  <sheetViews>
    <sheetView tabSelected="1" topLeftCell="A29" workbookViewId="0">
      <selection activeCell="B2" sqref="B2:D82"/>
    </sheetView>
  </sheetViews>
  <sheetFormatPr baseColWidth="10" defaultRowHeight="16"/>
  <cols>
    <col min="1" max="1" width="4.83203125" customWidth="1"/>
    <col min="2" max="2" width="8.1640625" customWidth="1"/>
    <col min="3" max="3" width="23.83203125" customWidth="1"/>
    <col min="4" max="4" width="43.83203125" customWidth="1"/>
    <col min="5" max="5" width="3.5" customWidth="1"/>
    <col min="6" max="6" width="17" customWidth="1"/>
    <col min="7" max="7" width="20.33203125" customWidth="1"/>
    <col min="8" max="8" width="14.33203125" customWidth="1"/>
    <col min="9" max="9" width="8.83203125" customWidth="1"/>
    <col min="10" max="11" width="9" customWidth="1"/>
    <col min="12" max="20" width="8.83203125" customWidth="1"/>
  </cols>
  <sheetData>
    <row r="1" spans="1:20" ht="19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0" ht="41" customHeight="1">
      <c r="A2" s="39"/>
      <c r="B2" s="121" t="s">
        <v>145</v>
      </c>
      <c r="C2" s="122"/>
      <c r="D2" s="123"/>
      <c r="E2" s="40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spans="1:20" ht="19" customHeight="1">
      <c r="A3" s="39"/>
      <c r="B3" s="124" t="s">
        <v>146</v>
      </c>
      <c r="C3" s="41" t="s">
        <v>147</v>
      </c>
      <c r="D3" s="42" t="str">
        <f ca="1">INDIRECT("校区信息!B10")</f>
        <v>双师</v>
      </c>
      <c r="E3" s="40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</row>
    <row r="4" spans="1:20" ht="19" customHeight="1">
      <c r="A4" s="39"/>
      <c r="B4" s="125"/>
      <c r="C4" s="43" t="s">
        <v>148</v>
      </c>
      <c r="D4" s="44" t="str">
        <f ca="1">INDIRECT("校区信息!B12")</f>
        <v>新增</v>
      </c>
      <c r="E4" s="40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</row>
    <row r="5" spans="1:20" ht="19" customHeight="1">
      <c r="A5" s="39"/>
      <c r="B5" s="125"/>
      <c r="C5" s="43" t="s">
        <v>149</v>
      </c>
      <c r="D5" s="44" t="str">
        <f ca="1">INDIRECT("校区信息!B13")</f>
        <v>盐城市</v>
      </c>
      <c r="E5" s="127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</row>
    <row r="6" spans="1:20" ht="19" customHeight="1">
      <c r="A6" s="39"/>
      <c r="B6" s="125"/>
      <c r="C6" s="43" t="s">
        <v>150</v>
      </c>
      <c r="D6" s="44" t="str">
        <f ca="1">INDIRECT("校区信息!B14")</f>
        <v>盐南高新区</v>
      </c>
      <c r="E6" s="127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spans="1:20" ht="19" customHeight="1">
      <c r="A7" s="39"/>
      <c r="B7" s="125"/>
      <c r="C7" s="43" t="s">
        <v>151</v>
      </c>
      <c r="D7" s="44" t="str">
        <f ca="1">INDIRECT("校区信息!B15")</f>
        <v>盐城市金宝服务中心</v>
      </c>
      <c r="E7" s="127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</row>
    <row r="8" spans="1:20" ht="30" customHeight="1">
      <c r="A8" s="39"/>
      <c r="B8" s="125"/>
      <c r="C8" s="43" t="s">
        <v>152</v>
      </c>
      <c r="D8" s="44" t="str">
        <f ca="1">INDIRECT("校区信息!B16")</f>
        <v>盐城市城南新区世纪大道611号凤凰文化广场4幢101室（6号楼）</v>
      </c>
      <c r="E8" s="127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</row>
    <row r="9" spans="1:20" ht="19" customHeight="1">
      <c r="A9" s="39"/>
      <c r="B9" s="125"/>
      <c r="C9" s="43" t="s">
        <v>153</v>
      </c>
      <c r="D9" s="44" t="str">
        <f ca="1">INDIRECT("校区信息!B17")</f>
        <v>盐城市金宝教学点</v>
      </c>
      <c r="E9" s="127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ht="30" customHeight="1">
      <c r="A10" s="39"/>
      <c r="B10" s="125"/>
      <c r="C10" s="43" t="s">
        <v>154</v>
      </c>
      <c r="D10" s="44" t="str">
        <f ca="1">INDIRECT("校区信息!B18")</f>
        <v>盐城市城南新区世纪大道611号凤凰文化广场4幢101室（6号楼）</v>
      </c>
      <c r="E10" s="127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ht="19" customHeight="1">
      <c r="A11" s="39"/>
      <c r="B11" s="126"/>
      <c r="C11" s="45" t="s">
        <v>155</v>
      </c>
      <c r="D11" s="46" t="str">
        <f ca="1">INDIRECT("校区信息!B21")</f>
        <v>王传奇</v>
      </c>
      <c r="E11" s="127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ht="27" customHeight="1">
      <c r="A12" s="39"/>
      <c r="B12" s="124" t="s">
        <v>156</v>
      </c>
      <c r="C12" s="47" t="str">
        <f>G24</f>
        <v>工程研发中心运维安全部</v>
      </c>
      <c r="D12" s="42" t="str">
        <f ca="1">INDIRECT("G25")</f>
        <v>黄建朋</v>
      </c>
      <c r="E12" s="127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spans="1:20" ht="27" customHeight="1">
      <c r="A13" s="39"/>
      <c r="B13" s="126"/>
      <c r="C13" s="48" t="s">
        <v>157</v>
      </c>
      <c r="D13" s="49">
        <f ca="1">INDIRECT("G26")</f>
        <v>44418</v>
      </c>
      <c r="E13" s="127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1:20" ht="19" customHeight="1">
      <c r="A14" s="39"/>
      <c r="B14" s="50"/>
      <c r="C14" s="128" t="s">
        <v>158</v>
      </c>
      <c r="D14" s="129"/>
      <c r="E14" s="40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130" t="s">
        <v>159</v>
      </c>
    </row>
    <row r="15" spans="1:20" ht="40" customHeight="1">
      <c r="A15" s="39"/>
      <c r="B15" s="51" t="s">
        <v>160</v>
      </c>
      <c r="C15" s="127" t="str">
        <f ca="1">"IPS出口:    "&amp;INDIRECT("公网与专线信息!H2")&amp;INDIRECT("公网与专线信息!I2")&amp;"M     "&amp;"专线号："&amp;INDIRECT("公网与专线信息!J2")&amp;"     交换机-汇聚："&amp;INDIRECT("公网与专线信息!N2")&amp;CHAR(10)&amp;"可用IP地址:"&amp;INDIRECT("公网与专线信息!B2")&amp;"     子网掩码:"&amp;INDIRECT("公网与专线信息!C2")&amp;"     网关:"&amp;INDIRECT("公网与专线信息!D2")</f>
        <v>IPS出口:    电信50M     专线号：HLWZX51520210621205     交换机-汇聚：G0/24
可用IP地址:222.188.114.46     子网掩码:255.255.255.252     网关:222.188.114.45</v>
      </c>
      <c r="D15" s="133"/>
      <c r="E15" s="4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131"/>
    </row>
    <row r="16" spans="1:20" ht="40" customHeight="1">
      <c r="A16" s="39"/>
      <c r="B16" s="51"/>
      <c r="C16" s="127" t="str">
        <f ca="1">"ITS出口:    "&amp;INDIRECT("公网与专线信息!H3")&amp;INDIRECT("公网与专线信息!I3")&amp;"M     "&amp;"专线号："&amp;INDIRECT("公网与专线信息!J3")&amp;"     交换机-汇聚："&amp;INDIRECT("公网与专线信息!N3")&amp;CHAR(10)&amp;"可用IP地址:"&amp;INDIRECT("公网与专线信息!B3")&amp;"     子网掩码:"&amp;INDIRECT("公网与专线信息!C3")&amp;"     网关:"&amp;INDIRECT("公网与专线信息!D3")</f>
        <v>ITS出口:    电信50M     专线号：HLWZX51520210621205     交换机-汇聚：G0/22
可用IP地址:1.1.1.1     子网掩码:255.255.255.0     网关:1.1.1.2</v>
      </c>
      <c r="D16" s="133"/>
      <c r="E16" s="40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131"/>
    </row>
    <row r="17" spans="1:20" ht="40" customHeight="1">
      <c r="A17" s="39"/>
      <c r="B17" s="51"/>
      <c r="C17" s="127" t="str">
        <f ca="1">"到IDC P2P:    "&amp;INDIRECT("公网与专线信息!H4")&amp;INDIRECT("公网与专线信息!I4")&amp;"M     "&amp;"专线号："&amp;INDIRECT("公网与专线信息!J4")&amp;"     交换机-汇聚："&amp;INDIRECT("公网与专线信息!N4")</f>
        <v>到IDC P2P:    M     专线号：     交换机-汇聚：</v>
      </c>
      <c r="D17" s="133"/>
      <c r="E17" s="40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131"/>
    </row>
    <row r="18" spans="1:20" ht="19" customHeight="1">
      <c r="A18" s="39"/>
      <c r="B18" s="51"/>
      <c r="C18" s="134" t="s">
        <v>161</v>
      </c>
      <c r="D18" s="135"/>
      <c r="E18" s="40"/>
      <c r="F18" s="53" t="s">
        <v>162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131"/>
    </row>
    <row r="19" spans="1:20" ht="48" customHeight="1">
      <c r="A19" s="39"/>
      <c r="B19" s="51"/>
      <c r="C19" s="136" t="str">
        <f ca="1">INDIRECT("校区信息!A19")&amp;": "&amp;INDIRECT("校区信息!B19")&amp;""&amp;INDIRECT("校区信息!A20")&amp;": "&amp;INDIRECT("校区信息!B20")</f>
        <v>直播间编号: 教室编号
(,间隔): 编号:101，102，103，104，105，106</v>
      </c>
      <c r="D19" s="137"/>
      <c r="E19" s="40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131"/>
    </row>
    <row r="20" spans="1:20" ht="19" customHeight="1">
      <c r="A20" s="39"/>
      <c r="B20" s="51"/>
      <c r="C20" s="138" t="s">
        <v>163</v>
      </c>
      <c r="D20" s="139"/>
      <c r="E20" s="40"/>
      <c r="F20" s="54" t="s">
        <v>164</v>
      </c>
      <c r="G20" s="55"/>
      <c r="H20" s="56"/>
      <c r="I20" s="39"/>
      <c r="J20" s="54" t="s">
        <v>165</v>
      </c>
      <c r="K20" s="56" t="s">
        <v>166</v>
      </c>
      <c r="L20" s="39"/>
      <c r="M20" s="39"/>
      <c r="N20" s="39"/>
      <c r="O20" s="39"/>
      <c r="P20" s="39"/>
      <c r="Q20" s="39"/>
      <c r="R20" s="39"/>
      <c r="S20" s="39"/>
      <c r="T20" s="131"/>
    </row>
    <row r="21" spans="1:20" ht="19" customHeight="1">
      <c r="A21" s="39"/>
      <c r="B21" s="51"/>
      <c r="C21" s="127" t="str">
        <f ca="1">"ITS服务器主机名:"&amp;G28</f>
        <v xml:space="preserve">ITS服务器主机名: </v>
      </c>
      <c r="D21" s="133"/>
      <c r="E21" s="40"/>
      <c r="F21" s="57" t="s">
        <v>167</v>
      </c>
      <c r="G21" s="58" t="s">
        <v>70</v>
      </c>
      <c r="H21" s="59" t="str">
        <f ca="1">INDIRECT("公网与专线信息!H2")</f>
        <v>电信</v>
      </c>
      <c r="I21" s="39"/>
      <c r="J21" s="60"/>
      <c r="K21" s="61"/>
      <c r="L21" s="39"/>
      <c r="M21" s="39"/>
      <c r="N21" s="39"/>
      <c r="O21" s="39"/>
      <c r="P21" s="39"/>
      <c r="Q21" s="39"/>
      <c r="R21" s="39"/>
      <c r="S21" s="39"/>
      <c r="T21" s="131"/>
    </row>
    <row r="22" spans="1:20" ht="19" customHeight="1">
      <c r="A22" s="39"/>
      <c r="B22" s="51"/>
      <c r="C22" s="127" t="str">
        <f ca="1">"ITS服务器备机名:"&amp;G29</f>
        <v xml:space="preserve">ITS服务器备机名: </v>
      </c>
      <c r="D22" s="133"/>
      <c r="E22" s="127"/>
      <c r="F22" s="57" t="s">
        <v>168</v>
      </c>
      <c r="G22" s="58" t="s">
        <v>80</v>
      </c>
      <c r="H22" s="59" t="str">
        <f ca="1">INDIRECT("公网与专线信息!H3")</f>
        <v>电信</v>
      </c>
      <c r="I22" s="39"/>
      <c r="J22" s="60"/>
      <c r="K22" s="61"/>
      <c r="L22" s="39"/>
      <c r="M22" s="39"/>
      <c r="N22" s="39"/>
      <c r="O22" s="39"/>
      <c r="P22" s="39"/>
      <c r="Q22" s="39"/>
      <c r="R22" s="39"/>
      <c r="S22" s="39"/>
      <c r="T22" s="131"/>
    </row>
    <row r="23" spans="1:20" ht="19" customHeight="1">
      <c r="A23" s="39"/>
      <c r="B23" s="51"/>
      <c r="C23" s="138" t="s">
        <v>169</v>
      </c>
      <c r="D23" s="139"/>
      <c r="E23" s="127"/>
      <c r="F23" s="57" t="s">
        <v>170</v>
      </c>
      <c r="G23" s="58" t="s">
        <v>171</v>
      </c>
      <c r="H23" s="59"/>
      <c r="I23" s="39"/>
      <c r="J23" s="60"/>
      <c r="K23" s="61"/>
      <c r="L23" s="39"/>
      <c r="M23" s="39"/>
      <c r="N23" s="39"/>
      <c r="O23" s="39"/>
      <c r="P23" s="39"/>
      <c r="Q23" s="39"/>
      <c r="R23" s="39"/>
      <c r="S23" s="39"/>
      <c r="T23" s="131"/>
    </row>
    <row r="24" spans="1:20" ht="19" customHeight="1">
      <c r="A24" s="39"/>
      <c r="B24" s="51"/>
      <c r="C24" s="140" t="s">
        <v>172</v>
      </c>
      <c r="D24" s="141"/>
      <c r="E24" s="127"/>
      <c r="F24" s="57" t="s">
        <v>173</v>
      </c>
      <c r="G24" s="64" t="s">
        <v>174</v>
      </c>
      <c r="H24" s="59"/>
      <c r="I24" s="39"/>
      <c r="J24" s="60"/>
      <c r="K24" s="61"/>
      <c r="L24" s="39"/>
      <c r="M24" s="39"/>
      <c r="N24" s="39"/>
      <c r="O24" s="39"/>
      <c r="P24" s="39"/>
      <c r="Q24" s="39"/>
      <c r="R24" s="39"/>
      <c r="S24" s="39"/>
      <c r="T24" s="131"/>
    </row>
    <row r="25" spans="1:20" ht="19" hidden="1" customHeight="1">
      <c r="A25" s="39"/>
      <c r="B25" s="51"/>
      <c r="C25" s="127" t="str">
        <f ca="1">"["&amp;H22&amp;"] TCP:"&amp;G23&amp;"1:4344     &lt;----&gt;     "&amp;G22&amp;":14344"</f>
        <v>[电信] TCP:10.249.41.1:4344     &lt;----&gt;     1.1.1.1:14344</v>
      </c>
      <c r="D25" s="133"/>
      <c r="E25" s="127"/>
      <c r="F25" s="57" t="s">
        <v>175</v>
      </c>
      <c r="G25" s="64" t="s">
        <v>265</v>
      </c>
      <c r="H25" s="59"/>
      <c r="I25" s="39"/>
      <c r="J25" s="60" t="s">
        <v>177</v>
      </c>
      <c r="K25" s="61"/>
      <c r="L25" s="39"/>
      <c r="M25" s="39"/>
      <c r="N25" s="39"/>
      <c r="O25" s="39"/>
      <c r="P25" s="39"/>
      <c r="Q25" s="39"/>
      <c r="R25" s="39"/>
      <c r="S25" s="39"/>
      <c r="T25" s="131"/>
    </row>
    <row r="26" spans="1:20" ht="19" hidden="1" customHeight="1">
      <c r="A26" s="39"/>
      <c r="B26" s="51"/>
      <c r="C26" s="127" t="str">
        <f ca="1">"["&amp;H22&amp;"] TCP:"&amp;G23&amp;"1:22     &lt;----&gt;     "&amp;G22&amp;":11022"</f>
        <v>[电信] TCP:10.249.41.1:22     &lt;----&gt;     1.1.1.1:11022</v>
      </c>
      <c r="D26" s="133"/>
      <c r="E26" s="127"/>
      <c r="F26" s="65" t="s">
        <v>157</v>
      </c>
      <c r="G26" s="66">
        <v>44418</v>
      </c>
      <c r="H26" s="67"/>
      <c r="I26" s="39"/>
      <c r="J26" s="60" t="s">
        <v>177</v>
      </c>
      <c r="K26" s="61"/>
      <c r="L26" s="39"/>
      <c r="M26" s="39"/>
      <c r="N26" s="39"/>
      <c r="O26" s="39"/>
      <c r="P26" s="39"/>
      <c r="Q26" s="39"/>
      <c r="R26" s="39"/>
      <c r="S26" s="39"/>
      <c r="T26" s="131"/>
    </row>
    <row r="27" spans="1:20" ht="19" customHeight="1">
      <c r="A27" s="39"/>
      <c r="B27" s="51"/>
      <c r="C27" s="127" t="str">
        <f ca="1">"["&amp;H21&amp;"] TCP:"&amp;G23&amp;"1:4344     &lt;----&gt;     "&amp;G21&amp;":14344"</f>
        <v>[电信] TCP:10.249.41.1:4344     &lt;----&gt;     222.188.114.46:14344</v>
      </c>
      <c r="D27" s="133"/>
      <c r="E27" s="127"/>
      <c r="F27" s="53" t="s">
        <v>162</v>
      </c>
      <c r="G27" s="39"/>
      <c r="H27" s="39"/>
      <c r="I27" s="39"/>
      <c r="J27" s="60" t="s">
        <v>178</v>
      </c>
      <c r="K27" s="61"/>
      <c r="L27" s="39"/>
      <c r="M27" s="39"/>
      <c r="N27" s="39"/>
      <c r="O27" s="39"/>
      <c r="P27" s="39"/>
      <c r="Q27" s="39"/>
      <c r="R27" s="39"/>
      <c r="S27" s="39"/>
      <c r="T27" s="131"/>
    </row>
    <row r="28" spans="1:20" ht="19" customHeight="1">
      <c r="A28" s="39"/>
      <c r="B28" s="51"/>
      <c r="C28" s="142" t="str">
        <f ca="1">"["&amp;H21&amp;"] TCP:"&amp;G23&amp;"1:22     &lt;----&gt;     "&amp;G21&amp;":11022"</f>
        <v>[电信] TCP:10.249.41.1:22     &lt;----&gt;     222.188.114.46:11022</v>
      </c>
      <c r="D28" s="133"/>
      <c r="E28" s="127"/>
      <c r="F28" s="68" t="s">
        <v>142</v>
      </c>
      <c r="G28" s="69" t="str">
        <f ca="1">INDIRECT("校区信息!B31")</f>
        <v xml:space="preserve"> </v>
      </c>
      <c r="H28" s="70"/>
      <c r="I28" s="39"/>
      <c r="J28" s="60" t="s">
        <v>178</v>
      </c>
      <c r="K28" s="61"/>
      <c r="L28" s="39"/>
      <c r="M28" s="39"/>
      <c r="N28" s="39"/>
      <c r="O28" s="39"/>
      <c r="P28" s="39"/>
      <c r="Q28" s="39"/>
      <c r="R28" s="39"/>
      <c r="S28" s="39"/>
      <c r="T28" s="131"/>
    </row>
    <row r="29" spans="1:20" ht="19" customHeight="1">
      <c r="A29" s="39"/>
      <c r="B29" s="51"/>
      <c r="C29" s="62" t="s">
        <v>179</v>
      </c>
      <c r="D29" s="63"/>
      <c r="E29" s="127"/>
      <c r="F29" s="65" t="s">
        <v>144</v>
      </c>
      <c r="G29" s="71" t="str">
        <f ca="1">INDIRECT("校区信息!B32")</f>
        <v xml:space="preserve"> </v>
      </c>
      <c r="H29" s="67"/>
      <c r="I29" s="39"/>
      <c r="J29" s="60"/>
      <c r="K29" s="61"/>
      <c r="L29" s="39"/>
      <c r="M29" s="39"/>
      <c r="N29" s="39"/>
      <c r="O29" s="39"/>
      <c r="P29" s="39"/>
      <c r="Q29" s="39"/>
      <c r="R29" s="39"/>
      <c r="S29" s="39"/>
      <c r="T29" s="131"/>
    </row>
    <row r="30" spans="1:20" ht="19" hidden="1" customHeight="1">
      <c r="A30" s="39"/>
      <c r="B30" s="51"/>
      <c r="C30" s="127" t="str">
        <f ca="1">"["&amp;H22&amp;"] TCP:"&amp;G23&amp;"2:4344     &lt;----&gt;     "&amp;G22&amp;":24344"</f>
        <v>[电信] TCP:10.249.41.2:4344     &lt;----&gt;     1.1.1.1:24344</v>
      </c>
      <c r="D30" s="133"/>
      <c r="E30" s="127"/>
      <c r="F30" s="54" t="s">
        <v>180</v>
      </c>
      <c r="G30" s="55"/>
      <c r="H30" s="56"/>
      <c r="I30" s="39"/>
      <c r="J30" s="60" t="s">
        <v>177</v>
      </c>
      <c r="K30" s="61"/>
      <c r="L30" s="39"/>
      <c r="M30" s="39"/>
      <c r="N30" s="39"/>
      <c r="O30" s="39"/>
      <c r="P30" s="39"/>
      <c r="Q30" s="39"/>
      <c r="R30" s="39"/>
      <c r="S30" s="39"/>
      <c r="T30" s="131"/>
    </row>
    <row r="31" spans="1:20" ht="19" hidden="1" customHeight="1">
      <c r="A31" s="39"/>
      <c r="B31" s="51"/>
      <c r="C31" s="127" t="str">
        <f ca="1">"["&amp;H22&amp;"] TCP:"&amp;G23&amp;"2:22     &lt;----&gt;     "&amp;G22&amp;":12022"</f>
        <v>[电信] TCP:10.249.41.2:22     &lt;----&gt;     1.1.1.1:12022</v>
      </c>
      <c r="D31" s="133"/>
      <c r="E31" s="127"/>
      <c r="F31" s="57" t="s">
        <v>181</v>
      </c>
      <c r="G31" s="64" t="s">
        <v>182</v>
      </c>
      <c r="H31" s="59"/>
      <c r="I31" s="39"/>
      <c r="J31" s="60" t="s">
        <v>177</v>
      </c>
      <c r="K31" s="61"/>
      <c r="L31" s="39"/>
      <c r="M31" s="39"/>
      <c r="N31" s="39"/>
      <c r="O31" s="39"/>
      <c r="P31" s="39"/>
      <c r="Q31" s="39"/>
      <c r="R31" s="39"/>
      <c r="S31" s="39"/>
      <c r="T31" s="131"/>
    </row>
    <row r="32" spans="1:20" ht="19" customHeight="1">
      <c r="A32" s="39"/>
      <c r="B32" s="51"/>
      <c r="C32" s="127" t="str">
        <f ca="1">"["&amp;H21&amp;"] TCP:"&amp;G23&amp;"2:4344     &lt;----&gt;     "&amp;G21&amp;":24344"</f>
        <v>[电信] TCP:10.249.41.2:4344     &lt;----&gt;     222.188.114.46:24344</v>
      </c>
      <c r="D32" s="133"/>
      <c r="E32" s="127"/>
      <c r="F32" s="57" t="s">
        <v>183</v>
      </c>
      <c r="G32" s="64" t="s">
        <v>182</v>
      </c>
      <c r="H32" s="59"/>
      <c r="I32" s="39"/>
      <c r="J32" s="60" t="s">
        <v>178</v>
      </c>
      <c r="K32" s="61"/>
      <c r="L32" s="39"/>
      <c r="M32" s="39"/>
      <c r="N32" s="39"/>
      <c r="O32" s="39"/>
      <c r="P32" s="39"/>
      <c r="Q32" s="39"/>
      <c r="R32" s="39"/>
      <c r="S32" s="39"/>
      <c r="T32" s="131"/>
    </row>
    <row r="33" spans="1:20" ht="19" customHeight="1">
      <c r="A33" s="39"/>
      <c r="B33" s="51"/>
      <c r="C33" s="127" t="str">
        <f ca="1">"["&amp;H21&amp;"] TCP:"&amp;G23&amp;"2:22     &lt;----&gt;     "&amp;G21&amp;":12022"</f>
        <v>[电信] TCP:10.249.41.2:22     &lt;----&gt;     222.188.114.46:12022</v>
      </c>
      <c r="D33" s="133"/>
      <c r="E33" s="127"/>
      <c r="F33" s="57" t="s">
        <v>184</v>
      </c>
      <c r="G33" s="64" t="s">
        <v>182</v>
      </c>
      <c r="H33" s="59"/>
      <c r="I33" s="39"/>
      <c r="J33" s="60" t="s">
        <v>178</v>
      </c>
      <c r="K33" s="61"/>
      <c r="L33" s="39"/>
      <c r="M33" s="39"/>
      <c r="N33" s="39"/>
      <c r="O33" s="39"/>
      <c r="P33" s="39"/>
      <c r="Q33" s="39"/>
      <c r="R33" s="39"/>
      <c r="S33" s="39"/>
      <c r="T33" s="131"/>
    </row>
    <row r="34" spans="1:20" ht="19" customHeight="1">
      <c r="A34" s="39"/>
      <c r="B34" s="51"/>
      <c r="C34" s="127"/>
      <c r="D34" s="133"/>
      <c r="E34" s="127"/>
      <c r="F34" s="57" t="s">
        <v>185</v>
      </c>
      <c r="G34" s="64" t="s">
        <v>182</v>
      </c>
      <c r="H34" s="59"/>
      <c r="I34" s="39"/>
      <c r="J34" s="60"/>
      <c r="K34" s="61"/>
      <c r="L34" s="39"/>
      <c r="M34" s="39"/>
      <c r="N34" s="39"/>
      <c r="O34" s="39"/>
      <c r="P34" s="39"/>
      <c r="Q34" s="39"/>
      <c r="R34" s="39"/>
      <c r="S34" s="39"/>
      <c r="T34" s="131"/>
    </row>
    <row r="35" spans="1:20" ht="19" customHeight="1">
      <c r="A35" s="39"/>
      <c r="B35" s="51"/>
      <c r="C35" s="134" t="s">
        <v>186</v>
      </c>
      <c r="D35" s="135"/>
      <c r="E35" s="127"/>
      <c r="F35" s="57" t="s">
        <v>187</v>
      </c>
      <c r="G35" s="64" t="s">
        <v>182</v>
      </c>
      <c r="H35" s="59"/>
      <c r="I35" s="39"/>
      <c r="J35" s="60"/>
      <c r="K35" s="61"/>
      <c r="L35" s="39"/>
      <c r="M35" s="39"/>
      <c r="N35" s="39"/>
      <c r="O35" s="39"/>
      <c r="P35" s="39"/>
      <c r="Q35" s="39"/>
      <c r="R35" s="39"/>
      <c r="S35" s="39"/>
      <c r="T35" s="131"/>
    </row>
    <row r="36" spans="1:20" ht="19" customHeight="1">
      <c r="A36" s="39"/>
      <c r="B36" s="51"/>
      <c r="C36" s="143"/>
      <c r="D36" s="144"/>
      <c r="E36" s="127"/>
      <c r="F36" s="57" t="s">
        <v>188</v>
      </c>
      <c r="G36" s="64" t="s">
        <v>182</v>
      </c>
      <c r="H36" s="59"/>
      <c r="I36" s="39"/>
      <c r="J36" s="60"/>
      <c r="K36" s="61"/>
      <c r="L36" s="39"/>
      <c r="M36" s="39"/>
      <c r="N36" s="39"/>
      <c r="O36" s="39"/>
      <c r="P36" s="39"/>
      <c r="Q36" s="39"/>
      <c r="R36" s="39"/>
      <c r="S36" s="39"/>
      <c r="T36" s="131"/>
    </row>
    <row r="37" spans="1:20" ht="19" customHeight="1">
      <c r="A37" s="39"/>
      <c r="B37" s="51"/>
      <c r="C37" s="134" t="s">
        <v>189</v>
      </c>
      <c r="D37" s="135"/>
      <c r="E37" s="127"/>
      <c r="F37" s="57" t="s">
        <v>190</v>
      </c>
      <c r="G37" s="64" t="s">
        <v>182</v>
      </c>
      <c r="H37" s="59"/>
      <c r="I37" s="39"/>
      <c r="J37" s="60"/>
      <c r="K37" s="61"/>
      <c r="L37" s="39"/>
      <c r="M37" s="39"/>
      <c r="N37" s="39"/>
      <c r="O37" s="39"/>
      <c r="P37" s="39"/>
      <c r="Q37" s="39"/>
      <c r="R37" s="39"/>
      <c r="S37" s="39"/>
      <c r="T37" s="131"/>
    </row>
    <row r="38" spans="1:20" ht="19" customHeight="1">
      <c r="A38" s="39"/>
      <c r="B38" s="51"/>
      <c r="C38" s="62" t="s">
        <v>191</v>
      </c>
      <c r="D38" s="63"/>
      <c r="E38" s="127"/>
      <c r="F38" s="57" t="s">
        <v>192</v>
      </c>
      <c r="G38" s="64" t="s">
        <v>182</v>
      </c>
      <c r="H38" s="59"/>
      <c r="I38" s="39"/>
      <c r="J38" s="60"/>
      <c r="K38" s="61" t="s">
        <v>193</v>
      </c>
      <c r="L38" s="39"/>
      <c r="M38" s="39"/>
      <c r="N38" s="39"/>
      <c r="O38" s="39"/>
      <c r="P38" s="39"/>
      <c r="Q38" s="39"/>
      <c r="R38" s="39"/>
      <c r="S38" s="39"/>
      <c r="T38" s="131"/>
    </row>
    <row r="39" spans="1:20" ht="19" hidden="1" customHeight="1">
      <c r="A39" s="39"/>
      <c r="B39" s="51"/>
      <c r="C39" s="62" t="str">
        <f ca="1">"["&amp;H22&amp;"] "&amp;G22</f>
        <v>[电信] 1.1.1.1</v>
      </c>
      <c r="D39" s="63"/>
      <c r="E39" s="127"/>
      <c r="F39" s="57" t="s">
        <v>194</v>
      </c>
      <c r="G39" s="64" t="s">
        <v>195</v>
      </c>
      <c r="H39" s="59"/>
      <c r="I39" s="39"/>
      <c r="J39" s="60" t="s">
        <v>177</v>
      </c>
      <c r="K39" s="61" t="s">
        <v>193</v>
      </c>
      <c r="L39" s="39"/>
      <c r="M39" s="39"/>
      <c r="N39" s="39"/>
      <c r="O39" s="39"/>
      <c r="P39" s="39"/>
      <c r="Q39" s="39"/>
      <c r="R39" s="39"/>
      <c r="S39" s="39"/>
      <c r="T39" s="131"/>
    </row>
    <row r="40" spans="1:20" ht="19" customHeight="1">
      <c r="A40" s="39"/>
      <c r="B40" s="51"/>
      <c r="C40" s="62" t="str">
        <f ca="1">"["&amp;H21&amp;"] "&amp;G21</f>
        <v>[电信] 222.188.114.46</v>
      </c>
      <c r="D40" s="63"/>
      <c r="E40" s="127"/>
      <c r="F40" s="57" t="s">
        <v>196</v>
      </c>
      <c r="G40" s="64" t="s">
        <v>195</v>
      </c>
      <c r="H40" s="59"/>
      <c r="I40" s="39"/>
      <c r="J40" s="60" t="s">
        <v>178</v>
      </c>
      <c r="K40" s="61" t="s">
        <v>193</v>
      </c>
      <c r="L40" s="39"/>
      <c r="M40" s="39"/>
      <c r="N40" s="39"/>
      <c r="O40" s="39"/>
      <c r="P40" s="39"/>
      <c r="Q40" s="39"/>
      <c r="R40" s="39"/>
      <c r="S40" s="39"/>
      <c r="T40" s="131"/>
    </row>
    <row r="41" spans="1:20" ht="19" customHeight="1">
      <c r="A41" s="39"/>
      <c r="B41" s="51"/>
      <c r="C41" s="62" t="s">
        <v>197</v>
      </c>
      <c r="D41" s="52"/>
      <c r="E41" s="127"/>
      <c r="F41" s="57" t="s">
        <v>198</v>
      </c>
      <c r="G41" s="64" t="s">
        <v>182</v>
      </c>
      <c r="H41" s="59"/>
      <c r="I41" s="39"/>
      <c r="J41" s="60"/>
      <c r="K41" s="61" t="s">
        <v>199</v>
      </c>
      <c r="L41" s="39"/>
      <c r="M41" s="39"/>
      <c r="N41" s="39"/>
      <c r="O41" s="39"/>
      <c r="P41" s="39"/>
      <c r="Q41" s="39"/>
      <c r="R41" s="39"/>
      <c r="S41" s="39"/>
      <c r="T41" s="131"/>
    </row>
    <row r="42" spans="1:20" ht="19" hidden="1" customHeight="1">
      <c r="A42" s="39"/>
      <c r="B42" s="51"/>
      <c r="C42" s="127" t="str">
        <f ca="1">"["&amp;H22&amp;"] TCP:"&amp;G23&amp;"254:22     &lt;----&gt;     "&amp;G22&amp;":22054"</f>
        <v>[电信] TCP:10.249.41.254:22     &lt;----&gt;     1.1.1.1:22054</v>
      </c>
      <c r="D42" s="133"/>
      <c r="E42" s="127"/>
      <c r="F42" s="57" t="s">
        <v>200</v>
      </c>
      <c r="G42" s="64" t="s">
        <v>182</v>
      </c>
      <c r="H42" s="59"/>
      <c r="I42" s="39"/>
      <c r="J42" s="60" t="s">
        <v>177</v>
      </c>
      <c r="K42" s="61" t="s">
        <v>199</v>
      </c>
      <c r="L42" s="39"/>
      <c r="M42" s="39"/>
      <c r="N42" s="39"/>
      <c r="O42" s="39"/>
      <c r="P42" s="39"/>
      <c r="Q42" s="39"/>
      <c r="R42" s="39"/>
      <c r="S42" s="39"/>
      <c r="T42" s="131"/>
    </row>
    <row r="43" spans="1:20" ht="19" hidden="1" customHeight="1">
      <c r="A43" s="39"/>
      <c r="B43" s="51"/>
      <c r="C43" s="127" t="str">
        <f ca="1">"["&amp;H22&amp;"] UDP:"&amp;G23&amp;"254:161     &lt;----&gt;     "&amp;G22&amp;":16154"</f>
        <v>[电信] UDP:10.249.41.254:161     &lt;----&gt;     1.1.1.1:16154</v>
      </c>
      <c r="D43" s="133"/>
      <c r="E43" s="127"/>
      <c r="F43" s="57" t="s">
        <v>201</v>
      </c>
      <c r="G43" s="64" t="s">
        <v>182</v>
      </c>
      <c r="H43" s="59"/>
      <c r="I43" s="39"/>
      <c r="J43" s="60" t="s">
        <v>177</v>
      </c>
      <c r="K43" s="61" t="s">
        <v>199</v>
      </c>
      <c r="L43" s="39"/>
      <c r="M43" s="39"/>
      <c r="N43" s="39"/>
      <c r="O43" s="39"/>
      <c r="P43" s="39"/>
      <c r="Q43" s="39"/>
      <c r="R43" s="39"/>
      <c r="S43" s="39"/>
      <c r="T43" s="131"/>
    </row>
    <row r="44" spans="1:20" ht="19" customHeight="1">
      <c r="A44" s="39"/>
      <c r="B44" s="51"/>
      <c r="C44" s="127" t="str">
        <f ca="1">"["&amp;H21&amp;"] TCP:"&amp;G23&amp;"254:22     &lt;----&gt;     "&amp;G21&amp;":22054"</f>
        <v>[电信] TCP:10.249.41.254:22     &lt;----&gt;     222.188.114.46:22054</v>
      </c>
      <c r="D44" s="133"/>
      <c r="E44" s="127"/>
      <c r="F44" s="72" t="s">
        <v>202</v>
      </c>
      <c r="G44" s="71" t="s">
        <v>182</v>
      </c>
      <c r="H44" s="67"/>
      <c r="I44" s="39"/>
      <c r="J44" s="60" t="s">
        <v>178</v>
      </c>
      <c r="K44" s="61" t="s">
        <v>199</v>
      </c>
      <c r="L44" s="39"/>
      <c r="M44" s="39"/>
      <c r="N44" s="39"/>
      <c r="O44" s="39"/>
      <c r="P44" s="39"/>
      <c r="Q44" s="39"/>
      <c r="R44" s="39"/>
      <c r="S44" s="39"/>
      <c r="T44" s="131"/>
    </row>
    <row r="45" spans="1:20" ht="19" customHeight="1">
      <c r="A45" s="39"/>
      <c r="B45" s="51"/>
      <c r="C45" s="127" t="str">
        <f ca="1">"["&amp;H21&amp;"] UDP:"&amp;G23&amp;"254:161     &lt;----&gt;     "&amp;G21&amp;":16154"</f>
        <v>[电信] UDP:10.249.41.254:161     &lt;----&gt;     222.188.114.46:16154</v>
      </c>
      <c r="D45" s="133"/>
      <c r="E45" s="40"/>
      <c r="F45" s="53" t="s">
        <v>162</v>
      </c>
      <c r="G45" s="39"/>
      <c r="H45" s="39"/>
      <c r="I45" s="39"/>
      <c r="J45" s="60" t="s">
        <v>178</v>
      </c>
      <c r="K45" s="61" t="s">
        <v>199</v>
      </c>
      <c r="L45" s="39"/>
      <c r="M45" s="39"/>
      <c r="N45" s="39"/>
      <c r="O45" s="39"/>
      <c r="P45" s="39"/>
      <c r="Q45" s="39"/>
      <c r="R45" s="39"/>
      <c r="S45" s="39"/>
      <c r="T45" s="131"/>
    </row>
    <row r="46" spans="1:20" ht="30" hidden="1" customHeight="1">
      <c r="A46" s="39"/>
      <c r="B46" s="51"/>
      <c r="C46" s="62" t="s">
        <v>203</v>
      </c>
      <c r="D46" s="52"/>
      <c r="E46" s="40"/>
      <c r="F46" s="73" t="s">
        <v>204</v>
      </c>
      <c r="G46" s="69"/>
      <c r="H46" s="70"/>
      <c r="I46" s="39"/>
      <c r="J46" s="60"/>
      <c r="K46" s="61" t="s">
        <v>205</v>
      </c>
      <c r="L46" s="39"/>
      <c r="M46" s="39"/>
      <c r="N46" s="39"/>
      <c r="O46" s="39"/>
      <c r="P46" s="39"/>
      <c r="Q46" s="39"/>
      <c r="R46" s="39"/>
      <c r="S46" s="39"/>
      <c r="T46" s="131"/>
    </row>
    <row r="47" spans="1:20" ht="19" hidden="1" customHeight="1">
      <c r="A47" s="39"/>
      <c r="B47" s="51"/>
      <c r="C47" s="127" t="str">
        <f ca="1">"["&amp;H22&amp;"] TCP:"&amp;G23&amp;"251:22     &lt;----&gt;     "&amp;G22&amp;":22051"</f>
        <v>[电信] TCP:10.249.41.251:22     &lt;----&gt;     1.1.1.1:22051</v>
      </c>
      <c r="D47" s="133"/>
      <c r="E47" s="40"/>
      <c r="F47" s="74" t="s">
        <v>206</v>
      </c>
      <c r="G47" s="64"/>
      <c r="H47" s="59"/>
      <c r="I47" s="39"/>
      <c r="J47" s="60" t="s">
        <v>177</v>
      </c>
      <c r="K47" s="61" t="s">
        <v>207</v>
      </c>
      <c r="L47" s="39"/>
      <c r="M47" s="39"/>
      <c r="N47" s="39"/>
      <c r="O47" s="39"/>
      <c r="P47" s="39"/>
      <c r="Q47" s="39"/>
      <c r="R47" s="39"/>
      <c r="S47" s="39"/>
      <c r="T47" s="131"/>
    </row>
    <row r="48" spans="1:20" ht="19" hidden="1" customHeight="1">
      <c r="A48" s="39"/>
      <c r="B48" s="51"/>
      <c r="C48" s="127" t="str">
        <f ca="1">"["&amp;H22&amp;"] UDP:"&amp;G23&amp;"251:161     &lt;----&gt;     "&amp;G22&amp;":16151"</f>
        <v>[电信] UDP:10.249.41.251:161     &lt;----&gt;     1.1.1.1:16151</v>
      </c>
      <c r="D48" s="133"/>
      <c r="E48" s="40"/>
      <c r="F48" s="74" t="s">
        <v>208</v>
      </c>
      <c r="G48" s="64"/>
      <c r="H48" s="59"/>
      <c r="I48" s="39"/>
      <c r="J48" s="60" t="s">
        <v>177</v>
      </c>
      <c r="K48" s="61" t="s">
        <v>207</v>
      </c>
      <c r="L48" s="39"/>
      <c r="M48" s="39"/>
      <c r="N48" s="39"/>
      <c r="O48" s="39"/>
      <c r="P48" s="39"/>
      <c r="Q48" s="39"/>
      <c r="R48" s="39"/>
      <c r="S48" s="39"/>
      <c r="T48" s="131"/>
    </row>
    <row r="49" spans="1:20" ht="19" hidden="1" customHeight="1">
      <c r="A49" s="39"/>
      <c r="B49" s="51"/>
      <c r="C49" s="127" t="str">
        <f ca="1">"["&amp;H22&amp;"] TCP:"&amp;G23&amp;"250:22     &lt;----&gt;     "&amp;G22&amp;":22050"</f>
        <v>[电信] TCP:10.249.41.250:22     &lt;----&gt;     1.1.1.1:22050</v>
      </c>
      <c r="D49" s="133"/>
      <c r="E49" s="40"/>
      <c r="F49" s="74" t="s">
        <v>209</v>
      </c>
      <c r="G49" s="64"/>
      <c r="H49" s="59"/>
      <c r="I49" s="39"/>
      <c r="J49" s="60" t="s">
        <v>177</v>
      </c>
      <c r="K49" s="61" t="s">
        <v>210</v>
      </c>
      <c r="L49" s="39"/>
      <c r="M49" s="39"/>
      <c r="N49" s="39"/>
      <c r="O49" s="39"/>
      <c r="P49" s="39"/>
      <c r="Q49" s="39"/>
      <c r="R49" s="39"/>
      <c r="S49" s="39"/>
      <c r="T49" s="131"/>
    </row>
    <row r="50" spans="1:20" ht="19" hidden="1" customHeight="1">
      <c r="A50" s="39"/>
      <c r="B50" s="51"/>
      <c r="C50" s="127" t="str">
        <f ca="1">"["&amp;H22&amp;"] UDP:"&amp;G23&amp;"250:161     &lt;----&gt;     "&amp;G22&amp;":16150"</f>
        <v>[电信] UDP:10.249.41.250:161     &lt;----&gt;     1.1.1.1:16150</v>
      </c>
      <c r="D50" s="133"/>
      <c r="E50" s="40"/>
      <c r="F50" s="74" t="s">
        <v>211</v>
      </c>
      <c r="G50" s="64"/>
      <c r="H50" s="59"/>
      <c r="I50" s="39"/>
      <c r="J50" s="60" t="s">
        <v>177</v>
      </c>
      <c r="K50" s="61" t="s">
        <v>210</v>
      </c>
      <c r="L50" s="39"/>
      <c r="M50" s="39"/>
      <c r="N50" s="39"/>
      <c r="O50" s="39"/>
      <c r="P50" s="39"/>
      <c r="Q50" s="39"/>
      <c r="R50" s="39"/>
      <c r="S50" s="39"/>
      <c r="T50" s="131"/>
    </row>
    <row r="51" spans="1:20" ht="19" hidden="1" customHeight="1">
      <c r="A51" s="39"/>
      <c r="B51" s="51"/>
      <c r="C51" s="127" t="str">
        <f ca="1">"["&amp;H21&amp;"] TCP:"&amp;G23&amp;"251:22     &lt;----&gt;     "&amp;G21&amp;":22051"</f>
        <v>[电信] TCP:10.249.41.251:22     &lt;----&gt;     222.188.114.46:22051</v>
      </c>
      <c r="D51" s="133"/>
      <c r="E51" s="40"/>
      <c r="F51" s="74" t="s">
        <v>212</v>
      </c>
      <c r="G51" s="64"/>
      <c r="H51" s="59"/>
      <c r="I51" s="39"/>
      <c r="J51" s="60" t="s">
        <v>178</v>
      </c>
      <c r="K51" s="61" t="s">
        <v>207</v>
      </c>
      <c r="L51" s="39"/>
      <c r="M51" s="39"/>
      <c r="N51" s="39"/>
      <c r="O51" s="39"/>
      <c r="P51" s="39"/>
      <c r="Q51" s="39"/>
      <c r="R51" s="39"/>
      <c r="S51" s="39"/>
      <c r="T51" s="131"/>
    </row>
    <row r="52" spans="1:20" ht="19" hidden="1" customHeight="1">
      <c r="A52" s="39"/>
      <c r="B52" s="51"/>
      <c r="C52" s="127" t="str">
        <f ca="1">"["&amp;H21&amp;"] UDP:"&amp;G23&amp;"251:161     &lt;----&gt;     "&amp;G21&amp;":16151"</f>
        <v>[电信] UDP:10.249.41.251:161     &lt;----&gt;     222.188.114.46:16151</v>
      </c>
      <c r="D52" s="133"/>
      <c r="E52" s="40"/>
      <c r="F52" s="72" t="s">
        <v>213</v>
      </c>
      <c r="G52" s="71"/>
      <c r="H52" s="67"/>
      <c r="I52" s="39"/>
      <c r="J52" s="60" t="s">
        <v>178</v>
      </c>
      <c r="K52" s="61" t="s">
        <v>207</v>
      </c>
      <c r="L52" s="39"/>
      <c r="M52" s="39"/>
      <c r="N52" s="39"/>
      <c r="O52" s="39"/>
      <c r="P52" s="39"/>
      <c r="Q52" s="39"/>
      <c r="R52" s="39"/>
      <c r="S52" s="39"/>
      <c r="T52" s="131"/>
    </row>
    <row r="53" spans="1:20" ht="19" hidden="1" customHeight="1">
      <c r="A53" s="39"/>
      <c r="B53" s="51"/>
      <c r="C53" s="127" t="str">
        <f ca="1">"["&amp;H21&amp;"] TCP:"&amp;G23&amp;"250:22     &lt;----&gt;     "&amp;G21&amp;":22050"</f>
        <v>[电信] TCP:10.249.41.250:22     &lt;----&gt;     222.188.114.46:22050</v>
      </c>
      <c r="D53" s="133"/>
      <c r="E53" s="40"/>
      <c r="F53" s="39"/>
      <c r="G53" s="39"/>
      <c r="H53" s="39"/>
      <c r="I53" s="39"/>
      <c r="J53" s="60" t="s">
        <v>178</v>
      </c>
      <c r="K53" s="61" t="s">
        <v>210</v>
      </c>
      <c r="L53" s="39"/>
      <c r="M53" s="39"/>
      <c r="N53" s="39"/>
      <c r="O53" s="39"/>
      <c r="P53" s="39"/>
      <c r="Q53" s="39"/>
      <c r="R53" s="39"/>
      <c r="S53" s="39"/>
      <c r="T53" s="131"/>
    </row>
    <row r="54" spans="1:20" ht="19" hidden="1" customHeight="1">
      <c r="A54" s="39"/>
      <c r="B54" s="51"/>
      <c r="C54" s="127" t="str">
        <f ca="1">"["&amp;H21&amp;"] UDP:"&amp;G23&amp;"250:161     &lt;----&gt;     "&amp;G21&amp;":16150"</f>
        <v>[电信] UDP:10.249.41.250:161     &lt;----&gt;     222.188.114.46:16150</v>
      </c>
      <c r="D54" s="133"/>
      <c r="E54" s="40"/>
      <c r="F54" s="53" t="s">
        <v>162</v>
      </c>
      <c r="G54" s="39"/>
      <c r="H54" s="39"/>
      <c r="I54" s="39"/>
      <c r="J54" s="60" t="s">
        <v>178</v>
      </c>
      <c r="K54" s="61" t="s">
        <v>210</v>
      </c>
      <c r="L54" s="39"/>
      <c r="M54" s="39"/>
      <c r="N54" s="39"/>
      <c r="O54" s="39"/>
      <c r="P54" s="39"/>
      <c r="Q54" s="39"/>
      <c r="R54" s="39"/>
      <c r="S54" s="39"/>
      <c r="T54" s="131"/>
    </row>
    <row r="55" spans="1:20" ht="19" customHeight="1">
      <c r="A55" s="39"/>
      <c r="B55" s="51"/>
      <c r="C55" s="62" t="s">
        <v>214</v>
      </c>
      <c r="D55" s="52"/>
      <c r="E55" s="40"/>
      <c r="F55" s="39"/>
      <c r="G55" s="39"/>
      <c r="H55" s="39"/>
      <c r="I55" s="39"/>
      <c r="J55" s="60"/>
      <c r="K55" s="61" t="s">
        <v>215</v>
      </c>
      <c r="L55" s="39"/>
      <c r="M55" s="39"/>
      <c r="N55" s="39"/>
      <c r="O55" s="39"/>
      <c r="P55" s="39"/>
      <c r="Q55" s="39"/>
      <c r="R55" s="39"/>
      <c r="S55" s="39"/>
      <c r="T55" s="131"/>
    </row>
    <row r="56" spans="1:20" ht="19" hidden="1" customHeight="1">
      <c r="A56" s="39"/>
      <c r="B56" s="51"/>
      <c r="C56" s="127" t="str">
        <f ca="1">"["&amp;H22&amp;"] TCP:"&amp;G23&amp;"231:22     &lt;----&gt;     "&amp;G22&amp;":22031"</f>
        <v>[电信] TCP:10.249.41.231:22     &lt;----&gt;     1.1.1.1:22031</v>
      </c>
      <c r="D56" s="133"/>
      <c r="E56" s="40"/>
      <c r="F56" s="39"/>
      <c r="G56" s="39"/>
      <c r="H56" s="39"/>
      <c r="I56" s="39"/>
      <c r="J56" s="60" t="s">
        <v>177</v>
      </c>
      <c r="K56" s="61" t="s">
        <v>216</v>
      </c>
      <c r="L56" s="39"/>
      <c r="M56" s="39"/>
      <c r="N56" s="39"/>
      <c r="O56" s="39"/>
      <c r="P56" s="39"/>
      <c r="Q56" s="39"/>
      <c r="R56" s="39"/>
      <c r="S56" s="39"/>
      <c r="T56" s="131"/>
    </row>
    <row r="57" spans="1:20" ht="19" hidden="1" customHeight="1">
      <c r="A57" s="39"/>
      <c r="B57" s="51"/>
      <c r="C57" s="127" t="str">
        <f ca="1">"["&amp;H22&amp;"] UDP:"&amp;G23&amp;"231:161     &lt;----&gt;     "&amp;G22&amp;":16131"</f>
        <v>[电信] UDP:10.249.41.231:161     &lt;----&gt;     1.1.1.1:16131</v>
      </c>
      <c r="D57" s="133"/>
      <c r="E57" s="40"/>
      <c r="F57" s="39"/>
      <c r="G57" s="39"/>
      <c r="H57" s="39"/>
      <c r="I57" s="39"/>
      <c r="J57" s="60" t="s">
        <v>177</v>
      </c>
      <c r="K57" s="61" t="s">
        <v>216</v>
      </c>
      <c r="L57" s="39"/>
      <c r="M57" s="39"/>
      <c r="N57" s="39"/>
      <c r="O57" s="39"/>
      <c r="P57" s="39"/>
      <c r="Q57" s="39"/>
      <c r="R57" s="39"/>
      <c r="S57" s="39"/>
      <c r="T57" s="131"/>
    </row>
    <row r="58" spans="1:20" ht="19" hidden="1" customHeight="1">
      <c r="A58" s="39"/>
      <c r="B58" s="51"/>
      <c r="C58" s="127" t="str">
        <f ca="1">"["&amp;H22&amp;"] TCP:"&amp;G23&amp;"232:22     &lt;----&gt;     "&amp;G22&amp;":22032"</f>
        <v>[电信] TCP:10.249.41.232:22     &lt;----&gt;     1.1.1.1:22032</v>
      </c>
      <c r="D58" s="133"/>
      <c r="E58" s="40"/>
      <c r="F58" s="39"/>
      <c r="G58" s="39"/>
      <c r="H58" s="39"/>
      <c r="I58" s="39"/>
      <c r="J58" s="60" t="s">
        <v>177</v>
      </c>
      <c r="K58" s="61" t="s">
        <v>217</v>
      </c>
      <c r="L58" s="39"/>
      <c r="M58" s="39"/>
      <c r="N58" s="39"/>
      <c r="O58" s="39"/>
      <c r="P58" s="39"/>
      <c r="Q58" s="39"/>
      <c r="R58" s="39"/>
      <c r="S58" s="39"/>
      <c r="T58" s="131"/>
    </row>
    <row r="59" spans="1:20" ht="19" hidden="1" customHeight="1">
      <c r="A59" s="39"/>
      <c r="B59" s="51"/>
      <c r="C59" s="127" t="str">
        <f ca="1">"["&amp;H22&amp;"] UDP:"&amp;G23&amp;"232:161     &lt;----&gt;     "&amp;G22&amp;":16132"</f>
        <v>[电信] UDP:10.249.41.232:161     &lt;----&gt;     1.1.1.1:16132</v>
      </c>
      <c r="D59" s="133"/>
      <c r="E59" s="40"/>
      <c r="F59" s="39"/>
      <c r="G59" s="39"/>
      <c r="H59" s="39"/>
      <c r="I59" s="39"/>
      <c r="J59" s="60" t="s">
        <v>177</v>
      </c>
      <c r="K59" s="61" t="s">
        <v>217</v>
      </c>
      <c r="L59" s="39"/>
      <c r="M59" s="39"/>
      <c r="N59" s="39"/>
      <c r="O59" s="39"/>
      <c r="P59" s="39"/>
      <c r="Q59" s="39"/>
      <c r="R59" s="39"/>
      <c r="S59" s="39"/>
      <c r="T59" s="131"/>
    </row>
    <row r="60" spans="1:20" ht="19" customHeight="1">
      <c r="A60" s="39"/>
      <c r="B60" s="51"/>
      <c r="C60" s="127" t="str">
        <f ca="1">"["&amp;H21&amp;"] TCP:"&amp;G23&amp;"231:22     &lt;----&gt;     "&amp;G21&amp;":22031"</f>
        <v>[电信] TCP:10.249.41.231:22     &lt;----&gt;     222.188.114.46:22031</v>
      </c>
      <c r="D60" s="133"/>
      <c r="E60" s="40"/>
      <c r="F60" s="39"/>
      <c r="G60" s="39"/>
      <c r="H60" s="39"/>
      <c r="I60" s="39"/>
      <c r="J60" s="60" t="s">
        <v>178</v>
      </c>
      <c r="K60" s="61" t="s">
        <v>216</v>
      </c>
      <c r="L60" s="39"/>
      <c r="M60" s="39"/>
      <c r="N60" s="39"/>
      <c r="O60" s="39"/>
      <c r="P60" s="39"/>
      <c r="Q60" s="39"/>
      <c r="R60" s="39"/>
      <c r="S60" s="39"/>
      <c r="T60" s="131"/>
    </row>
    <row r="61" spans="1:20" ht="19" customHeight="1">
      <c r="A61" s="39"/>
      <c r="B61" s="51"/>
      <c r="C61" s="127" t="str">
        <f ca="1">"["&amp;H21&amp;"] UDP:"&amp;G23&amp;"231:161     &lt;----&gt;     "&amp;G21&amp;":16131"</f>
        <v>[电信] UDP:10.249.41.231:161     &lt;----&gt;     222.188.114.46:16131</v>
      </c>
      <c r="D61" s="133"/>
      <c r="E61" s="40"/>
      <c r="F61" s="39"/>
      <c r="G61" s="39"/>
      <c r="H61" s="39"/>
      <c r="I61" s="39"/>
      <c r="J61" s="60" t="s">
        <v>178</v>
      </c>
      <c r="K61" s="61" t="s">
        <v>216</v>
      </c>
      <c r="L61" s="39"/>
      <c r="M61" s="39"/>
      <c r="N61" s="39"/>
      <c r="O61" s="39"/>
      <c r="P61" s="39"/>
      <c r="Q61" s="39"/>
      <c r="R61" s="39"/>
      <c r="S61" s="39"/>
      <c r="T61" s="131"/>
    </row>
    <row r="62" spans="1:20" ht="19" hidden="1" customHeight="1">
      <c r="A62" s="39"/>
      <c r="B62" s="51"/>
      <c r="C62" s="127" t="str">
        <f ca="1">"["&amp;H21&amp;"] TCP:"&amp;G23&amp;"232:22     &lt;----&gt;     "&amp;G21&amp;":22032"</f>
        <v>[电信] TCP:10.249.41.232:22     &lt;----&gt;     222.188.114.46:22032</v>
      </c>
      <c r="D62" s="133"/>
      <c r="E62" s="40"/>
      <c r="F62" s="39"/>
      <c r="G62" s="39"/>
      <c r="H62" s="39"/>
      <c r="I62" s="39"/>
      <c r="J62" s="60" t="s">
        <v>178</v>
      </c>
      <c r="K62" s="61" t="s">
        <v>217</v>
      </c>
      <c r="L62" s="39"/>
      <c r="M62" s="39"/>
      <c r="N62" s="39"/>
      <c r="O62" s="39"/>
      <c r="P62" s="39"/>
      <c r="Q62" s="39"/>
      <c r="R62" s="39"/>
      <c r="S62" s="39"/>
      <c r="T62" s="131"/>
    </row>
    <row r="63" spans="1:20" ht="19" hidden="1" customHeight="1">
      <c r="A63" s="39"/>
      <c r="B63" s="51"/>
      <c r="C63" s="127" t="str">
        <f ca="1">"["&amp;H21&amp;"] UDP:"&amp;G23&amp;"232:161     &lt;----&gt;     "&amp;G21&amp;":16132"</f>
        <v>[电信] UDP:10.249.41.232:161     &lt;----&gt;     222.188.114.46:16132</v>
      </c>
      <c r="D63" s="133"/>
      <c r="E63" s="40"/>
      <c r="F63" s="39"/>
      <c r="G63" s="39"/>
      <c r="H63" s="39"/>
      <c r="I63" s="39"/>
      <c r="J63" s="60" t="s">
        <v>178</v>
      </c>
      <c r="K63" s="61" t="s">
        <v>217</v>
      </c>
      <c r="L63" s="39"/>
      <c r="M63" s="39"/>
      <c r="N63" s="39"/>
      <c r="O63" s="39"/>
      <c r="P63" s="39"/>
      <c r="Q63" s="39"/>
      <c r="R63" s="39"/>
      <c r="S63" s="39"/>
      <c r="T63" s="131"/>
    </row>
    <row r="64" spans="1:20" ht="19" customHeight="1">
      <c r="A64" s="39"/>
      <c r="B64" s="51"/>
      <c r="C64" s="62" t="s">
        <v>218</v>
      </c>
      <c r="D64" s="52"/>
      <c r="E64" s="40"/>
      <c r="F64" s="39"/>
      <c r="G64" s="39"/>
      <c r="H64" s="39"/>
      <c r="I64" s="39"/>
      <c r="J64" s="60"/>
      <c r="K64" s="61" t="s">
        <v>219</v>
      </c>
      <c r="L64" s="39"/>
      <c r="M64" s="39"/>
      <c r="N64" s="39"/>
      <c r="O64" s="39"/>
      <c r="P64" s="39"/>
      <c r="Q64" s="39"/>
      <c r="R64" s="39"/>
      <c r="S64" s="39"/>
      <c r="T64" s="131"/>
    </row>
    <row r="65" spans="1:20" ht="19" hidden="1" customHeight="1">
      <c r="A65" s="39"/>
      <c r="B65" s="51"/>
      <c r="C65" s="127" t="str">
        <f ca="1">"["&amp;H22&amp;"] TCP:"&amp;G23&amp;"221:22     &lt;----&gt;     "&amp;G22&amp;":22021"</f>
        <v>[电信] TCP:10.249.41.221:22     &lt;----&gt;     1.1.1.1:22021</v>
      </c>
      <c r="D65" s="133"/>
      <c r="E65" s="40"/>
      <c r="F65" s="39"/>
      <c r="G65" s="39"/>
      <c r="H65" s="39"/>
      <c r="I65" s="39"/>
      <c r="J65" s="60" t="s">
        <v>177</v>
      </c>
      <c r="K65" s="61" t="s">
        <v>220</v>
      </c>
      <c r="L65" s="39"/>
      <c r="M65" s="39"/>
      <c r="N65" s="39"/>
      <c r="O65" s="39"/>
      <c r="P65" s="39"/>
      <c r="Q65" s="39"/>
      <c r="R65" s="39"/>
      <c r="S65" s="39"/>
      <c r="T65" s="131"/>
    </row>
    <row r="66" spans="1:20" ht="19" hidden="1" customHeight="1">
      <c r="A66" s="39"/>
      <c r="B66" s="51"/>
      <c r="C66" s="127" t="str">
        <f ca="1">"["&amp;H22&amp;"] UDP:"&amp;G23&amp;"221:161     &lt;----&gt;     "&amp;G22&amp;":16121"</f>
        <v>[电信] UDP:10.249.41.221:161     &lt;----&gt;     1.1.1.1:16121</v>
      </c>
      <c r="D66" s="133"/>
      <c r="E66" s="40"/>
      <c r="F66" s="39"/>
      <c r="G66" s="39"/>
      <c r="H66" s="39"/>
      <c r="I66" s="39"/>
      <c r="J66" s="60" t="s">
        <v>177</v>
      </c>
      <c r="K66" s="61" t="s">
        <v>220</v>
      </c>
      <c r="L66" s="39"/>
      <c r="M66" s="39"/>
      <c r="N66" s="39"/>
      <c r="O66" s="39"/>
      <c r="P66" s="39"/>
      <c r="Q66" s="39"/>
      <c r="R66" s="39"/>
      <c r="S66" s="39"/>
      <c r="T66" s="131"/>
    </row>
    <row r="67" spans="1:20" ht="19" hidden="1" customHeight="1">
      <c r="A67" s="39"/>
      <c r="B67" s="51"/>
      <c r="C67" s="127" t="str">
        <f ca="1">"["&amp;H22&amp;"] TCP:"&amp;G23&amp;"222:22     &lt;----&gt;     "&amp;G22&amp;":22022"</f>
        <v>[电信] TCP:10.249.41.222:22     &lt;----&gt;     1.1.1.1:22022</v>
      </c>
      <c r="D67" s="133"/>
      <c r="E67" s="40"/>
      <c r="F67" s="39"/>
      <c r="G67" s="39"/>
      <c r="H67" s="39"/>
      <c r="I67" s="39"/>
      <c r="J67" s="60" t="s">
        <v>177</v>
      </c>
      <c r="K67" s="61" t="s">
        <v>221</v>
      </c>
      <c r="L67" s="39"/>
      <c r="M67" s="39"/>
      <c r="N67" s="39"/>
      <c r="O67" s="39"/>
      <c r="P67" s="39"/>
      <c r="Q67" s="39"/>
      <c r="R67" s="39"/>
      <c r="S67" s="39"/>
      <c r="T67" s="131"/>
    </row>
    <row r="68" spans="1:20" ht="19" hidden="1" customHeight="1">
      <c r="A68" s="39"/>
      <c r="B68" s="51"/>
      <c r="C68" s="127" t="str">
        <f ca="1">"["&amp;H22&amp;"] UDP:"&amp;G23&amp;"222:161     &lt;----&gt;     "&amp;G22&amp;":16122"</f>
        <v>[电信] UDP:10.249.41.222:161     &lt;----&gt;     1.1.1.1:16122</v>
      </c>
      <c r="D68" s="133"/>
      <c r="E68" s="40"/>
      <c r="F68" s="39"/>
      <c r="G68" s="39"/>
      <c r="H68" s="39"/>
      <c r="I68" s="39"/>
      <c r="J68" s="60" t="s">
        <v>177</v>
      </c>
      <c r="K68" s="61" t="s">
        <v>221</v>
      </c>
      <c r="L68" s="39"/>
      <c r="M68" s="39"/>
      <c r="N68" s="39"/>
      <c r="O68" s="39"/>
      <c r="P68" s="39"/>
      <c r="Q68" s="39"/>
      <c r="R68" s="39"/>
      <c r="S68" s="39"/>
      <c r="T68" s="131"/>
    </row>
    <row r="69" spans="1:20" ht="19" customHeight="1">
      <c r="A69" s="39"/>
      <c r="B69" s="51"/>
      <c r="C69" s="127" t="str">
        <f ca="1">"["&amp;H21&amp;"] TCP:"&amp;G23&amp;"221:22     &lt;----&gt;     "&amp;G21&amp;":22021"</f>
        <v>[电信] TCP:10.249.41.221:22     &lt;----&gt;     222.188.114.46:22021</v>
      </c>
      <c r="D69" s="133"/>
      <c r="E69" s="40"/>
      <c r="F69" s="39"/>
      <c r="G69" s="39"/>
      <c r="H69" s="39"/>
      <c r="I69" s="39"/>
      <c r="J69" s="60" t="s">
        <v>178</v>
      </c>
      <c r="K69" s="61" t="s">
        <v>220</v>
      </c>
      <c r="L69" s="39"/>
      <c r="M69" s="39"/>
      <c r="N69" s="39"/>
      <c r="O69" s="39"/>
      <c r="P69" s="39"/>
      <c r="Q69" s="39"/>
      <c r="R69" s="39"/>
      <c r="S69" s="39"/>
      <c r="T69" s="131"/>
    </row>
    <row r="70" spans="1:20" ht="19" customHeight="1">
      <c r="A70" s="39"/>
      <c r="B70" s="51"/>
      <c r="C70" s="127" t="str">
        <f ca="1">"["&amp;H21&amp;"] UDP:"&amp;G23&amp;"221:161     &lt;----&gt;     "&amp;G21&amp;":16121"</f>
        <v>[电信] UDP:10.249.41.221:161     &lt;----&gt;     222.188.114.46:16121</v>
      </c>
      <c r="D70" s="133"/>
      <c r="E70" s="40"/>
      <c r="F70" s="39"/>
      <c r="G70" s="39"/>
      <c r="H70" s="39"/>
      <c r="I70" s="39"/>
      <c r="J70" s="60" t="s">
        <v>178</v>
      </c>
      <c r="K70" s="61" t="s">
        <v>220</v>
      </c>
      <c r="L70" s="39"/>
      <c r="M70" s="39"/>
      <c r="N70" s="39"/>
      <c r="O70" s="39"/>
      <c r="P70" s="39"/>
      <c r="Q70" s="39"/>
      <c r="R70" s="39"/>
      <c r="S70" s="39"/>
      <c r="T70" s="131"/>
    </row>
    <row r="71" spans="1:20" ht="19" hidden="1" customHeight="1">
      <c r="A71" s="39"/>
      <c r="B71" s="51"/>
      <c r="C71" s="127" t="str">
        <f ca="1">"["&amp;H21&amp;"] TCP:"&amp;G23&amp;"222:22     &lt;----&gt;     "&amp;G21&amp;":22022"</f>
        <v>[电信] TCP:10.249.41.222:22     &lt;----&gt;     222.188.114.46:22022</v>
      </c>
      <c r="D71" s="133"/>
      <c r="E71" s="40"/>
      <c r="F71" s="39"/>
      <c r="G71" s="39"/>
      <c r="H71" s="39"/>
      <c r="I71" s="39"/>
      <c r="J71" s="60" t="s">
        <v>178</v>
      </c>
      <c r="K71" s="61" t="s">
        <v>221</v>
      </c>
      <c r="L71" s="39"/>
      <c r="M71" s="39"/>
      <c r="N71" s="39"/>
      <c r="O71" s="39"/>
      <c r="P71" s="39"/>
      <c r="Q71" s="39"/>
      <c r="R71" s="39"/>
      <c r="S71" s="39"/>
      <c r="T71" s="131"/>
    </row>
    <row r="72" spans="1:20" ht="19" hidden="1" customHeight="1">
      <c r="A72" s="39"/>
      <c r="B72" s="51"/>
      <c r="C72" s="127" t="str">
        <f ca="1">"["&amp;H21&amp;"] UDP:"&amp;G23&amp;"222:161     &lt;----&gt;     "&amp;G21&amp;":16122"</f>
        <v>[电信] UDP:10.249.41.222:161     &lt;----&gt;     222.188.114.46:16122</v>
      </c>
      <c r="D72" s="133"/>
      <c r="E72" s="40"/>
      <c r="F72" s="39"/>
      <c r="G72" s="39"/>
      <c r="H72" s="39"/>
      <c r="I72" s="39"/>
      <c r="J72" s="60" t="s">
        <v>178</v>
      </c>
      <c r="K72" s="61" t="s">
        <v>221</v>
      </c>
      <c r="L72" s="39"/>
      <c r="M72" s="39"/>
      <c r="N72" s="39"/>
      <c r="O72" s="39"/>
      <c r="P72" s="39"/>
      <c r="Q72" s="39"/>
      <c r="R72" s="39"/>
      <c r="S72" s="39"/>
      <c r="T72" s="131"/>
    </row>
    <row r="73" spans="1:20" ht="19" customHeight="1">
      <c r="A73" s="39"/>
      <c r="B73" s="75"/>
      <c r="C73" s="76"/>
      <c r="D73" s="77"/>
      <c r="E73" s="40"/>
      <c r="F73" s="39"/>
      <c r="G73" s="39"/>
      <c r="H73" s="39"/>
      <c r="I73" s="39"/>
      <c r="J73" s="78"/>
      <c r="K73" s="79"/>
      <c r="L73" s="39"/>
      <c r="M73" s="39"/>
      <c r="N73" s="39"/>
      <c r="O73" s="39"/>
      <c r="P73" s="39"/>
      <c r="Q73" s="39"/>
      <c r="R73" s="39"/>
      <c r="S73" s="39"/>
      <c r="T73" s="132"/>
    </row>
    <row r="74" spans="1:20" ht="19" customHeight="1">
      <c r="A74" s="39"/>
      <c r="B74" s="130" t="s">
        <v>222</v>
      </c>
      <c r="C74" s="80" t="str">
        <f>"出口设备配置(所有配置):"&amp;G31</f>
        <v>出口设备配置(所有配置):通 过</v>
      </c>
      <c r="D74" s="81" t="str">
        <f>"网络可达测试_ITS服务器196-200地址:"&amp;G39</f>
        <v>网络可达测试_ITS服务器196-200地址:不涉及</v>
      </c>
      <c r="E74" s="40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1:20" ht="19" customHeight="1">
      <c r="A75" s="39"/>
      <c r="B75" s="131"/>
      <c r="C75" s="40" t="str">
        <f>"核心交换(所有配置):"&amp;G32</f>
        <v>核心交换(所有配置):通 过</v>
      </c>
      <c r="D75" s="52" t="str">
        <f>"网络可达测试_备播服务器190、191地址:"&amp;G40</f>
        <v>网络可达测试_备播服务器190、191地址:不涉及</v>
      </c>
      <c r="E75" s="40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1:20" ht="30" customHeight="1">
      <c r="A76" s="39"/>
      <c r="B76" s="131"/>
      <c r="C76" s="40" t="str">
        <f>"教室接入交换机(所有配置):"&amp;G33</f>
        <v>教室接入交换机(所有配置):通 过</v>
      </c>
      <c r="D76" s="52" t="str">
        <f>"网络可达测试_双师服务器1、2、4、5地址:"&amp;G41</f>
        <v>网络可达测试_双师服务器1、2、4、5地址:通 过</v>
      </c>
      <c r="E76" s="40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1:20" ht="19" customHeight="1">
      <c r="A77" s="39"/>
      <c r="B77" s="131"/>
      <c r="C77" s="40" t="str">
        <f>"POE交换(所有配置):"&amp;G34</f>
        <v>POE交换(所有配置):通 过</v>
      </c>
      <c r="D77" s="59" t="str">
        <f>"网络可达测试_10.4.250.X到校区内网"&amp;G42</f>
        <v>网络可达测试_10.4.250.X到校区内网通 过</v>
      </c>
      <c r="E77" s="40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1:20" ht="19" customHeight="1">
      <c r="A78" s="39"/>
      <c r="B78" s="131"/>
      <c r="C78" s="40" t="str">
        <f>"AC(所有配置):"&amp;G35</f>
        <v>AC(所有配置):通 过</v>
      </c>
      <c r="D78" s="59"/>
      <c r="E78" s="40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1:20" ht="19" customHeight="1">
      <c r="A79" s="39"/>
      <c r="B79" s="131"/>
      <c r="C79" s="40" t="str">
        <f>"AP(所有配置):"&amp;G36</f>
        <v>AP(所有配置):通 过</v>
      </c>
      <c r="D79" s="59"/>
      <c r="E79" s="40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1:20" ht="19" customHeight="1">
      <c r="A80" s="39"/>
      <c r="B80" s="131"/>
      <c r="C80" s="40" t="str">
        <f>"CMDB更新信息:"&amp;G37</f>
        <v>CMDB更新信息:通 过</v>
      </c>
      <c r="D80" s="59" t="str">
        <f>"zabbix监控:"&amp;G43</f>
        <v>zabbix监控:通 过</v>
      </c>
      <c r="E80" s="40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1:20" ht="30" customHeight="1">
      <c r="A81" s="39"/>
      <c r="B81" s="131"/>
      <c r="C81" s="40" t="str">
        <f>"SVN更新信息(信息表更新，校区信息表归档):"&amp;G38</f>
        <v>SVN更新信息(信息表更新，校区信息表归档):通 过</v>
      </c>
      <c r="D81" s="59" t="str">
        <f>"AAA配置:"&amp;G44</f>
        <v>AAA配置:通 过</v>
      </c>
      <c r="E81" s="40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1:20" ht="19" customHeight="1">
      <c r="A82" s="39"/>
      <c r="B82" s="132"/>
      <c r="C82" s="76"/>
      <c r="D82" s="67"/>
      <c r="E82" s="40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1:20" ht="30" customHeight="1">
      <c r="A83" s="39"/>
      <c r="B83" s="124" t="s">
        <v>223</v>
      </c>
      <c r="C83" s="80" t="str">
        <f>"管理卡地址验收(196-200)及管理账户更改:"&amp;G46</f>
        <v>管理卡地址验收(196-200)及管理账户更改:</v>
      </c>
      <c r="D83" s="70" t="str">
        <f>"zabbix监控脚本:"&amp;G51</f>
        <v>zabbix监控脚本:</v>
      </c>
      <c r="E83" s="40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1:20" ht="19" customHeight="1">
      <c r="A84" s="39"/>
      <c r="B84" s="125"/>
      <c r="C84" s="40" t="str">
        <f>"its版本号;"&amp;G47</f>
        <v>its版本号;</v>
      </c>
      <c r="D84" s="59" t="str">
        <f>"zabbix监控添加:"&amp;G52</f>
        <v>zabbix监控添加:</v>
      </c>
      <c r="E84" s="4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1:20" ht="19" customHeight="1">
      <c r="A85" s="39"/>
      <c r="B85" s="125"/>
      <c r="C85" s="40" t="str">
        <f>"ics版本号:"&amp;G48</f>
        <v>ics版本号:</v>
      </c>
      <c r="D85" s="59"/>
      <c r="E85" s="40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1:20" ht="19" customHeight="1">
      <c r="A86" s="39"/>
      <c r="B86" s="125"/>
      <c r="C86" s="40" t="str">
        <f>"公共资源包版本号:"&amp;G49</f>
        <v>公共资源包版本号:</v>
      </c>
      <c r="D86" s="59"/>
      <c r="E86" s="40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spans="1:20" ht="19" customHeight="1">
      <c r="A87" s="39"/>
      <c r="B87" s="125"/>
      <c r="C87" s="40" t="str">
        <f>"服务器本机监控脚本:"&amp;G50</f>
        <v>服务器本机监控脚本:</v>
      </c>
      <c r="D87" s="59"/>
      <c r="E87" s="40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1:20" ht="59" customHeight="1">
      <c r="A88" s="39"/>
      <c r="B88" s="126"/>
      <c r="C88" s="76"/>
      <c r="D88" s="67"/>
      <c r="E88" s="40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spans="1:20" ht="19" customHeight="1">
      <c r="A89" s="39"/>
      <c r="B89" s="82" t="s">
        <v>35</v>
      </c>
      <c r="C89" s="76"/>
      <c r="D89" s="67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spans="1:2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spans="1:20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spans="1:20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spans="1:20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spans="1:20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spans="1:20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spans="1:20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spans="1:20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spans="1:20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spans="1:20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spans="1:2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spans="1:20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spans="1:20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spans="1:20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spans="1:20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spans="1:20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spans="1:20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spans="1:20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spans="1:20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spans="1:20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spans="1:2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spans="1:20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spans="1:20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spans="1:20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spans="1:20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spans="1:20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spans="1:20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spans="1:20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spans="1:20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spans="1:20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1: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spans="1:20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spans="1:20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spans="1:20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spans="1:20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1:20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1:20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1:20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spans="1:20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spans="1:20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spans="1:2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spans="1:20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spans="1:20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1:20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1:20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spans="1:20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</row>
    <row r="136" spans="1:20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</row>
    <row r="137" spans="1:20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</row>
    <row r="138" spans="1:20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</row>
    <row r="139" spans="1:20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</row>
    <row r="140" spans="1:2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</row>
    <row r="141" spans="1:20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</row>
    <row r="142" spans="1:20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</row>
    <row r="143" spans="1:20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</row>
    <row r="144" spans="1:20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</row>
    <row r="145" spans="1:20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</row>
    <row r="146" spans="1:20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</row>
    <row r="147" spans="1:20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</row>
    <row r="148" spans="1:20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</row>
    <row r="149" spans="1:20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</row>
    <row r="150" spans="1:2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</row>
    <row r="151" spans="1:20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</row>
    <row r="152" spans="1:20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 spans="1:20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 spans="1:20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 spans="1:20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 spans="1:20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 spans="1:20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 spans="1:20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 spans="1:20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 spans="1:2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</row>
    <row r="161" spans="1:20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</row>
    <row r="162" spans="1:20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</row>
    <row r="163" spans="1:20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</row>
    <row r="164" spans="1:20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</row>
    <row r="165" spans="1:20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</row>
    <row r="166" spans="1:20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</row>
    <row r="167" spans="1:20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</row>
    <row r="168" spans="1:20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</row>
    <row r="169" spans="1:20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</row>
    <row r="170" spans="1:2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</row>
    <row r="171" spans="1:20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</row>
    <row r="172" spans="1:20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</row>
    <row r="173" spans="1:20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</row>
    <row r="174" spans="1:20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</row>
    <row r="175" spans="1:20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</row>
    <row r="176" spans="1:20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</row>
    <row r="177" spans="1:20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</row>
    <row r="178" spans="1:20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</row>
    <row r="179" spans="1:20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</row>
    <row r="180" spans="1:2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</row>
    <row r="181" spans="1:20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</row>
    <row r="182" spans="1:20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</row>
    <row r="183" spans="1:20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</row>
    <row r="184" spans="1:20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</row>
    <row r="185" spans="1:20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</row>
    <row r="186" spans="1:20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</row>
    <row r="187" spans="1:20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</row>
    <row r="188" spans="1:20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</row>
    <row r="189" spans="1:20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</row>
    <row r="190" spans="1:2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</row>
    <row r="191" spans="1:20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</row>
    <row r="192" spans="1:20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</row>
    <row r="193" spans="1:20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</row>
    <row r="194" spans="1:20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</row>
    <row r="195" spans="1:20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</row>
    <row r="196" spans="1:20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</row>
    <row r="197" spans="1:20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</row>
    <row r="198" spans="1:20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</row>
    <row r="199" spans="1:20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</row>
    <row r="200" spans="1:2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</row>
  </sheetData>
  <autoFilter ref="J20:K72" xr:uid="{00000000-0009-0000-0000-000005000000}">
    <filterColumn colId="0">
      <filters blank="1">
        <filter val="IPS"/>
      </filters>
    </filterColumn>
    <filterColumn colId="1">
      <filters blank="1">
        <filter val="POE接入"/>
        <filter val="POE接入01"/>
        <filter val="汇聚"/>
        <filter val="路由器"/>
        <filter val="锐捷接入"/>
        <filter val="锐捷接入01"/>
      </filters>
    </filterColumn>
  </autoFilter>
  <mergeCells count="60">
    <mergeCell ref="C71:D71"/>
    <mergeCell ref="C72:D72"/>
    <mergeCell ref="B74:B82"/>
    <mergeCell ref="B83:B88"/>
    <mergeCell ref="C66:D66"/>
    <mergeCell ref="C67:D67"/>
    <mergeCell ref="C68:D68"/>
    <mergeCell ref="C69:D69"/>
    <mergeCell ref="C70:D70"/>
    <mergeCell ref="C60:D60"/>
    <mergeCell ref="C61:D61"/>
    <mergeCell ref="C62:D62"/>
    <mergeCell ref="C63:D63"/>
    <mergeCell ref="C65:D65"/>
    <mergeCell ref="C54:D54"/>
    <mergeCell ref="C56:D56"/>
    <mergeCell ref="C57:D57"/>
    <mergeCell ref="C58:D58"/>
    <mergeCell ref="C59:D59"/>
    <mergeCell ref="C49:D49"/>
    <mergeCell ref="C50:D50"/>
    <mergeCell ref="C51:D51"/>
    <mergeCell ref="C52:D52"/>
    <mergeCell ref="C53:D53"/>
    <mergeCell ref="C43:D43"/>
    <mergeCell ref="C44:D44"/>
    <mergeCell ref="C45:D45"/>
    <mergeCell ref="C47:D47"/>
    <mergeCell ref="C48:D48"/>
    <mergeCell ref="C34:D34"/>
    <mergeCell ref="C35:D35"/>
    <mergeCell ref="C36:D36"/>
    <mergeCell ref="C37:D37"/>
    <mergeCell ref="C42:D42"/>
    <mergeCell ref="C28:D28"/>
    <mergeCell ref="C30:D30"/>
    <mergeCell ref="C31:D31"/>
    <mergeCell ref="C32:D32"/>
    <mergeCell ref="C33:D33"/>
    <mergeCell ref="C14:D14"/>
    <mergeCell ref="T14:T73"/>
    <mergeCell ref="C15:D15"/>
    <mergeCell ref="C16:D16"/>
    <mergeCell ref="C17:D17"/>
    <mergeCell ref="C18:D18"/>
    <mergeCell ref="C19:D19"/>
    <mergeCell ref="C20:D20"/>
    <mergeCell ref="C21:D21"/>
    <mergeCell ref="C22:D22"/>
    <mergeCell ref="E22:E44"/>
    <mergeCell ref="C23:D23"/>
    <mergeCell ref="C24:D24"/>
    <mergeCell ref="C25:D25"/>
    <mergeCell ref="C26:D26"/>
    <mergeCell ref="C27:D27"/>
    <mergeCell ref="B2:D2"/>
    <mergeCell ref="B3:B11"/>
    <mergeCell ref="E5:E11"/>
    <mergeCell ref="B12:B13"/>
    <mergeCell ref="E12:E13"/>
  </mergeCells>
  <phoneticPr fontId="26" type="noConversion"/>
  <conditionalFormatting sqref="C89:D89">
    <cfRule type="containsText" dxfId="7" priority="1" operator="containsText" text="通 过">
      <formula>NOT(ISERROR(SEARCH("通 过",C89)))</formula>
    </cfRule>
  </conditionalFormatting>
  <conditionalFormatting sqref="C89:D89">
    <cfRule type="containsText" dxfId="6" priority="2" operator="containsText" text="未通过">
      <formula>NOT(ISERROR(SEARCH("未通过",C89)))</formula>
    </cfRule>
  </conditionalFormatting>
  <conditionalFormatting sqref="B74">
    <cfRule type="containsText" dxfId="5" priority="3" operator="containsText" text="通 过">
      <formula>NOT(ISERROR(SEARCH("通 过",B74)))</formula>
    </cfRule>
  </conditionalFormatting>
  <conditionalFormatting sqref="B74">
    <cfRule type="containsText" dxfId="4" priority="4" operator="containsText" text="未通过">
      <formula>NOT(ISERROR(SEARCH("未通过",B74)))</formula>
    </cfRule>
  </conditionalFormatting>
  <conditionalFormatting sqref="C79:D88">
    <cfRule type="containsText" dxfId="3" priority="5" operator="containsText" text="通 过">
      <formula>NOT(ISERROR(SEARCH("通 过",C79)))</formula>
    </cfRule>
  </conditionalFormatting>
  <conditionalFormatting sqref="C79:D88">
    <cfRule type="containsText" dxfId="2" priority="6" operator="containsText" text="未通过">
      <formula>NOT(ISERROR(SEARCH("未通过",C79)))</formula>
    </cfRule>
  </conditionalFormatting>
  <conditionalFormatting sqref="C74:D78">
    <cfRule type="containsText" dxfId="1" priority="7" operator="containsText" text="通 过">
      <formula>NOT(ISERROR(SEARCH("通 过",C74)))</formula>
    </cfRule>
  </conditionalFormatting>
  <conditionalFormatting sqref="C74:D78">
    <cfRule type="containsText" dxfId="0" priority="8" operator="containsText" text="未通过">
      <formula>NOT(ISERROR(SEARCH("未通过",C74)))</formula>
    </cfRule>
  </conditionalFormatting>
  <dataValidations count="1">
    <dataValidation type="list" errorStyle="warning" allowBlank="1" showInputMessage="1" showErrorMessage="1" error="请输入一个列表中的值" sqref="G31:G44 G46:G52" xr:uid="{00000000-0002-0000-0500-000000000000}">
      <formula1>"通 过,未通过,不涉及"</formula1>
    </dataValidation>
  </dataValidations>
  <pageMargins left="0.25" right="0.25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G7"/>
  <sheetViews>
    <sheetView workbookViewId="0"/>
  </sheetViews>
  <sheetFormatPr baseColWidth="10" defaultRowHeight="16"/>
  <cols>
    <col min="1" max="1" width="16.33203125" customWidth="1"/>
    <col min="2" max="2" width="10.5" customWidth="1"/>
    <col min="3" max="18" width="8.6640625" customWidth="1"/>
  </cols>
  <sheetData>
    <row r="4" spans="1:7" ht="24" customHeight="1">
      <c r="A4" s="145" t="s">
        <v>224</v>
      </c>
      <c r="B4" s="145"/>
      <c r="C4" s="145"/>
      <c r="D4" s="145"/>
      <c r="E4" s="145"/>
      <c r="F4" s="145"/>
      <c r="G4" s="145"/>
    </row>
    <row r="5" spans="1:7" ht="24" customHeight="1">
      <c r="A5" s="146" t="s">
        <v>225</v>
      </c>
      <c r="B5" s="146"/>
      <c r="C5" s="146"/>
      <c r="D5" s="146"/>
      <c r="E5" s="146"/>
      <c r="F5" s="146"/>
      <c r="G5" s="146"/>
    </row>
    <row r="6" spans="1:7" ht="24" customHeight="1">
      <c r="A6" s="4" t="s">
        <v>226</v>
      </c>
      <c r="B6" s="4" t="s">
        <v>227</v>
      </c>
    </row>
    <row r="7" spans="1:7" ht="24" customHeight="1">
      <c r="A7" s="4" t="s">
        <v>228</v>
      </c>
      <c r="B7" s="83">
        <v>44211</v>
      </c>
    </row>
  </sheetData>
  <mergeCells count="2">
    <mergeCell ref="A4:G4"/>
    <mergeCell ref="A5:G5"/>
  </mergeCells>
  <phoneticPr fontId="2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F18"/>
  <sheetViews>
    <sheetView workbookViewId="0"/>
  </sheetViews>
  <sheetFormatPr baseColWidth="10" defaultRowHeight="16"/>
  <cols>
    <col min="1" max="5" width="13" customWidth="1"/>
    <col min="6" max="6" width="13.83203125" customWidth="1"/>
    <col min="7" max="18" width="8.6640625" customWidth="1"/>
  </cols>
  <sheetData>
    <row r="1" spans="1:6" ht="24" customHeight="1">
      <c r="A1" s="147" t="s">
        <v>148</v>
      </c>
      <c r="B1" s="148"/>
      <c r="C1" s="149" t="s">
        <v>229</v>
      </c>
      <c r="D1" s="150"/>
      <c r="E1" s="84"/>
      <c r="F1" s="84"/>
    </row>
    <row r="2" spans="1:6" ht="24" customHeight="1">
      <c r="A2" s="85" t="s">
        <v>230</v>
      </c>
      <c r="B2" s="86" t="s">
        <v>231</v>
      </c>
      <c r="C2" s="86" t="s">
        <v>232</v>
      </c>
      <c r="D2" s="86" t="s">
        <v>233</v>
      </c>
      <c r="E2" s="87"/>
      <c r="F2" s="87"/>
    </row>
    <row r="3" spans="1:6" ht="24" customHeight="1">
      <c r="A3" s="88" t="s">
        <v>234</v>
      </c>
      <c r="B3" s="89" t="s">
        <v>235</v>
      </c>
      <c r="C3" s="90" t="s">
        <v>236</v>
      </c>
      <c r="D3" s="89" t="s">
        <v>235</v>
      </c>
      <c r="E3" s="91"/>
      <c r="F3" s="91"/>
    </row>
    <row r="4" spans="1:6" ht="24" customHeight="1">
      <c r="A4" s="92" t="s">
        <v>237</v>
      </c>
      <c r="B4" s="93"/>
      <c r="C4" s="94" t="s">
        <v>238</v>
      </c>
      <c r="D4" s="93"/>
      <c r="E4" s="91"/>
      <c r="F4" s="91"/>
    </row>
    <row r="5" spans="1:6" ht="24" customHeight="1">
      <c r="A5" s="95" t="s">
        <v>239</v>
      </c>
      <c r="B5" s="96" t="s">
        <v>240</v>
      </c>
      <c r="C5" s="96" t="s">
        <v>241</v>
      </c>
      <c r="D5" s="96" t="s">
        <v>240</v>
      </c>
      <c r="E5" s="91"/>
      <c r="F5" s="91"/>
    </row>
    <row r="6" spans="1:6" ht="39" customHeight="1">
      <c r="A6" s="95" t="s">
        <v>242</v>
      </c>
      <c r="B6" s="91"/>
      <c r="C6" s="96" t="s">
        <v>204</v>
      </c>
      <c r="D6" s="91"/>
      <c r="E6" s="91"/>
      <c r="F6" s="91"/>
    </row>
    <row r="7" spans="1:6" ht="24" customHeight="1">
      <c r="A7" s="95" t="s">
        <v>243</v>
      </c>
      <c r="B7" s="91"/>
      <c r="C7" s="96" t="s">
        <v>206</v>
      </c>
      <c r="D7" s="91"/>
      <c r="E7" s="91"/>
      <c r="F7" s="91"/>
    </row>
    <row r="8" spans="1:6" ht="24" customHeight="1">
      <c r="A8" s="95" t="s">
        <v>244</v>
      </c>
      <c r="B8" s="91"/>
      <c r="C8" s="96" t="s">
        <v>208</v>
      </c>
      <c r="D8" s="91"/>
      <c r="E8" s="91"/>
      <c r="F8" s="91"/>
    </row>
    <row r="9" spans="1:6" ht="26" customHeight="1">
      <c r="A9" s="95" t="s">
        <v>245</v>
      </c>
      <c r="B9" s="91"/>
      <c r="C9" s="96" t="s">
        <v>209</v>
      </c>
      <c r="D9" s="91"/>
      <c r="E9" s="91"/>
      <c r="F9" s="91"/>
    </row>
    <row r="10" spans="1:6" ht="26" customHeight="1">
      <c r="A10" s="95" t="s">
        <v>246</v>
      </c>
      <c r="B10" s="91"/>
      <c r="C10" s="96" t="s">
        <v>211</v>
      </c>
      <c r="D10" s="91"/>
      <c r="E10" s="91"/>
      <c r="F10" s="91"/>
    </row>
    <row r="11" spans="1:6" ht="24" customHeight="1">
      <c r="A11" s="95" t="s">
        <v>247</v>
      </c>
      <c r="B11" s="91"/>
      <c r="C11" s="96" t="s">
        <v>212</v>
      </c>
      <c r="D11" s="91"/>
      <c r="E11" s="91"/>
      <c r="F11" s="91"/>
    </row>
    <row r="12" spans="1:6" ht="24" customHeight="1">
      <c r="A12" s="95" t="s">
        <v>248</v>
      </c>
      <c r="B12" s="91"/>
      <c r="C12" s="96" t="s">
        <v>213</v>
      </c>
      <c r="D12" s="91"/>
      <c r="E12" s="91"/>
      <c r="F12" s="91"/>
    </row>
    <row r="13" spans="1:6" ht="26" customHeight="1">
      <c r="A13" s="95" t="s">
        <v>249</v>
      </c>
      <c r="B13" s="91"/>
      <c r="C13" s="97" t="s">
        <v>250</v>
      </c>
      <c r="D13" s="87"/>
      <c r="E13" s="91"/>
      <c r="F13" s="91"/>
    </row>
    <row r="14" spans="1:6" ht="24" customHeight="1">
      <c r="A14" s="95" t="s">
        <v>251</v>
      </c>
      <c r="B14" s="91"/>
      <c r="C14" s="91"/>
      <c r="D14" s="91"/>
      <c r="E14" s="91"/>
      <c r="F14" s="91"/>
    </row>
    <row r="15" spans="1:6" ht="26" customHeight="1">
      <c r="A15" s="95" t="s">
        <v>252</v>
      </c>
      <c r="B15" s="91"/>
      <c r="C15" s="91"/>
      <c r="D15" s="91"/>
      <c r="E15" s="91"/>
      <c r="F15" s="91"/>
    </row>
    <row r="16" spans="1:6" ht="24" customHeight="1">
      <c r="A16" s="151" t="s">
        <v>253</v>
      </c>
      <c r="B16" s="152"/>
      <c r="C16" s="152"/>
      <c r="D16" s="152"/>
      <c r="E16" s="152"/>
      <c r="F16" s="153"/>
    </row>
    <row r="17" spans="1:6" ht="24" customHeight="1">
      <c r="A17" s="88" t="s">
        <v>109</v>
      </c>
      <c r="B17" s="90" t="s">
        <v>112</v>
      </c>
      <c r="C17" s="90" t="s">
        <v>114</v>
      </c>
      <c r="D17" s="90" t="s">
        <v>116</v>
      </c>
      <c r="E17" s="90" t="s">
        <v>118</v>
      </c>
      <c r="F17" s="90" t="s">
        <v>120</v>
      </c>
    </row>
    <row r="18" spans="1:6" ht="24" customHeight="1">
      <c r="A18" s="98"/>
      <c r="B18" s="91"/>
      <c r="C18" s="91"/>
      <c r="D18" s="91"/>
      <c r="E18" s="91"/>
      <c r="F18" s="91"/>
    </row>
  </sheetData>
  <mergeCells count="3">
    <mergeCell ref="A1:B1"/>
    <mergeCell ref="C1:D1"/>
    <mergeCell ref="A16:F16"/>
  </mergeCells>
  <phoneticPr fontId="26" type="noConversion"/>
  <pageMargins left="0.25" right="0.25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H63"/>
  <sheetViews>
    <sheetView workbookViewId="0"/>
  </sheetViews>
  <sheetFormatPr baseColWidth="10" defaultRowHeight="16"/>
  <cols>
    <col min="1" max="1" width="4.83203125" customWidth="1"/>
    <col min="2" max="2" width="11.33203125" customWidth="1"/>
    <col min="3" max="4" width="36.33203125" customWidth="1"/>
    <col min="5" max="5" width="3.5" customWidth="1"/>
    <col min="6" max="6" width="17" customWidth="1"/>
    <col min="7" max="7" width="20.33203125" customWidth="1"/>
    <col min="8" max="8" width="11.33203125" customWidth="1"/>
    <col min="9" max="18" width="8.6640625" customWidth="1"/>
  </cols>
  <sheetData>
    <row r="1" spans="1:8" ht="17" customHeight="1">
      <c r="B1" s="99"/>
      <c r="C1" s="99"/>
      <c r="D1" s="99"/>
    </row>
    <row r="2" spans="1:8" ht="17">
      <c r="A2" s="100"/>
      <c r="B2" s="154" t="s">
        <v>254</v>
      </c>
      <c r="C2" s="154"/>
      <c r="D2" s="154"/>
      <c r="E2" s="101"/>
    </row>
    <row r="3" spans="1:8" ht="24" customHeight="1">
      <c r="A3" s="100"/>
      <c r="B3" s="155" t="s">
        <v>255</v>
      </c>
      <c r="C3" s="156" t="str">
        <f>校区信息!B17</f>
        <v>盐城市金宝教学点</v>
      </c>
      <c r="D3" s="156"/>
      <c r="E3" s="157"/>
    </row>
    <row r="4" spans="1:8" ht="42" customHeight="1">
      <c r="A4" s="100"/>
      <c r="B4" s="155"/>
      <c r="C4" s="156" t="str">
        <f>"详细地址："&amp;校区信息!B18</f>
        <v>详细地址：盐城市城南新区世纪大道611号凤凰文化广场4幢101室（6号楼）</v>
      </c>
      <c r="D4" s="156"/>
      <c r="E4" s="157"/>
    </row>
    <row r="5" spans="1:8" ht="22" customHeight="1">
      <c r="A5" s="100"/>
      <c r="B5" s="155" t="s">
        <v>256</v>
      </c>
      <c r="C5" s="156" t="str">
        <f>G11</f>
        <v>工程研发中心运维安全部</v>
      </c>
      <c r="D5" s="155" t="str">
        <f>G12</f>
        <v>郭立鑫</v>
      </c>
      <c r="E5" s="157"/>
    </row>
    <row r="6" spans="1:8" ht="17">
      <c r="A6" s="100"/>
      <c r="B6" s="155"/>
      <c r="C6" s="156"/>
      <c r="D6" s="155"/>
      <c r="E6" s="157"/>
    </row>
    <row r="7" spans="1:8" ht="18" customHeight="1">
      <c r="A7" s="100"/>
      <c r="B7" s="155" t="s">
        <v>159</v>
      </c>
      <c r="C7" s="159" t="s">
        <v>257</v>
      </c>
      <c r="D7" s="160"/>
      <c r="E7" s="157"/>
      <c r="F7" s="105" t="s">
        <v>164</v>
      </c>
      <c r="G7" s="2"/>
      <c r="H7" s="106"/>
    </row>
    <row r="8" spans="1:8" ht="18" customHeight="1">
      <c r="A8" s="100"/>
      <c r="B8" s="155"/>
      <c r="C8" s="142" t="str">
        <f>公网与专线信息!H2&amp;公网与专线信息!I2&amp;"M     "&amp;"专线号："&amp;公网与专线信息!J2&amp;"     交换机-汇聚："&amp;公网与专线信息!N2</f>
        <v>电信50M     专线号：HLWZX51520210621205     交换机-汇聚：G0/24</v>
      </c>
      <c r="D8" s="161"/>
      <c r="E8" s="157"/>
      <c r="F8" s="3" t="s">
        <v>167</v>
      </c>
      <c r="G8" s="107" t="s">
        <v>258</v>
      </c>
      <c r="H8" s="108" t="str">
        <f>公网与专线信息!H2</f>
        <v>电信</v>
      </c>
    </row>
    <row r="9" spans="1:8" ht="18" customHeight="1">
      <c r="A9" s="100"/>
      <c r="B9" s="155"/>
      <c r="C9" s="142" t="str">
        <f>公网与专线信息!H3&amp;公网与专线信息!I3&amp;"M     "&amp;"专线号："&amp;公网与专线信息!J3&amp;"     交换机-汇聚："&amp;公网与专线信息!N3</f>
        <v>电信50M     专线号：HLWZX51520210621205     交换机-汇聚：G0/22</v>
      </c>
      <c r="D9" s="161"/>
      <c r="E9" s="157"/>
      <c r="F9" s="3" t="s">
        <v>168</v>
      </c>
      <c r="G9" s="107" t="s">
        <v>259</v>
      </c>
      <c r="H9" s="108" t="str">
        <f>公网与专线信息!H3</f>
        <v>电信</v>
      </c>
    </row>
    <row r="10" spans="1:8" ht="18" customHeight="1">
      <c r="A10" s="100"/>
      <c r="B10" s="155"/>
      <c r="C10" s="162"/>
      <c r="D10" s="163"/>
      <c r="E10" s="157"/>
      <c r="F10" s="3" t="s">
        <v>170</v>
      </c>
      <c r="G10" s="107" t="s">
        <v>260</v>
      </c>
      <c r="H10" s="108"/>
    </row>
    <row r="11" spans="1:8" ht="18" customHeight="1">
      <c r="A11" s="100"/>
      <c r="B11" s="155"/>
      <c r="C11" s="159" t="s">
        <v>261</v>
      </c>
      <c r="D11" s="160"/>
      <c r="E11" s="157"/>
      <c r="F11" s="3" t="s">
        <v>173</v>
      </c>
      <c r="G11" s="107" t="s">
        <v>174</v>
      </c>
      <c r="H11" s="108"/>
    </row>
    <row r="12" spans="1:8" ht="18" customHeight="1">
      <c r="A12" s="100"/>
      <c r="B12" s="155"/>
      <c r="C12" s="159" t="s">
        <v>172</v>
      </c>
      <c r="D12" s="160"/>
      <c r="E12" s="157"/>
      <c r="F12" s="3" t="s">
        <v>175</v>
      </c>
      <c r="G12" s="107" t="s">
        <v>176</v>
      </c>
      <c r="H12" s="108"/>
    </row>
    <row r="13" spans="1:8" ht="18" customHeight="1">
      <c r="A13" s="100"/>
      <c r="B13" s="155"/>
      <c r="C13" s="142" t="str">
        <f>"["&amp;H9&amp;"] TCP:"&amp;G10&amp;"1:22     &lt;----&gt;     "&amp;G9&amp;":11022"</f>
        <v>[电信] TCP:10.251.133.1:22     &lt;----&gt;     113.140.32.70:11022</v>
      </c>
      <c r="D13" s="161"/>
      <c r="E13" s="157"/>
      <c r="F13" s="5"/>
      <c r="G13" s="6"/>
      <c r="H13" s="109"/>
    </row>
    <row r="14" spans="1:8" ht="18" customHeight="1">
      <c r="A14" s="100"/>
      <c r="B14" s="155"/>
      <c r="C14" s="142" t="str">
        <f>"["&amp;H9&amp;"] TCP:"&amp;G10&amp;"1:4344     &lt;----&gt;     "&amp;G9&amp;":1434"</f>
        <v>[电信] TCP:10.251.133.1:4344     &lt;----&gt;     113.140.32.70:1434</v>
      </c>
      <c r="D14" s="161"/>
      <c r="E14" s="157"/>
      <c r="G14" s="4"/>
    </row>
    <row r="15" spans="1:8" ht="18" customHeight="1">
      <c r="A15" s="100"/>
      <c r="B15" s="155"/>
      <c r="C15" s="142" t="str">
        <f>"["&amp;H8&amp;"] TCP:"&amp;G10&amp;"1:22     &lt;----&gt;     "&amp;G8&amp;":11022"</f>
        <v>[电信] TCP:10.251.133.1:22     &lt;----&gt;     113.200.244.50:11022</v>
      </c>
      <c r="D15" s="161"/>
      <c r="E15" s="157"/>
      <c r="F15" s="110" t="s">
        <v>262</v>
      </c>
    </row>
    <row r="16" spans="1:8" ht="18" customHeight="1">
      <c r="A16" s="100"/>
      <c r="B16" s="155"/>
      <c r="C16" s="142" t="str">
        <f>"["&amp;H8&amp;"] TCP:"&amp;G10&amp;"1:4344     &lt;----&gt;     "&amp;G8&amp;":1434"</f>
        <v>[电信] TCP:10.251.133.1:4344     &lt;----&gt;     113.200.244.50:1434</v>
      </c>
      <c r="D16" s="161"/>
      <c r="E16" s="157"/>
    </row>
    <row r="17" spans="1:5" ht="18" customHeight="1">
      <c r="A17" s="100"/>
      <c r="B17" s="155"/>
      <c r="C17" s="103" t="s">
        <v>179</v>
      </c>
      <c r="D17" s="104"/>
      <c r="E17" s="157"/>
    </row>
    <row r="18" spans="1:5" ht="18" customHeight="1">
      <c r="A18" s="100"/>
      <c r="B18" s="155"/>
      <c r="C18" s="142" t="str">
        <f>"["&amp;H9&amp;"] TCP:"&amp;G10&amp;"2:4344     &lt;----&gt;     "&amp;G9&amp;":24344"</f>
        <v>[电信] TCP:10.251.133.2:4344     &lt;----&gt;     113.140.32.70:24344</v>
      </c>
      <c r="D18" s="161"/>
      <c r="E18" s="157"/>
    </row>
    <row r="19" spans="1:5" ht="18" customHeight="1">
      <c r="A19" s="100"/>
      <c r="B19" s="155"/>
      <c r="C19" s="142" t="str">
        <f>"["&amp;H9&amp;"] TCP:"&amp;G10&amp;"2:22     &lt;----&gt;     "&amp;G9&amp;":12022"</f>
        <v>[电信] TCP:10.251.133.2:22     &lt;----&gt;     113.140.32.70:12022</v>
      </c>
      <c r="D19" s="161"/>
      <c r="E19" s="157"/>
    </row>
    <row r="20" spans="1:5" ht="18" customHeight="1">
      <c r="A20" s="100"/>
      <c r="B20" s="155"/>
      <c r="C20" s="142" t="str">
        <f>"["&amp;H8&amp;"] TCP:"&amp;G10&amp;"2:4344     &lt;----&gt;     "&amp;G8&amp;":24344"</f>
        <v>[电信] TCP:10.251.133.2:4344     &lt;----&gt;     113.200.244.50:24344</v>
      </c>
      <c r="D20" s="161"/>
      <c r="E20" s="157"/>
    </row>
    <row r="21" spans="1:5" ht="18" customHeight="1">
      <c r="A21" s="100"/>
      <c r="B21" s="155"/>
      <c r="C21" s="142" t="str">
        <f>"["&amp;H8&amp;"] TCP:"&amp;G10&amp;"2:22     &lt;----&gt;     "&amp;G8&amp;":12022"</f>
        <v>[电信] TCP:10.251.133.2:22     &lt;----&gt;     113.200.244.50:12022</v>
      </c>
      <c r="D21" s="161"/>
      <c r="E21" s="157"/>
    </row>
    <row r="22" spans="1:5" ht="18" customHeight="1">
      <c r="A22" s="100"/>
      <c r="B22" s="155"/>
      <c r="C22" s="142"/>
      <c r="D22" s="161"/>
      <c r="E22" s="157"/>
    </row>
    <row r="23" spans="1:5" ht="18" customHeight="1">
      <c r="A23" s="100"/>
      <c r="B23" s="155"/>
      <c r="C23" s="111" t="s">
        <v>263</v>
      </c>
      <c r="D23" s="112"/>
      <c r="E23" s="157"/>
    </row>
    <row r="24" spans="1:5" ht="18" customHeight="1">
      <c r="A24" s="100"/>
      <c r="B24" s="155"/>
      <c r="C24" s="101"/>
      <c r="D24" s="113"/>
      <c r="E24" s="157"/>
    </row>
    <row r="25" spans="1:5" ht="18" customHeight="1">
      <c r="A25" s="100"/>
      <c r="B25" s="155"/>
      <c r="C25" s="103" t="s">
        <v>264</v>
      </c>
      <c r="D25" s="104"/>
      <c r="E25" s="157"/>
    </row>
    <row r="26" spans="1:5" ht="18" customHeight="1">
      <c r="A26" s="100"/>
      <c r="B26" s="155"/>
      <c r="C26" s="103" t="s">
        <v>191</v>
      </c>
      <c r="D26" s="104"/>
      <c r="E26" s="157"/>
    </row>
    <row r="27" spans="1:5" ht="18" customHeight="1">
      <c r="A27" s="100"/>
      <c r="B27" s="155"/>
      <c r="C27" s="103" t="str">
        <f>"["&amp;H9&amp;"] "&amp;G9</f>
        <v>[电信] 113.140.32.70</v>
      </c>
      <c r="D27" s="104"/>
      <c r="E27" s="157"/>
    </row>
    <row r="28" spans="1:5" ht="18" customHeight="1">
      <c r="A28" s="100"/>
      <c r="B28" s="155"/>
      <c r="C28" s="103" t="str">
        <f>"["&amp;H8&amp;"] "&amp;G8</f>
        <v>[电信] 113.200.244.50</v>
      </c>
      <c r="D28" s="104"/>
      <c r="E28" s="157"/>
    </row>
    <row r="29" spans="1:5" ht="18" customHeight="1">
      <c r="A29" s="100"/>
      <c r="B29" s="155"/>
      <c r="C29" s="103" t="s">
        <v>197</v>
      </c>
      <c r="D29" s="113"/>
      <c r="E29" s="157"/>
    </row>
    <row r="30" spans="1:5" ht="18" customHeight="1">
      <c r="A30" s="100"/>
      <c r="B30" s="155"/>
      <c r="C30" s="142" t="str">
        <f>"["&amp;H9&amp;"] TCP:"&amp;G10&amp;"254:22     &lt;----&gt;     "&amp;G9&amp;":22054"</f>
        <v>[电信] TCP:10.251.133.254:22     &lt;----&gt;     113.140.32.70:22054</v>
      </c>
      <c r="D30" s="161"/>
      <c r="E30" s="101"/>
    </row>
    <row r="31" spans="1:5" ht="18" customHeight="1">
      <c r="A31" s="100"/>
      <c r="B31" s="155"/>
      <c r="C31" s="142" t="str">
        <f>"["&amp;H9&amp;"] UDP:"&amp;G10&amp;"254:161     &lt;----&gt;     "&amp;G9&amp;":16154"</f>
        <v>[电信] UDP:10.251.133.254:161     &lt;----&gt;     113.140.32.70:16154</v>
      </c>
      <c r="D31" s="161"/>
      <c r="E31" s="101"/>
    </row>
    <row r="32" spans="1:5" ht="18" customHeight="1">
      <c r="A32" s="100"/>
      <c r="B32" s="155"/>
      <c r="C32" s="142" t="str">
        <f>"["&amp;H8&amp;"] TCP:"&amp;G10&amp;"254:22     &lt;----&gt;     "&amp;G8&amp;":22054"</f>
        <v>[电信] TCP:10.251.133.254:22     &lt;----&gt;     113.200.244.50:22054</v>
      </c>
      <c r="D32" s="161"/>
      <c r="E32" s="101"/>
    </row>
    <row r="33" spans="1:5" ht="18" customHeight="1">
      <c r="A33" s="100"/>
      <c r="B33" s="155"/>
      <c r="C33" s="142" t="str">
        <f>"["&amp;H8&amp;"] UDP:"&amp;G10&amp;"254:161     &lt;----&gt;     "&amp;G8&amp;":16154"</f>
        <v>[电信] UDP:10.251.133.254:161     &lt;----&gt;     113.200.244.50:16154</v>
      </c>
      <c r="D33" s="161"/>
      <c r="E33" s="101"/>
    </row>
    <row r="34" spans="1:5" ht="18" customHeight="1">
      <c r="A34" s="100"/>
      <c r="B34" s="155"/>
      <c r="C34" s="103" t="s">
        <v>203</v>
      </c>
      <c r="D34" s="113"/>
      <c r="E34" s="101"/>
    </row>
    <row r="35" spans="1:5" ht="18" customHeight="1">
      <c r="A35" s="100"/>
      <c r="B35" s="155"/>
      <c r="C35" s="142" t="str">
        <f>"["&amp;H9&amp;"] TCP:"&amp;G10&amp;"251:22     &lt;----&gt;     "&amp;G9&amp;":22051"</f>
        <v>[电信] TCP:10.251.133.251:22     &lt;----&gt;     113.140.32.70:22051</v>
      </c>
      <c r="D35" s="161"/>
      <c r="E35" s="101"/>
    </row>
    <row r="36" spans="1:5" ht="18" customHeight="1">
      <c r="A36" s="100"/>
      <c r="B36" s="155"/>
      <c r="C36" s="142" t="str">
        <f>"["&amp;H9&amp;"] UDP:"&amp;G10&amp;"251:161     &lt;----&gt;     "&amp;G9&amp;":16151"</f>
        <v>[电信] UDP:10.251.133.251:161     &lt;----&gt;     113.140.32.70:16151</v>
      </c>
      <c r="D36" s="161"/>
      <c r="E36" s="101"/>
    </row>
    <row r="37" spans="1:5" ht="18" customHeight="1">
      <c r="A37" s="100"/>
      <c r="B37" s="155"/>
      <c r="C37" s="142" t="str">
        <f>"["&amp;H9&amp;"] TCP:"&amp;G10&amp;"250:22     &lt;----&gt;     "&amp;G9&amp;":22050"</f>
        <v>[电信] TCP:10.251.133.250:22     &lt;----&gt;     113.140.32.70:22050</v>
      </c>
      <c r="D37" s="161"/>
      <c r="E37" s="101"/>
    </row>
    <row r="38" spans="1:5" ht="18" customHeight="1">
      <c r="A38" s="100"/>
      <c r="B38" s="155"/>
      <c r="C38" s="142" t="str">
        <f>"["&amp;H9&amp;"] UDP:"&amp;G10&amp;"250:161     &lt;----&gt;     "&amp;G9&amp;":16150"</f>
        <v>[电信] UDP:10.251.133.250:161     &lt;----&gt;     113.140.32.70:16150</v>
      </c>
      <c r="D38" s="161"/>
      <c r="E38" s="101"/>
    </row>
    <row r="39" spans="1:5" ht="18" customHeight="1">
      <c r="A39" s="100"/>
      <c r="B39" s="155"/>
      <c r="C39" s="142" t="str">
        <f>"["&amp;H8&amp;"] TCP:"&amp;G10&amp;"251:22     &lt;----&gt;     "&amp;G8&amp;":22051"</f>
        <v>[电信] TCP:10.251.133.251:22     &lt;----&gt;     113.200.244.50:22051</v>
      </c>
      <c r="D39" s="161"/>
      <c r="E39" s="101"/>
    </row>
    <row r="40" spans="1:5" ht="18" customHeight="1">
      <c r="A40" s="100"/>
      <c r="B40" s="155"/>
      <c r="C40" s="142" t="str">
        <f>"["&amp;H8&amp;"] UDP:"&amp;G10&amp;"251:161     &lt;----&gt;     "&amp;G8&amp;":16151"</f>
        <v>[电信] UDP:10.251.133.251:161     &lt;----&gt;     113.200.244.50:16151</v>
      </c>
      <c r="D40" s="161"/>
      <c r="E40" s="101"/>
    </row>
    <row r="41" spans="1:5" ht="18" customHeight="1">
      <c r="A41" s="100"/>
      <c r="B41" s="155"/>
      <c r="C41" s="142" t="str">
        <f>"["&amp;H8&amp;"] TCP:"&amp;G10&amp;"250:22     &lt;----&gt;     "&amp;G8&amp;":22050"</f>
        <v>[电信] TCP:10.251.133.250:22     &lt;----&gt;     113.200.244.50:22050</v>
      </c>
      <c r="D41" s="161"/>
      <c r="E41" s="101"/>
    </row>
    <row r="42" spans="1:5" ht="18" customHeight="1">
      <c r="A42" s="100"/>
      <c r="B42" s="155"/>
      <c r="C42" s="142" t="str">
        <f>"["&amp;H8&amp;"] UDP:"&amp;G10&amp;"250:161     &lt;----&gt;     "&amp;G8&amp;":16150"</f>
        <v>[电信] UDP:10.251.133.250:161     &lt;----&gt;     113.200.244.50:16150</v>
      </c>
      <c r="D42" s="161"/>
      <c r="E42" s="101"/>
    </row>
    <row r="43" spans="1:5" ht="18" customHeight="1">
      <c r="A43" s="100"/>
      <c r="B43" s="155"/>
      <c r="C43" s="103" t="s">
        <v>214</v>
      </c>
      <c r="D43" s="113"/>
      <c r="E43" s="101"/>
    </row>
    <row r="44" spans="1:5" ht="18" customHeight="1">
      <c r="A44" s="100"/>
      <c r="B44" s="155"/>
      <c r="C44" s="142" t="str">
        <f>"["&amp;H9&amp;"] TCP:"&amp;G10&amp;"231:22     &lt;----&gt;     "&amp;G9&amp;":22031"</f>
        <v>[电信] TCP:10.251.133.231:22     &lt;----&gt;     113.140.32.70:22031</v>
      </c>
      <c r="D44" s="161"/>
      <c r="E44" s="101"/>
    </row>
    <row r="45" spans="1:5" ht="18" customHeight="1">
      <c r="A45" s="100"/>
      <c r="B45" s="155"/>
      <c r="C45" s="142" t="str">
        <f>"["&amp;H9&amp;"] UDP:"&amp;G10&amp;"231:161     &lt;----&gt;     "&amp;G9&amp;":16131"</f>
        <v>[电信] UDP:10.251.133.231:161     &lt;----&gt;     113.140.32.70:16131</v>
      </c>
      <c r="D45" s="161"/>
      <c r="E45" s="101"/>
    </row>
    <row r="46" spans="1:5" ht="18" customHeight="1">
      <c r="A46" s="100"/>
      <c r="B46" s="155"/>
      <c r="C46" s="142" t="str">
        <f>"["&amp;H9&amp;"] TCP:"&amp;G10&amp;"232:22     &lt;----&gt;     "&amp;G9&amp;":22032"</f>
        <v>[电信] TCP:10.251.133.232:22     &lt;----&gt;     113.140.32.70:22032</v>
      </c>
      <c r="D46" s="161"/>
      <c r="E46" s="101"/>
    </row>
    <row r="47" spans="1:5" ht="18" customHeight="1">
      <c r="A47" s="100"/>
      <c r="B47" s="155"/>
      <c r="C47" s="142" t="str">
        <f>"["&amp;H9&amp;"] UDP:"&amp;G10&amp;"232:161     &lt;----&gt;     "&amp;G9&amp;":16132"</f>
        <v>[电信] UDP:10.251.133.232:161     &lt;----&gt;     113.140.32.70:16132</v>
      </c>
      <c r="D47" s="161"/>
      <c r="E47" s="101"/>
    </row>
    <row r="48" spans="1:5" ht="18" customHeight="1">
      <c r="A48" s="100"/>
      <c r="B48" s="155"/>
      <c r="C48" s="142" t="str">
        <f>"["&amp;H8&amp;"] TCP:"&amp;G10&amp;"231:22     &lt;----&gt;     "&amp;G8&amp;":22031"</f>
        <v>[电信] TCP:10.251.133.231:22     &lt;----&gt;     113.200.244.50:22031</v>
      </c>
      <c r="D48" s="161"/>
      <c r="E48" s="101"/>
    </row>
    <row r="49" spans="1:5" ht="18" customHeight="1">
      <c r="A49" s="100"/>
      <c r="B49" s="155"/>
      <c r="C49" s="142" t="str">
        <f>"["&amp;H8&amp;"] UDP:"&amp;G10&amp;"231:161     &lt;----&gt;     "&amp;G8&amp;":16131"</f>
        <v>[电信] UDP:10.251.133.231:161     &lt;----&gt;     113.200.244.50:16131</v>
      </c>
      <c r="D49" s="161"/>
      <c r="E49" s="101"/>
    </row>
    <row r="50" spans="1:5" ht="18" customHeight="1">
      <c r="A50" s="100"/>
      <c r="B50" s="155"/>
      <c r="C50" s="142" t="str">
        <f>"["&amp;H8&amp;"] TCP:"&amp;G10&amp;"232:22     &lt;----&gt;     "&amp;G8&amp;":22032"</f>
        <v>[电信] TCP:10.251.133.232:22     &lt;----&gt;     113.200.244.50:22032</v>
      </c>
      <c r="D50" s="161"/>
      <c r="E50" s="101"/>
    </row>
    <row r="51" spans="1:5" ht="18" customHeight="1">
      <c r="A51" s="100"/>
      <c r="B51" s="155"/>
      <c r="C51" s="142" t="str">
        <f>"["&amp;H8&amp;"] UDP:"&amp;G10&amp;"232:161     &lt;----&gt;     "&amp;G8&amp;":16132"</f>
        <v>[电信] UDP:10.251.133.232:161     &lt;----&gt;     113.200.244.50:16132</v>
      </c>
      <c r="D51" s="161"/>
      <c r="E51" s="101"/>
    </row>
    <row r="52" spans="1:5" ht="18" customHeight="1">
      <c r="A52" s="100"/>
      <c r="B52" s="155"/>
      <c r="C52" s="103" t="s">
        <v>218</v>
      </c>
      <c r="D52" s="113"/>
      <c r="E52" s="101"/>
    </row>
    <row r="53" spans="1:5" ht="18" customHeight="1">
      <c r="A53" s="100"/>
      <c r="B53" s="155"/>
      <c r="C53" s="142" t="str">
        <f>"["&amp;H9&amp;"] TCP:"&amp;G10&amp;"221:22     &lt;----&gt;     "&amp;G9&amp;":22021"</f>
        <v>[电信] TCP:10.251.133.221:22     &lt;----&gt;     113.140.32.70:22021</v>
      </c>
      <c r="D53" s="161"/>
      <c r="E53" s="101"/>
    </row>
    <row r="54" spans="1:5" ht="18" customHeight="1">
      <c r="A54" s="100"/>
      <c r="B54" s="155"/>
      <c r="C54" s="142" t="str">
        <f>"["&amp;H9&amp;"] UDP:"&amp;G10&amp;"221:161     &lt;----&gt;     "&amp;G9&amp;":16121"</f>
        <v>[电信] UDP:10.251.133.221:161     &lt;----&gt;     113.140.32.70:16121</v>
      </c>
      <c r="D54" s="161"/>
      <c r="E54" s="101"/>
    </row>
    <row r="55" spans="1:5" ht="18" customHeight="1">
      <c r="A55" s="100"/>
      <c r="B55" s="155"/>
      <c r="C55" s="142" t="str">
        <f>"["&amp;H9&amp;"] TCP:"&amp;G10&amp;"222:22     &lt;----&gt;     "&amp;G9&amp;":22022"</f>
        <v>[电信] TCP:10.251.133.222:22     &lt;----&gt;     113.140.32.70:22022</v>
      </c>
      <c r="D55" s="161"/>
      <c r="E55" s="101"/>
    </row>
    <row r="56" spans="1:5" ht="18" customHeight="1">
      <c r="A56" s="100"/>
      <c r="B56" s="155"/>
      <c r="C56" s="142" t="str">
        <f>"["&amp;H9&amp;"] UDP:"&amp;G10&amp;"222:161     &lt;----&gt;     "&amp;G9&amp;":16122"</f>
        <v>[电信] UDP:10.251.133.222:161     &lt;----&gt;     113.140.32.70:16122</v>
      </c>
      <c r="D56" s="161"/>
      <c r="E56" s="101"/>
    </row>
    <row r="57" spans="1:5" ht="18" customHeight="1">
      <c r="A57" s="100"/>
      <c r="B57" s="155"/>
      <c r="C57" s="142" t="str">
        <f>"["&amp;H8&amp;"] TCP:"&amp;G10&amp;"221:22     &lt;----&gt;     "&amp;G8&amp;":22021"</f>
        <v>[电信] TCP:10.251.133.221:22     &lt;----&gt;     113.200.244.50:22021</v>
      </c>
      <c r="D57" s="161"/>
      <c r="E57" s="101"/>
    </row>
    <row r="58" spans="1:5" ht="18" customHeight="1">
      <c r="A58" s="100"/>
      <c r="B58" s="155"/>
      <c r="C58" s="142" t="str">
        <f>"["&amp;H8&amp;"] UDP:"&amp;G10&amp;"221:161     &lt;----&gt;     "&amp;G8&amp;":16121"</f>
        <v>[电信] UDP:10.251.133.221:161     &lt;----&gt;     113.200.244.50:16121</v>
      </c>
      <c r="D58" s="161"/>
      <c r="E58" s="101"/>
    </row>
    <row r="59" spans="1:5" ht="18" customHeight="1">
      <c r="A59" s="100"/>
      <c r="B59" s="155"/>
      <c r="C59" s="142" t="str">
        <f>"["&amp;H8&amp;"] TCP:"&amp;G10&amp;"222:22     &lt;----&gt;     "&amp;G8&amp;":22022"</f>
        <v>[电信] TCP:10.251.133.222:22     &lt;----&gt;     113.200.244.50:22022</v>
      </c>
      <c r="D59" s="161"/>
      <c r="E59" s="101"/>
    </row>
    <row r="60" spans="1:5" ht="18" customHeight="1">
      <c r="A60" s="100"/>
      <c r="B60" s="155"/>
      <c r="C60" s="142" t="str">
        <f>"["&amp;H8&amp;"] UDP:"&amp;G10&amp;"222:161     &lt;----&gt;     "&amp;G8&amp;":16122"</f>
        <v>[电信] UDP:10.251.133.222:161     &lt;----&gt;     113.200.244.50:16122</v>
      </c>
      <c r="D60" s="161"/>
      <c r="E60" s="101"/>
    </row>
    <row r="61" spans="1:5" ht="18" customHeight="1">
      <c r="A61" s="100"/>
      <c r="B61" s="158"/>
      <c r="C61" s="101"/>
      <c r="D61" s="113"/>
      <c r="E61" s="101"/>
    </row>
    <row r="62" spans="1:5" ht="36" customHeight="1">
      <c r="A62" s="100"/>
      <c r="B62" s="102" t="s">
        <v>35</v>
      </c>
      <c r="C62" s="164"/>
      <c r="D62" s="164"/>
      <c r="E62" s="101"/>
    </row>
    <row r="63" spans="1:5" ht="17">
      <c r="B63" s="114"/>
      <c r="C63" s="114"/>
      <c r="D63" s="114"/>
    </row>
  </sheetData>
  <mergeCells count="55">
    <mergeCell ref="C58:D58"/>
    <mergeCell ref="C59:D59"/>
    <mergeCell ref="C60:D60"/>
    <mergeCell ref="C62:D62"/>
    <mergeCell ref="C53:D53"/>
    <mergeCell ref="C54:D54"/>
    <mergeCell ref="C55:D55"/>
    <mergeCell ref="C56:D56"/>
    <mergeCell ref="C57:D57"/>
    <mergeCell ref="C47:D47"/>
    <mergeCell ref="C48:D48"/>
    <mergeCell ref="C49:D49"/>
    <mergeCell ref="C50:D50"/>
    <mergeCell ref="C51:D51"/>
    <mergeCell ref="C41:D41"/>
    <mergeCell ref="C42:D42"/>
    <mergeCell ref="C44:D44"/>
    <mergeCell ref="C45:D45"/>
    <mergeCell ref="C46:D46"/>
    <mergeCell ref="C36:D36"/>
    <mergeCell ref="C37:D37"/>
    <mergeCell ref="C38:D38"/>
    <mergeCell ref="C39:D39"/>
    <mergeCell ref="C40:D40"/>
    <mergeCell ref="C30:D30"/>
    <mergeCell ref="C31:D31"/>
    <mergeCell ref="C32:D32"/>
    <mergeCell ref="C33:D33"/>
    <mergeCell ref="C35:D35"/>
    <mergeCell ref="C18:D18"/>
    <mergeCell ref="C19:D19"/>
    <mergeCell ref="C20:D20"/>
    <mergeCell ref="C21:D21"/>
    <mergeCell ref="C22:D22"/>
    <mergeCell ref="B5:B6"/>
    <mergeCell ref="C5:C6"/>
    <mergeCell ref="D5:D6"/>
    <mergeCell ref="E5:E6"/>
    <mergeCell ref="B7:B61"/>
    <mergeCell ref="C7:D7"/>
    <mergeCell ref="E7:E2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B2:D2"/>
    <mergeCell ref="B3:B4"/>
    <mergeCell ref="C3:D3"/>
    <mergeCell ref="E3:E4"/>
    <mergeCell ref="C4:D4"/>
  </mergeCells>
  <phoneticPr fontId="26" type="noConversion"/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平面图</vt:lpstr>
      <vt:lpstr>配线架信息对照表</vt:lpstr>
      <vt:lpstr>AP信息对照表</vt:lpstr>
      <vt:lpstr>公网与专线信息</vt:lpstr>
      <vt:lpstr>校区信息</vt:lpstr>
      <vt:lpstr>双师&amp;面授融合交付表</vt:lpstr>
      <vt:lpstr>表格说明</vt:lpstr>
      <vt:lpstr>ITS交付表</vt:lpstr>
      <vt:lpstr>双师交付表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Wendell Lee</cp:lastModifiedBy>
  <dcterms:created xsi:type="dcterms:W3CDTF">2021-08-10T07:59:48Z</dcterms:created>
  <dcterms:modified xsi:type="dcterms:W3CDTF">2021-08-10T08:14:12Z</dcterms:modified>
</cp:coreProperties>
</file>