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hidden" name="TO DO" sheetId="1" r:id="rId3"/>
    <sheet state="visible" name="Satisfactions" sheetId="2" r:id="rId4"/>
    <sheet state="visible" name="Filtration" sheetId="3" r:id="rId5"/>
    <sheet state="visible" name="Collectionstorage" sheetId="4" r:id="rId6"/>
    <sheet state="visible" name="MODEL" sheetId="5" r:id="rId7"/>
    <sheet state="visible" name="Flowrate" sheetId="6" r:id="rId8"/>
    <sheet state="visible" name="RIsk" sheetId="7" r:id="rId9"/>
    <sheet state="visible" name="Pump" sheetId="8" r:id="rId10"/>
    <sheet state="visible" name="Costs Maintenance" sheetId="9" r:id="rId11"/>
    <sheet state="visible" name="Disinfection " sheetId="10" r:id="rId12"/>
    <sheet state="visible" name="Power System" sheetId="11" r:id="rId13"/>
    <sheet state="visible" name="Health &amp; Environment risk (Usel" sheetId="12" r:id="rId14"/>
  </sheets>
  <definedNames/>
  <calcPr/>
</workbook>
</file>

<file path=xl/sharedStrings.xml><?xml version="1.0" encoding="utf-8"?>
<sst xmlns="http://schemas.openxmlformats.org/spreadsheetml/2006/main" count="494" uniqueCount="383">
  <si>
    <t>Raw values</t>
  </si>
  <si>
    <t>Weight</t>
  </si>
  <si>
    <t>Bag Filter</t>
  </si>
  <si>
    <t>Min</t>
  </si>
  <si>
    <t>Max</t>
  </si>
  <si>
    <t>Satisfaction</t>
  </si>
  <si>
    <t>Consumption</t>
  </si>
  <si>
    <t>notes</t>
  </si>
  <si>
    <t>Import any data from appendix that would be useful(and reference those values in calculations)</t>
  </si>
  <si>
    <t>Change around parameters</t>
  </si>
  <si>
    <t>Catchment tank volume was likely the reason why our system failled the first consumption test, so now our system should be able to accomodate higher consumption values. Also, we should look into decreasing catchment area as the cost associated with increasing area is substantial.</t>
  </si>
  <si>
    <t>From power system and number of batteries find maintenance and cost and GHGE emissions</t>
  </si>
  <si>
    <t>&lt;-recheck ghge emission calculations and clean-up</t>
  </si>
  <si>
    <t>Also we should try to calculate everything for ALL options not just the ones we picked(i.e. do chlorine as well)</t>
  </si>
  <si>
    <t>options to be tried</t>
  </si>
  <si>
    <t xml:space="preserve">pump A orB? </t>
  </si>
  <si>
    <t>height of tower and h(x,y)</t>
  </si>
  <si>
    <t>catchment area</t>
  </si>
  <si>
    <t>storage tank volume</t>
  </si>
  <si>
    <t>Cartridge Filter</t>
  </si>
  <si>
    <t>Total Cost(5 year)</t>
  </si>
  <si>
    <t>Relative cost</t>
  </si>
  <si>
    <t>Total Cost(first year):</t>
  </si>
  <si>
    <t>Health &amp; environmental risk exposure</t>
  </si>
  <si>
    <t>Pore size(μm)</t>
  </si>
  <si>
    <t>Power system GHG emission</t>
  </si>
  <si>
    <t>Total Maintenance:</t>
  </si>
  <si>
    <t>Initial Cost($)</t>
  </si>
  <si>
    <t>Cf from Lab:</t>
  </si>
  <si>
    <t>Replacement Cost($)</t>
  </si>
  <si>
    <t>Total Cf value</t>
  </si>
  <si>
    <t>Maintenance Occurances</t>
  </si>
  <si>
    <t>Cf(Pa/(m/s))</t>
  </si>
  <si>
    <t>Filter Location</t>
  </si>
  <si>
    <t>Storage to House</t>
  </si>
  <si>
    <t>On demand flow rate</t>
  </si>
  <si>
    <t>Cf(Pa/(L/s))</t>
  </si>
  <si>
    <t>Filter Components(μm)</t>
  </si>
  <si>
    <t>1 and 200</t>
  </si>
  <si>
    <t>Replacement cost first year</t>
  </si>
  <si>
    <t>Filter Life Data (L)</t>
  </si>
  <si>
    <t>Daily Consumption value (L/day)</t>
  </si>
  <si>
    <t xml:space="preserve">Filter Size </t>
  </si>
  <si>
    <t>Reliablity(days consumption met</t>
  </si>
  <si>
    <t>Present</t>
  </si>
  <si>
    <t xml:space="preserve">Cf </t>
  </si>
  <si>
    <t>Actual Filter Life (L)</t>
  </si>
  <si>
    <t>No Pre-Filter</t>
  </si>
  <si>
    <t>5 um pre</t>
  </si>
  <si>
    <t>200 um pre</t>
  </si>
  <si>
    <t>OLD 200</t>
  </si>
  <si>
    <t>JOSH DONT TOUCH -&gt;</t>
  </si>
  <si>
    <t>Total Satisfaction:</t>
  </si>
  <si>
    <t>1 mcircron filter</t>
  </si>
  <si>
    <t>y</t>
  </si>
  <si>
    <t>5 micron filter</t>
  </si>
  <si>
    <t>n</t>
  </si>
  <si>
    <t>Total Cost:</t>
  </si>
  <si>
    <t>%</t>
  </si>
  <si>
    <t>A</t>
  </si>
  <si>
    <t>200 micron filter</t>
  </si>
  <si>
    <t>Rainwater Collection:</t>
  </si>
  <si>
    <t>Total</t>
  </si>
  <si>
    <t>Storage:</t>
  </si>
  <si>
    <t>Catchment Types</t>
  </si>
  <si>
    <t>Half Roof Catchment</t>
  </si>
  <si>
    <t>Full Roof Catchment</t>
  </si>
  <si>
    <t>Additional Catchment</t>
  </si>
  <si>
    <t>Total Cost</t>
  </si>
  <si>
    <t>Area(m^2)</t>
  </si>
  <si>
    <t>Price(per m^2 for additional)</t>
  </si>
  <si>
    <t>Roof Amount</t>
  </si>
  <si>
    <t>Whole Roof</t>
  </si>
  <si>
    <t>Total Volumes Through Filter (L)</t>
  </si>
  <si>
    <t>Storage Tank Volume(m^3)</t>
  </si>
  <si>
    <t>Piping Cost per metre:</t>
  </si>
  <si>
    <t>Storage Cost per m^3:</t>
  </si>
  <si>
    <t>Catchment Area Roof(m^2)</t>
  </si>
  <si>
    <t>Storage X</t>
  </si>
  <si>
    <t>Piping K value:</t>
  </si>
  <si>
    <t>Additional Catchment Area (m^2)</t>
  </si>
  <si>
    <t>Storage Y</t>
  </si>
  <si>
    <t>Additional X(m)</t>
  </si>
  <si>
    <t>Storage Z</t>
  </si>
  <si>
    <t>Catchment Tank Types</t>
  </si>
  <si>
    <t>Additional Y(m)</t>
  </si>
  <si>
    <t>Tower?</t>
  </si>
  <si>
    <t>No</t>
  </si>
  <si>
    <t>Max Catchment Volume(L)</t>
  </si>
  <si>
    <t>Additional Z(m)</t>
  </si>
  <si>
    <t>Maintenance For FIlter Change</t>
  </si>
  <si>
    <t>Tower Height</t>
  </si>
  <si>
    <t>Price</t>
  </si>
  <si>
    <t>Catchment Tank Volume(L)</t>
  </si>
  <si>
    <t>Height Storage for Pump:</t>
  </si>
  <si>
    <t>Day with Operations</t>
  </si>
  <si>
    <t>Height Storage for On demand:</t>
  </si>
  <si>
    <t>Day</t>
  </si>
  <si>
    <t>Additional Piping Length</t>
  </si>
  <si>
    <t>1um filter</t>
  </si>
  <si>
    <t>5um filter</t>
  </si>
  <si>
    <t>200um filter</t>
  </si>
  <si>
    <t>Storage Piping Length:</t>
  </si>
  <si>
    <t>Roof Catchment Cost:</t>
  </si>
  <si>
    <t>Storage Piping Cost(to and back):</t>
  </si>
  <si>
    <t>Catchment Area</t>
  </si>
  <si>
    <t>Additional Catchment Cost:</t>
  </si>
  <si>
    <t>Tank Volume</t>
  </si>
  <si>
    <t>Tank Volumetric Cost:</t>
  </si>
  <si>
    <t>Collection Piping Cost:</t>
  </si>
  <si>
    <t>Initial Volume</t>
  </si>
  <si>
    <t>Consumption(Referenced)</t>
  </si>
  <si>
    <t>Tower Cost:</t>
  </si>
  <si>
    <t>Catchment Tank Cost:</t>
  </si>
  <si>
    <t>737 IS ROW OF END OF SECOND YEAR</t>
  </si>
  <si>
    <t>372 IS ROW FOR END OF FIRST YEAR</t>
  </si>
  <si>
    <t>738 IS START OF STATION 3</t>
  </si>
  <si>
    <t>Consumption (L/day)</t>
  </si>
  <si>
    <t>Old: 200</t>
  </si>
  <si>
    <t>Chlorine Maintenance per year</t>
  </si>
  <si>
    <t>Maintenance per year For Pump (year 1)</t>
  </si>
  <si>
    <t>Cost to Ship in Water for year 1:</t>
  </si>
  <si>
    <t>[m^2]</t>
  </si>
  <si>
    <t>[m^3]</t>
  </si>
  <si>
    <t>Chlorine Cost per year</t>
  </si>
  <si>
    <t>Panels required</t>
  </si>
  <si>
    <t>Cost to Ship in Water for year 2:</t>
  </si>
  <si>
    <t>Piping K value</t>
  </si>
  <si>
    <t>Gravity</t>
  </si>
  <si>
    <t>m/s^2</t>
  </si>
  <si>
    <t>Density of water</t>
  </si>
  <si>
    <t>kg/m^3</t>
  </si>
  <si>
    <t>Pipe Diameter</t>
  </si>
  <si>
    <t>m</t>
  </si>
  <si>
    <t>h(storage)</t>
  </si>
  <si>
    <t>Pipe friction factor (f)</t>
  </si>
  <si>
    <t>Parameters for Pump</t>
  </si>
  <si>
    <t>a</t>
  </si>
  <si>
    <t>Reliability Counter Year 1:</t>
  </si>
  <si>
    <t>&lt;-Friction and pressure losses</t>
  </si>
  <si>
    <t>b</t>
  </si>
  <si>
    <t>Total Hours from Pump(year 1):</t>
  </si>
  <si>
    <t>&lt;-Cf</t>
  </si>
  <si>
    <t>c</t>
  </si>
  <si>
    <t>Panels initial Cost</t>
  </si>
  <si>
    <t>&lt;- only used to calculate on demand velocity</t>
  </si>
  <si>
    <t>Quadratic Results</t>
  </si>
  <si>
    <t>Positive Value</t>
  </si>
  <si>
    <t>velocity of on-demand flowrate</t>
  </si>
  <si>
    <t>Reliability Counter Year 2:</t>
  </si>
  <si>
    <t>Total Hours from Pump(year 2):</t>
  </si>
  <si>
    <t>&lt;- yes</t>
  </si>
  <si>
    <t>On demand velocity (m/s)</t>
  </si>
  <si>
    <t>Panels total maintenance per year</t>
  </si>
  <si>
    <t>On demand flowrate (L/min)</t>
  </si>
  <si>
    <t>Reliabilty Counter year 3 and 4</t>
  </si>
  <si>
    <t>FOR ON DEMAND</t>
  </si>
  <si>
    <t xml:space="preserve">pgh(storage) </t>
  </si>
  <si>
    <t>Average Reliability(days not met) for 4 years</t>
  </si>
  <si>
    <t>Date</t>
  </si>
  <si>
    <t>friction losses</t>
  </si>
  <si>
    <t>restriction losses</t>
  </si>
  <si>
    <t>Daily Rainfall</t>
  </si>
  <si>
    <t>Qin</t>
  </si>
  <si>
    <t>filter losses</t>
  </si>
  <si>
    <t>Qin rain</t>
  </si>
  <si>
    <t>Qin to catchment</t>
  </si>
  <si>
    <t>Storage Tank Volume</t>
  </si>
  <si>
    <t>Energy for water</t>
  </si>
  <si>
    <t>Energy required from Pump</t>
  </si>
  <si>
    <t>Mass of ozone required</t>
  </si>
  <si>
    <t>Energy of ozone required</t>
  </si>
  <si>
    <t>Mass of chlorine</t>
  </si>
  <si>
    <t>Mass of Solution</t>
  </si>
  <si>
    <t>UV</t>
  </si>
  <si>
    <t>Hours of Operation for Pump</t>
  </si>
  <si>
    <t>Total Energy Required per day:</t>
  </si>
  <si>
    <t>Total Energy required in 2 year</t>
  </si>
  <si>
    <t>Total Energy required in 1 year(avg)</t>
  </si>
  <si>
    <t xml:space="preserve">Total Energy provided by 1 panel in 1 year </t>
  </si>
  <si>
    <t xml:space="preserve">Area of panel </t>
  </si>
  <si>
    <t>Efficiency of panel</t>
  </si>
  <si>
    <t>Effciency of battery</t>
  </si>
  <si>
    <t>Effiency of Inverter</t>
  </si>
  <si>
    <t>Hours of daylight [hrs/year]</t>
  </si>
  <si>
    <t>Solar Intensity [W/m^2]</t>
  </si>
  <si>
    <t>[mm]</t>
  </si>
  <si>
    <t>[m^3/day]</t>
  </si>
  <si>
    <t>[L/day]</t>
  </si>
  <si>
    <t>[J]</t>
  </si>
  <si>
    <t>[g/day]</t>
  </si>
  <si>
    <t>[J/day]</t>
  </si>
  <si>
    <t>[Hrs/day]</t>
  </si>
  <si>
    <t>(2 ways)</t>
  </si>
  <si>
    <t>exposure level</t>
  </si>
  <si>
    <t>frequency interval (days per operation)</t>
  </si>
  <si>
    <t>equation</t>
  </si>
  <si>
    <t>0-7</t>
  </si>
  <si>
    <t xml:space="preserve">y = -0.1429x + 4
</t>
  </si>
  <si>
    <t>y = -0.0435x + 3.3043</t>
  </si>
  <si>
    <t>30-365</t>
  </si>
  <si>
    <t xml:space="preserve">y = -0.002985x + 2.0896
</t>
  </si>
  <si>
    <t>Items</t>
  </si>
  <si>
    <t>frequency (times/year)</t>
  </si>
  <si>
    <t>frequency interval</t>
  </si>
  <si>
    <t>health severity</t>
  </si>
  <si>
    <t>environmental severity</t>
  </si>
  <si>
    <t>risk</t>
  </si>
  <si>
    <t>Chlorine</t>
  </si>
  <si>
    <t>Filtration</t>
  </si>
  <si>
    <t>Pump</t>
  </si>
  <si>
    <t>Solar panel</t>
  </si>
  <si>
    <t>Total Days of Operation 1 micro meter:</t>
  </si>
  <si>
    <t>Total days of Operation 5 micro meter</t>
  </si>
  <si>
    <t>Total Days of Operation 200 micro meter:</t>
  </si>
  <si>
    <t>Total days of Operation:</t>
  </si>
  <si>
    <t>Total Days of Operation 5 micro meter:</t>
  </si>
  <si>
    <t>Total Costs Replacement</t>
  </si>
  <si>
    <t>Total Maintenance/year:</t>
  </si>
  <si>
    <t>Rainwater Collection Cost</t>
  </si>
  <si>
    <t>Catchment whole roof</t>
  </si>
  <si>
    <t>Additional catchment</t>
  </si>
  <si>
    <t>400L catchment tank</t>
  </si>
  <si>
    <t>Piping cost</t>
  </si>
  <si>
    <t>Maintenance:</t>
  </si>
  <si>
    <t>times/year</t>
  </si>
  <si>
    <t>Storage Cost</t>
  </si>
  <si>
    <t>Tower</t>
  </si>
  <si>
    <t>Storage tank</t>
  </si>
  <si>
    <t>chlorine</t>
  </si>
  <si>
    <t>Total Cost(initial):</t>
  </si>
  <si>
    <t>Collection &amp; Storage Total Cost:</t>
  </si>
  <si>
    <t>Pump A</t>
  </si>
  <si>
    <t>Pump B</t>
  </si>
  <si>
    <t>Pump C</t>
  </si>
  <si>
    <t>velocity (m/s)</t>
  </si>
  <si>
    <t>Pump A (Pa)</t>
  </si>
  <si>
    <t>Pump B (Pa)</t>
  </si>
  <si>
    <t>pump</t>
  </si>
  <si>
    <t>Pump C (Pa)</t>
  </si>
  <si>
    <t>system pressure (Pa)</t>
  </si>
  <si>
    <t>flowrate (L/min)</t>
  </si>
  <si>
    <t>Pump Cost</t>
  </si>
  <si>
    <t>solar panel</t>
  </si>
  <si>
    <t>Initial Cost</t>
  </si>
  <si>
    <t>Filtration Cost</t>
  </si>
  <si>
    <t>50$ replacement</t>
  </si>
  <si>
    <t>75$ replacement</t>
  </si>
  <si>
    <t>Filtration total cost(5 years)</t>
  </si>
  <si>
    <t>Disinfection Costs</t>
  </si>
  <si>
    <t>Disinfection Cost Total(5 years)</t>
  </si>
  <si>
    <t>Total Energy:</t>
  </si>
  <si>
    <t>Efficiency</t>
  </si>
  <si>
    <t>Power system cost(initial)</t>
  </si>
  <si>
    <t>Cost to ship in water(5 years times average for one year):</t>
  </si>
  <si>
    <t>Solar Panel</t>
  </si>
  <si>
    <t>Pump Choice</t>
  </si>
  <si>
    <t>B</t>
  </si>
  <si>
    <t>Time between Maintenance(hours running):</t>
  </si>
  <si>
    <t>Velocity of pumped water</t>
  </si>
  <si>
    <t>flowrate of pumped water (L/min)</t>
  </si>
  <si>
    <t>pressure (Pa)</t>
  </si>
  <si>
    <t>UV Types:</t>
  </si>
  <si>
    <t>Ozone</t>
  </si>
  <si>
    <t>36W system</t>
  </si>
  <si>
    <t>50W system</t>
  </si>
  <si>
    <t>Initial Cost:</t>
  </si>
  <si>
    <t>UV Type(W):</t>
  </si>
  <si>
    <t>Dosage(mg*min/L):</t>
  </si>
  <si>
    <t>Chemical Type:</t>
  </si>
  <si>
    <t>Replacement Bulb Cost</t>
  </si>
  <si>
    <t>Energy Consumption(MJ/g o3 generated):</t>
  </si>
  <si>
    <t>On demand Flow-rate for reference(referenced):</t>
  </si>
  <si>
    <t>Time between maintenance(years)</t>
  </si>
  <si>
    <t>Maintenance Operations per year:</t>
  </si>
  <si>
    <t>chlorine before maintenance (kg)</t>
  </si>
  <si>
    <t>UV initial Cost:</t>
  </si>
  <si>
    <t>Power Consumption(W)</t>
  </si>
  <si>
    <t>Contact time (min)</t>
  </si>
  <si>
    <t>Cost per maintenance:</t>
  </si>
  <si>
    <t>Ozone Initial Cost:</t>
  </si>
  <si>
    <t>Max treatable Flowrate(Litres per minute)</t>
  </si>
  <si>
    <t>Risk:</t>
  </si>
  <si>
    <t>4 serious health, 3 significant environment</t>
  </si>
  <si>
    <t>Chlorine Initial Cost:</t>
  </si>
  <si>
    <t>Total Mechanical Costs</t>
  </si>
  <si>
    <t>5 total maintenance operations</t>
  </si>
  <si>
    <t>Chlorine disinfection cost</t>
  </si>
  <si>
    <t>Total Energy (J/day)</t>
  </si>
  <si>
    <t>Solar Types:</t>
  </si>
  <si>
    <t>Battery(each):</t>
  </si>
  <si>
    <t>Inverter:</t>
  </si>
  <si>
    <t>Diesel:</t>
  </si>
  <si>
    <t>Diesel Fuel(Per 100L):</t>
  </si>
  <si>
    <t>Total GHG Emissions:</t>
  </si>
  <si>
    <t>Component</t>
  </si>
  <si>
    <t>HES-260</t>
  </si>
  <si>
    <t>SW-80</t>
  </si>
  <si>
    <t>HES-305P</t>
  </si>
  <si>
    <t>Cost:</t>
  </si>
  <si>
    <t>Cost per fill:</t>
  </si>
  <si>
    <t>Relative GHG 
Gas</t>
  </si>
  <si>
    <t>Efficiency(in and out):</t>
  </si>
  <si>
    <t>Efficiency(for solar panels):</t>
  </si>
  <si>
    <t xml:space="preserve">
Diesel‐to‐electric efficiency:</t>
  </si>
  <si>
    <t>GHG emissions(kgCO2e per Litre burned):</t>
  </si>
  <si>
    <t>Power Strategy</t>
  </si>
  <si>
    <t>Solar</t>
  </si>
  <si>
    <t>GHG emissions(kgCO2e):</t>
  </si>
  <si>
    <t>Volume(L) used until Maintenance:</t>
  </si>
  <si>
    <t>Energy per Litre(MJ/L):</t>
  </si>
  <si>
    <t>Number of Batteries</t>
  </si>
  <si>
    <t>Energy Storage(Wh):</t>
  </si>
  <si>
    <t>Initial GHG emissions(kgCO2e):</t>
  </si>
  <si>
    <t>Solar Panel Model</t>
  </si>
  <si>
    <t>GHG from production(kgCO2e)</t>
  </si>
  <si>
    <t>Maintenance Cost:</t>
  </si>
  <si>
    <t>Quantity of Panel</t>
  </si>
  <si>
    <t>Maintenance(times per year)</t>
  </si>
  <si>
    <t>Inverter?</t>
  </si>
  <si>
    <t>Yes</t>
  </si>
  <si>
    <t>Watts</t>
  </si>
  <si>
    <t>Diesel?</t>
  </si>
  <si>
    <t>Total Energy Required:</t>
  </si>
  <si>
    <t>SAMSAM work area dont touch ( touched)</t>
  </si>
  <si>
    <t>Total 
consumption 
= Litres per day 
* 365 days 
* 5 years</t>
  </si>
  <si>
    <t>GHG 
Emisions 
Produced
= Consumption*
6.4kgco2/1000L</t>
  </si>
  <si>
    <t>GHG from RHS</t>
  </si>
  <si>
    <t>total energy required = inverter + uv</t>
  </si>
  <si>
    <t>Original System</t>
  </si>
  <si>
    <t>L/year</t>
  </si>
  <si>
    <t>kgCo2e</t>
  </si>
  <si>
    <t>Total Energy
Produced</t>
  </si>
  <si>
    <t>&lt;- MIN</t>
  </si>
  <si>
    <t>Parameters</t>
  </si>
  <si>
    <t>total energy 
produced</t>
  </si>
  <si>
    <t>Answers</t>
  </si>
  <si>
    <t xml:space="preserve">Inverter </t>
  </si>
  <si>
    <t xml:space="preserve">Hours daylight </t>
  </si>
  <si>
    <t>hours</t>
  </si>
  <si>
    <t>Sun Intensity</t>
  </si>
  <si>
    <t>W/m^2</t>
  </si>
  <si>
    <t xml:space="preserve">Energy 
Required
</t>
  </si>
  <si>
    <t>hours daylight</t>
  </si>
  <si>
    <t>days in month</t>
  </si>
  <si>
    <t>watts per hour</t>
  </si>
  <si>
    <t>joules</t>
  </si>
  <si>
    <t>jan</t>
  </si>
  <si>
    <t>feb</t>
  </si>
  <si>
    <t>march</t>
  </si>
  <si>
    <t>april</t>
  </si>
  <si>
    <t>may</t>
  </si>
  <si>
    <t>june</t>
  </si>
  <si>
    <t>july</t>
  </si>
  <si>
    <t>august</t>
  </si>
  <si>
    <t>sept</t>
  </si>
  <si>
    <t>oct</t>
  </si>
  <si>
    <t>nov</t>
  </si>
  <si>
    <t>dec</t>
  </si>
  <si>
    <t>Sum</t>
  </si>
  <si>
    <t>total joules 
produced</t>
  </si>
  <si>
    <t>total joules 
required</t>
  </si>
  <si>
    <t>Health Risk Exposure Factors function of severity and Frequnecy</t>
  </si>
  <si>
    <t>Irritation or Inconvenience</t>
  </si>
  <si>
    <t>Minor injury- No medical Attention</t>
  </si>
  <si>
    <t>Serious Injury - Medical Attention</t>
  </si>
  <si>
    <t>Permanent injury or death</t>
  </si>
  <si>
    <t>Daily risk exposure</t>
  </si>
  <si>
    <t>Weekly risk exposure</t>
  </si>
  <si>
    <t>Monthly Risk exposure</t>
  </si>
  <si>
    <t>Yearly risk exposure</t>
  </si>
  <si>
    <t>You should be a graphic designer</t>
  </si>
  <si>
    <t>mhmmmmm\\</t>
  </si>
  <si>
    <t>Environmental Risk Exposure Factors function of severity and Frequnecy</t>
  </si>
  <si>
    <t>Begin Contamination</t>
  </si>
  <si>
    <t>Trace Contamination</t>
  </si>
  <si>
    <t>Long-term Environmental Damage</t>
  </si>
  <si>
    <t>Widespread irreversible damage</t>
  </si>
  <si>
    <t>Chlorine Maitenance/year</t>
  </si>
  <si>
    <t>Health Risk Exposure Sum:</t>
  </si>
  <si>
    <t xml:space="preserve">Maintenance Operation </t>
  </si>
  <si>
    <t>Environment Risk Exposure SUm:</t>
  </si>
  <si>
    <t>once every 15 days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</si>
</sst>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0"/>
    <numFmt numFmtId="165" formatCode="0.000"/>
    <numFmt numFmtId="166" formatCode="mmmm d"/>
    <numFmt numFmtId="167" formatCode="m-d"/>
    <numFmt numFmtId="168" formatCode="#,##0&quot;$&quot;"/>
    <numFmt numFmtId="169" formatCode="#,##0.00&quot;$&quot;"/>
    <numFmt numFmtId="170" formatCode="m/d/yyyy"/>
  </numFmts>
  <fonts count="19">
    <font>
      <sz val="10.0"/>
      <color rgb="FF000000"/>
      <name val="Arial"/>
    </font>
    <font>
      <name val="Arial"/>
    </font>
    <font/>
    <font>
      <b/>
    </font>
    <font>
      <name val="Comic Sans MS"/>
    </font>
    <font>
      <color rgb="FF000000"/>
      <name val="Arial"/>
    </font>
    <font>
      <sz val="9.0"/>
      <color rgb="FF4B4F56"/>
      <name val="Helvetica"/>
    </font>
    <font>
      <b/>
      <name val="Arial"/>
    </font>
    <font>
      <color rgb="FF000000"/>
      <name val="'Arial'"/>
    </font>
    <font>
      <sz val="11.0"/>
      <name val="Calibri"/>
    </font>
    <font>
      <sz val="11.0"/>
      <color rgb="FF000000"/>
      <name val="Inconsolata"/>
    </font>
    <font>
      <b/>
      <color rgb="FF674EA7"/>
      <name val="Arial"/>
    </font>
    <font>
      <sz val="11.0"/>
      <color rgb="FF000000"/>
      <name val="Calibri"/>
    </font>
    <font>
      <sz val="11.0"/>
      <color rgb="FF000000"/>
      <name val="Arial"/>
    </font>
    <font>
      <name val="Comfortaa"/>
    </font>
    <font>
      <sz val="11.0"/>
      <color rgb="FF7E3794"/>
      <name val="Inconsolata"/>
    </font>
    <font>
      <sz val="11.0"/>
      <color rgb="FF1155CC"/>
      <name val="Inconsolata"/>
    </font>
    <font>
      <color rgb="FFFF0000"/>
    </font>
    <font>
      <b/>
      <sz val="11.0"/>
      <color rgb="FF000000"/>
      <name val="Inconsolata"/>
    </font>
  </fonts>
  <fills count="20">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FE599"/>
        <bgColor rgb="FFFFE599"/>
      </patternFill>
    </fill>
    <fill>
      <patternFill patternType="solid">
        <fgColor rgb="FF434343"/>
        <bgColor rgb="FF434343"/>
      </patternFill>
    </fill>
    <fill>
      <patternFill patternType="solid">
        <fgColor rgb="FFEA9999"/>
        <bgColor rgb="FFEA9999"/>
      </patternFill>
    </fill>
    <fill>
      <patternFill patternType="solid">
        <fgColor rgb="FFF1F0F0"/>
        <bgColor rgb="FFF1F0F0"/>
      </patternFill>
    </fill>
    <fill>
      <patternFill patternType="solid">
        <fgColor rgb="FFF3F3F3"/>
        <bgColor rgb="FFF3F3F3"/>
      </patternFill>
    </fill>
    <fill>
      <patternFill patternType="solid">
        <fgColor rgb="FFCFE2F3"/>
        <bgColor rgb="FFCFE2F3"/>
      </patternFill>
    </fill>
    <fill>
      <patternFill patternType="solid">
        <fgColor rgb="FFD9EAD3"/>
        <bgColor rgb="FFD9EAD3"/>
      </patternFill>
    </fill>
    <fill>
      <patternFill patternType="solid">
        <fgColor rgb="FFD9D9D9"/>
        <bgColor rgb="FFD9D9D9"/>
      </patternFill>
    </fill>
    <fill>
      <patternFill patternType="solid">
        <fgColor rgb="FFB7B7B7"/>
        <bgColor rgb="FFB7B7B7"/>
      </patternFill>
    </fill>
    <fill>
      <patternFill patternType="solid">
        <fgColor rgb="FFCCCCCC"/>
        <bgColor rgb="FFCCCCCC"/>
      </patternFill>
    </fill>
    <fill>
      <patternFill patternType="solid">
        <fgColor rgb="FFEAD1DC"/>
        <bgColor rgb="FFEAD1DC"/>
      </patternFill>
    </fill>
    <fill>
      <patternFill patternType="solid">
        <fgColor rgb="FF00FF00"/>
        <bgColor rgb="FF00FF00"/>
      </patternFill>
    </fill>
    <fill>
      <patternFill patternType="solid">
        <fgColor rgb="FFA4C2F4"/>
        <bgColor rgb="FFA4C2F4"/>
      </patternFill>
    </fill>
    <fill>
      <patternFill patternType="solid">
        <fgColor rgb="FF999999"/>
        <bgColor rgb="FF999999"/>
      </patternFill>
    </fill>
    <fill>
      <patternFill patternType="solid">
        <fgColor rgb="FFFF3818"/>
        <bgColor rgb="FFFF3818"/>
      </patternFill>
    </fill>
    <fill>
      <patternFill patternType="solid">
        <fgColor rgb="FFE06666"/>
        <bgColor rgb="FFE06666"/>
      </patternFill>
    </fill>
  </fills>
  <borders count="31">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border>
    <border>
      <right/>
      <top/>
      <bottom/>
    </border>
    <border>
      <right/>
      <top/>
    </border>
    <border>
      <top/>
      <bottom/>
    </border>
    <border>
      <left style="thin">
        <color rgb="FFF3F3F3"/>
      </left>
      <top style="thin">
        <color rgb="FFF3F3F3"/>
      </top>
    </border>
    <border>
      <top style="thin">
        <color rgb="FFF3F3F3"/>
      </top>
    </border>
    <border>
      <right style="thin">
        <color rgb="FFF3F3F3"/>
      </right>
      <top style="thin">
        <color rgb="FFF3F3F3"/>
      </top>
    </border>
    <border>
      <left style="thin">
        <color rgb="FF000000"/>
      </left>
      <right style="thin">
        <color rgb="FF000000"/>
      </right>
    </border>
    <border>
      <left/>
      <right/>
      <bottom/>
    </border>
    <border>
      <right/>
      <bottom/>
    </border>
    <border>
      <bottom/>
    </border>
    <border>
      <left style="thin">
        <color rgb="FFF3F3F3"/>
      </left>
    </border>
    <border>
      <right style="thin">
        <color rgb="FFF3F3F3"/>
      </right>
    </border>
    <border>
      <right/>
    </border>
    <border>
      <left style="thin">
        <color rgb="FFF3F3F3"/>
      </left>
      <bottom style="thin">
        <color rgb="FFF3F3F3"/>
      </bottom>
    </border>
    <border>
      <bottom style="thin">
        <color rgb="FFF3F3F3"/>
      </bottom>
    </border>
    <border>
      <right style="thin">
        <color rgb="FFF3F3F3"/>
      </right>
      <bottom style="thin">
        <color rgb="FFF3F3F3"/>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top style="thick">
        <color rgb="FF000000"/>
      </top>
    </border>
  </borders>
  <cellStyleXfs count="1">
    <xf borderId="0" fillId="0" fontId="0" numFmtId="0" applyAlignment="1" applyFont="1"/>
  </cellStyleXfs>
  <cellXfs count="205">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1" numFmtId="164" xfId="0" applyAlignment="1" applyFont="1" applyNumberFormat="1">
      <alignment readingOrder="0" vertical="bottom"/>
    </xf>
    <xf borderId="0" fillId="2" fontId="2" numFmtId="0" xfId="0" applyAlignment="1" applyFill="1" applyFont="1">
      <alignment readingOrder="0"/>
    </xf>
    <xf borderId="0" fillId="0" fontId="1" numFmtId="9" xfId="0" applyAlignment="1" applyFont="1" applyNumberFormat="1">
      <alignment horizontal="right" vertical="bottom"/>
    </xf>
    <xf borderId="0" fillId="0" fontId="2" numFmtId="0" xfId="0" applyAlignment="1" applyFont="1">
      <alignment readingOrder="0" shrinkToFit="0" wrapText="1"/>
    </xf>
    <xf borderId="0" fillId="0" fontId="1" numFmtId="0" xfId="0" applyAlignment="1" applyFont="1">
      <alignment horizontal="right" vertical="bottom"/>
    </xf>
    <xf borderId="1" fillId="0" fontId="2" numFmtId="0" xfId="0" applyAlignment="1" applyBorder="1" applyFont="1">
      <alignment readingOrder="0"/>
    </xf>
    <xf borderId="0" fillId="0" fontId="2" numFmtId="165" xfId="0" applyFont="1" applyNumberFormat="1"/>
    <xf borderId="0" fillId="3" fontId="2" numFmtId="0" xfId="0" applyFill="1" applyFont="1"/>
    <xf borderId="1" fillId="0" fontId="2" numFmtId="0" xfId="0" applyAlignment="1" applyBorder="1" applyFont="1">
      <alignment readingOrder="0" shrinkToFit="0" wrapText="1"/>
    </xf>
    <xf borderId="0" fillId="0" fontId="1" numFmtId="0" xfId="0" applyAlignment="1" applyFont="1">
      <alignment readingOrder="0" shrinkToFit="0" vertical="bottom" wrapText="1"/>
    </xf>
    <xf borderId="0" fillId="3" fontId="2" numFmtId="0" xfId="0" applyAlignment="1" applyFont="1">
      <alignment readingOrder="0"/>
    </xf>
    <xf borderId="0" fillId="0" fontId="1" numFmtId="164" xfId="0" applyAlignment="1" applyFont="1" applyNumberFormat="1">
      <alignment vertical="bottom"/>
    </xf>
    <xf borderId="0" fillId="4" fontId="2" numFmtId="0" xfId="0" applyAlignment="1" applyFill="1" applyFont="1">
      <alignment readingOrder="0" shrinkToFit="0" wrapText="1"/>
    </xf>
    <xf borderId="0" fillId="4" fontId="2" numFmtId="0" xfId="0" applyAlignment="1" applyFont="1">
      <alignment readingOrder="0"/>
    </xf>
    <xf borderId="0" fillId="0" fontId="3" numFmtId="0" xfId="0" applyAlignment="1" applyFont="1">
      <alignment readingOrder="0"/>
    </xf>
    <xf borderId="0" fillId="0" fontId="3" numFmtId="0" xfId="0" applyFont="1"/>
    <xf borderId="0" fillId="3" fontId="3" numFmtId="0" xfId="0" applyAlignment="1" applyFont="1">
      <alignment readingOrder="0"/>
    </xf>
    <xf borderId="1" fillId="0" fontId="3" numFmtId="0" xfId="0" applyAlignment="1" applyBorder="1" applyFont="1">
      <alignment readingOrder="0"/>
    </xf>
    <xf borderId="1" fillId="0" fontId="2" numFmtId="0" xfId="0" applyBorder="1" applyFont="1"/>
    <xf borderId="0" fillId="0" fontId="2" numFmtId="164" xfId="0" applyFont="1" applyNumberFormat="1"/>
    <xf borderId="0" fillId="2" fontId="4" numFmtId="0" xfId="0" applyAlignment="1" applyFont="1">
      <alignment readingOrder="0"/>
    </xf>
    <xf borderId="0" fillId="5" fontId="2" numFmtId="0" xfId="0" applyFill="1" applyFont="1"/>
    <xf borderId="2" fillId="0" fontId="2" numFmtId="0" xfId="0" applyAlignment="1" applyBorder="1" applyFont="1">
      <alignment readingOrder="0"/>
    </xf>
    <xf borderId="2" fillId="0" fontId="2" numFmtId="0" xfId="0" applyBorder="1" applyFont="1"/>
    <xf borderId="3" fillId="0" fontId="2" numFmtId="0" xfId="0" applyBorder="1" applyFont="1"/>
    <xf borderId="0" fillId="4" fontId="1" numFmtId="0" xfId="0" applyAlignment="1" applyFont="1">
      <alignment horizontal="right" vertical="bottom"/>
    </xf>
    <xf borderId="0" fillId="4" fontId="2" numFmtId="0" xfId="0" applyAlignment="1" applyFont="1">
      <alignment horizontal="right" readingOrder="0"/>
    </xf>
    <xf borderId="4" fillId="0" fontId="2" numFmtId="0" xfId="0" applyAlignment="1" applyBorder="1" applyFont="1">
      <alignment readingOrder="0"/>
    </xf>
    <xf borderId="0" fillId="4" fontId="1" numFmtId="0" xfId="0" applyAlignment="1" applyFont="1">
      <alignment horizontal="right" readingOrder="0" vertical="bottom"/>
    </xf>
    <xf borderId="4" fillId="0" fontId="2" numFmtId="0" xfId="0" applyBorder="1" applyFont="1"/>
    <xf borderId="4" fillId="2" fontId="5" numFmtId="0" xfId="0" applyAlignment="1" applyBorder="1" applyFont="1">
      <alignment horizontal="left" readingOrder="0"/>
    </xf>
    <xf borderId="5" fillId="0" fontId="2" numFmtId="0" xfId="0" applyAlignment="1" applyBorder="1" applyFont="1">
      <alignment readingOrder="0" shrinkToFit="0" wrapText="1"/>
    </xf>
    <xf borderId="6" fillId="0" fontId="2" numFmtId="0" xfId="0" applyAlignment="1" applyBorder="1" applyFont="1">
      <alignment readingOrder="0"/>
    </xf>
    <xf borderId="7" fillId="0" fontId="2" numFmtId="0" xfId="0" applyAlignment="1" applyBorder="1" applyFont="1">
      <alignment readingOrder="0"/>
    </xf>
    <xf borderId="8" fillId="0" fontId="2" numFmtId="0" xfId="0" applyBorder="1" applyFont="1"/>
    <xf borderId="2" fillId="0" fontId="2" numFmtId="166" xfId="0" applyAlignment="1" applyBorder="1" applyFont="1" applyNumberFormat="1">
      <alignment readingOrder="0"/>
    </xf>
    <xf borderId="0" fillId="6" fontId="2" numFmtId="0" xfId="0" applyFill="1" applyFont="1"/>
    <xf borderId="0" fillId="7" fontId="6" numFmtId="0" xfId="0" applyFill="1" applyFont="1"/>
    <xf borderId="9" fillId="8" fontId="7" numFmtId="0" xfId="0" applyAlignment="1" applyBorder="1" applyFill="1" applyFont="1">
      <alignment horizontal="center" vertical="bottom"/>
    </xf>
    <xf borderId="0" fillId="7" fontId="6" numFmtId="0" xfId="0" applyAlignment="1" applyFont="1">
      <alignment readingOrder="0"/>
    </xf>
    <xf borderId="10" fillId="8" fontId="7" numFmtId="0" xfId="0" applyAlignment="1" applyBorder="1" applyFont="1">
      <alignment horizontal="center" vertical="bottom"/>
    </xf>
    <xf borderId="11" fillId="8" fontId="7" numFmtId="0" xfId="0" applyAlignment="1" applyBorder="1" applyFont="1">
      <alignment horizontal="center" readingOrder="0" shrinkToFit="0" vertical="bottom" wrapText="1"/>
    </xf>
    <xf borderId="5" fillId="0" fontId="2" numFmtId="0" xfId="0" applyBorder="1" applyFont="1"/>
    <xf borderId="0" fillId="6" fontId="2" numFmtId="0" xfId="0" applyAlignment="1" applyFont="1">
      <alignment readingOrder="0"/>
    </xf>
    <xf borderId="12" fillId="8" fontId="7" numFmtId="0" xfId="0" applyAlignment="1" applyBorder="1" applyFont="1">
      <alignment horizontal="center" vertical="bottom"/>
    </xf>
    <xf borderId="13" fillId="0" fontId="7" numFmtId="0" xfId="0" applyAlignment="1" applyBorder="1" applyFont="1">
      <alignment horizontal="center" readingOrder="0" shrinkToFit="0" vertical="bottom" wrapText="1"/>
    </xf>
    <xf borderId="14" fillId="0" fontId="7" numFmtId="0" xfId="0" applyAlignment="1" applyBorder="1" applyFont="1">
      <alignment horizontal="center" readingOrder="0" shrinkToFit="0" vertical="bottom" wrapText="1"/>
    </xf>
    <xf borderId="14" fillId="0" fontId="7" numFmtId="0" xfId="0" applyAlignment="1" applyBorder="1" applyFont="1">
      <alignment horizontal="center" vertical="bottom"/>
    </xf>
    <xf borderId="15" fillId="0" fontId="7" numFmtId="0" xfId="0" applyAlignment="1" applyBorder="1" applyFont="1">
      <alignment horizontal="center" vertical="bottom"/>
    </xf>
    <xf borderId="16" fillId="0" fontId="2" numFmtId="166" xfId="0" applyAlignment="1" applyBorder="1" applyFont="1" applyNumberFormat="1">
      <alignment readingOrder="0"/>
    </xf>
    <xf borderId="0" fillId="4" fontId="1" numFmtId="0" xfId="0" applyAlignment="1" applyFont="1">
      <alignment readingOrder="0" shrinkToFit="0" vertical="bottom" wrapText="1"/>
    </xf>
    <xf borderId="16" fillId="0" fontId="2" numFmtId="0" xfId="0" applyAlignment="1" applyBorder="1" applyFont="1">
      <alignment readingOrder="0"/>
    </xf>
    <xf borderId="0" fillId="0" fontId="3" numFmtId="0" xfId="0" applyAlignment="1" applyFont="1">
      <alignment readingOrder="0" shrinkToFit="0" wrapText="1"/>
    </xf>
    <xf borderId="16" fillId="0" fontId="2" numFmtId="0" xfId="0" applyBorder="1" applyFont="1"/>
    <xf borderId="0" fillId="2" fontId="0" numFmtId="0" xfId="0" applyFont="1"/>
    <xf borderId="17" fillId="8" fontId="1" numFmtId="0" xfId="0" applyAlignment="1" applyBorder="1" applyFont="1">
      <alignment horizontal="center" vertical="bottom"/>
    </xf>
    <xf borderId="18" fillId="8" fontId="1" numFmtId="0" xfId="0" applyAlignment="1" applyBorder="1" applyFont="1">
      <alignment horizontal="center" vertical="bottom"/>
    </xf>
    <xf borderId="18" fillId="0" fontId="2" numFmtId="0" xfId="0" applyBorder="1" applyFont="1"/>
    <xf borderId="19" fillId="8" fontId="1" numFmtId="0" xfId="0" applyAlignment="1" applyBorder="1" applyFont="1">
      <alignment horizontal="center" vertical="bottom"/>
    </xf>
    <xf borderId="20" fillId="0" fontId="7" numFmtId="0" xfId="0" applyAlignment="1" applyBorder="1" applyFont="1">
      <alignment horizontal="center" vertical="bottom"/>
    </xf>
    <xf borderId="0" fillId="0" fontId="7" numFmtId="0" xfId="0" applyAlignment="1" applyFont="1">
      <alignment horizontal="center" vertical="bottom"/>
    </xf>
    <xf borderId="21" fillId="0" fontId="7" numFmtId="0" xfId="0" applyAlignment="1" applyBorder="1" applyFont="1">
      <alignment horizontal="center" vertical="bottom"/>
    </xf>
    <xf borderId="0" fillId="6" fontId="0" numFmtId="0" xfId="0" applyFont="1"/>
    <xf borderId="0" fillId="0" fontId="8" numFmtId="0" xfId="0" applyAlignment="1" applyFont="1">
      <alignment readingOrder="0"/>
    </xf>
    <xf borderId="0" fillId="0" fontId="9" numFmtId="0" xfId="0" applyAlignment="1" applyFont="1">
      <alignment readingOrder="0"/>
    </xf>
    <xf borderId="0" fillId="9" fontId="2" numFmtId="0" xfId="0" applyAlignment="1" applyFill="1" applyFont="1">
      <alignment readingOrder="0"/>
    </xf>
    <xf borderId="18" fillId="8" fontId="1" numFmtId="0" xfId="0" applyAlignment="1" applyBorder="1" applyFont="1">
      <alignment horizontal="center" readingOrder="0" vertical="bottom"/>
    </xf>
    <xf borderId="0" fillId="9" fontId="2" numFmtId="0" xfId="0" applyFont="1"/>
    <xf borderId="0" fillId="0" fontId="2" numFmtId="9" xfId="0" applyAlignment="1" applyFont="1" applyNumberFormat="1">
      <alignment readingOrder="0"/>
    </xf>
    <xf borderId="22" fillId="8" fontId="1" numFmtId="0" xfId="0" applyAlignment="1" applyBorder="1" applyFont="1">
      <alignment horizontal="center" vertical="bottom"/>
    </xf>
    <xf borderId="0" fillId="8" fontId="1" numFmtId="0" xfId="0" applyAlignment="1" applyFont="1">
      <alignment horizontal="center" vertical="bottom"/>
    </xf>
    <xf borderId="23" fillId="0" fontId="7" numFmtId="0" xfId="0" applyAlignment="1" applyBorder="1" applyFont="1">
      <alignment horizontal="center" vertical="bottom"/>
    </xf>
    <xf borderId="0" fillId="0" fontId="2" numFmtId="0" xfId="0" applyFont="1"/>
    <xf borderId="24" fillId="0" fontId="7" numFmtId="0" xfId="0" applyAlignment="1" applyBorder="1" applyFont="1">
      <alignment horizontal="center" vertical="bottom"/>
    </xf>
    <xf borderId="25" fillId="0" fontId="7" numFmtId="0" xfId="0" applyAlignment="1" applyBorder="1" applyFont="1">
      <alignment horizontal="center" readingOrder="0" vertical="bottom"/>
    </xf>
    <xf borderId="0" fillId="2" fontId="10" numFmtId="0" xfId="0" applyFont="1"/>
    <xf borderId="0" fillId="0" fontId="2" numFmtId="0" xfId="0" applyAlignment="1" applyFont="1">
      <alignment readingOrder="0" shrinkToFit="0" wrapText="0"/>
    </xf>
    <xf borderId="19" fillId="0" fontId="1" numFmtId="0" xfId="0" applyAlignment="1" applyBorder="1" applyFont="1">
      <alignment vertical="bottom"/>
    </xf>
    <xf borderId="0" fillId="0" fontId="1" numFmtId="9" xfId="0" applyAlignment="1" applyFont="1" applyNumberFormat="1">
      <alignment vertical="bottom"/>
    </xf>
    <xf borderId="0" fillId="2" fontId="10" numFmtId="0" xfId="0" applyAlignment="1" applyFont="1">
      <alignment readingOrder="0"/>
    </xf>
    <xf borderId="0" fillId="10" fontId="2" numFmtId="0" xfId="0" applyFill="1" applyFont="1"/>
    <xf borderId="19" fillId="0" fontId="1" numFmtId="0" xfId="0" applyAlignment="1" applyBorder="1" applyFont="1">
      <alignment readingOrder="0" vertical="bottom"/>
    </xf>
    <xf borderId="17" fillId="11" fontId="7" numFmtId="0" xfId="0" applyAlignment="1" applyBorder="1" applyFill="1" applyFont="1">
      <alignment horizontal="center" vertical="bottom"/>
    </xf>
    <xf borderId="18" fillId="11" fontId="7" numFmtId="0" xfId="0" applyAlignment="1" applyBorder="1" applyFont="1">
      <alignment horizontal="center" vertical="bottom"/>
    </xf>
    <xf borderId="18" fillId="11" fontId="7" numFmtId="0" xfId="0" applyAlignment="1" applyBorder="1" applyFont="1">
      <alignment horizontal="center" readingOrder="0" vertical="bottom"/>
    </xf>
    <xf borderId="19" fillId="11" fontId="7" numFmtId="0" xfId="0" applyAlignment="1" applyBorder="1" applyFont="1">
      <alignment horizontal="center" readingOrder="0" vertical="bottom"/>
    </xf>
    <xf borderId="1" fillId="11" fontId="11" numFmtId="0" xfId="0" applyAlignment="1" applyBorder="1" applyFont="1">
      <alignment horizontal="center" readingOrder="0" shrinkToFit="0" vertical="bottom" wrapText="1"/>
    </xf>
    <xf borderId="18" fillId="11" fontId="7" numFmtId="0" xfId="0" applyAlignment="1" applyBorder="1" applyFont="1">
      <alignment horizontal="center" readingOrder="0" shrinkToFit="0" vertical="bottom" wrapText="1"/>
    </xf>
    <xf borderId="18" fillId="12" fontId="7" numFmtId="0" xfId="0" applyAlignment="1" applyBorder="1" applyFill="1" applyFont="1">
      <alignment horizontal="center" readingOrder="0" shrinkToFit="0" vertical="bottom" wrapText="1"/>
    </xf>
    <xf borderId="0" fillId="11" fontId="3" numFmtId="0" xfId="0" applyAlignment="1" applyFont="1">
      <alignment horizontal="center" readingOrder="0" shrinkToFit="0" wrapText="1"/>
    </xf>
    <xf borderId="0" fillId="3" fontId="7" numFmtId="0" xfId="0" applyAlignment="1" applyFont="1">
      <alignment horizontal="center" readingOrder="0" shrinkToFit="0" vertical="bottom" wrapText="1"/>
    </xf>
    <xf borderId="0" fillId="11" fontId="3" numFmtId="0" xfId="0" applyAlignment="1" applyFont="1">
      <alignment horizontal="center" readingOrder="0"/>
    </xf>
    <xf borderId="0" fillId="11" fontId="3" numFmtId="0" xfId="0" applyAlignment="1" applyFont="1">
      <alignment readingOrder="0"/>
    </xf>
    <xf borderId="0" fillId="11" fontId="3" numFmtId="0" xfId="0" applyAlignment="1" applyFont="1">
      <alignment readingOrder="0" shrinkToFit="0" wrapText="1"/>
    </xf>
    <xf borderId="1" fillId="11" fontId="11" numFmtId="0" xfId="0" applyAlignment="1" applyBorder="1" applyFont="1">
      <alignment horizontal="center" readingOrder="0" vertical="bottom"/>
    </xf>
    <xf borderId="18" fillId="12" fontId="7" numFmtId="0" xfId="0" applyAlignment="1" applyBorder="1" applyFont="1">
      <alignment horizontal="center" readingOrder="0" vertical="bottom"/>
    </xf>
    <xf borderId="0" fillId="13" fontId="2" numFmtId="0" xfId="0" applyAlignment="1" applyFill="1" applyFont="1">
      <alignment horizontal="center" readingOrder="0"/>
    </xf>
    <xf borderId="0" fillId="11" fontId="2" numFmtId="0" xfId="0" applyAlignment="1" applyFont="1">
      <alignment horizontal="center"/>
    </xf>
    <xf borderId="0" fillId="11" fontId="2" numFmtId="0" xfId="0" applyAlignment="1" applyFont="1">
      <alignment horizontal="center" readingOrder="0"/>
    </xf>
    <xf borderId="0" fillId="11" fontId="2" numFmtId="0" xfId="0" applyFont="1"/>
    <xf borderId="0" fillId="11" fontId="2" numFmtId="0" xfId="0" applyAlignment="1" applyFont="1">
      <alignment readingOrder="0"/>
    </xf>
    <xf borderId="0" fillId="0" fontId="12" numFmtId="14" xfId="0" applyAlignment="1" applyFont="1" applyNumberFormat="1">
      <alignment horizontal="right" vertical="bottom"/>
    </xf>
    <xf borderId="0" fillId="0" fontId="12" numFmtId="0" xfId="0" applyAlignment="1" applyFont="1">
      <alignment horizontal="right" vertical="bottom"/>
    </xf>
    <xf borderId="0" fillId="0" fontId="1" numFmtId="2" xfId="0" applyAlignment="1" applyFont="1" applyNumberFormat="1">
      <alignment horizontal="center" vertical="bottom"/>
    </xf>
    <xf borderId="0" fillId="2" fontId="13" numFmtId="0" xfId="0" applyFont="1"/>
    <xf borderId="0" fillId="0" fontId="2" numFmtId="167" xfId="0" applyAlignment="1" applyFont="1" applyNumberFormat="1">
      <alignment readingOrder="0"/>
    </xf>
    <xf borderId="0" fillId="0" fontId="1" numFmtId="167" xfId="0" applyAlignment="1" applyFont="1" applyNumberFormat="1">
      <alignment horizontal="right" vertical="bottom"/>
    </xf>
    <xf borderId="0" fillId="0" fontId="2" numFmtId="0" xfId="0" applyAlignment="1" applyFont="1">
      <alignment horizontal="center" readingOrder="0"/>
    </xf>
    <xf borderId="0" fillId="2" fontId="5" numFmtId="0" xfId="0" applyAlignment="1" applyFont="1">
      <alignment horizontal="left" readingOrder="0"/>
    </xf>
    <xf borderId="0" fillId="0" fontId="2" numFmtId="0" xfId="0" applyAlignment="1" applyFont="1">
      <alignment horizontal="center"/>
    </xf>
    <xf borderId="0" fillId="3" fontId="7" numFmtId="0" xfId="0" applyAlignment="1" applyFont="1">
      <alignment horizontal="center" readingOrder="0" vertical="bottom"/>
    </xf>
    <xf borderId="0" fillId="2" fontId="2" numFmtId="0" xfId="0" applyFont="1"/>
    <xf borderId="0" fillId="14" fontId="12" numFmtId="14" xfId="0" applyAlignment="1" applyFill="1" applyFont="1" applyNumberFormat="1">
      <alignment horizontal="right" vertical="bottom"/>
    </xf>
    <xf borderId="0" fillId="14" fontId="12" numFmtId="0" xfId="0" applyAlignment="1" applyFont="1">
      <alignment horizontal="right" vertical="bottom"/>
    </xf>
    <xf borderId="0" fillId="14" fontId="1" numFmtId="0" xfId="0" applyAlignment="1" applyFont="1">
      <alignment horizontal="right" vertical="bottom"/>
    </xf>
    <xf borderId="0" fillId="14" fontId="1" numFmtId="2" xfId="0" applyAlignment="1" applyFont="1" applyNumberFormat="1">
      <alignment horizontal="center" vertical="bottom"/>
    </xf>
    <xf borderId="0" fillId="14" fontId="13" numFmtId="0" xfId="0" applyFont="1"/>
    <xf borderId="0" fillId="14" fontId="1" numFmtId="0" xfId="0" applyAlignment="1" applyFont="1">
      <alignment vertical="bottom"/>
    </xf>
    <xf borderId="0" fillId="14" fontId="2" numFmtId="0" xfId="0" applyFont="1"/>
    <xf borderId="0" fillId="14" fontId="10" numFmtId="0" xfId="0" applyFont="1"/>
    <xf borderId="0" fillId="14" fontId="2" numFmtId="0" xfId="0" applyAlignment="1" applyFont="1">
      <alignment readingOrder="0"/>
    </xf>
    <xf borderId="26" fillId="0" fontId="2" numFmtId="166" xfId="0" applyAlignment="1" applyBorder="1" applyFont="1" applyNumberFormat="1">
      <alignment readingOrder="0"/>
    </xf>
    <xf borderId="0" fillId="15" fontId="2" numFmtId="0" xfId="0" applyFill="1" applyFont="1"/>
    <xf borderId="0" fillId="15" fontId="2" numFmtId="0" xfId="0" applyAlignment="1" applyFont="1">
      <alignment readingOrder="0" shrinkToFit="0" wrapText="1"/>
    </xf>
    <xf borderId="0" fillId="15" fontId="10" numFmtId="0" xfId="0" applyAlignment="1" applyFont="1">
      <alignment readingOrder="0" shrinkToFit="0" wrapText="1"/>
    </xf>
    <xf borderId="0" fillId="15" fontId="2" numFmtId="0" xfId="0" applyAlignment="1" applyFont="1">
      <alignment readingOrder="0"/>
    </xf>
    <xf borderId="0" fillId="15" fontId="10" numFmtId="0" xfId="0" applyFont="1"/>
    <xf borderId="0" fillId="16" fontId="7" numFmtId="0" xfId="0" applyAlignment="1" applyFill="1" applyFont="1">
      <alignment horizontal="center" readingOrder="0" vertical="bottom"/>
    </xf>
    <xf borderId="0" fillId="0" fontId="2" numFmtId="168" xfId="0" applyAlignment="1" applyFont="1" applyNumberFormat="1">
      <alignment horizontal="center"/>
    </xf>
    <xf borderId="0" fillId="16" fontId="3" numFmtId="0" xfId="0" applyAlignment="1" applyFont="1">
      <alignment horizontal="center" readingOrder="0"/>
    </xf>
    <xf borderId="0" fillId="0" fontId="2" numFmtId="0" xfId="0" applyAlignment="1" applyFont="1">
      <alignment horizontal="center" readingOrder="0" shrinkToFit="0" wrapText="1"/>
    </xf>
    <xf borderId="0" fillId="0" fontId="1" numFmtId="0" xfId="0" applyAlignment="1" applyFont="1">
      <alignment horizontal="center" vertical="bottom"/>
    </xf>
    <xf borderId="1" fillId="0" fontId="1" numFmtId="0" xfId="0" applyAlignment="1" applyBorder="1" applyFont="1">
      <alignment horizontal="center" shrinkToFit="0" vertical="bottom" wrapText="1"/>
    </xf>
    <xf borderId="1" fillId="0" fontId="2" numFmtId="0" xfId="0" applyAlignment="1" applyBorder="1" applyFont="1">
      <alignment horizontal="center" readingOrder="0"/>
    </xf>
    <xf borderId="1" fillId="2" fontId="5" numFmtId="0" xfId="0" applyAlignment="1" applyBorder="1" applyFont="1">
      <alignment horizontal="center" readingOrder="0"/>
    </xf>
    <xf borderId="1" fillId="0" fontId="2" numFmtId="168" xfId="0" applyAlignment="1" applyBorder="1" applyFont="1" applyNumberFormat="1">
      <alignment horizontal="center" readingOrder="0"/>
    </xf>
    <xf borderId="1" fillId="0" fontId="2" numFmtId="169" xfId="0" applyAlignment="1" applyBorder="1" applyFont="1" applyNumberFormat="1">
      <alignment horizontal="center" readingOrder="0"/>
    </xf>
    <xf borderId="1" fillId="2" fontId="5" numFmtId="0" xfId="0" applyAlignment="1" applyBorder="1" applyFont="1">
      <alignment horizontal="left" readingOrder="0"/>
    </xf>
    <xf borderId="1" fillId="0" fontId="2" numFmtId="0" xfId="0" applyAlignment="1" applyBorder="1" applyFont="1">
      <alignment horizontal="center"/>
    </xf>
    <xf borderId="0" fillId="0" fontId="14" numFmtId="0" xfId="0" applyAlignment="1" applyFont="1">
      <alignment readingOrder="0"/>
    </xf>
    <xf borderId="0" fillId="10" fontId="7" numFmtId="0" xfId="0" applyAlignment="1" applyFont="1">
      <alignment horizontal="center" readingOrder="0" shrinkToFit="0" vertical="bottom" wrapText="1"/>
    </xf>
    <xf borderId="0" fillId="10" fontId="3" numFmtId="0" xfId="0" applyAlignment="1" applyFont="1">
      <alignment horizontal="center" readingOrder="0"/>
    </xf>
    <xf borderId="0" fillId="0" fontId="7" numFmtId="0" xfId="0" applyAlignment="1" applyFont="1">
      <alignment horizontal="center" readingOrder="0" shrinkToFit="0" vertical="bottom" wrapText="1"/>
    </xf>
    <xf borderId="0" fillId="0" fontId="1" numFmtId="0" xfId="0" applyAlignment="1" applyFont="1">
      <alignment horizontal="center" shrinkToFit="0" vertical="bottom" wrapText="1"/>
    </xf>
    <xf borderId="0" fillId="10" fontId="3" numFmtId="168" xfId="0" applyAlignment="1" applyFont="1" applyNumberFormat="1">
      <alignment horizontal="center" readingOrder="0"/>
    </xf>
    <xf borderId="0" fillId="2" fontId="5" numFmtId="0" xfId="0" applyAlignment="1" applyFont="1">
      <alignment horizontal="center" readingOrder="0"/>
    </xf>
    <xf borderId="0" fillId="0" fontId="2" numFmtId="168" xfId="0" applyAlignment="1" applyFont="1" applyNumberFormat="1">
      <alignment horizontal="center" readingOrder="0"/>
    </xf>
    <xf borderId="0" fillId="0" fontId="3" numFmtId="0" xfId="0" applyAlignment="1" applyFont="1">
      <alignment horizontal="center"/>
    </xf>
    <xf borderId="0" fillId="0" fontId="1" numFmtId="0" xfId="0" applyAlignment="1" applyFont="1">
      <alignment horizontal="center" readingOrder="0" shrinkToFit="0" vertical="bottom" wrapText="1"/>
    </xf>
    <xf borderId="0" fillId="0" fontId="3" numFmtId="0" xfId="0" applyAlignment="1" applyFont="1">
      <alignment horizontal="center" readingOrder="0"/>
    </xf>
    <xf borderId="0" fillId="0" fontId="2" numFmtId="0" xfId="0" applyAlignment="1" applyFont="1">
      <alignment horizontal="center"/>
    </xf>
    <xf borderId="0" fillId="0" fontId="2" numFmtId="0" xfId="0" applyAlignment="1" applyFont="1">
      <alignment horizontal="center" readingOrder="0"/>
    </xf>
    <xf borderId="1" fillId="0" fontId="2" numFmtId="9" xfId="0" applyAlignment="1" applyBorder="1" applyFont="1" applyNumberFormat="1">
      <alignment readingOrder="0"/>
    </xf>
    <xf borderId="0" fillId="0" fontId="3" numFmtId="0" xfId="0" applyAlignment="1" applyFont="1">
      <alignment horizontal="center" readingOrder="0" shrinkToFit="0" wrapText="1"/>
    </xf>
    <xf borderId="0" fillId="0" fontId="3" numFmtId="168" xfId="0" applyAlignment="1" applyFont="1" applyNumberFormat="1">
      <alignment horizontal="center" readingOrder="0"/>
    </xf>
    <xf borderId="0" fillId="2" fontId="10" numFmtId="0" xfId="0" applyFont="1"/>
    <xf borderId="0" fillId="2" fontId="15" numFmtId="0" xfId="0" applyAlignment="1" applyFont="1">
      <alignment readingOrder="0"/>
    </xf>
    <xf borderId="0" fillId="2" fontId="16" numFmtId="0" xfId="0" applyAlignment="1" applyFont="1">
      <alignment readingOrder="0"/>
    </xf>
    <xf borderId="0" fillId="0" fontId="2" numFmtId="0" xfId="0" applyAlignment="1" applyFont="1">
      <alignment horizontal="right" readingOrder="0"/>
    </xf>
    <xf borderId="0" fillId="0" fontId="17" numFmtId="0" xfId="0" applyAlignment="1" applyFont="1">
      <alignment readingOrder="0"/>
    </xf>
    <xf borderId="1" fillId="0" fontId="3" numFmtId="0" xfId="0" applyAlignment="1" applyBorder="1" applyFont="1">
      <alignment readingOrder="0" shrinkToFit="0" wrapText="1"/>
    </xf>
    <xf borderId="27" fillId="0" fontId="3" numFmtId="0" xfId="0" applyAlignment="1" applyBorder="1" applyFont="1">
      <alignment readingOrder="0"/>
    </xf>
    <xf borderId="28" fillId="0" fontId="2" numFmtId="0" xfId="0" applyBorder="1" applyFont="1"/>
    <xf borderId="1" fillId="0" fontId="2" numFmtId="0" xfId="0" applyAlignment="1" applyBorder="1" applyFont="1">
      <alignment readingOrder="0"/>
    </xf>
    <xf borderId="0" fillId="10" fontId="2" numFmtId="0" xfId="0" applyAlignment="1" applyFont="1">
      <alignment readingOrder="0" shrinkToFit="0" wrapText="1"/>
    </xf>
    <xf borderId="0" fillId="10" fontId="2" numFmtId="0" xfId="0" applyAlignment="1" applyFont="1">
      <alignment readingOrder="0"/>
    </xf>
    <xf borderId="0" fillId="2" fontId="18" numFmtId="0" xfId="0" applyAlignment="1" applyFont="1">
      <alignment readingOrder="0"/>
    </xf>
    <xf borderId="29" fillId="0" fontId="2" numFmtId="0" xfId="0" applyBorder="1" applyFont="1"/>
    <xf borderId="28" fillId="0" fontId="3" numFmtId="0" xfId="0" applyAlignment="1" applyBorder="1" applyFont="1">
      <alignment readingOrder="0" shrinkToFit="0" wrapText="1"/>
    </xf>
    <xf borderId="7" fillId="0" fontId="2" numFmtId="0" xfId="0" applyBorder="1" applyFont="1"/>
    <xf borderId="28" fillId="17" fontId="7" numFmtId="0" xfId="0" applyAlignment="1" applyBorder="1" applyFill="1" applyFont="1">
      <alignment horizontal="center" readingOrder="0"/>
    </xf>
    <xf borderId="1" fillId="17" fontId="7" numFmtId="0" xfId="0" applyAlignment="1" applyBorder="1" applyFont="1">
      <alignment horizontal="center" readingOrder="0"/>
    </xf>
    <xf borderId="26" fillId="0" fontId="3" numFmtId="0" xfId="0" applyAlignment="1" applyBorder="1" applyFont="1">
      <alignment readingOrder="0"/>
    </xf>
    <xf borderId="26" fillId="17" fontId="7" numFmtId="0" xfId="0" applyAlignment="1" applyBorder="1" applyFont="1">
      <alignment horizontal="center" readingOrder="0"/>
    </xf>
    <xf borderId="1" fillId="15" fontId="3" numFmtId="0" xfId="0" applyAlignment="1" applyBorder="1" applyFont="1">
      <alignment horizontal="center" readingOrder="0"/>
    </xf>
    <xf borderId="1" fillId="3" fontId="3" numFmtId="0" xfId="0" applyAlignment="1" applyBorder="1" applyFont="1">
      <alignment horizontal="center" readingOrder="0"/>
    </xf>
    <xf borderId="1" fillId="18" fontId="3" numFmtId="0" xfId="0" applyAlignment="1" applyBorder="1" applyFill="1" applyFont="1">
      <alignment horizontal="center" readingOrder="0"/>
    </xf>
    <xf borderId="28" fillId="17" fontId="3" numFmtId="0" xfId="0" applyAlignment="1" applyBorder="1" applyFont="1">
      <alignment horizontal="center" readingOrder="0"/>
    </xf>
    <xf borderId="1" fillId="17" fontId="3" numFmtId="0" xfId="0" applyAlignment="1" applyBorder="1" applyFont="1">
      <alignment horizontal="center" readingOrder="0"/>
    </xf>
    <xf borderId="26" fillId="17" fontId="3" numFmtId="0" xfId="0" applyAlignment="1" applyBorder="1" applyFont="1">
      <alignment horizontal="center" readingOrder="0"/>
    </xf>
    <xf borderId="0" fillId="0" fontId="2" numFmtId="0" xfId="0" applyAlignment="1" applyFont="1">
      <alignment shrinkToFit="0" wrapText="1"/>
    </xf>
    <xf borderId="30" fillId="19" fontId="5" numFmtId="170" xfId="0" applyAlignment="1" applyBorder="1" applyFill="1" applyFont="1" applyNumberFormat="1">
      <alignment readingOrder="0" shrinkToFit="0" vertical="bottom" wrapText="0"/>
    </xf>
    <xf borderId="30" fillId="19" fontId="5" numFmtId="0" xfId="0" applyAlignment="1" applyBorder="1" applyFont="1">
      <alignment readingOrder="0" shrinkToFit="0" vertical="bottom" wrapText="0"/>
    </xf>
    <xf borderId="0" fillId="19" fontId="1" numFmtId="0" xfId="0" applyAlignment="1" applyFont="1">
      <alignment horizontal="right" vertical="bottom"/>
    </xf>
    <xf borderId="0" fillId="19" fontId="1" numFmtId="2" xfId="0" applyAlignment="1" applyFont="1" applyNumberFormat="1">
      <alignment horizontal="center" vertical="bottom"/>
    </xf>
    <xf borderId="0" fillId="19" fontId="13" numFmtId="0" xfId="0" applyFont="1"/>
    <xf borderId="0" fillId="19" fontId="1" numFmtId="0" xfId="0" applyAlignment="1" applyFont="1">
      <alignment vertical="bottom"/>
    </xf>
    <xf borderId="0" fillId="19" fontId="2" numFmtId="0" xfId="0" applyFont="1"/>
    <xf borderId="0" fillId="19" fontId="2" numFmtId="0" xfId="0" applyAlignment="1" applyFont="1">
      <alignment readingOrder="0"/>
    </xf>
    <xf borderId="0" fillId="0" fontId="5" numFmtId="170" xfId="0" applyAlignment="1" applyFont="1" applyNumberFormat="1">
      <alignment readingOrder="0" shrinkToFit="0" vertical="bottom" wrapText="0"/>
    </xf>
    <xf borderId="0" fillId="0" fontId="5" numFmtId="0" xfId="0" applyAlignment="1" applyFont="1">
      <alignment readingOrder="0" shrinkToFit="0" vertical="bottom" wrapText="0"/>
    </xf>
    <xf borderId="0" fillId="6" fontId="5" numFmtId="170" xfId="0" applyAlignment="1" applyFont="1" applyNumberFormat="1">
      <alignment readingOrder="0" shrinkToFit="0" vertical="bottom" wrapText="0"/>
    </xf>
    <xf borderId="0" fillId="6" fontId="5" numFmtId="0" xfId="0" applyAlignment="1" applyFont="1">
      <alignment readingOrder="0" shrinkToFit="0" vertical="bottom" wrapText="0"/>
    </xf>
    <xf borderId="0" fillId="6" fontId="1" numFmtId="0" xfId="0" applyAlignment="1" applyFont="1">
      <alignment horizontal="right" vertical="bottom"/>
    </xf>
    <xf borderId="0" fillId="6" fontId="1" numFmtId="2" xfId="0" applyAlignment="1" applyFont="1" applyNumberFormat="1">
      <alignment horizontal="center" vertical="bottom"/>
    </xf>
    <xf borderId="0" fillId="6" fontId="13" numFmtId="0" xfId="0" applyFont="1"/>
    <xf borderId="0" fillId="6" fontId="1" numFmtId="0" xfId="0" applyAlignment="1" applyFont="1">
      <alignment vertical="bottom"/>
    </xf>
    <xf borderId="0" fillId="2" fontId="1" numFmtId="0" xfId="0" applyAlignment="1" applyFont="1">
      <alignment horizontal="right" vertical="bottom"/>
    </xf>
    <xf borderId="0" fillId="2" fontId="1" numFmtId="2" xfId="0" applyAlignment="1" applyFont="1" applyNumberFormat="1">
      <alignment horizontal="center" vertical="bottom"/>
    </xf>
    <xf borderId="0" fillId="2" fontId="1"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Flowrate vs pressure (Pump C)</a:t>
            </a:r>
          </a:p>
        </c:rich>
      </c:tx>
      <c:overlay val="0"/>
    </c:title>
    <c:plotArea>
      <c:layout/>
      <c:lineChart>
        <c:ser>
          <c:idx val="0"/>
          <c:order val="0"/>
          <c:tx>
            <c:strRef>
              <c:f>Pump!$L$1</c:f>
            </c:strRef>
          </c:tx>
          <c:spPr>
            <a:ln cmpd="sng" w="19050">
              <a:solidFill>
                <a:srgbClr val="3366CC"/>
              </a:solidFill>
            </a:ln>
          </c:spPr>
          <c:marker>
            <c:symbol val="none"/>
          </c:marker>
          <c:cat>
            <c:strRef>
              <c:f>Pump!$N$2:$N$1001</c:f>
            </c:strRef>
          </c:cat>
          <c:val>
            <c:numRef>
              <c:f>Pump!$L$2:$L$1001</c:f>
            </c:numRef>
          </c:val>
          <c:smooth val="0"/>
        </c:ser>
        <c:ser>
          <c:idx val="1"/>
          <c:order val="1"/>
          <c:tx>
            <c:strRef>
              <c:f>Pump!$M$1</c:f>
            </c:strRef>
          </c:tx>
          <c:spPr>
            <a:ln cmpd="sng" w="19050">
              <a:solidFill>
                <a:srgbClr val="DC3912"/>
              </a:solidFill>
            </a:ln>
          </c:spPr>
          <c:marker>
            <c:symbol val="none"/>
          </c:marker>
          <c:cat>
            <c:strRef>
              <c:f>Pump!$N$2:$N$1001</c:f>
            </c:strRef>
          </c:cat>
          <c:val>
            <c:numRef>
              <c:f>Pump!$M$2:$M$1001</c:f>
            </c:numRef>
          </c:val>
          <c:smooth val="0"/>
        </c:ser>
        <c:axId val="222826194"/>
        <c:axId val="2055409913"/>
      </c:lineChart>
      <c:catAx>
        <c:axId val="222826194"/>
        <c:scaling>
          <c:orientation val="minMax"/>
        </c:scaling>
        <c:delete val="0"/>
        <c:axPos val="b"/>
        <c:txPr>
          <a:bodyPr/>
          <a:lstStyle/>
          <a:p>
            <a:pPr lvl="0">
              <a:defRPr b="0"/>
            </a:pPr>
          </a:p>
        </c:txPr>
        <c:crossAx val="2055409913"/>
      </c:catAx>
      <c:valAx>
        <c:axId val="2055409913"/>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22826194"/>
      </c:valAx>
    </c:plotArea>
    <c:legend>
      <c:legendPos val="r"/>
      <c:overlay val="0"/>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Flowrate vs Pressure (Pump A) </a:t>
            </a:r>
          </a:p>
        </c:rich>
      </c:tx>
      <c:overlay val="0"/>
    </c:title>
    <c:plotArea>
      <c:layout/>
      <c:lineChart>
        <c:ser>
          <c:idx val="0"/>
          <c:order val="0"/>
          <c:tx>
            <c:strRef>
              <c:f>Pump!$J$1</c:f>
            </c:strRef>
          </c:tx>
          <c:spPr>
            <a:ln cmpd="sng" w="19050">
              <a:solidFill>
                <a:srgbClr val="3366CC"/>
              </a:solidFill>
            </a:ln>
          </c:spPr>
          <c:marker>
            <c:symbol val="none"/>
          </c:marker>
          <c:cat>
            <c:strRef>
              <c:f>Pump!$N$2:$N$1001</c:f>
            </c:strRef>
          </c:cat>
          <c:val>
            <c:numRef>
              <c:f>Pump!$J$2:$J$151</c:f>
            </c:numRef>
          </c:val>
          <c:smooth val="0"/>
        </c:ser>
        <c:ser>
          <c:idx val="1"/>
          <c:order val="1"/>
          <c:tx>
            <c:strRef>
              <c:f>Pump!$M$1</c:f>
            </c:strRef>
          </c:tx>
          <c:spPr>
            <a:ln cmpd="sng" w="19050">
              <a:solidFill>
                <a:srgbClr val="DC3912"/>
              </a:solidFill>
            </a:ln>
          </c:spPr>
          <c:marker>
            <c:symbol val="none"/>
          </c:marker>
          <c:cat>
            <c:strRef>
              <c:f>Pump!$N$2:$N$1001</c:f>
            </c:strRef>
          </c:cat>
          <c:val>
            <c:numRef>
              <c:f>Pump!$M$2:$M$102</c:f>
            </c:numRef>
          </c:val>
          <c:smooth val="0"/>
        </c:ser>
        <c:axId val="1098301359"/>
        <c:axId val="795541371"/>
      </c:lineChart>
      <c:catAx>
        <c:axId val="1098301359"/>
        <c:scaling>
          <c:orientation val="minMax"/>
        </c:scaling>
        <c:delete val="0"/>
        <c:axPos val="b"/>
        <c:title>
          <c:tx>
            <c:rich>
              <a:bodyPr/>
              <a:lstStyle/>
              <a:p>
                <a:pPr lvl="0">
                  <a:defRPr b="0"/>
                </a:pPr>
                <a:r>
                  <a:t>flowrate of water (L/min)</a:t>
                </a:r>
              </a:p>
            </c:rich>
          </c:tx>
          <c:overlay val="0"/>
        </c:title>
        <c:txPr>
          <a:bodyPr/>
          <a:lstStyle/>
          <a:p>
            <a:pPr lvl="0">
              <a:defRPr b="0"/>
            </a:pPr>
          </a:p>
        </c:txPr>
        <c:crossAx val="795541371"/>
      </c:catAx>
      <c:valAx>
        <c:axId val="795541371"/>
        <c:scaling>
          <c:orientation val="minMax"/>
        </c:scaling>
        <c:delete val="0"/>
        <c:axPos val="l"/>
        <c:majorGridlines>
          <c:spPr>
            <a:ln>
              <a:solidFill>
                <a:srgbClr val="B7B7B7"/>
              </a:solidFill>
            </a:ln>
          </c:spPr>
        </c:majorGridlines>
        <c:title>
          <c:tx>
            <c:rich>
              <a:bodyPr/>
              <a:lstStyle/>
              <a:p>
                <a:pPr lvl="0">
                  <a:defRPr b="0"/>
                </a:pPr>
                <a:r>
                  <a:t>Pump A</a:t>
                </a:r>
              </a:p>
            </c:rich>
          </c:tx>
          <c:overlay val="0"/>
        </c:title>
        <c:numFmt formatCode="General" sourceLinked="1"/>
        <c:tickLblPos val="nextTo"/>
        <c:spPr>
          <a:ln w="47625">
            <a:noFill/>
          </a:ln>
        </c:spPr>
        <c:txPr>
          <a:bodyPr/>
          <a:lstStyle/>
          <a:p>
            <a:pPr lvl="0">
              <a:defRPr b="0"/>
            </a:pPr>
          </a:p>
        </c:txPr>
        <c:crossAx val="1098301359"/>
      </c:valAx>
    </c:plotArea>
    <c:legend>
      <c:legendPos val="r"/>
      <c:overlay val="0"/>
      <c:txPr>
        <a:bodyPr/>
        <a:lstStyle/>
        <a:p>
          <a:pPr lvl="0">
            <a:defRPr>
              <a:latin typeface="Arial"/>
            </a:defRPr>
          </a:pPr>
        </a:p>
      </c:txPr>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Flowrate vs pressure (Pump B)</a:t>
            </a:r>
          </a:p>
        </c:rich>
      </c:tx>
      <c:overlay val="0"/>
    </c:title>
    <c:plotArea>
      <c:layout/>
      <c:lineChart>
        <c:ser>
          <c:idx val="0"/>
          <c:order val="0"/>
          <c:tx>
            <c:strRef>
              <c:f>Pump!$K$1</c:f>
            </c:strRef>
          </c:tx>
          <c:spPr>
            <a:ln cmpd="sng" w="19050">
              <a:solidFill>
                <a:srgbClr val="3366CC"/>
              </a:solidFill>
            </a:ln>
          </c:spPr>
          <c:marker>
            <c:symbol val="none"/>
          </c:marker>
          <c:cat>
            <c:strRef>
              <c:f>Pump!$N$2:$N$1001</c:f>
            </c:strRef>
          </c:cat>
          <c:val>
            <c:numRef>
              <c:f>Pump!$K$2:$K$1001</c:f>
            </c:numRef>
          </c:val>
          <c:smooth val="0"/>
        </c:ser>
        <c:ser>
          <c:idx val="1"/>
          <c:order val="1"/>
          <c:tx>
            <c:strRef>
              <c:f>Pump!$M$1</c:f>
            </c:strRef>
          </c:tx>
          <c:spPr>
            <a:ln cmpd="sng" w="19050">
              <a:solidFill>
                <a:srgbClr val="DC3912"/>
              </a:solidFill>
            </a:ln>
          </c:spPr>
          <c:marker>
            <c:symbol val="none"/>
          </c:marker>
          <c:cat>
            <c:strRef>
              <c:f>Pump!$N$2:$N$1001</c:f>
            </c:strRef>
          </c:cat>
          <c:val>
            <c:numRef>
              <c:f>Pump!$M$2:$M$1001</c:f>
            </c:numRef>
          </c:val>
          <c:smooth val="0"/>
        </c:ser>
        <c:axId val="1450740674"/>
        <c:axId val="1521668743"/>
      </c:lineChart>
      <c:catAx>
        <c:axId val="1450740674"/>
        <c:scaling>
          <c:orientation val="minMax"/>
        </c:scaling>
        <c:delete val="0"/>
        <c:axPos val="b"/>
        <c:txPr>
          <a:bodyPr/>
          <a:lstStyle/>
          <a:p>
            <a:pPr lvl="0">
              <a:defRPr b="0"/>
            </a:pPr>
          </a:p>
        </c:txPr>
        <c:crossAx val="1521668743"/>
      </c:catAx>
      <c:valAx>
        <c:axId val="1521668743"/>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450740674"/>
      </c:valAx>
    </c:plotArea>
    <c:legend>
      <c:legendPos val="r"/>
      <c:overlay val="0"/>
    </c:legend>
  </c:chart>
</c:chartSpace>
</file>

<file path=xl/drawings/_rels/drawing8.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14</xdr:col>
      <xdr:colOff>152400</xdr:colOff>
      <xdr:row>24</xdr:row>
      <xdr:rowOff>57150</xdr:rowOff>
    </xdr:from>
    <xdr:ext cx="4333875" cy="2676525"/>
    <xdr:graphicFrame>
      <xdr:nvGraphicFramePr>
        <xdr:cNvPr id="1" name="Chart 1" title="图表"/>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14</xdr:col>
      <xdr:colOff>200025</xdr:colOff>
      <xdr:row>0</xdr:row>
      <xdr:rowOff>47625</xdr:rowOff>
    </xdr:from>
    <xdr:ext cx="4248150" cy="25146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14</xdr:col>
      <xdr:colOff>161925</xdr:colOff>
      <xdr:row>11</xdr:row>
      <xdr:rowOff>104775</xdr:rowOff>
    </xdr:from>
    <xdr:ext cx="4333875" cy="2495550"/>
    <xdr:graphicFrame>
      <xdr:nvGraphicFramePr>
        <xdr:cNvPr id="3" name="Chart 3" title="图表"/>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7E3794"/>
    <outlinePr summaryBelow="0" summaryRight="0"/>
  </sheetPr>
  <sheetViews>
    <sheetView workbookViewId="0"/>
  </sheetViews>
  <sheetFormatPr customHeight="1" defaultColWidth="14.43" defaultRowHeight="15.75"/>
  <cols>
    <col customWidth="1" min="1" max="1" width="84.29"/>
    <col customWidth="1" min="2" max="2" width="85.14"/>
  </cols>
  <sheetData>
    <row r="1">
      <c r="A1" s="2"/>
      <c r="B1" s="2" t="s">
        <v>7</v>
      </c>
    </row>
    <row r="2">
      <c r="A2" s="6" t="s">
        <v>8</v>
      </c>
    </row>
    <row r="3">
      <c r="A3" s="6" t="s">
        <v>9</v>
      </c>
      <c r="B3" s="8" t="s">
        <v>10</v>
      </c>
    </row>
    <row r="4">
      <c r="A4" s="6" t="s">
        <v>11</v>
      </c>
      <c r="B4" s="2" t="s">
        <v>12</v>
      </c>
    </row>
    <row r="6">
      <c r="A6" s="2" t="s">
        <v>13</v>
      </c>
    </row>
    <row r="7">
      <c r="A7" s="2" t="s">
        <v>14</v>
      </c>
    </row>
    <row r="8">
      <c r="A8" s="2" t="s">
        <v>15</v>
      </c>
    </row>
    <row r="9">
      <c r="A9" s="2" t="s">
        <v>16</v>
      </c>
    </row>
    <row r="10">
      <c r="A10" s="2" t="s">
        <v>17</v>
      </c>
    </row>
    <row r="11">
      <c r="A11" s="2" t="s">
        <v>18</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cols>
    <col customWidth="1" min="1" max="1" width="19.57"/>
  </cols>
  <sheetData>
    <row r="1">
      <c r="A1" s="2" t="s">
        <v>57</v>
      </c>
      <c r="B1">
        <f>B7</f>
        <v>750</v>
      </c>
      <c r="E1" s="22" t="s">
        <v>262</v>
      </c>
      <c r="H1" s="2"/>
      <c r="I1" s="57" t="s">
        <v>263</v>
      </c>
      <c r="K1" s="19" t="s">
        <v>208</v>
      </c>
    </row>
    <row r="2">
      <c r="A2" s="2" t="s">
        <v>251</v>
      </c>
      <c r="E2" s="10"/>
      <c r="F2" s="2"/>
      <c r="H2" s="2"/>
      <c r="I2" s="2"/>
      <c r="K2" s="2"/>
    </row>
    <row r="3">
      <c r="A3" s="2" t="s">
        <v>26</v>
      </c>
      <c r="E3" s="10" t="s">
        <v>264</v>
      </c>
      <c r="F3" s="10" t="s">
        <v>265</v>
      </c>
      <c r="H3" s="10" t="s">
        <v>266</v>
      </c>
      <c r="I3" s="10">
        <v>4000.0</v>
      </c>
      <c r="K3" s="2" t="s">
        <v>266</v>
      </c>
      <c r="L3" s="2">
        <v>700.0</v>
      </c>
    </row>
    <row r="4">
      <c r="A4" s="2" t="s">
        <v>267</v>
      </c>
      <c r="B4" s="17">
        <v>50.0</v>
      </c>
      <c r="D4" s="13" t="s">
        <v>244</v>
      </c>
      <c r="E4" s="10">
        <v>500.0</v>
      </c>
      <c r="F4" s="10">
        <v>750.0</v>
      </c>
      <c r="H4" s="13" t="s">
        <v>268</v>
      </c>
      <c r="I4" s="10">
        <v>50.0</v>
      </c>
      <c r="J4" s="2"/>
      <c r="K4" s="13" t="s">
        <v>268</v>
      </c>
      <c r="L4" s="2">
        <v>100.0</v>
      </c>
    </row>
    <row r="5">
      <c r="A5" s="2" t="s">
        <v>269</v>
      </c>
      <c r="B5" s="18" t="s">
        <v>208</v>
      </c>
      <c r="D5" s="13" t="s">
        <v>270</v>
      </c>
      <c r="E5" s="10">
        <v>90.0</v>
      </c>
      <c r="F5" s="10">
        <v>110.0</v>
      </c>
      <c r="H5" s="13" t="s">
        <v>271</v>
      </c>
      <c r="I5" s="10">
        <v>2.0</v>
      </c>
      <c r="K5" s="13" t="s">
        <v>271</v>
      </c>
      <c r="L5" s="10">
        <v>0.0</v>
      </c>
    </row>
    <row r="6">
      <c r="A6" s="8" t="s">
        <v>272</v>
      </c>
      <c r="B6">
        <f>Flowrate!B20</f>
        <v>29.77764438</v>
      </c>
      <c r="D6" s="13" t="s">
        <v>273</v>
      </c>
      <c r="E6" s="10">
        <v>1.0</v>
      </c>
      <c r="F6" s="10">
        <v>1.0</v>
      </c>
      <c r="H6" s="13" t="s">
        <v>274</v>
      </c>
      <c r="I6" s="10">
        <v>1.0</v>
      </c>
      <c r="K6" s="8" t="s">
        <v>275</v>
      </c>
      <c r="L6" s="2">
        <v>3.0</v>
      </c>
    </row>
    <row r="7">
      <c r="A7" s="2" t="s">
        <v>276</v>
      </c>
      <c r="B7">
        <f>F4</f>
        <v>750</v>
      </c>
      <c r="D7" s="13" t="s">
        <v>277</v>
      </c>
      <c r="E7" s="10">
        <v>36.0</v>
      </c>
      <c r="F7" s="10">
        <v>50.0</v>
      </c>
      <c r="H7" s="2" t="s">
        <v>278</v>
      </c>
      <c r="I7" s="2">
        <v>10.0</v>
      </c>
      <c r="K7" s="8" t="s">
        <v>279</v>
      </c>
      <c r="L7" s="2">
        <v>100.0</v>
      </c>
    </row>
    <row r="8">
      <c r="A8" s="2" t="s">
        <v>280</v>
      </c>
      <c r="B8">
        <f>I3</f>
        <v>4000</v>
      </c>
      <c r="D8" s="13" t="s">
        <v>281</v>
      </c>
      <c r="E8" s="10">
        <v>25.0</v>
      </c>
      <c r="F8" s="10">
        <v>35.0</v>
      </c>
      <c r="K8" s="2" t="s">
        <v>282</v>
      </c>
      <c r="L8" s="8" t="s">
        <v>283</v>
      </c>
    </row>
    <row r="9">
      <c r="A9" s="2" t="s">
        <v>284</v>
      </c>
      <c r="B9">
        <f>L3</f>
        <v>700</v>
      </c>
      <c r="D9" s="8" t="s">
        <v>285</v>
      </c>
      <c r="E9">
        <f t="shared" ref="E9:F9" si="1">E4+5*E5</f>
        <v>950</v>
      </c>
      <c r="F9">
        <f t="shared" si="1"/>
        <v>1300</v>
      </c>
      <c r="I9" s="8" t="s">
        <v>286</v>
      </c>
      <c r="K9" s="2" t="s">
        <v>278</v>
      </c>
      <c r="L9" s="2">
        <v>10.0</v>
      </c>
    </row>
    <row r="10">
      <c r="A10" s="2" t="s">
        <v>287</v>
      </c>
      <c r="B10">
        <f>SUM(MODEL!M8:M372)/3000*100</f>
        <v>1562.733333</v>
      </c>
      <c r="D10" s="8" t="s">
        <v>288</v>
      </c>
      <c r="E10">
        <f>E7*24*3600</f>
        <v>3110400</v>
      </c>
      <c r="F10">
        <f>24*3600*F7</f>
        <v>4320000</v>
      </c>
    </row>
    <row r="11">
      <c r="A11" s="2"/>
      <c r="D11" s="19"/>
    </row>
    <row r="12">
      <c r="D12" s="112"/>
    </row>
    <row r="13">
      <c r="B13" s="19"/>
      <c r="D13" s="2"/>
      <c r="E13" s="112"/>
    </row>
    <row r="14">
      <c r="B14" s="2"/>
      <c r="C14" s="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sheetData>
    <row r="1">
      <c r="A1" s="2" t="s">
        <v>68</v>
      </c>
      <c r="B1" s="48">
        <f>(O2 + (B5*L2) + (B7*G4))</f>
        <v>3759</v>
      </c>
      <c r="F1" s="165" t="s">
        <v>289</v>
      </c>
      <c r="K1" s="165" t="s">
        <v>290</v>
      </c>
      <c r="N1" s="22" t="s">
        <v>291</v>
      </c>
      <c r="Q1" s="165" t="s">
        <v>292</v>
      </c>
      <c r="T1" s="166" t="s">
        <v>293</v>
      </c>
      <c r="U1" s="167"/>
    </row>
    <row r="2">
      <c r="A2" s="8" t="s">
        <v>294</v>
      </c>
      <c r="B2" s="48">
        <f>2408+(L4*B5)+(G6*B7)+O4</f>
        <v>3740</v>
      </c>
      <c r="F2" s="13" t="s">
        <v>295</v>
      </c>
      <c r="G2" s="10" t="s">
        <v>296</v>
      </c>
      <c r="H2" s="10" t="s">
        <v>297</v>
      </c>
      <c r="I2" s="10" t="s">
        <v>298</v>
      </c>
      <c r="K2" s="13" t="s">
        <v>299</v>
      </c>
      <c r="L2" s="10">
        <v>390.0</v>
      </c>
      <c r="N2" s="10" t="s">
        <v>299</v>
      </c>
      <c r="O2" s="10">
        <v>2369.0</v>
      </c>
      <c r="Q2" s="13" t="s">
        <v>266</v>
      </c>
      <c r="R2" s="10">
        <v>3250.0</v>
      </c>
      <c r="T2" s="168" t="s">
        <v>300</v>
      </c>
      <c r="U2" s="10">
        <v>325.0</v>
      </c>
    </row>
    <row r="3">
      <c r="A3" s="2" t="s">
        <v>301</v>
      </c>
      <c r="B3" s="15">
        <f>B2/I11</f>
        <v>0.4349646446</v>
      </c>
      <c r="C3" s="2"/>
      <c r="F3" s="13" t="s">
        <v>69</v>
      </c>
      <c r="G3" s="10">
        <v>1.6</v>
      </c>
      <c r="H3" s="10">
        <v>0.62</v>
      </c>
      <c r="I3" s="10">
        <v>2.0</v>
      </c>
      <c r="K3" s="13" t="s">
        <v>302</v>
      </c>
      <c r="L3" s="157">
        <v>0.96</v>
      </c>
      <c r="N3" s="13" t="s">
        <v>303</v>
      </c>
      <c r="O3" s="157">
        <v>0.92</v>
      </c>
      <c r="Q3" s="13" t="s">
        <v>304</v>
      </c>
      <c r="R3" s="157">
        <v>0.35</v>
      </c>
      <c r="T3" s="13" t="s">
        <v>305</v>
      </c>
      <c r="U3" s="10">
        <v>3.25</v>
      </c>
    </row>
    <row r="4">
      <c r="A4" s="8" t="s">
        <v>306</v>
      </c>
      <c r="B4" s="18" t="s">
        <v>307</v>
      </c>
      <c r="F4" s="13" t="s">
        <v>244</v>
      </c>
      <c r="G4" s="10">
        <v>500.0</v>
      </c>
      <c r="H4" s="10">
        <v>205.0</v>
      </c>
      <c r="I4" s="10">
        <v>450.0</v>
      </c>
      <c r="K4" s="13" t="s">
        <v>308</v>
      </c>
      <c r="L4" s="10">
        <v>240.0</v>
      </c>
      <c r="N4" s="13" t="s">
        <v>308</v>
      </c>
      <c r="O4" s="10">
        <v>100.0</v>
      </c>
      <c r="Q4" s="13" t="s">
        <v>309</v>
      </c>
      <c r="R4" s="10">
        <v>100.0</v>
      </c>
      <c r="T4" s="13" t="s">
        <v>310</v>
      </c>
      <c r="U4" s="10">
        <v>40.0</v>
      </c>
    </row>
    <row r="5">
      <c r="A5" s="8" t="s">
        <v>311</v>
      </c>
      <c r="B5" s="18">
        <v>1.0</v>
      </c>
      <c r="F5" s="13" t="s">
        <v>252</v>
      </c>
      <c r="G5" s="157">
        <v>0.17</v>
      </c>
      <c r="H5" s="157">
        <v>0.15</v>
      </c>
      <c r="I5" s="157">
        <v>0.13</v>
      </c>
      <c r="K5" s="13" t="s">
        <v>312</v>
      </c>
      <c r="L5" s="10">
        <v>2000.0</v>
      </c>
      <c r="Q5" s="13" t="s">
        <v>313</v>
      </c>
      <c r="R5" s="10">
        <v>1250.0</v>
      </c>
    </row>
    <row r="6">
      <c r="A6" s="8" t="s">
        <v>314</v>
      </c>
      <c r="B6" s="18" t="s">
        <v>296</v>
      </c>
      <c r="F6" s="13" t="s">
        <v>315</v>
      </c>
      <c r="G6" s="10">
        <v>496.0</v>
      </c>
      <c r="H6" s="10">
        <v>192.0</v>
      </c>
      <c r="I6" s="10">
        <v>620.0</v>
      </c>
      <c r="Q6" s="13" t="s">
        <v>316</v>
      </c>
      <c r="R6" s="10">
        <v>50.0</v>
      </c>
    </row>
    <row r="7">
      <c r="A7" s="8" t="s">
        <v>317</v>
      </c>
      <c r="B7" s="18">
        <f>MODEL!V2</f>
        <v>2</v>
      </c>
      <c r="F7" s="13" t="s">
        <v>318</v>
      </c>
      <c r="G7" s="10">
        <v>4.0</v>
      </c>
      <c r="H7" s="10">
        <v>4.0</v>
      </c>
      <c r="I7" s="10">
        <v>4.0</v>
      </c>
    </row>
    <row r="8">
      <c r="A8" s="8" t="s">
        <v>319</v>
      </c>
      <c r="B8" s="18" t="s">
        <v>320</v>
      </c>
      <c r="C8">
        <f>G14</f>
        <v>2800</v>
      </c>
      <c r="D8" s="2" t="s">
        <v>321</v>
      </c>
    </row>
    <row r="9">
      <c r="A9" s="8" t="s">
        <v>322</v>
      </c>
      <c r="B9" s="18" t="s">
        <v>87</v>
      </c>
      <c r="F9" s="8"/>
    </row>
    <row r="10">
      <c r="A10" s="8" t="s">
        <v>323</v>
      </c>
      <c r="B10">
        <f>G14+G15</f>
        <v>2850</v>
      </c>
      <c r="F10" s="169" t="s">
        <v>324</v>
      </c>
      <c r="G10" s="170" t="s">
        <v>325</v>
      </c>
      <c r="H10" s="85"/>
      <c r="I10" s="170" t="s">
        <v>326</v>
      </c>
      <c r="J10" s="85"/>
      <c r="K10" s="170" t="s">
        <v>327</v>
      </c>
      <c r="L10" s="85"/>
      <c r="M10" s="85"/>
      <c r="N10" s="85"/>
    </row>
    <row r="11">
      <c r="A11" s="2" t="s">
        <v>328</v>
      </c>
      <c r="F11" s="169" t="s">
        <v>329</v>
      </c>
      <c r="G11" s="85">
        <f>MODEL!Q1*365*5</f>
        <v>967250</v>
      </c>
      <c r="H11" s="85"/>
      <c r="I11" s="85">
        <f>((G11/1000)*6.4)+2408</f>
        <v>8598.4</v>
      </c>
      <c r="J11" s="85"/>
      <c r="K11" s="85">
        <f>G6*2+2408</f>
        <v>3400</v>
      </c>
      <c r="L11" s="85"/>
      <c r="M11" s="85"/>
      <c r="N11" s="85"/>
    </row>
    <row r="12">
      <c r="F12" s="169"/>
      <c r="G12" s="170" t="s">
        <v>330</v>
      </c>
      <c r="H12" s="85"/>
      <c r="I12" s="170" t="s">
        <v>331</v>
      </c>
      <c r="J12" s="85"/>
      <c r="K12" s="85"/>
      <c r="L12" s="85"/>
      <c r="M12" s="85"/>
      <c r="N12" s="85"/>
    </row>
    <row r="13">
      <c r="A13" s="2" t="s">
        <v>332</v>
      </c>
      <c r="B13" s="2">
        <f>(B14*B17*B15*G5)</f>
        <v>258.944</v>
      </c>
      <c r="C13" s="2" t="s">
        <v>333</v>
      </c>
      <c r="D13" s="18" t="s">
        <v>334</v>
      </c>
      <c r="F13" s="169"/>
      <c r="G13" s="170"/>
      <c r="H13" s="85"/>
      <c r="I13" s="85"/>
      <c r="J13" s="85"/>
      <c r="K13" s="85"/>
      <c r="L13" s="85"/>
      <c r="M13" s="85"/>
      <c r="N13" s="85"/>
    </row>
    <row r="14">
      <c r="A14" s="2" t="s">
        <v>335</v>
      </c>
      <c r="B14">
        <f>(B7*(G3*G5))</f>
        <v>0.544</v>
      </c>
      <c r="D14" s="48" t="s">
        <v>336</v>
      </c>
      <c r="F14" s="169" t="s">
        <v>337</v>
      </c>
      <c r="G14" s="85">
        <f>2.8*1000</f>
        <v>2800</v>
      </c>
      <c r="H14" s="170" t="s">
        <v>321</v>
      </c>
      <c r="I14" s="85"/>
      <c r="J14" s="85"/>
      <c r="K14" s="85"/>
      <c r="L14" s="85"/>
      <c r="M14" s="85"/>
      <c r="N14" s="85"/>
    </row>
    <row r="15">
      <c r="A15" s="2" t="s">
        <v>338</v>
      </c>
      <c r="B15" s="2">
        <v>8.0</v>
      </c>
      <c r="C15" s="2" t="s">
        <v>339</v>
      </c>
      <c r="F15" s="169" t="s">
        <v>174</v>
      </c>
      <c r="G15" s="170">
        <v>50.0</v>
      </c>
      <c r="H15" s="170" t="s">
        <v>321</v>
      </c>
      <c r="I15" s="85"/>
      <c r="J15" s="85"/>
      <c r="K15" s="85"/>
      <c r="L15" s="85"/>
      <c r="M15" s="85"/>
      <c r="N15" s="85"/>
    </row>
    <row r="16">
      <c r="F16" s="169"/>
      <c r="G16" s="85"/>
      <c r="H16" s="85"/>
      <c r="I16" s="85"/>
      <c r="J16" s="85"/>
      <c r="K16" s="85"/>
      <c r="L16" s="85"/>
      <c r="M16" s="85"/>
      <c r="N16" s="85"/>
    </row>
    <row r="17">
      <c r="A17" s="2" t="s">
        <v>340</v>
      </c>
      <c r="B17" s="2">
        <v>350.0</v>
      </c>
      <c r="C17" s="2" t="s">
        <v>341</v>
      </c>
      <c r="F17" s="169"/>
      <c r="G17" s="85"/>
      <c r="H17" s="85"/>
      <c r="I17" s="85"/>
      <c r="J17" s="85"/>
      <c r="K17" s="85"/>
      <c r="L17" s="85"/>
      <c r="M17" s="85"/>
      <c r="N17" s="85"/>
    </row>
    <row r="18">
      <c r="F18" s="169"/>
      <c r="G18" s="85"/>
      <c r="H18" s="85"/>
      <c r="I18" s="85"/>
      <c r="J18" s="85"/>
      <c r="K18" s="85"/>
      <c r="L18" s="85"/>
      <c r="M18" s="85"/>
      <c r="N18" s="85"/>
    </row>
    <row r="19">
      <c r="A19" s="2" t="s">
        <v>342</v>
      </c>
      <c r="F19" s="169"/>
      <c r="G19" s="85"/>
      <c r="H19" s="85"/>
      <c r="I19" s="85"/>
      <c r="J19" s="85"/>
      <c r="K19" s="85"/>
      <c r="L19" s="85"/>
      <c r="M19" s="85"/>
      <c r="N19" s="85"/>
    </row>
    <row r="20">
      <c r="F20" s="85"/>
      <c r="G20" s="85"/>
      <c r="H20" s="85"/>
      <c r="I20" s="85"/>
      <c r="J20" s="85"/>
      <c r="K20" s="85"/>
      <c r="L20" s="85"/>
      <c r="M20" s="85"/>
      <c r="N20" s="85"/>
    </row>
    <row r="21">
      <c r="A21" s="2" t="s">
        <v>343</v>
      </c>
      <c r="C21" s="2" t="s">
        <v>344</v>
      </c>
      <c r="D21" s="2" t="s">
        <v>345</v>
      </c>
      <c r="E21" s="2" t="s">
        <v>346</v>
      </c>
      <c r="F21" s="85"/>
      <c r="G21" s="85"/>
      <c r="H21" s="85"/>
      <c r="I21" s="85"/>
      <c r="J21" s="85"/>
      <c r="K21" s="85"/>
      <c r="L21" s="85"/>
      <c r="M21" s="85"/>
      <c r="N21" s="85"/>
    </row>
    <row r="22">
      <c r="A22" s="2" t="s">
        <v>347</v>
      </c>
      <c r="B22" s="2">
        <v>8.0</v>
      </c>
      <c r="C22" s="2">
        <v>31.0</v>
      </c>
      <c r="D22">
        <f t="shared" ref="D22:D33" si="1">C22*$B$13</f>
        <v>8027.264</v>
      </c>
      <c r="E22">
        <f t="shared" ref="E22:E33" si="2">D22*(60*60)</f>
        <v>28898150.4</v>
      </c>
      <c r="F22" s="85"/>
      <c r="G22" s="85"/>
      <c r="H22" s="85"/>
      <c r="I22" s="85"/>
      <c r="J22" s="85"/>
      <c r="K22" s="85"/>
      <c r="L22" s="85"/>
      <c r="M22" s="85"/>
      <c r="N22" s="85"/>
    </row>
    <row r="23">
      <c r="A23" s="2" t="s">
        <v>348</v>
      </c>
      <c r="B23" s="2">
        <v>10.0</v>
      </c>
      <c r="C23" s="2">
        <v>28.0</v>
      </c>
      <c r="D23">
        <f t="shared" si="1"/>
        <v>7250.432</v>
      </c>
      <c r="E23">
        <f t="shared" si="2"/>
        <v>26101555.2</v>
      </c>
      <c r="F23" s="85"/>
      <c r="G23" s="85"/>
      <c r="H23" s="85"/>
      <c r="I23" s="85"/>
      <c r="J23" s="85"/>
      <c r="K23" s="85"/>
      <c r="L23" s="85"/>
      <c r="M23" s="85"/>
      <c r="N23" s="85"/>
    </row>
    <row r="24">
      <c r="A24" s="2" t="s">
        <v>349</v>
      </c>
      <c r="B24" s="2">
        <v>12.0</v>
      </c>
      <c r="C24" s="2">
        <v>31.0</v>
      </c>
      <c r="D24">
        <f t="shared" si="1"/>
        <v>8027.264</v>
      </c>
      <c r="E24">
        <f t="shared" si="2"/>
        <v>28898150.4</v>
      </c>
      <c r="F24" s="85"/>
      <c r="G24" s="85"/>
      <c r="H24" s="85"/>
      <c r="I24" s="85"/>
      <c r="J24" s="85"/>
      <c r="K24" s="85"/>
      <c r="L24" s="85"/>
      <c r="M24" s="85"/>
      <c r="N24" s="85"/>
    </row>
    <row r="25">
      <c r="A25" s="2" t="s">
        <v>350</v>
      </c>
      <c r="B25" s="2">
        <v>13.0</v>
      </c>
      <c r="C25" s="2">
        <v>30.0</v>
      </c>
      <c r="D25">
        <f t="shared" si="1"/>
        <v>7768.32</v>
      </c>
      <c r="E25">
        <f t="shared" si="2"/>
        <v>27965952</v>
      </c>
    </row>
    <row r="26">
      <c r="A26" s="2" t="s">
        <v>351</v>
      </c>
      <c r="B26" s="2">
        <v>15.0</v>
      </c>
      <c r="C26" s="2">
        <v>31.0</v>
      </c>
      <c r="D26">
        <f t="shared" si="1"/>
        <v>8027.264</v>
      </c>
      <c r="E26">
        <f t="shared" si="2"/>
        <v>28898150.4</v>
      </c>
    </row>
    <row r="27">
      <c r="A27" s="2" t="s">
        <v>352</v>
      </c>
      <c r="B27" s="2">
        <v>16.0</v>
      </c>
      <c r="C27" s="2">
        <v>30.0</v>
      </c>
      <c r="D27">
        <f t="shared" si="1"/>
        <v>7768.32</v>
      </c>
      <c r="E27">
        <f t="shared" si="2"/>
        <v>27965952</v>
      </c>
    </row>
    <row r="28">
      <c r="A28" s="2" t="s">
        <v>353</v>
      </c>
      <c r="B28" s="2">
        <v>15.0</v>
      </c>
      <c r="C28" s="2">
        <v>31.0</v>
      </c>
      <c r="D28">
        <f t="shared" si="1"/>
        <v>8027.264</v>
      </c>
      <c r="E28">
        <f t="shared" si="2"/>
        <v>28898150.4</v>
      </c>
    </row>
    <row r="29">
      <c r="A29" s="2" t="s">
        <v>354</v>
      </c>
      <c r="B29" s="2">
        <v>14.0</v>
      </c>
      <c r="C29" s="2">
        <v>31.0</v>
      </c>
      <c r="D29">
        <f t="shared" si="1"/>
        <v>8027.264</v>
      </c>
      <c r="E29">
        <f t="shared" si="2"/>
        <v>28898150.4</v>
      </c>
    </row>
    <row r="30">
      <c r="A30" s="2" t="s">
        <v>355</v>
      </c>
      <c r="B30" s="2">
        <v>12.0</v>
      </c>
      <c r="C30" s="2">
        <v>30.0</v>
      </c>
      <c r="D30">
        <f t="shared" si="1"/>
        <v>7768.32</v>
      </c>
      <c r="E30">
        <f t="shared" si="2"/>
        <v>27965952</v>
      </c>
    </row>
    <row r="31">
      <c r="A31" s="2" t="s">
        <v>356</v>
      </c>
      <c r="B31" s="2">
        <v>10.0</v>
      </c>
      <c r="C31" s="2">
        <v>31.0</v>
      </c>
      <c r="D31">
        <f t="shared" si="1"/>
        <v>8027.264</v>
      </c>
      <c r="E31">
        <f t="shared" si="2"/>
        <v>28898150.4</v>
      </c>
    </row>
    <row r="32">
      <c r="A32" s="2" t="s">
        <v>357</v>
      </c>
      <c r="B32" s="2">
        <v>9.0</v>
      </c>
      <c r="C32" s="2">
        <v>30.0</v>
      </c>
      <c r="D32">
        <f t="shared" si="1"/>
        <v>7768.32</v>
      </c>
      <c r="E32">
        <f t="shared" si="2"/>
        <v>27965952</v>
      </c>
    </row>
    <row r="33">
      <c r="A33" s="2" t="s">
        <v>358</v>
      </c>
      <c r="B33" s="2">
        <v>8.0</v>
      </c>
      <c r="C33" s="2">
        <v>31.0</v>
      </c>
      <c r="D33">
        <f t="shared" si="1"/>
        <v>8027.264</v>
      </c>
      <c r="E33">
        <f t="shared" si="2"/>
        <v>28898150.4</v>
      </c>
    </row>
    <row r="34">
      <c r="A34" s="2" t="s">
        <v>359</v>
      </c>
      <c r="C34" s="2">
        <v>4322.0</v>
      </c>
    </row>
    <row r="35">
      <c r="E35" s="2" t="s">
        <v>360</v>
      </c>
      <c r="F35" s="127">
        <f>SUM(E22:E33)*2</f>
        <v>680504832</v>
      </c>
    </row>
    <row r="37">
      <c r="E37" s="2" t="s">
        <v>361</v>
      </c>
      <c r="F37">
        <f>SUM(MODEL!P8:P673)</f>
        <v>2878278865</v>
      </c>
    </row>
  </sheetData>
  <mergeCells count="1">
    <mergeCell ref="T1:U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cols>
    <col customWidth="1" min="3" max="3" width="24.86"/>
    <col customWidth="1" min="4" max="4" width="7.43"/>
    <col customWidth="1" min="5" max="8" width="17.57"/>
  </cols>
  <sheetData>
    <row r="1">
      <c r="C1" s="171" t="s">
        <v>362</v>
      </c>
    </row>
    <row r="2">
      <c r="E2" s="20"/>
      <c r="F2" s="20"/>
      <c r="G2" s="20"/>
      <c r="H2" s="20"/>
    </row>
    <row r="3">
      <c r="C3" s="20"/>
      <c r="D3" s="172"/>
      <c r="E3" s="173" t="s">
        <v>363</v>
      </c>
      <c r="F3" s="165" t="s">
        <v>364</v>
      </c>
      <c r="G3" s="165" t="s">
        <v>365</v>
      </c>
      <c r="H3" s="165" t="s">
        <v>366</v>
      </c>
    </row>
    <row r="4">
      <c r="C4" s="174"/>
      <c r="D4" s="39"/>
      <c r="E4" s="175">
        <v>1.0</v>
      </c>
      <c r="F4" s="176">
        <v>2.0</v>
      </c>
      <c r="G4" s="176">
        <v>3.0</v>
      </c>
      <c r="H4" s="176">
        <v>4.0</v>
      </c>
      <c r="I4" s="20"/>
    </row>
    <row r="5">
      <c r="C5" s="177" t="s">
        <v>367</v>
      </c>
      <c r="D5" s="178">
        <v>4.0</v>
      </c>
      <c r="E5" s="179">
        <f t="shared" ref="E5:E8" si="1">$E$4*D5</f>
        <v>4</v>
      </c>
      <c r="F5" s="180">
        <f t="shared" ref="F5:F8" si="2">$F$4*D5</f>
        <v>8</v>
      </c>
      <c r="G5" s="181">
        <f t="shared" ref="G5:G8" si="3">$G$4*D5</f>
        <v>12</v>
      </c>
      <c r="H5" s="181">
        <f t="shared" ref="H5:H8" si="4">$H$4*D5</f>
        <v>16</v>
      </c>
    </row>
    <row r="6">
      <c r="C6" s="22" t="s">
        <v>368</v>
      </c>
      <c r="D6" s="176">
        <v>3.0</v>
      </c>
      <c r="E6" s="179">
        <f t="shared" si="1"/>
        <v>3</v>
      </c>
      <c r="F6" s="180">
        <f t="shared" si="2"/>
        <v>6</v>
      </c>
      <c r="G6" s="181">
        <f t="shared" si="3"/>
        <v>9</v>
      </c>
      <c r="H6" s="181">
        <f t="shared" si="4"/>
        <v>12</v>
      </c>
    </row>
    <row r="7">
      <c r="C7" s="22" t="s">
        <v>369</v>
      </c>
      <c r="D7" s="176">
        <v>2.0</v>
      </c>
      <c r="E7" s="179">
        <f t="shared" si="1"/>
        <v>2</v>
      </c>
      <c r="F7" s="179">
        <f t="shared" si="2"/>
        <v>4</v>
      </c>
      <c r="G7" s="180">
        <f t="shared" si="3"/>
        <v>6</v>
      </c>
      <c r="H7" s="180">
        <f t="shared" si="4"/>
        <v>8</v>
      </c>
    </row>
    <row r="8">
      <c r="C8" s="22" t="s">
        <v>370</v>
      </c>
      <c r="D8" s="176">
        <v>1.0</v>
      </c>
      <c r="E8" s="179">
        <f t="shared" si="1"/>
        <v>1</v>
      </c>
      <c r="F8" s="179">
        <f t="shared" si="2"/>
        <v>2</v>
      </c>
      <c r="G8" s="179">
        <f t="shared" si="3"/>
        <v>3</v>
      </c>
      <c r="H8" s="179">
        <f t="shared" si="4"/>
        <v>4</v>
      </c>
    </row>
    <row r="11">
      <c r="I11" s="2" t="s">
        <v>371</v>
      </c>
    </row>
    <row r="12">
      <c r="I12" s="2" t="s">
        <v>372</v>
      </c>
    </row>
    <row r="14">
      <c r="C14" s="19" t="s">
        <v>373</v>
      </c>
    </row>
    <row r="16">
      <c r="C16" s="20"/>
      <c r="D16" s="172"/>
      <c r="E16" s="173" t="s">
        <v>374</v>
      </c>
      <c r="F16" s="165" t="s">
        <v>375</v>
      </c>
      <c r="G16" s="165" t="s">
        <v>376</v>
      </c>
      <c r="H16" s="165" t="s">
        <v>377</v>
      </c>
    </row>
    <row r="17">
      <c r="C17" s="174"/>
      <c r="D17" s="39"/>
      <c r="E17" s="182">
        <v>1.0</v>
      </c>
      <c r="F17" s="183">
        <v>2.0</v>
      </c>
      <c r="G17" s="183">
        <v>3.0</v>
      </c>
      <c r="H17" s="183">
        <v>4.0</v>
      </c>
      <c r="I17" s="20"/>
    </row>
    <row r="18">
      <c r="C18" s="177" t="s">
        <v>367</v>
      </c>
      <c r="D18" s="184">
        <v>4.0</v>
      </c>
      <c r="E18" s="179">
        <f t="shared" ref="E18:E21" si="5">$E$4*D18</f>
        <v>4</v>
      </c>
      <c r="F18" s="180">
        <f t="shared" ref="F18:F21" si="6">$F$4*D18</f>
        <v>8</v>
      </c>
      <c r="G18" s="181">
        <f t="shared" ref="G18:G21" si="7">$G$4*D18</f>
        <v>12</v>
      </c>
      <c r="H18" s="181">
        <f t="shared" ref="H18:H21" si="8">$H$4*D18</f>
        <v>16</v>
      </c>
    </row>
    <row r="19">
      <c r="C19" s="22" t="s">
        <v>368</v>
      </c>
      <c r="D19" s="183">
        <v>3.0</v>
      </c>
      <c r="E19" s="179">
        <f t="shared" si="5"/>
        <v>3</v>
      </c>
      <c r="F19" s="180">
        <f t="shared" si="6"/>
        <v>6</v>
      </c>
      <c r="G19" s="181">
        <f t="shared" si="7"/>
        <v>9</v>
      </c>
      <c r="H19" s="181">
        <f t="shared" si="8"/>
        <v>12</v>
      </c>
    </row>
    <row r="20">
      <c r="C20" s="22" t="s">
        <v>369</v>
      </c>
      <c r="D20" s="183">
        <v>2.0</v>
      </c>
      <c r="E20" s="179">
        <f t="shared" si="5"/>
        <v>2</v>
      </c>
      <c r="F20" s="179">
        <f t="shared" si="6"/>
        <v>4</v>
      </c>
      <c r="G20" s="180">
        <f t="shared" si="7"/>
        <v>6</v>
      </c>
      <c r="H20" s="180">
        <f t="shared" si="8"/>
        <v>8</v>
      </c>
    </row>
    <row r="21">
      <c r="C21" s="22" t="s">
        <v>370</v>
      </c>
      <c r="D21" s="183">
        <v>1.0</v>
      </c>
      <c r="E21" s="179">
        <f t="shared" si="5"/>
        <v>1</v>
      </c>
      <c r="F21" s="179">
        <f t="shared" si="6"/>
        <v>2</v>
      </c>
      <c r="G21" s="179">
        <f t="shared" si="7"/>
        <v>3</v>
      </c>
      <c r="H21" s="179">
        <f t="shared" si="8"/>
        <v>4</v>
      </c>
    </row>
    <row r="24">
      <c r="B24" s="2" t="s">
        <v>378</v>
      </c>
    </row>
    <row r="25">
      <c r="B25" s="2">
        <v>23.814</v>
      </c>
      <c r="E25" s="57" t="s">
        <v>379</v>
      </c>
    </row>
    <row r="26">
      <c r="B26" s="2">
        <v>24.0</v>
      </c>
      <c r="E26" s="185"/>
    </row>
    <row r="27">
      <c r="E27" s="185"/>
    </row>
    <row r="28">
      <c r="B28" s="2" t="s">
        <v>380</v>
      </c>
      <c r="E28" s="57" t="s">
        <v>381</v>
      </c>
    </row>
    <row r="29">
      <c r="B29" s="2" t="s">
        <v>382</v>
      </c>
    </row>
  </sheetData>
  <mergeCells count="2">
    <mergeCell ref="C16:D17"/>
    <mergeCell ref="C3:D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sheetData>
    <row r="1">
      <c r="A1" s="1"/>
      <c r="B1" s="3" t="s">
        <v>0</v>
      </c>
      <c r="C1" s="4" t="s">
        <v>1</v>
      </c>
      <c r="D1" s="4" t="s">
        <v>3</v>
      </c>
      <c r="E1" s="4" t="s">
        <v>4</v>
      </c>
      <c r="F1" s="2" t="s">
        <v>5</v>
      </c>
    </row>
    <row r="2">
      <c r="A2" s="1" t="s">
        <v>6</v>
      </c>
      <c r="B2" s="5">
        <f>MODEL!D3</f>
        <v>530</v>
      </c>
      <c r="C2" s="7">
        <f>0.2</f>
        <v>0.2</v>
      </c>
      <c r="D2" s="9">
        <v>135.0</v>
      </c>
      <c r="E2" s="9">
        <v>600.0</v>
      </c>
      <c r="F2" s="11">
        <f>IF(B2&gt;=D2, IF(B2&lt;=E2,0.5*(1-COS(PI()*(B2-D2)/(E2-D2))),-1),-1)</f>
        <v>0.9451192254</v>
      </c>
    </row>
    <row r="3">
      <c r="A3" s="1" t="s">
        <v>21</v>
      </c>
      <c r="B3" s="5">
        <f>'Costs Maintenance'!B1/80000*100</f>
        <v>49.23089725</v>
      </c>
      <c r="C3" s="7">
        <v>0.25</v>
      </c>
      <c r="D3" s="9">
        <v>25.0</v>
      </c>
      <c r="E3" s="9">
        <v>125.0</v>
      </c>
      <c r="F3" s="11">
        <f t="shared" ref="F3:F6" si="1">IF(B3&gt;=D3, IF(B3&lt;=E3,0.5*(1+COS(PI()*(B3-D3)/(E3-D3))),-1),-1)</f>
        <v>0.8619919449</v>
      </c>
    </row>
    <row r="4">
      <c r="A4" s="1" t="s">
        <v>23</v>
      </c>
      <c r="B4" s="5">
        <f>RIsk!G10</f>
        <v>16.18369375</v>
      </c>
      <c r="C4" s="7">
        <v>0.1</v>
      </c>
      <c r="D4" s="9">
        <v>0.0</v>
      </c>
      <c r="E4" s="9">
        <v>35.0</v>
      </c>
      <c r="F4" s="11">
        <f t="shared" si="1"/>
        <v>0.5589383353</v>
      </c>
      <c r="G4" s="2"/>
    </row>
    <row r="5">
      <c r="A5" s="14" t="s">
        <v>25</v>
      </c>
      <c r="B5" s="16">
        <f>'Power System'!B3*100</f>
        <v>43.49646446</v>
      </c>
      <c r="C5" s="7">
        <v>0.1</v>
      </c>
      <c r="D5" s="9">
        <v>20.0</v>
      </c>
      <c r="E5" s="9">
        <v>100.0</v>
      </c>
      <c r="F5" s="11">
        <f t="shared" si="1"/>
        <v>0.8018333182</v>
      </c>
    </row>
    <row r="6">
      <c r="A6" s="1" t="s">
        <v>31</v>
      </c>
      <c r="B6" s="5">
        <f>ROUND('Costs Maintenance'!D1)</f>
        <v>29</v>
      </c>
      <c r="C6" s="7">
        <v>0.1</v>
      </c>
      <c r="D6" s="9">
        <v>15.0</v>
      </c>
      <c r="E6" s="9">
        <v>75.0</v>
      </c>
      <c r="F6" s="11">
        <f t="shared" si="1"/>
        <v>0.8715724127</v>
      </c>
    </row>
    <row r="7">
      <c r="A7" s="1" t="s">
        <v>35</v>
      </c>
      <c r="B7" s="16">
        <f>Flowrate!B20</f>
        <v>29.77764438</v>
      </c>
      <c r="C7" s="7">
        <v>0.1</v>
      </c>
      <c r="D7" s="9">
        <v>15.0</v>
      </c>
      <c r="E7" s="9">
        <v>35.0</v>
      </c>
      <c r="F7" s="11">
        <f t="shared" ref="F7:F8" si="2">IF(B7&gt;=D7, IF(B7&lt;=E7,0.5*(1-COS(PI()*(B7-D7)/(E7-D7))),-1),-1)</f>
        <v>0.8409915175</v>
      </c>
    </row>
    <row r="8">
      <c r="A8" s="1" t="s">
        <v>43</v>
      </c>
      <c r="B8" s="16">
        <f>365-MODEL!V5</f>
        <v>331.75</v>
      </c>
      <c r="C8" s="7">
        <v>0.15</v>
      </c>
      <c r="D8" s="9">
        <v>200.0</v>
      </c>
      <c r="E8" s="9">
        <v>365.0</v>
      </c>
      <c r="F8">
        <f t="shared" si="2"/>
        <v>0.9031049943</v>
      </c>
    </row>
    <row r="9">
      <c r="E9" s="8" t="s">
        <v>52</v>
      </c>
      <c r="F9" s="24">
        <f>((C2*F2)+(C3*F3)+(C4*F4)+(C5*F5)+(C6*F6)+(C7*F7)+(C8*F8))*100</f>
        <v>84.73211388</v>
      </c>
      <c r="G9" s="2" t="s">
        <v>58</v>
      </c>
      <c r="H9" s="2" t="s">
        <v>59</v>
      </c>
    </row>
    <row r="10">
      <c r="A10" s="25"/>
    </row>
    <row r="11">
      <c r="A11" s="2"/>
    </row>
    <row r="12">
      <c r="A12"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cols>
    <col customWidth="1" min="4" max="4" width="18.43"/>
    <col customWidth="1" min="6" max="6" width="16.14"/>
    <col customWidth="1" min="7" max="7" width="18.29"/>
  </cols>
  <sheetData>
    <row r="1">
      <c r="A1" s="2"/>
      <c r="E1" s="10" t="s">
        <v>2</v>
      </c>
      <c r="F1" s="10" t="s">
        <v>19</v>
      </c>
      <c r="G1" s="10" t="s">
        <v>19</v>
      </c>
      <c r="H1" s="2"/>
      <c r="I1" s="2"/>
    </row>
    <row r="2">
      <c r="A2" s="8" t="s">
        <v>20</v>
      </c>
      <c r="B2" s="12">
        <f>K398+4*T398+G4+E4</f>
        <v>8550</v>
      </c>
      <c r="D2" s="8"/>
      <c r="E2" s="10"/>
      <c r="F2" s="10"/>
      <c r="G2" s="10"/>
      <c r="I2" s="2"/>
      <c r="J2" s="2"/>
    </row>
    <row r="3">
      <c r="A3" s="8" t="s">
        <v>22</v>
      </c>
      <c r="B3" s="12">
        <f>SUM($E$4+$G$4+$F$4+$K$398)</f>
        <v>2000</v>
      </c>
      <c r="D3" s="13" t="s">
        <v>24</v>
      </c>
      <c r="E3" s="10">
        <v>200.0</v>
      </c>
      <c r="F3" s="10">
        <v>5.0</v>
      </c>
      <c r="G3" s="10">
        <v>1.0</v>
      </c>
      <c r="I3" s="2"/>
      <c r="J3" s="2"/>
    </row>
    <row r="4">
      <c r="A4" s="2" t="s">
        <v>26</v>
      </c>
      <c r="B4" s="15">
        <v>8.0</v>
      </c>
      <c r="D4" s="13" t="s">
        <v>27</v>
      </c>
      <c r="E4" s="10">
        <v>100.0</v>
      </c>
      <c r="F4" s="10">
        <v>110.0</v>
      </c>
      <c r="G4" s="10">
        <v>125.0</v>
      </c>
      <c r="I4" s="2"/>
    </row>
    <row r="5">
      <c r="A5" s="2" t="s">
        <v>28</v>
      </c>
      <c r="B5" s="2">
        <v>4208.9</v>
      </c>
      <c r="D5" s="13" t="s">
        <v>29</v>
      </c>
      <c r="E5" s="10">
        <v>50.0</v>
      </c>
      <c r="F5" s="10">
        <v>60.0</v>
      </c>
      <c r="G5" s="10">
        <v>75.0</v>
      </c>
    </row>
    <row r="6">
      <c r="A6" s="2" t="s">
        <v>30</v>
      </c>
      <c r="B6">
        <f>0.05*$B$5+2*$B$5</f>
        <v>8628.245</v>
      </c>
      <c r="D6" s="10" t="s">
        <v>32</v>
      </c>
      <c r="E6" s="10">
        <v>0.05</v>
      </c>
      <c r="F6" s="10">
        <v>1.0</v>
      </c>
      <c r="G6" s="10">
        <v>2.0</v>
      </c>
    </row>
    <row r="7">
      <c r="A7" s="2" t="s">
        <v>33</v>
      </c>
      <c r="B7" s="17" t="s">
        <v>34</v>
      </c>
      <c r="D7" s="10" t="s">
        <v>36</v>
      </c>
      <c r="E7" s="10">
        <v>0.00265</v>
      </c>
      <c r="F7" s="10">
        <v>0.053</v>
      </c>
      <c r="G7" s="10">
        <v>0.106</v>
      </c>
    </row>
    <row r="8">
      <c r="A8" s="8" t="s">
        <v>37</v>
      </c>
      <c r="B8" s="18" t="s">
        <v>38</v>
      </c>
    </row>
    <row r="9">
      <c r="B9" s="2"/>
    </row>
    <row r="10">
      <c r="A10" s="2" t="s">
        <v>39</v>
      </c>
      <c r="P10" s="19" t="s">
        <v>40</v>
      </c>
      <c r="Q10" s="20"/>
      <c r="R10" s="20"/>
    </row>
    <row r="11">
      <c r="A11" s="2"/>
      <c r="H11" s="21" t="s">
        <v>41</v>
      </c>
      <c r="I11" s="20"/>
      <c r="L11" s="22" t="s">
        <v>42</v>
      </c>
      <c r="M11" s="22" t="s">
        <v>44</v>
      </c>
      <c r="N11" s="22" t="s">
        <v>45</v>
      </c>
      <c r="O11" s="22" t="s">
        <v>46</v>
      </c>
      <c r="P11" s="22" t="s">
        <v>47</v>
      </c>
      <c r="Q11" s="22" t="s">
        <v>48</v>
      </c>
      <c r="R11" s="22" t="s">
        <v>49</v>
      </c>
    </row>
    <row r="12">
      <c r="F12" s="2" t="s">
        <v>50</v>
      </c>
      <c r="G12" s="8" t="s">
        <v>51</v>
      </c>
      <c r="H12" s="15">
        <f>MODEL!Q1</f>
        <v>530</v>
      </c>
      <c r="L12" s="10" t="s">
        <v>53</v>
      </c>
      <c r="M12" s="10" t="s">
        <v>54</v>
      </c>
      <c r="N12" s="10"/>
      <c r="O12" s="10">
        <f>R12</f>
        <v>15000</v>
      </c>
      <c r="P12" s="10">
        <v>5000.0</v>
      </c>
      <c r="Q12" s="10">
        <v>20000.0</v>
      </c>
      <c r="R12" s="10">
        <v>15000.0</v>
      </c>
    </row>
    <row r="13">
      <c r="L13" s="10" t="s">
        <v>55</v>
      </c>
      <c r="M13" s="10" t="s">
        <v>56</v>
      </c>
      <c r="N13" s="23"/>
      <c r="O13" s="10" t="str">
        <f>IF(M13="n","",IF(M14="y",P13:R13))</f>
        <v/>
      </c>
      <c r="P13" s="10">
        <v>10000.0</v>
      </c>
      <c r="Q13" s="23"/>
      <c r="R13" s="10">
        <v>20000.0</v>
      </c>
    </row>
    <row r="14">
      <c r="H14" s="19" t="s">
        <v>40</v>
      </c>
      <c r="I14" s="20"/>
      <c r="J14" s="20"/>
      <c r="L14" s="10" t="s">
        <v>60</v>
      </c>
      <c r="M14" s="10" t="s">
        <v>54</v>
      </c>
      <c r="N14" s="23"/>
      <c r="O14" s="10">
        <f>P14</f>
        <v>20000</v>
      </c>
      <c r="P14" s="10">
        <v>20000.0</v>
      </c>
      <c r="Q14" s="23"/>
      <c r="R14" s="23"/>
    </row>
    <row r="15">
      <c r="D15" s="22" t="s">
        <v>42</v>
      </c>
      <c r="E15" s="22" t="s">
        <v>44</v>
      </c>
      <c r="F15" s="22" t="s">
        <v>45</v>
      </c>
      <c r="G15" s="22" t="s">
        <v>46</v>
      </c>
      <c r="H15" s="22" t="s">
        <v>47</v>
      </c>
      <c r="I15" s="22" t="s">
        <v>48</v>
      </c>
      <c r="J15" s="22" t="s">
        <v>49</v>
      </c>
      <c r="L15" s="10" t="s">
        <v>62</v>
      </c>
      <c r="M15" s="23"/>
      <c r="N15" s="23"/>
      <c r="O15" s="23"/>
      <c r="P15" s="23"/>
      <c r="Q15" s="23"/>
      <c r="R15" s="23"/>
    </row>
    <row r="16">
      <c r="D16" s="10" t="s">
        <v>53</v>
      </c>
      <c r="E16" s="10" t="s">
        <v>54</v>
      </c>
      <c r="F16" s="10"/>
      <c r="G16" s="10">
        <v>20000.0</v>
      </c>
      <c r="H16" s="10">
        <v>5000.0</v>
      </c>
      <c r="I16" s="10">
        <v>20000.0</v>
      </c>
      <c r="J16" s="10">
        <v>15000.0</v>
      </c>
    </row>
    <row r="17">
      <c r="D17" s="10" t="s">
        <v>55</v>
      </c>
      <c r="E17" s="10" t="s">
        <v>54</v>
      </c>
      <c r="F17" s="23"/>
      <c r="G17" s="10">
        <v>20000.0</v>
      </c>
      <c r="H17" s="10">
        <v>10000.0</v>
      </c>
      <c r="I17" s="23"/>
      <c r="J17" s="10">
        <v>20000.0</v>
      </c>
    </row>
    <row r="18">
      <c r="D18" s="10" t="s">
        <v>60</v>
      </c>
      <c r="E18" s="10" t="s">
        <v>54</v>
      </c>
      <c r="F18" s="23"/>
      <c r="G18" s="10">
        <f>H18</f>
        <v>20000</v>
      </c>
      <c r="H18" s="10">
        <v>20000.0</v>
      </c>
      <c r="I18" s="23"/>
      <c r="J18" s="23"/>
    </row>
    <row r="19">
      <c r="D19" s="27" t="s">
        <v>62</v>
      </c>
      <c r="E19" s="28"/>
      <c r="F19" s="28"/>
      <c r="G19" s="28"/>
      <c r="H19" s="28"/>
      <c r="I19" s="28"/>
      <c r="J19" s="23"/>
    </row>
    <row r="21">
      <c r="D21" s="19"/>
      <c r="F21" s="19"/>
      <c r="G21" s="19"/>
    </row>
    <row r="22">
      <c r="D22" s="2"/>
      <c r="G22" s="2"/>
    </row>
    <row r="23">
      <c r="D23" s="2"/>
      <c r="G23" s="2"/>
    </row>
    <row r="24">
      <c r="D24" s="2"/>
      <c r="E24" s="2"/>
      <c r="G24" s="2"/>
    </row>
    <row r="29">
      <c r="C29" s="29"/>
      <c r="D29" s="32" t="s">
        <v>73</v>
      </c>
      <c r="E29" s="34"/>
      <c r="F29" s="34"/>
      <c r="G29" s="35" t="s">
        <v>90</v>
      </c>
      <c r="H29" s="34"/>
      <c r="I29" s="34"/>
      <c r="J29" s="36" t="s">
        <v>95</v>
      </c>
      <c r="L29" s="29"/>
      <c r="M29" s="32" t="s">
        <v>73</v>
      </c>
      <c r="N29" s="34"/>
      <c r="O29" s="34"/>
      <c r="P29" s="35" t="s">
        <v>90</v>
      </c>
      <c r="Q29" s="34"/>
      <c r="R29" s="34"/>
      <c r="S29" s="36" t="s">
        <v>95</v>
      </c>
    </row>
    <row r="30">
      <c r="C30" s="37" t="s">
        <v>97</v>
      </c>
      <c r="D30" s="38" t="s">
        <v>99</v>
      </c>
      <c r="E30" s="38" t="s">
        <v>100</v>
      </c>
      <c r="F30" s="38" t="s">
        <v>101</v>
      </c>
      <c r="G30" s="38" t="s">
        <v>99</v>
      </c>
      <c r="H30" s="38" t="s">
        <v>100</v>
      </c>
      <c r="I30" s="38" t="s">
        <v>101</v>
      </c>
      <c r="J30" s="39"/>
      <c r="L30" s="37" t="s">
        <v>97</v>
      </c>
      <c r="M30" s="38" t="s">
        <v>99</v>
      </c>
      <c r="N30" s="38" t="s">
        <v>100</v>
      </c>
      <c r="O30" s="38" t="s">
        <v>101</v>
      </c>
      <c r="P30" s="38" t="s">
        <v>99</v>
      </c>
      <c r="Q30" s="38" t="s">
        <v>100</v>
      </c>
      <c r="R30" s="38" t="s">
        <v>101</v>
      </c>
      <c r="S30" s="39"/>
    </row>
    <row r="31">
      <c r="C31" s="40">
        <v>43101.0</v>
      </c>
      <c r="D31" s="27">
        <v>0.0</v>
      </c>
      <c r="E31" s="27">
        <v>0.0</v>
      </c>
      <c r="F31" s="27">
        <v>0.0</v>
      </c>
      <c r="G31" s="42" t="str">
        <f t="shared" ref="G31:G62" si="3">if(D31&gt;=$G$16,1,"")</f>
        <v/>
      </c>
      <c r="H31" s="44"/>
      <c r="I31" s="42" t="str">
        <f>if(F31&gt;=$G$18,1,"")</f>
        <v/>
      </c>
      <c r="J31" s="47" t="str">
        <f t="shared" ref="J31:J395" si="4">IF(SUM(G31:I31)&gt;0,1,"")</f>
        <v/>
      </c>
      <c r="L31" s="40">
        <v>43101.0</v>
      </c>
      <c r="M31" s="27">
        <f t="shared" ref="M31:N31" si="1">IF(D395+$H$12&gt;$G$16,$H$12,D395+$H$12)</f>
        <v>1060</v>
      </c>
      <c r="N31" s="27">
        <f t="shared" si="1"/>
        <v>1060</v>
      </c>
      <c r="O31" s="27">
        <f>IF(F395+$H$12&gt;$G$18,$H$12,F395+$H$12)</f>
        <v>1060</v>
      </c>
      <c r="P31" s="42" t="str">
        <f t="shared" ref="P31:R31" si="2">if(M31=$H$12,1,"")</f>
        <v/>
      </c>
      <c r="Q31" s="44" t="str">
        <f t="shared" si="2"/>
        <v/>
      </c>
      <c r="R31" s="42" t="str">
        <f t="shared" si="2"/>
        <v/>
      </c>
      <c r="S31" s="47" t="str">
        <f t="shared" ref="S31:S395" si="7">IF(SUM(P31:R31)&gt;0,1,"")</f>
        <v/>
      </c>
    </row>
    <row r="32">
      <c r="C32" s="54">
        <v>43102.0</v>
      </c>
      <c r="D32" s="56">
        <v>0.0</v>
      </c>
      <c r="E32" s="56">
        <v>0.0</v>
      </c>
      <c r="F32" s="56">
        <v>0.0</v>
      </c>
      <c r="G32" s="42" t="str">
        <f t="shared" si="3"/>
        <v/>
      </c>
      <c r="H32" s="58"/>
      <c r="I32" s="42" t="str">
        <f t="shared" ref="I32:I62" si="8">if(F32=$G$18,1,"")</f>
        <v/>
      </c>
      <c r="J32" s="47" t="str">
        <f t="shared" si="4"/>
        <v/>
      </c>
      <c r="L32" s="54">
        <v>43102.0</v>
      </c>
      <c r="M32" s="56">
        <f t="shared" ref="M32:N32" si="5">IF(M31+$H$12&gt;$G$16,$H$12,M31+$H$12)</f>
        <v>1590</v>
      </c>
      <c r="N32" s="56">
        <f t="shared" si="5"/>
        <v>1590</v>
      </c>
      <c r="O32" s="56">
        <f t="shared" ref="O32:O395" si="10">IF(O31+$H$12&gt;$G$18,$H$12,O31+$H$12)</f>
        <v>1590</v>
      </c>
      <c r="P32" s="42" t="str">
        <f t="shared" ref="P32:R32" si="6">if(M32=$H$12,1,"")</f>
        <v/>
      </c>
      <c r="Q32" s="44" t="str">
        <f t="shared" si="6"/>
        <v/>
      </c>
      <c r="R32" s="42" t="str">
        <f t="shared" si="6"/>
        <v/>
      </c>
      <c r="S32" s="47" t="str">
        <f t="shared" si="7"/>
        <v/>
      </c>
    </row>
    <row r="33">
      <c r="C33" s="54">
        <v>43103.0</v>
      </c>
      <c r="D33" s="56">
        <v>0.0</v>
      </c>
      <c r="E33" s="56">
        <v>0.0</v>
      </c>
      <c r="F33" s="56">
        <v>0.0</v>
      </c>
      <c r="G33" s="42" t="str">
        <f t="shared" si="3"/>
        <v/>
      </c>
      <c r="H33" s="58"/>
      <c r="I33" s="42" t="str">
        <f t="shared" si="8"/>
        <v/>
      </c>
      <c r="J33" s="47" t="str">
        <f t="shared" si="4"/>
        <v/>
      </c>
      <c r="L33" s="54">
        <v>43103.0</v>
      </c>
      <c r="M33" s="56">
        <f t="shared" ref="M33:N33" si="9">IF(M32+$H$12&gt;$G$16,$H$12,M32+$H$12)</f>
        <v>2120</v>
      </c>
      <c r="N33" s="56">
        <f t="shared" si="9"/>
        <v>2120</v>
      </c>
      <c r="O33" s="56">
        <f t="shared" si="10"/>
        <v>2120</v>
      </c>
      <c r="P33" s="42" t="str">
        <f t="shared" ref="P33:R33" si="11">if(M33=$H$12,1,"")</f>
        <v/>
      </c>
      <c r="Q33" s="44" t="str">
        <f t="shared" si="11"/>
        <v/>
      </c>
      <c r="R33" s="42" t="str">
        <f t="shared" si="11"/>
        <v/>
      </c>
      <c r="S33" s="47" t="str">
        <f t="shared" si="7"/>
        <v/>
      </c>
    </row>
    <row r="34">
      <c r="C34" s="54">
        <v>43104.0</v>
      </c>
      <c r="D34" s="56">
        <v>0.0</v>
      </c>
      <c r="E34" s="56">
        <v>0.0</v>
      </c>
      <c r="F34" s="56">
        <v>0.0</v>
      </c>
      <c r="G34" s="42" t="str">
        <f t="shared" si="3"/>
        <v/>
      </c>
      <c r="H34" s="58"/>
      <c r="I34" s="42" t="str">
        <f t="shared" si="8"/>
        <v/>
      </c>
      <c r="J34" s="47" t="str">
        <f t="shared" si="4"/>
        <v/>
      </c>
      <c r="L34" s="54">
        <v>43104.0</v>
      </c>
      <c r="M34" s="56">
        <f t="shared" ref="M34:N34" si="12">IF(M33+$H$12&gt;$G$16,$H$12,M33+$H$12)</f>
        <v>2650</v>
      </c>
      <c r="N34" s="56">
        <f t="shared" si="12"/>
        <v>2650</v>
      </c>
      <c r="O34" s="56">
        <f t="shared" si="10"/>
        <v>2650</v>
      </c>
      <c r="P34" s="42" t="str">
        <f t="shared" ref="P34:R34" si="13">if(M34=$H$12,1,"")</f>
        <v/>
      </c>
      <c r="Q34" s="44" t="str">
        <f t="shared" si="13"/>
        <v/>
      </c>
      <c r="R34" s="42" t="str">
        <f t="shared" si="13"/>
        <v/>
      </c>
      <c r="S34" s="47" t="str">
        <f t="shared" si="7"/>
        <v/>
      </c>
    </row>
    <row r="35">
      <c r="C35" s="54">
        <v>43105.0</v>
      </c>
      <c r="D35" s="56">
        <v>0.0</v>
      </c>
      <c r="E35" s="56">
        <v>0.0</v>
      </c>
      <c r="F35" s="56">
        <v>0.0</v>
      </c>
      <c r="G35" s="42" t="str">
        <f t="shared" si="3"/>
        <v/>
      </c>
      <c r="H35" s="58"/>
      <c r="I35" s="42" t="str">
        <f t="shared" si="8"/>
        <v/>
      </c>
      <c r="J35" s="47" t="str">
        <f t="shared" si="4"/>
        <v/>
      </c>
      <c r="L35" s="54">
        <v>43105.0</v>
      </c>
      <c r="M35" s="56">
        <f t="shared" ref="M35:N35" si="14">IF(M34+$H$12&gt;$G$16,$H$12,M34+$H$12)</f>
        <v>3180</v>
      </c>
      <c r="N35" s="56">
        <f t="shared" si="14"/>
        <v>3180</v>
      </c>
      <c r="O35" s="56">
        <f t="shared" si="10"/>
        <v>3180</v>
      </c>
      <c r="P35" s="42" t="str">
        <f t="shared" ref="P35:R35" si="15">if(M35=$H$12,1,"")</f>
        <v/>
      </c>
      <c r="Q35" s="44" t="str">
        <f t="shared" si="15"/>
        <v/>
      </c>
      <c r="R35" s="42" t="str">
        <f t="shared" si="15"/>
        <v/>
      </c>
      <c r="S35" s="47" t="str">
        <f t="shared" si="7"/>
        <v/>
      </c>
    </row>
    <row r="36">
      <c r="C36" s="54">
        <v>43106.0</v>
      </c>
      <c r="D36" s="56">
        <v>0.0</v>
      </c>
      <c r="E36" s="56">
        <v>0.0</v>
      </c>
      <c r="F36" s="56">
        <v>0.0</v>
      </c>
      <c r="G36" s="42" t="str">
        <f t="shared" si="3"/>
        <v/>
      </c>
      <c r="H36" s="58"/>
      <c r="I36" s="42" t="str">
        <f t="shared" si="8"/>
        <v/>
      </c>
      <c r="J36" s="47" t="str">
        <f t="shared" si="4"/>
        <v/>
      </c>
      <c r="L36" s="54">
        <v>43106.0</v>
      </c>
      <c r="M36" s="56">
        <f t="shared" ref="M36:N36" si="16">IF(M35+$H$12&gt;$G$16,$H$12,M35+$H$12)</f>
        <v>3710</v>
      </c>
      <c r="N36" s="56">
        <f t="shared" si="16"/>
        <v>3710</v>
      </c>
      <c r="O36" s="56">
        <f t="shared" si="10"/>
        <v>3710</v>
      </c>
      <c r="P36" s="42" t="str">
        <f t="shared" ref="P36:R36" si="17">if(M36=$H$12,1,"")</f>
        <v/>
      </c>
      <c r="Q36" s="44" t="str">
        <f t="shared" si="17"/>
        <v/>
      </c>
      <c r="R36" s="42" t="str">
        <f t="shared" si="17"/>
        <v/>
      </c>
      <c r="S36" s="47" t="str">
        <f t="shared" si="7"/>
        <v/>
      </c>
    </row>
    <row r="37">
      <c r="C37" s="54">
        <v>43107.0</v>
      </c>
      <c r="D37" s="56">
        <v>0.0</v>
      </c>
      <c r="E37" s="56">
        <v>0.0</v>
      </c>
      <c r="F37" s="56">
        <v>0.0</v>
      </c>
      <c r="G37" s="42" t="str">
        <f t="shared" si="3"/>
        <v/>
      </c>
      <c r="H37" s="58"/>
      <c r="I37" s="42" t="str">
        <f t="shared" si="8"/>
        <v/>
      </c>
      <c r="J37" s="47" t="str">
        <f t="shared" si="4"/>
        <v/>
      </c>
      <c r="L37" s="54">
        <v>43107.0</v>
      </c>
      <c r="M37" s="56">
        <f t="shared" ref="M37:N37" si="18">IF(M36+$H$12&gt;$G$16,$H$12,M36+$H$12)</f>
        <v>4240</v>
      </c>
      <c r="N37" s="56">
        <f t="shared" si="18"/>
        <v>4240</v>
      </c>
      <c r="O37" s="56">
        <f t="shared" si="10"/>
        <v>4240</v>
      </c>
      <c r="P37" s="42" t="str">
        <f t="shared" ref="P37:R37" si="19">if(M37=$H$12,1,"")</f>
        <v/>
      </c>
      <c r="Q37" s="44" t="str">
        <f t="shared" si="19"/>
        <v/>
      </c>
      <c r="R37" s="42" t="str">
        <f t="shared" si="19"/>
        <v/>
      </c>
      <c r="S37" s="47" t="str">
        <f t="shared" si="7"/>
        <v/>
      </c>
    </row>
    <row r="38">
      <c r="C38" s="54">
        <v>43108.0</v>
      </c>
      <c r="D38" s="56">
        <v>0.0</v>
      </c>
      <c r="E38" s="56">
        <v>0.0</v>
      </c>
      <c r="F38" s="56">
        <v>0.0</v>
      </c>
      <c r="G38" s="42" t="str">
        <f t="shared" si="3"/>
        <v/>
      </c>
      <c r="H38" s="58"/>
      <c r="I38" s="42" t="str">
        <f t="shared" si="8"/>
        <v/>
      </c>
      <c r="J38" s="47" t="str">
        <f t="shared" si="4"/>
        <v/>
      </c>
      <c r="L38" s="54">
        <v>43108.0</v>
      </c>
      <c r="M38" s="56">
        <f t="shared" ref="M38:N38" si="20">IF(M37+$H$12&gt;$G$16,$H$12,M37+$H$12)</f>
        <v>4770</v>
      </c>
      <c r="N38" s="56">
        <f t="shared" si="20"/>
        <v>4770</v>
      </c>
      <c r="O38" s="56">
        <f t="shared" si="10"/>
        <v>4770</v>
      </c>
      <c r="P38" s="42" t="str">
        <f t="shared" ref="P38:R38" si="21">if(M38=$H$12,1,"")</f>
        <v/>
      </c>
      <c r="Q38" s="44" t="str">
        <f t="shared" si="21"/>
        <v/>
      </c>
      <c r="R38" s="42" t="str">
        <f t="shared" si="21"/>
        <v/>
      </c>
      <c r="S38" s="47" t="str">
        <f t="shared" si="7"/>
        <v/>
      </c>
    </row>
    <row r="39">
      <c r="C39" s="54">
        <v>43109.0</v>
      </c>
      <c r="D39" s="56">
        <v>0.0</v>
      </c>
      <c r="E39" s="56">
        <v>0.0</v>
      </c>
      <c r="F39" s="56">
        <v>0.0</v>
      </c>
      <c r="G39" s="42" t="str">
        <f t="shared" si="3"/>
        <v/>
      </c>
      <c r="H39" s="58"/>
      <c r="I39" s="42" t="str">
        <f t="shared" si="8"/>
        <v/>
      </c>
      <c r="J39" s="47" t="str">
        <f t="shared" si="4"/>
        <v/>
      </c>
      <c r="L39" s="54">
        <v>43109.0</v>
      </c>
      <c r="M39" s="56">
        <f t="shared" ref="M39:N39" si="22">IF(M38+$H$12&gt;$G$16,$H$12,M38+$H$12)</f>
        <v>5300</v>
      </c>
      <c r="N39" s="56">
        <f t="shared" si="22"/>
        <v>5300</v>
      </c>
      <c r="O39" s="56">
        <f t="shared" si="10"/>
        <v>5300</v>
      </c>
      <c r="P39" s="42" t="str">
        <f t="shared" ref="P39:R39" si="23">if(M39=$H$12,1,"")</f>
        <v/>
      </c>
      <c r="Q39" s="44" t="str">
        <f t="shared" si="23"/>
        <v/>
      </c>
      <c r="R39" s="42" t="str">
        <f t="shared" si="23"/>
        <v/>
      </c>
      <c r="S39" s="47" t="str">
        <f t="shared" si="7"/>
        <v/>
      </c>
    </row>
    <row r="40">
      <c r="C40" s="54">
        <v>43110.0</v>
      </c>
      <c r="D40" s="56">
        <v>0.0</v>
      </c>
      <c r="E40" s="56">
        <v>0.0</v>
      </c>
      <c r="F40" s="56">
        <v>0.0</v>
      </c>
      <c r="G40" s="42" t="str">
        <f t="shared" si="3"/>
        <v/>
      </c>
      <c r="H40" s="58"/>
      <c r="I40" s="42" t="str">
        <f t="shared" si="8"/>
        <v/>
      </c>
      <c r="J40" s="47" t="str">
        <f t="shared" si="4"/>
        <v/>
      </c>
      <c r="L40" s="54">
        <v>43110.0</v>
      </c>
      <c r="M40" s="56">
        <f t="shared" ref="M40:N40" si="24">IF(M39+$H$12&gt;$G$16,$H$12,M39+$H$12)</f>
        <v>5830</v>
      </c>
      <c r="N40" s="56">
        <f t="shared" si="24"/>
        <v>5830</v>
      </c>
      <c r="O40" s="56">
        <f t="shared" si="10"/>
        <v>5830</v>
      </c>
      <c r="P40" s="42" t="str">
        <f t="shared" ref="P40:R40" si="25">if(M40=$H$12,1,"")</f>
        <v/>
      </c>
      <c r="Q40" s="44" t="str">
        <f t="shared" si="25"/>
        <v/>
      </c>
      <c r="R40" s="42" t="str">
        <f t="shared" si="25"/>
        <v/>
      </c>
      <c r="S40" s="47" t="str">
        <f t="shared" si="7"/>
        <v/>
      </c>
    </row>
    <row r="41">
      <c r="C41" s="54">
        <v>43111.0</v>
      </c>
      <c r="D41" s="56">
        <v>0.0</v>
      </c>
      <c r="E41" s="56">
        <v>0.0</v>
      </c>
      <c r="F41" s="56">
        <v>0.0</v>
      </c>
      <c r="G41" s="42" t="str">
        <f t="shared" si="3"/>
        <v/>
      </c>
      <c r="H41" s="58"/>
      <c r="I41" s="42" t="str">
        <f t="shared" si="8"/>
        <v/>
      </c>
      <c r="J41" s="47" t="str">
        <f t="shared" si="4"/>
        <v/>
      </c>
      <c r="L41" s="54">
        <v>43111.0</v>
      </c>
      <c r="M41" s="56">
        <f t="shared" ref="M41:N41" si="26">IF(M40+$H$12&gt;$G$16,$H$12,M40+$H$12)</f>
        <v>6360</v>
      </c>
      <c r="N41" s="56">
        <f t="shared" si="26"/>
        <v>6360</v>
      </c>
      <c r="O41" s="56">
        <f t="shared" si="10"/>
        <v>6360</v>
      </c>
      <c r="P41" s="42" t="str">
        <f t="shared" ref="P41:R41" si="27">if(M41=$H$12,1,"")</f>
        <v/>
      </c>
      <c r="Q41" s="44" t="str">
        <f t="shared" si="27"/>
        <v/>
      </c>
      <c r="R41" s="42" t="str">
        <f t="shared" si="27"/>
        <v/>
      </c>
      <c r="S41" s="47" t="str">
        <f t="shared" si="7"/>
        <v/>
      </c>
    </row>
    <row r="42">
      <c r="C42" s="54">
        <v>43112.0</v>
      </c>
      <c r="D42" s="56">
        <v>0.0</v>
      </c>
      <c r="E42" s="56">
        <v>0.0</v>
      </c>
      <c r="F42" s="56">
        <v>0.0</v>
      </c>
      <c r="G42" s="42" t="str">
        <f t="shared" si="3"/>
        <v/>
      </c>
      <c r="H42" s="58"/>
      <c r="I42" s="42" t="str">
        <f t="shared" si="8"/>
        <v/>
      </c>
      <c r="J42" s="47" t="str">
        <f t="shared" si="4"/>
        <v/>
      </c>
      <c r="L42" s="54">
        <v>43112.0</v>
      </c>
      <c r="M42" s="56">
        <f t="shared" ref="M42:N42" si="28">IF(M41+$H$12&gt;$G$16,$H$12,M41+$H$12)</f>
        <v>6890</v>
      </c>
      <c r="N42" s="56">
        <f t="shared" si="28"/>
        <v>6890</v>
      </c>
      <c r="O42" s="56">
        <f t="shared" si="10"/>
        <v>6890</v>
      </c>
      <c r="P42" s="42" t="str">
        <f t="shared" ref="P42:R42" si="29">if(M42=$H$12,1,"")</f>
        <v/>
      </c>
      <c r="Q42" s="44" t="str">
        <f t="shared" si="29"/>
        <v/>
      </c>
      <c r="R42" s="42" t="str">
        <f t="shared" si="29"/>
        <v/>
      </c>
      <c r="S42" s="47" t="str">
        <f t="shared" si="7"/>
        <v/>
      </c>
    </row>
    <row r="43">
      <c r="C43" s="54">
        <v>43113.0</v>
      </c>
      <c r="D43" s="56">
        <v>0.0</v>
      </c>
      <c r="E43" s="56">
        <v>0.0</v>
      </c>
      <c r="F43" s="56">
        <v>0.0</v>
      </c>
      <c r="G43" s="42" t="str">
        <f t="shared" si="3"/>
        <v/>
      </c>
      <c r="H43" s="58"/>
      <c r="I43" s="42" t="str">
        <f t="shared" si="8"/>
        <v/>
      </c>
      <c r="J43" s="47" t="str">
        <f t="shared" si="4"/>
        <v/>
      </c>
      <c r="L43" s="54">
        <v>43113.0</v>
      </c>
      <c r="M43" s="56">
        <f t="shared" ref="M43:N43" si="30">IF(M42+$H$12&gt;$G$16,$H$12,M42+$H$12)</f>
        <v>7420</v>
      </c>
      <c r="N43" s="56">
        <f t="shared" si="30"/>
        <v>7420</v>
      </c>
      <c r="O43" s="56">
        <f t="shared" si="10"/>
        <v>7420</v>
      </c>
      <c r="P43" s="42" t="str">
        <f t="shared" ref="P43:R43" si="31">if(M43=$H$12,1,"")</f>
        <v/>
      </c>
      <c r="Q43" s="44" t="str">
        <f t="shared" si="31"/>
        <v/>
      </c>
      <c r="R43" s="42" t="str">
        <f t="shared" si="31"/>
        <v/>
      </c>
      <c r="S43" s="47" t="str">
        <f t="shared" si="7"/>
        <v/>
      </c>
    </row>
    <row r="44">
      <c r="C44" s="54">
        <v>43114.0</v>
      </c>
      <c r="D44" s="56">
        <v>0.0</v>
      </c>
      <c r="E44" s="56">
        <v>0.0</v>
      </c>
      <c r="F44" s="56">
        <v>0.0</v>
      </c>
      <c r="G44" s="42" t="str">
        <f t="shared" si="3"/>
        <v/>
      </c>
      <c r="H44" s="58"/>
      <c r="I44" s="42" t="str">
        <f t="shared" si="8"/>
        <v/>
      </c>
      <c r="J44" s="47" t="str">
        <f t="shared" si="4"/>
        <v/>
      </c>
      <c r="L44" s="54">
        <v>43114.0</v>
      </c>
      <c r="M44" s="56">
        <f t="shared" ref="M44:N44" si="32">IF(M43+$H$12&gt;$G$16,$H$12,M43+$H$12)</f>
        <v>7950</v>
      </c>
      <c r="N44" s="56">
        <f t="shared" si="32"/>
        <v>7950</v>
      </c>
      <c r="O44" s="56">
        <f t="shared" si="10"/>
        <v>7950</v>
      </c>
      <c r="P44" s="42" t="str">
        <f t="shared" ref="P44:R44" si="33">if(M44=$H$12,1,"")</f>
        <v/>
      </c>
      <c r="Q44" s="44" t="str">
        <f t="shared" si="33"/>
        <v/>
      </c>
      <c r="R44" s="42" t="str">
        <f t="shared" si="33"/>
        <v/>
      </c>
      <c r="S44" s="47" t="str">
        <f t="shared" si="7"/>
        <v/>
      </c>
    </row>
    <row r="45">
      <c r="C45" s="54">
        <v>43115.0</v>
      </c>
      <c r="D45" s="56">
        <v>0.0</v>
      </c>
      <c r="E45" s="56">
        <v>0.0</v>
      </c>
      <c r="F45" s="56">
        <v>0.0</v>
      </c>
      <c r="G45" s="42" t="str">
        <f t="shared" si="3"/>
        <v/>
      </c>
      <c r="H45" s="58"/>
      <c r="I45" s="42" t="str">
        <f t="shared" si="8"/>
        <v/>
      </c>
      <c r="J45" s="47" t="str">
        <f t="shared" si="4"/>
        <v/>
      </c>
      <c r="L45" s="54">
        <v>43115.0</v>
      </c>
      <c r="M45" s="56">
        <f t="shared" ref="M45:N45" si="34">IF(M44+$H$12&gt;$G$16,$H$12,M44+$H$12)</f>
        <v>8480</v>
      </c>
      <c r="N45" s="56">
        <f t="shared" si="34"/>
        <v>8480</v>
      </c>
      <c r="O45" s="56">
        <f t="shared" si="10"/>
        <v>8480</v>
      </c>
      <c r="P45" s="42" t="str">
        <f t="shared" ref="P45:R45" si="35">if(M45=$H$12,1,"")</f>
        <v/>
      </c>
      <c r="Q45" s="44" t="str">
        <f t="shared" si="35"/>
        <v/>
      </c>
      <c r="R45" s="42" t="str">
        <f t="shared" si="35"/>
        <v/>
      </c>
      <c r="S45" s="47" t="str">
        <f t="shared" si="7"/>
        <v/>
      </c>
    </row>
    <row r="46">
      <c r="C46" s="54">
        <v>43116.0</v>
      </c>
      <c r="D46" s="56">
        <v>0.0</v>
      </c>
      <c r="E46" s="56">
        <v>0.0</v>
      </c>
      <c r="F46" s="56">
        <v>0.0</v>
      </c>
      <c r="G46" s="42" t="str">
        <f t="shared" si="3"/>
        <v/>
      </c>
      <c r="H46" s="58"/>
      <c r="I46" s="42" t="str">
        <f t="shared" si="8"/>
        <v/>
      </c>
      <c r="J46" s="47" t="str">
        <f t="shared" si="4"/>
        <v/>
      </c>
      <c r="L46" s="54">
        <v>43116.0</v>
      </c>
      <c r="M46" s="56">
        <f t="shared" ref="M46:N46" si="36">IF(M45+$H$12&gt;$G$16,$H$12,M45+$H$12)</f>
        <v>9010</v>
      </c>
      <c r="N46" s="56">
        <f t="shared" si="36"/>
        <v>9010</v>
      </c>
      <c r="O46" s="56">
        <f t="shared" si="10"/>
        <v>9010</v>
      </c>
      <c r="P46" s="42" t="str">
        <f t="shared" ref="P46:R46" si="37">if(M46=$H$12,1,"")</f>
        <v/>
      </c>
      <c r="Q46" s="44" t="str">
        <f t="shared" si="37"/>
        <v/>
      </c>
      <c r="R46" s="42" t="str">
        <f t="shared" si="37"/>
        <v/>
      </c>
      <c r="S46" s="47" t="str">
        <f t="shared" si="7"/>
        <v/>
      </c>
    </row>
    <row r="47">
      <c r="C47" s="54">
        <v>43117.0</v>
      </c>
      <c r="D47" s="56">
        <v>0.0</v>
      </c>
      <c r="E47" s="56">
        <v>0.0</v>
      </c>
      <c r="F47" s="56">
        <v>0.0</v>
      </c>
      <c r="G47" s="42" t="str">
        <f t="shared" si="3"/>
        <v/>
      </c>
      <c r="H47" s="58"/>
      <c r="I47" s="42" t="str">
        <f t="shared" si="8"/>
        <v/>
      </c>
      <c r="J47" s="47" t="str">
        <f t="shared" si="4"/>
        <v/>
      </c>
      <c r="L47" s="54">
        <v>43117.0</v>
      </c>
      <c r="M47" s="56">
        <f t="shared" ref="M47:N47" si="38">IF(M46+$H$12&gt;$G$16,$H$12,M46+$H$12)</f>
        <v>9540</v>
      </c>
      <c r="N47" s="56">
        <f t="shared" si="38"/>
        <v>9540</v>
      </c>
      <c r="O47" s="56">
        <f t="shared" si="10"/>
        <v>9540</v>
      </c>
      <c r="P47" s="42" t="str">
        <f t="shared" ref="P47:R47" si="39">if(M47=$H$12,1,"")</f>
        <v/>
      </c>
      <c r="Q47" s="44" t="str">
        <f t="shared" si="39"/>
        <v/>
      </c>
      <c r="R47" s="42" t="str">
        <f t="shared" si="39"/>
        <v/>
      </c>
      <c r="S47" s="47" t="str">
        <f t="shared" si="7"/>
        <v/>
      </c>
    </row>
    <row r="48">
      <c r="C48" s="54">
        <v>43118.0</v>
      </c>
      <c r="D48" s="56">
        <v>0.0</v>
      </c>
      <c r="E48" s="56">
        <v>0.0</v>
      </c>
      <c r="F48" s="56">
        <v>0.0</v>
      </c>
      <c r="G48" s="42" t="str">
        <f t="shared" si="3"/>
        <v/>
      </c>
      <c r="H48" s="58"/>
      <c r="I48" s="42" t="str">
        <f t="shared" si="8"/>
        <v/>
      </c>
      <c r="J48" s="47" t="str">
        <f t="shared" si="4"/>
        <v/>
      </c>
      <c r="L48" s="54">
        <v>43118.0</v>
      </c>
      <c r="M48" s="56">
        <f t="shared" ref="M48:N48" si="40">IF(M47+$H$12&gt;$G$16,$H$12,M47+$H$12)</f>
        <v>10070</v>
      </c>
      <c r="N48" s="56">
        <f t="shared" si="40"/>
        <v>10070</v>
      </c>
      <c r="O48" s="56">
        <f t="shared" si="10"/>
        <v>10070</v>
      </c>
      <c r="P48" s="42" t="str">
        <f t="shared" ref="P48:R48" si="41">if(M48=$H$12,1,"")</f>
        <v/>
      </c>
      <c r="Q48" s="44" t="str">
        <f t="shared" si="41"/>
        <v/>
      </c>
      <c r="R48" s="42" t="str">
        <f t="shared" si="41"/>
        <v/>
      </c>
      <c r="S48" s="47" t="str">
        <f t="shared" si="7"/>
        <v/>
      </c>
    </row>
    <row r="49">
      <c r="C49" s="54">
        <v>43119.0</v>
      </c>
      <c r="D49" s="56">
        <v>0.0</v>
      </c>
      <c r="E49" s="56">
        <v>0.0</v>
      </c>
      <c r="F49" s="56">
        <v>0.0</v>
      </c>
      <c r="G49" s="42" t="str">
        <f t="shared" si="3"/>
        <v/>
      </c>
      <c r="H49" s="58"/>
      <c r="I49" s="42" t="str">
        <f t="shared" si="8"/>
        <v/>
      </c>
      <c r="J49" s="47" t="str">
        <f t="shared" si="4"/>
        <v/>
      </c>
      <c r="L49" s="54">
        <v>43119.0</v>
      </c>
      <c r="M49" s="56">
        <f t="shared" ref="M49:N49" si="42">IF(M48+$H$12&gt;$G$16,$H$12,M48+$H$12)</f>
        <v>10600</v>
      </c>
      <c r="N49" s="56">
        <f t="shared" si="42"/>
        <v>10600</v>
      </c>
      <c r="O49" s="56">
        <f t="shared" si="10"/>
        <v>10600</v>
      </c>
      <c r="P49" s="42" t="str">
        <f t="shared" ref="P49:R49" si="43">if(M49=$H$12,1,"")</f>
        <v/>
      </c>
      <c r="Q49" s="44" t="str">
        <f t="shared" si="43"/>
        <v/>
      </c>
      <c r="R49" s="42" t="str">
        <f t="shared" si="43"/>
        <v/>
      </c>
      <c r="S49" s="47" t="str">
        <f t="shared" si="7"/>
        <v/>
      </c>
    </row>
    <row r="50">
      <c r="C50" s="54">
        <v>43120.0</v>
      </c>
      <c r="D50" s="56">
        <v>0.0</v>
      </c>
      <c r="E50" s="56">
        <v>0.0</v>
      </c>
      <c r="F50" s="56">
        <v>0.0</v>
      </c>
      <c r="G50" s="42" t="str">
        <f t="shared" si="3"/>
        <v/>
      </c>
      <c r="H50" s="58"/>
      <c r="I50" s="42" t="str">
        <f t="shared" si="8"/>
        <v/>
      </c>
      <c r="J50" s="47" t="str">
        <f t="shared" si="4"/>
        <v/>
      </c>
      <c r="L50" s="54">
        <v>43120.0</v>
      </c>
      <c r="M50" s="56">
        <f t="shared" ref="M50:N50" si="44">IF(M49+$H$12&gt;$G$16,$H$12,M49+$H$12)</f>
        <v>11130</v>
      </c>
      <c r="N50" s="56">
        <f t="shared" si="44"/>
        <v>11130</v>
      </c>
      <c r="O50" s="56">
        <f t="shared" si="10"/>
        <v>11130</v>
      </c>
      <c r="P50" s="42" t="str">
        <f t="shared" ref="P50:R50" si="45">if(M50=$H$12,1,"")</f>
        <v/>
      </c>
      <c r="Q50" s="44" t="str">
        <f t="shared" si="45"/>
        <v/>
      </c>
      <c r="R50" s="42" t="str">
        <f t="shared" si="45"/>
        <v/>
      </c>
      <c r="S50" s="47" t="str">
        <f t="shared" si="7"/>
        <v/>
      </c>
    </row>
    <row r="51">
      <c r="C51" s="54">
        <v>43121.0</v>
      </c>
      <c r="D51" s="56">
        <v>0.0</v>
      </c>
      <c r="E51" s="56">
        <v>0.0</v>
      </c>
      <c r="F51" s="56">
        <v>0.0</v>
      </c>
      <c r="G51" s="42" t="str">
        <f t="shared" si="3"/>
        <v/>
      </c>
      <c r="H51" s="58"/>
      <c r="I51" s="42" t="str">
        <f t="shared" si="8"/>
        <v/>
      </c>
      <c r="J51" s="47" t="str">
        <f t="shared" si="4"/>
        <v/>
      </c>
      <c r="L51" s="54">
        <v>43121.0</v>
      </c>
      <c r="M51" s="56">
        <f t="shared" ref="M51:N51" si="46">IF(M50+$H$12&gt;$G$16,$H$12,M50+$H$12)</f>
        <v>11660</v>
      </c>
      <c r="N51" s="56">
        <f t="shared" si="46"/>
        <v>11660</v>
      </c>
      <c r="O51" s="56">
        <f t="shared" si="10"/>
        <v>11660</v>
      </c>
      <c r="P51" s="42" t="str">
        <f t="shared" ref="P51:R51" si="47">if(M51=$H$12,1,"")</f>
        <v/>
      </c>
      <c r="Q51" s="44" t="str">
        <f t="shared" si="47"/>
        <v/>
      </c>
      <c r="R51" s="42" t="str">
        <f t="shared" si="47"/>
        <v/>
      </c>
      <c r="S51" s="47" t="str">
        <f t="shared" si="7"/>
        <v/>
      </c>
    </row>
    <row r="52">
      <c r="C52" s="54">
        <v>43122.0</v>
      </c>
      <c r="D52" s="56">
        <v>0.0</v>
      </c>
      <c r="E52" s="56">
        <v>0.0</v>
      </c>
      <c r="F52" s="56">
        <v>0.0</v>
      </c>
      <c r="G52" s="42" t="str">
        <f t="shared" si="3"/>
        <v/>
      </c>
      <c r="H52" s="58"/>
      <c r="I52" s="42" t="str">
        <f t="shared" si="8"/>
        <v/>
      </c>
      <c r="J52" s="47" t="str">
        <f t="shared" si="4"/>
        <v/>
      </c>
      <c r="L52" s="54">
        <v>43122.0</v>
      </c>
      <c r="M52" s="56">
        <f t="shared" ref="M52:N52" si="48">IF(M51+$H$12&gt;$G$16,$H$12,M51+$H$12)</f>
        <v>12190</v>
      </c>
      <c r="N52" s="56">
        <f t="shared" si="48"/>
        <v>12190</v>
      </c>
      <c r="O52" s="56">
        <f t="shared" si="10"/>
        <v>12190</v>
      </c>
      <c r="P52" s="42" t="str">
        <f t="shared" ref="P52:R52" si="49">if(M52=$H$12,1,"")</f>
        <v/>
      </c>
      <c r="Q52" s="44" t="str">
        <f t="shared" si="49"/>
        <v/>
      </c>
      <c r="R52" s="42" t="str">
        <f t="shared" si="49"/>
        <v/>
      </c>
      <c r="S52" s="47" t="str">
        <f t="shared" si="7"/>
        <v/>
      </c>
    </row>
    <row r="53">
      <c r="C53" s="54">
        <v>43123.0</v>
      </c>
      <c r="D53" s="56">
        <v>0.0</v>
      </c>
      <c r="E53" s="56">
        <v>0.0</v>
      </c>
      <c r="F53" s="56">
        <v>0.0</v>
      </c>
      <c r="G53" s="42" t="str">
        <f t="shared" si="3"/>
        <v/>
      </c>
      <c r="H53" s="58"/>
      <c r="I53" s="42" t="str">
        <f t="shared" si="8"/>
        <v/>
      </c>
      <c r="J53" s="47" t="str">
        <f t="shared" si="4"/>
        <v/>
      </c>
      <c r="L53" s="54">
        <v>43123.0</v>
      </c>
      <c r="M53" s="56">
        <f t="shared" ref="M53:N53" si="50">IF(M52+$H$12&gt;$G$16,$H$12,M52+$H$12)</f>
        <v>12720</v>
      </c>
      <c r="N53" s="56">
        <f t="shared" si="50"/>
        <v>12720</v>
      </c>
      <c r="O53" s="56">
        <f t="shared" si="10"/>
        <v>12720</v>
      </c>
      <c r="P53" s="42" t="str">
        <f t="shared" ref="P53:R53" si="51">if(M53=$H$12,1,"")</f>
        <v/>
      </c>
      <c r="Q53" s="44" t="str">
        <f t="shared" si="51"/>
        <v/>
      </c>
      <c r="R53" s="42" t="str">
        <f t="shared" si="51"/>
        <v/>
      </c>
      <c r="S53" s="47" t="str">
        <f t="shared" si="7"/>
        <v/>
      </c>
    </row>
    <row r="54">
      <c r="C54" s="54">
        <v>43124.0</v>
      </c>
      <c r="D54" s="56">
        <v>0.0</v>
      </c>
      <c r="E54" s="56">
        <v>0.0</v>
      </c>
      <c r="F54" s="56">
        <v>0.0</v>
      </c>
      <c r="G54" s="42" t="str">
        <f t="shared" si="3"/>
        <v/>
      </c>
      <c r="H54" s="58"/>
      <c r="I54" s="42" t="str">
        <f t="shared" si="8"/>
        <v/>
      </c>
      <c r="J54" s="47" t="str">
        <f t="shared" si="4"/>
        <v/>
      </c>
      <c r="L54" s="54">
        <v>43124.0</v>
      </c>
      <c r="M54" s="56">
        <f t="shared" ref="M54:N54" si="52">IF(M53+$H$12&gt;$G$16,$H$12,M53+$H$12)</f>
        <v>13250</v>
      </c>
      <c r="N54" s="56">
        <f t="shared" si="52"/>
        <v>13250</v>
      </c>
      <c r="O54" s="56">
        <f t="shared" si="10"/>
        <v>13250</v>
      </c>
      <c r="P54" s="42" t="str">
        <f t="shared" ref="P54:R54" si="53">if(M54=$H$12,1,"")</f>
        <v/>
      </c>
      <c r="Q54" s="44" t="str">
        <f t="shared" si="53"/>
        <v/>
      </c>
      <c r="R54" s="42" t="str">
        <f t="shared" si="53"/>
        <v/>
      </c>
      <c r="S54" s="47" t="str">
        <f t="shared" si="7"/>
        <v/>
      </c>
    </row>
    <row r="55">
      <c r="C55" s="54">
        <v>43125.0</v>
      </c>
      <c r="D55" s="56">
        <v>0.0</v>
      </c>
      <c r="E55" s="56">
        <v>0.0</v>
      </c>
      <c r="F55" s="56">
        <v>0.0</v>
      </c>
      <c r="G55" s="42" t="str">
        <f t="shared" si="3"/>
        <v/>
      </c>
      <c r="H55" s="58"/>
      <c r="I55" s="42" t="str">
        <f t="shared" si="8"/>
        <v/>
      </c>
      <c r="J55" s="47" t="str">
        <f t="shared" si="4"/>
        <v/>
      </c>
      <c r="L55" s="54">
        <v>43125.0</v>
      </c>
      <c r="M55" s="56">
        <f t="shared" ref="M55:N55" si="54">IF(M54+$H$12&gt;$G$16,$H$12,M54+$H$12)</f>
        <v>13780</v>
      </c>
      <c r="N55" s="56">
        <f t="shared" si="54"/>
        <v>13780</v>
      </c>
      <c r="O55" s="56">
        <f t="shared" si="10"/>
        <v>13780</v>
      </c>
      <c r="P55" s="42" t="str">
        <f t="shared" ref="P55:R55" si="55">if(M55=$H$12,1,"")</f>
        <v/>
      </c>
      <c r="Q55" s="44" t="str">
        <f t="shared" si="55"/>
        <v/>
      </c>
      <c r="R55" s="42" t="str">
        <f t="shared" si="55"/>
        <v/>
      </c>
      <c r="S55" s="47" t="str">
        <f t="shared" si="7"/>
        <v/>
      </c>
    </row>
    <row r="56">
      <c r="C56" s="54">
        <v>43126.0</v>
      </c>
      <c r="D56" s="56">
        <v>0.0</v>
      </c>
      <c r="E56" s="56">
        <v>0.0</v>
      </c>
      <c r="F56" s="56">
        <v>0.0</v>
      </c>
      <c r="G56" s="42" t="str">
        <f t="shared" si="3"/>
        <v/>
      </c>
      <c r="H56" s="58"/>
      <c r="I56" s="42" t="str">
        <f t="shared" si="8"/>
        <v/>
      </c>
      <c r="J56" s="47" t="str">
        <f t="shared" si="4"/>
        <v/>
      </c>
      <c r="L56" s="54">
        <v>43126.0</v>
      </c>
      <c r="M56" s="56">
        <f t="shared" ref="M56:N56" si="56">IF(M55+$H$12&gt;$G$16,$H$12,M55+$H$12)</f>
        <v>14310</v>
      </c>
      <c r="N56" s="56">
        <f t="shared" si="56"/>
        <v>14310</v>
      </c>
      <c r="O56" s="56">
        <f t="shared" si="10"/>
        <v>14310</v>
      </c>
      <c r="P56" s="42" t="str">
        <f t="shared" ref="P56:R56" si="57">if(M56=$H$12,1,"")</f>
        <v/>
      </c>
      <c r="Q56" s="44" t="str">
        <f t="shared" si="57"/>
        <v/>
      </c>
      <c r="R56" s="42" t="str">
        <f t="shared" si="57"/>
        <v/>
      </c>
      <c r="S56" s="47" t="str">
        <f t="shared" si="7"/>
        <v/>
      </c>
    </row>
    <row r="57">
      <c r="C57" s="54">
        <v>43127.0</v>
      </c>
      <c r="D57" s="56">
        <v>0.0</v>
      </c>
      <c r="E57" s="56">
        <v>0.0</v>
      </c>
      <c r="F57" s="56">
        <v>0.0</v>
      </c>
      <c r="G57" s="42" t="str">
        <f t="shared" si="3"/>
        <v/>
      </c>
      <c r="H57" s="58"/>
      <c r="I57" s="42" t="str">
        <f t="shared" si="8"/>
        <v/>
      </c>
      <c r="J57" s="47" t="str">
        <f t="shared" si="4"/>
        <v/>
      </c>
      <c r="L57" s="54">
        <v>43127.0</v>
      </c>
      <c r="M57" s="56">
        <f t="shared" ref="M57:N57" si="58">IF(M56+$H$12&gt;$G$16,$H$12,M56+$H$12)</f>
        <v>14840</v>
      </c>
      <c r="N57" s="56">
        <f t="shared" si="58"/>
        <v>14840</v>
      </c>
      <c r="O57" s="56">
        <f t="shared" si="10"/>
        <v>14840</v>
      </c>
      <c r="P57" s="42" t="str">
        <f t="shared" ref="P57:R57" si="59">if(M57=$H$12,1,"")</f>
        <v/>
      </c>
      <c r="Q57" s="44" t="str">
        <f t="shared" si="59"/>
        <v/>
      </c>
      <c r="R57" s="42" t="str">
        <f t="shared" si="59"/>
        <v/>
      </c>
      <c r="S57" s="47" t="str">
        <f t="shared" si="7"/>
        <v/>
      </c>
    </row>
    <row r="58">
      <c r="C58" s="54">
        <v>43128.0</v>
      </c>
      <c r="D58" s="56">
        <v>0.0</v>
      </c>
      <c r="E58" s="56">
        <v>0.0</v>
      </c>
      <c r="F58" s="56">
        <v>0.0</v>
      </c>
      <c r="G58" s="42" t="str">
        <f t="shared" si="3"/>
        <v/>
      </c>
      <c r="H58" s="58"/>
      <c r="I58" s="42" t="str">
        <f t="shared" si="8"/>
        <v/>
      </c>
      <c r="J58" s="47" t="str">
        <f t="shared" si="4"/>
        <v/>
      </c>
      <c r="L58" s="54">
        <v>43128.0</v>
      </c>
      <c r="M58" s="56">
        <f t="shared" ref="M58:N58" si="60">IF(M57+$H$12&gt;$G$16,$H$12,M57+$H$12)</f>
        <v>15370</v>
      </c>
      <c r="N58" s="56">
        <f t="shared" si="60"/>
        <v>15370</v>
      </c>
      <c r="O58" s="56">
        <f t="shared" si="10"/>
        <v>15370</v>
      </c>
      <c r="P58" s="42" t="str">
        <f t="shared" ref="P58:R58" si="61">if(M58=$H$12,1,"")</f>
        <v/>
      </c>
      <c r="Q58" s="44" t="str">
        <f t="shared" si="61"/>
        <v/>
      </c>
      <c r="R58" s="42" t="str">
        <f t="shared" si="61"/>
        <v/>
      </c>
      <c r="S58" s="47" t="str">
        <f t="shared" si="7"/>
        <v/>
      </c>
    </row>
    <row r="59">
      <c r="C59" s="54">
        <v>43129.0</v>
      </c>
      <c r="D59" s="56">
        <v>0.0</v>
      </c>
      <c r="E59" s="56">
        <v>0.0</v>
      </c>
      <c r="F59" s="56">
        <v>0.0</v>
      </c>
      <c r="G59" s="42" t="str">
        <f t="shared" si="3"/>
        <v/>
      </c>
      <c r="H59" s="58"/>
      <c r="I59" s="42" t="str">
        <f t="shared" si="8"/>
        <v/>
      </c>
      <c r="J59" s="47" t="str">
        <f t="shared" si="4"/>
        <v/>
      </c>
      <c r="L59" s="54">
        <v>43129.0</v>
      </c>
      <c r="M59" s="56">
        <f t="shared" ref="M59:N59" si="62">IF(M58+$H$12&gt;$G$16,$H$12,M58+$H$12)</f>
        <v>15900</v>
      </c>
      <c r="N59" s="56">
        <f t="shared" si="62"/>
        <v>15900</v>
      </c>
      <c r="O59" s="56">
        <f t="shared" si="10"/>
        <v>15900</v>
      </c>
      <c r="P59" s="42" t="str">
        <f t="shared" ref="P59:R59" si="63">if(M59=$H$12,1,"")</f>
        <v/>
      </c>
      <c r="Q59" s="44" t="str">
        <f t="shared" si="63"/>
        <v/>
      </c>
      <c r="R59" s="42" t="str">
        <f t="shared" si="63"/>
        <v/>
      </c>
      <c r="S59" s="47" t="str">
        <f t="shared" si="7"/>
        <v/>
      </c>
    </row>
    <row r="60">
      <c r="C60" s="54">
        <v>43130.0</v>
      </c>
      <c r="D60" s="56">
        <v>0.0</v>
      </c>
      <c r="E60" s="56">
        <v>0.0</v>
      </c>
      <c r="F60" s="56">
        <v>0.0</v>
      </c>
      <c r="G60" s="42" t="str">
        <f t="shared" si="3"/>
        <v/>
      </c>
      <c r="H60" s="58"/>
      <c r="I60" s="42" t="str">
        <f t="shared" si="8"/>
        <v/>
      </c>
      <c r="J60" s="47" t="str">
        <f t="shared" si="4"/>
        <v/>
      </c>
      <c r="L60" s="54">
        <v>43130.0</v>
      </c>
      <c r="M60" s="56">
        <f t="shared" ref="M60:N60" si="64">IF(M59+$H$12&gt;$G$16,$H$12,M59+$H$12)</f>
        <v>16430</v>
      </c>
      <c r="N60" s="56">
        <f t="shared" si="64"/>
        <v>16430</v>
      </c>
      <c r="O60" s="56">
        <f t="shared" si="10"/>
        <v>16430</v>
      </c>
      <c r="P60" s="42" t="str">
        <f t="shared" ref="P60:R60" si="65">if(M60=$H$12,1,"")</f>
        <v/>
      </c>
      <c r="Q60" s="44" t="str">
        <f t="shared" si="65"/>
        <v/>
      </c>
      <c r="R60" s="42" t="str">
        <f t="shared" si="65"/>
        <v/>
      </c>
      <c r="S60" s="47" t="str">
        <f t="shared" si="7"/>
        <v/>
      </c>
    </row>
    <row r="61">
      <c r="C61" s="54">
        <v>43131.0</v>
      </c>
      <c r="D61" s="56">
        <v>0.0</v>
      </c>
      <c r="E61" s="56">
        <v>0.0</v>
      </c>
      <c r="F61" s="56">
        <v>0.0</v>
      </c>
      <c r="G61" s="42" t="str">
        <f t="shared" si="3"/>
        <v/>
      </c>
      <c r="H61" s="58"/>
      <c r="I61" s="42" t="str">
        <f t="shared" si="8"/>
        <v/>
      </c>
      <c r="J61" s="47" t="str">
        <f t="shared" si="4"/>
        <v/>
      </c>
      <c r="L61" s="54">
        <v>43131.0</v>
      </c>
      <c r="M61" s="56">
        <f t="shared" ref="M61:N61" si="66">IF(M60+$H$12&gt;$G$16,$H$12,M60+$H$12)</f>
        <v>16960</v>
      </c>
      <c r="N61" s="56">
        <f t="shared" si="66"/>
        <v>16960</v>
      </c>
      <c r="O61" s="56">
        <f t="shared" si="10"/>
        <v>16960</v>
      </c>
      <c r="P61" s="42" t="str">
        <f t="shared" ref="P61:R61" si="67">if(M61=$H$12,1,"")</f>
        <v/>
      </c>
      <c r="Q61" s="44" t="str">
        <f t="shared" si="67"/>
        <v/>
      </c>
      <c r="R61" s="42" t="str">
        <f t="shared" si="67"/>
        <v/>
      </c>
      <c r="S61" s="47" t="str">
        <f t="shared" si="7"/>
        <v/>
      </c>
    </row>
    <row r="62">
      <c r="C62" s="54">
        <v>43132.0</v>
      </c>
      <c r="D62" s="56">
        <f>H12</f>
        <v>530</v>
      </c>
      <c r="E62" s="56">
        <f>$H$12</f>
        <v>530</v>
      </c>
      <c r="F62" s="56">
        <f>H12</f>
        <v>530</v>
      </c>
      <c r="G62" s="42" t="str">
        <f t="shared" si="3"/>
        <v/>
      </c>
      <c r="H62" s="58"/>
      <c r="I62" s="42" t="str">
        <f t="shared" si="8"/>
        <v/>
      </c>
      <c r="J62" s="47" t="str">
        <f t="shared" si="4"/>
        <v/>
      </c>
      <c r="L62" s="54">
        <v>43132.0</v>
      </c>
      <c r="M62" s="56">
        <f t="shared" ref="M62:N62" si="68">IF(M61+$H$12&gt;$G$16,$H$12,M61+$H$12)</f>
        <v>17490</v>
      </c>
      <c r="N62" s="56">
        <f t="shared" si="68"/>
        <v>17490</v>
      </c>
      <c r="O62" s="56">
        <f t="shared" si="10"/>
        <v>17490</v>
      </c>
      <c r="P62" s="42" t="str">
        <f t="shared" ref="P62:R62" si="69">if(M62=$H$12,1,"")</f>
        <v/>
      </c>
      <c r="Q62" s="44" t="str">
        <f t="shared" si="69"/>
        <v/>
      </c>
      <c r="R62" s="42" t="str">
        <f t="shared" si="69"/>
        <v/>
      </c>
      <c r="S62" s="47" t="str">
        <f t="shared" si="7"/>
        <v/>
      </c>
    </row>
    <row r="63">
      <c r="C63" s="54">
        <v>43133.0</v>
      </c>
      <c r="D63" s="58">
        <f t="shared" ref="D63:E63" si="70">IF(D62+$H$12&gt;$G$16,$H$12,D62+$H$12)</f>
        <v>1060</v>
      </c>
      <c r="E63" s="56">
        <f t="shared" si="70"/>
        <v>1060</v>
      </c>
      <c r="F63" s="58">
        <f t="shared" ref="F63:F395" si="74">IF(F62+$H$12&gt;$G$18,$H$12,F62+$H$12)</f>
        <v>1060</v>
      </c>
      <c r="G63" s="42" t="str">
        <f t="shared" ref="G63:G395" si="75">if(D63=$H$12,1,"")</f>
        <v/>
      </c>
      <c r="H63" s="58"/>
      <c r="I63" s="42" t="str">
        <f t="shared" ref="I63:I69" si="76">if(F63=$H$12,1,"")</f>
        <v/>
      </c>
      <c r="J63" s="47" t="str">
        <f t="shared" si="4"/>
        <v/>
      </c>
      <c r="L63" s="54">
        <v>43133.0</v>
      </c>
      <c r="M63" s="56">
        <f t="shared" ref="M63:N63" si="71">IF(M62+$H$12&gt;$G$16,$H$12,M62+$H$12)</f>
        <v>18020</v>
      </c>
      <c r="N63" s="56">
        <f t="shared" si="71"/>
        <v>18020</v>
      </c>
      <c r="O63" s="56">
        <f t="shared" si="10"/>
        <v>18020</v>
      </c>
      <c r="P63" s="42" t="str">
        <f t="shared" ref="P63:R63" si="72">if(M63=$H$12,1,"")</f>
        <v/>
      </c>
      <c r="Q63" s="44" t="str">
        <f t="shared" si="72"/>
        <v/>
      </c>
      <c r="R63" s="42" t="str">
        <f t="shared" si="72"/>
        <v/>
      </c>
      <c r="S63" s="47" t="str">
        <f t="shared" si="7"/>
        <v/>
      </c>
    </row>
    <row r="64">
      <c r="C64" s="54">
        <v>43134.0</v>
      </c>
      <c r="D64" s="58">
        <f t="shared" ref="D64:E64" si="73">IF(D63+$H$12&gt;$G$16,$H$12,D63+$H$12)</f>
        <v>1590</v>
      </c>
      <c r="E64" s="56">
        <f t="shared" si="73"/>
        <v>1590</v>
      </c>
      <c r="F64" s="58">
        <f t="shared" si="74"/>
        <v>1590</v>
      </c>
      <c r="G64" s="42" t="str">
        <f t="shared" si="75"/>
        <v/>
      </c>
      <c r="H64" s="58"/>
      <c r="I64" s="42" t="str">
        <f t="shared" si="76"/>
        <v/>
      </c>
      <c r="J64" s="47" t="str">
        <f t="shared" si="4"/>
        <v/>
      </c>
      <c r="L64" s="54">
        <v>43134.0</v>
      </c>
      <c r="M64" s="56">
        <f t="shared" ref="M64:N64" si="77">IF(M63+$H$12&gt;$G$16,$H$12,M63+$H$12)</f>
        <v>18550</v>
      </c>
      <c r="N64" s="56">
        <f t="shared" si="77"/>
        <v>18550</v>
      </c>
      <c r="O64" s="56">
        <f t="shared" si="10"/>
        <v>18550</v>
      </c>
      <c r="P64" s="42" t="str">
        <f t="shared" ref="P64:R64" si="78">if(M64=$H$12,1,"")</f>
        <v/>
      </c>
      <c r="Q64" s="44" t="str">
        <f t="shared" si="78"/>
        <v/>
      </c>
      <c r="R64" s="42" t="str">
        <f t="shared" si="78"/>
        <v/>
      </c>
      <c r="S64" s="47" t="str">
        <f t="shared" si="7"/>
        <v/>
      </c>
    </row>
    <row r="65">
      <c r="C65" s="54">
        <v>43135.0</v>
      </c>
      <c r="D65" s="58">
        <f t="shared" ref="D65:E65" si="79">IF(D64+$H$12&gt;$G$16,$H$12,D64+$H$12)</f>
        <v>2120</v>
      </c>
      <c r="E65" s="56">
        <f t="shared" si="79"/>
        <v>2120</v>
      </c>
      <c r="F65" s="58">
        <f t="shared" si="74"/>
        <v>2120</v>
      </c>
      <c r="G65" s="42" t="str">
        <f t="shared" si="75"/>
        <v/>
      </c>
      <c r="H65" s="58"/>
      <c r="I65" s="42" t="str">
        <f t="shared" si="76"/>
        <v/>
      </c>
      <c r="J65" s="47" t="str">
        <f t="shared" si="4"/>
        <v/>
      </c>
      <c r="L65" s="54">
        <v>43135.0</v>
      </c>
      <c r="M65" s="56">
        <f t="shared" ref="M65:N65" si="80">IF(M64+$H$12&gt;$G$16,$H$12,M64+$H$12)</f>
        <v>19080</v>
      </c>
      <c r="N65" s="56">
        <f t="shared" si="80"/>
        <v>19080</v>
      </c>
      <c r="O65" s="56">
        <f t="shared" si="10"/>
        <v>19080</v>
      </c>
      <c r="P65" s="42" t="str">
        <f t="shared" ref="P65:R65" si="81">if(M65=$H$12,1,"")</f>
        <v/>
      </c>
      <c r="Q65" s="44" t="str">
        <f t="shared" si="81"/>
        <v/>
      </c>
      <c r="R65" s="42" t="str">
        <f t="shared" si="81"/>
        <v/>
      </c>
      <c r="S65" s="47" t="str">
        <f t="shared" si="7"/>
        <v/>
      </c>
    </row>
    <row r="66">
      <c r="C66" s="54">
        <v>43136.0</v>
      </c>
      <c r="D66" s="58">
        <f t="shared" ref="D66:E66" si="82">IF(D65+$H$12&gt;$G$16,$H$12,D65+$H$12)</f>
        <v>2650</v>
      </c>
      <c r="E66" s="56">
        <f t="shared" si="82"/>
        <v>2650</v>
      </c>
      <c r="F66" s="58">
        <f t="shared" si="74"/>
        <v>2650</v>
      </c>
      <c r="G66" s="42" t="str">
        <f t="shared" si="75"/>
        <v/>
      </c>
      <c r="H66" s="58"/>
      <c r="I66" s="42" t="str">
        <f t="shared" si="76"/>
        <v/>
      </c>
      <c r="J66" s="47" t="str">
        <f t="shared" si="4"/>
        <v/>
      </c>
      <c r="L66" s="54">
        <v>43136.0</v>
      </c>
      <c r="M66" s="56">
        <f t="shared" ref="M66:N66" si="83">IF(M65+$H$12&gt;$G$16,$H$12,M65+$H$12)</f>
        <v>19610</v>
      </c>
      <c r="N66" s="56">
        <f t="shared" si="83"/>
        <v>19610</v>
      </c>
      <c r="O66" s="56">
        <f t="shared" si="10"/>
        <v>19610</v>
      </c>
      <c r="P66" s="42" t="str">
        <f t="shared" ref="P66:R66" si="84">if(M66=$H$12,1,"")</f>
        <v/>
      </c>
      <c r="Q66" s="44" t="str">
        <f t="shared" si="84"/>
        <v/>
      </c>
      <c r="R66" s="42" t="str">
        <f t="shared" si="84"/>
        <v/>
      </c>
      <c r="S66" s="47" t="str">
        <f t="shared" si="7"/>
        <v/>
      </c>
    </row>
    <row r="67">
      <c r="C67" s="54">
        <v>43137.0</v>
      </c>
      <c r="D67" s="58">
        <f t="shared" ref="D67:E67" si="85">IF(D66+$H$12&gt;$G$16,$H$12,D66+$H$12)</f>
        <v>3180</v>
      </c>
      <c r="E67" s="56">
        <f t="shared" si="85"/>
        <v>3180</v>
      </c>
      <c r="F67" s="58">
        <f t="shared" si="74"/>
        <v>3180</v>
      </c>
      <c r="G67" s="42" t="str">
        <f t="shared" si="75"/>
        <v/>
      </c>
      <c r="H67" s="58"/>
      <c r="I67" s="42" t="str">
        <f t="shared" si="76"/>
        <v/>
      </c>
      <c r="J67" s="47" t="str">
        <f t="shared" si="4"/>
        <v/>
      </c>
      <c r="L67" s="54">
        <v>43137.0</v>
      </c>
      <c r="M67" s="56">
        <f t="shared" ref="M67:N67" si="86">IF(M66+$H$12&gt;$G$16,$H$12,M66+$H$12)</f>
        <v>530</v>
      </c>
      <c r="N67" s="56">
        <f t="shared" si="86"/>
        <v>530</v>
      </c>
      <c r="O67" s="56">
        <f t="shared" si="10"/>
        <v>530</v>
      </c>
      <c r="P67" s="42">
        <f t="shared" ref="P67:R67" si="87">if(M67=$H$12,1,"")</f>
        <v>1</v>
      </c>
      <c r="Q67" s="44">
        <f t="shared" si="87"/>
        <v>1</v>
      </c>
      <c r="R67" s="42">
        <f t="shared" si="87"/>
        <v>1</v>
      </c>
      <c r="S67" s="47">
        <f t="shared" si="7"/>
        <v>1</v>
      </c>
    </row>
    <row r="68">
      <c r="C68" s="54">
        <v>43138.0</v>
      </c>
      <c r="D68" s="58">
        <f t="shared" ref="D68:E68" si="88">IF(D67+$H$12&gt;$G$16,$H$12,D67+$H$12)</f>
        <v>3710</v>
      </c>
      <c r="E68" s="56">
        <f t="shared" si="88"/>
        <v>3710</v>
      </c>
      <c r="F68" s="58">
        <f t="shared" si="74"/>
        <v>3710</v>
      </c>
      <c r="G68" s="42" t="str">
        <f t="shared" si="75"/>
        <v/>
      </c>
      <c r="H68" s="58"/>
      <c r="I68" s="42" t="str">
        <f t="shared" si="76"/>
        <v/>
      </c>
      <c r="J68" s="47" t="str">
        <f t="shared" si="4"/>
        <v/>
      </c>
      <c r="L68" s="54">
        <v>43138.0</v>
      </c>
      <c r="M68" s="56">
        <f t="shared" ref="M68:N68" si="89">IF(M67+$H$12&gt;$G$16,$H$12,M67+$H$12)</f>
        <v>1060</v>
      </c>
      <c r="N68" s="56">
        <f t="shared" si="89"/>
        <v>1060</v>
      </c>
      <c r="O68" s="56">
        <f t="shared" si="10"/>
        <v>1060</v>
      </c>
      <c r="P68" s="42" t="str">
        <f t="shared" ref="P68:R68" si="90">if(M68=$H$12,1,"")</f>
        <v/>
      </c>
      <c r="Q68" s="44" t="str">
        <f t="shared" si="90"/>
        <v/>
      </c>
      <c r="R68" s="42" t="str">
        <f t="shared" si="90"/>
        <v/>
      </c>
      <c r="S68" s="47" t="str">
        <f t="shared" si="7"/>
        <v/>
      </c>
    </row>
    <row r="69">
      <c r="C69" s="54">
        <v>43139.0</v>
      </c>
      <c r="D69" s="58">
        <f t="shared" ref="D69:E69" si="91">IF(D68+$H$12&gt;$G$16,$H$12,D68+$H$12)</f>
        <v>4240</v>
      </c>
      <c r="E69" s="56">
        <f t="shared" si="91"/>
        <v>4240</v>
      </c>
      <c r="F69" s="58">
        <f t="shared" si="74"/>
        <v>4240</v>
      </c>
      <c r="G69" s="42" t="str">
        <f t="shared" si="75"/>
        <v/>
      </c>
      <c r="H69" s="58"/>
      <c r="I69" s="42" t="str">
        <f t="shared" si="76"/>
        <v/>
      </c>
      <c r="J69" s="47" t="str">
        <f t="shared" si="4"/>
        <v/>
      </c>
      <c r="L69" s="54">
        <v>43139.0</v>
      </c>
      <c r="M69" s="56">
        <f t="shared" ref="M69:N69" si="92">IF(M68+$H$12&gt;$G$16,$H$12,M68+$H$12)</f>
        <v>1590</v>
      </c>
      <c r="N69" s="56">
        <f t="shared" si="92"/>
        <v>1590</v>
      </c>
      <c r="O69" s="56">
        <f t="shared" si="10"/>
        <v>1590</v>
      </c>
      <c r="P69" s="42" t="str">
        <f t="shared" ref="P69:R69" si="93">if(M69=$H$12,1,"")</f>
        <v/>
      </c>
      <c r="Q69" s="44" t="str">
        <f t="shared" si="93"/>
        <v/>
      </c>
      <c r="R69" s="42" t="str">
        <f t="shared" si="93"/>
        <v/>
      </c>
      <c r="S69" s="47" t="str">
        <f t="shared" si="7"/>
        <v/>
      </c>
    </row>
    <row r="70">
      <c r="C70" s="54">
        <v>43140.0</v>
      </c>
      <c r="D70" s="58">
        <f t="shared" ref="D70:E70" si="94">IF(D69+$H$12&gt;$G$16,$H$12,D69+$H$12)</f>
        <v>4770</v>
      </c>
      <c r="E70" s="56">
        <f t="shared" si="94"/>
        <v>4770</v>
      </c>
      <c r="F70" s="58">
        <f t="shared" si="74"/>
        <v>4770</v>
      </c>
      <c r="G70" s="42" t="str">
        <f t="shared" si="75"/>
        <v/>
      </c>
      <c r="H70" s="58" t="str">
        <f t="shared" ref="H70:I70" si="95">if(E70=$H$12,1,"")</f>
        <v/>
      </c>
      <c r="I70" s="42" t="str">
        <f t="shared" si="95"/>
        <v/>
      </c>
      <c r="J70" s="47" t="str">
        <f t="shared" si="4"/>
        <v/>
      </c>
      <c r="L70" s="54">
        <v>43140.0</v>
      </c>
      <c r="M70" s="56">
        <f t="shared" ref="M70:N70" si="96">IF(M69+$H$12&gt;$G$16,$H$12,M69+$H$12)</f>
        <v>2120</v>
      </c>
      <c r="N70" s="56">
        <f t="shared" si="96"/>
        <v>2120</v>
      </c>
      <c r="O70" s="56">
        <f t="shared" si="10"/>
        <v>2120</v>
      </c>
      <c r="P70" s="42" t="str">
        <f t="shared" ref="P70:R70" si="97">if(M70=$H$12,1,"")</f>
        <v/>
      </c>
      <c r="Q70" s="44" t="str">
        <f t="shared" si="97"/>
        <v/>
      </c>
      <c r="R70" s="42" t="str">
        <f t="shared" si="97"/>
        <v/>
      </c>
      <c r="S70" s="47" t="str">
        <f t="shared" si="7"/>
        <v/>
      </c>
    </row>
    <row r="71">
      <c r="C71" s="54">
        <v>43141.0</v>
      </c>
      <c r="D71" s="58">
        <f t="shared" ref="D71:E71" si="98">IF(D70+$H$12&gt;$G$16,$H$12,D70+$H$12)</f>
        <v>5300</v>
      </c>
      <c r="E71" s="56">
        <f t="shared" si="98"/>
        <v>5300</v>
      </c>
      <c r="F71" s="58">
        <f t="shared" si="74"/>
        <v>5300</v>
      </c>
      <c r="G71" s="42" t="str">
        <f t="shared" si="75"/>
        <v/>
      </c>
      <c r="H71" s="58" t="str">
        <f t="shared" ref="H71:I71" si="99">if(E71=$H$12,1,"")</f>
        <v/>
      </c>
      <c r="I71" s="42" t="str">
        <f t="shared" si="99"/>
        <v/>
      </c>
      <c r="J71" s="47" t="str">
        <f t="shared" si="4"/>
        <v/>
      </c>
      <c r="L71" s="54">
        <v>43141.0</v>
      </c>
      <c r="M71" s="56">
        <f t="shared" ref="M71:N71" si="100">IF(M70+$H$12&gt;$G$16,$H$12,M70+$H$12)</f>
        <v>2650</v>
      </c>
      <c r="N71" s="56">
        <f t="shared" si="100"/>
        <v>2650</v>
      </c>
      <c r="O71" s="56">
        <f t="shared" si="10"/>
        <v>2650</v>
      </c>
      <c r="P71" s="42" t="str">
        <f t="shared" ref="P71:R71" si="101">if(M71=$H$12,1,"")</f>
        <v/>
      </c>
      <c r="Q71" s="44" t="str">
        <f t="shared" si="101"/>
        <v/>
      </c>
      <c r="R71" s="42" t="str">
        <f t="shared" si="101"/>
        <v/>
      </c>
      <c r="S71" s="47" t="str">
        <f t="shared" si="7"/>
        <v/>
      </c>
    </row>
    <row r="72">
      <c r="C72" s="54">
        <v>43142.0</v>
      </c>
      <c r="D72" s="58">
        <f t="shared" ref="D72:E72" si="102">IF(D71+$H$12&gt;$G$16,$H$12,D71+$H$12)</f>
        <v>5830</v>
      </c>
      <c r="E72" s="56">
        <f t="shared" si="102"/>
        <v>5830</v>
      </c>
      <c r="F72" s="58">
        <f t="shared" si="74"/>
        <v>5830</v>
      </c>
      <c r="G72" s="42" t="str">
        <f t="shared" si="75"/>
        <v/>
      </c>
      <c r="H72" s="58" t="str">
        <f t="shared" ref="H72:I72" si="103">if(E72=$H$12,1,"")</f>
        <v/>
      </c>
      <c r="I72" s="42" t="str">
        <f t="shared" si="103"/>
        <v/>
      </c>
      <c r="J72" s="47" t="str">
        <f t="shared" si="4"/>
        <v/>
      </c>
      <c r="L72" s="54">
        <v>43142.0</v>
      </c>
      <c r="M72" s="56">
        <f t="shared" ref="M72:N72" si="104">IF(M71+$H$12&gt;$G$16,$H$12,M71+$H$12)</f>
        <v>3180</v>
      </c>
      <c r="N72" s="56">
        <f t="shared" si="104"/>
        <v>3180</v>
      </c>
      <c r="O72" s="56">
        <f t="shared" si="10"/>
        <v>3180</v>
      </c>
      <c r="P72" s="42" t="str">
        <f t="shared" ref="P72:R72" si="105">if(M72=$H$12,1,"")</f>
        <v/>
      </c>
      <c r="Q72" s="44" t="str">
        <f t="shared" si="105"/>
        <v/>
      </c>
      <c r="R72" s="42" t="str">
        <f t="shared" si="105"/>
        <v/>
      </c>
      <c r="S72" s="47" t="str">
        <f t="shared" si="7"/>
        <v/>
      </c>
    </row>
    <row r="73">
      <c r="C73" s="54">
        <v>43143.0</v>
      </c>
      <c r="D73" s="58">
        <f t="shared" ref="D73:E73" si="106">IF(D72+$H$12&gt;$G$16,$H$12,D72+$H$12)</f>
        <v>6360</v>
      </c>
      <c r="E73" s="56">
        <f t="shared" si="106"/>
        <v>6360</v>
      </c>
      <c r="F73" s="58">
        <f t="shared" si="74"/>
        <v>6360</v>
      </c>
      <c r="G73" s="42" t="str">
        <f t="shared" si="75"/>
        <v/>
      </c>
      <c r="H73" s="58" t="str">
        <f t="shared" ref="H73:I73" si="107">if(E73=$H$12,1,"")</f>
        <v/>
      </c>
      <c r="I73" s="42" t="str">
        <f t="shared" si="107"/>
        <v/>
      </c>
      <c r="J73" s="47" t="str">
        <f t="shared" si="4"/>
        <v/>
      </c>
      <c r="L73" s="54">
        <v>43143.0</v>
      </c>
      <c r="M73" s="56">
        <f t="shared" ref="M73:N73" si="108">IF(M72+$H$12&gt;$G$16,$H$12,M72+$H$12)</f>
        <v>3710</v>
      </c>
      <c r="N73" s="56">
        <f t="shared" si="108"/>
        <v>3710</v>
      </c>
      <c r="O73" s="56">
        <f t="shared" si="10"/>
        <v>3710</v>
      </c>
      <c r="P73" s="42" t="str">
        <f t="shared" ref="P73:R73" si="109">if(M73=$H$12,1,"")</f>
        <v/>
      </c>
      <c r="Q73" s="44" t="str">
        <f t="shared" si="109"/>
        <v/>
      </c>
      <c r="R73" s="42" t="str">
        <f t="shared" si="109"/>
        <v/>
      </c>
      <c r="S73" s="47" t="str">
        <f t="shared" si="7"/>
        <v/>
      </c>
    </row>
    <row r="74">
      <c r="C74" s="54">
        <v>43144.0</v>
      </c>
      <c r="D74" s="58">
        <f t="shared" ref="D74:E74" si="110">IF(D73+$H$12&gt;$G$16,$H$12,D73+$H$12)</f>
        <v>6890</v>
      </c>
      <c r="E74" s="56">
        <f t="shared" si="110"/>
        <v>6890</v>
      </c>
      <c r="F74" s="58">
        <f t="shared" si="74"/>
        <v>6890</v>
      </c>
      <c r="G74" s="42" t="str">
        <f t="shared" si="75"/>
        <v/>
      </c>
      <c r="H74" s="58" t="str">
        <f t="shared" ref="H74:I74" si="111">if(E74=$H$12,1,"")</f>
        <v/>
      </c>
      <c r="I74" s="42" t="str">
        <f t="shared" si="111"/>
        <v/>
      </c>
      <c r="J74" s="47" t="str">
        <f t="shared" si="4"/>
        <v/>
      </c>
      <c r="L74" s="54">
        <v>43144.0</v>
      </c>
      <c r="M74" s="56">
        <f t="shared" ref="M74:N74" si="112">IF(M73+$H$12&gt;$G$16,$H$12,M73+$H$12)</f>
        <v>4240</v>
      </c>
      <c r="N74" s="56">
        <f t="shared" si="112"/>
        <v>4240</v>
      </c>
      <c r="O74" s="56">
        <f t="shared" si="10"/>
        <v>4240</v>
      </c>
      <c r="P74" s="42" t="str">
        <f t="shared" ref="P74:R74" si="113">if(M74=$H$12,1,"")</f>
        <v/>
      </c>
      <c r="Q74" s="44" t="str">
        <f t="shared" si="113"/>
        <v/>
      </c>
      <c r="R74" s="42" t="str">
        <f t="shared" si="113"/>
        <v/>
      </c>
      <c r="S74" s="47" t="str">
        <f t="shared" si="7"/>
        <v/>
      </c>
    </row>
    <row r="75">
      <c r="C75" s="54">
        <v>43145.0</v>
      </c>
      <c r="D75" s="58">
        <f t="shared" ref="D75:E75" si="114">IF(D74+$H$12&gt;$G$16,$H$12,D74+$H$12)</f>
        <v>7420</v>
      </c>
      <c r="E75" s="56">
        <f t="shared" si="114"/>
        <v>7420</v>
      </c>
      <c r="F75" s="58">
        <f t="shared" si="74"/>
        <v>7420</v>
      </c>
      <c r="G75" s="42" t="str">
        <f t="shared" si="75"/>
        <v/>
      </c>
      <c r="H75" s="58" t="str">
        <f t="shared" ref="H75:I75" si="115">if(E75=$H$12,1,"")</f>
        <v/>
      </c>
      <c r="I75" s="42" t="str">
        <f t="shared" si="115"/>
        <v/>
      </c>
      <c r="J75" s="47" t="str">
        <f t="shared" si="4"/>
        <v/>
      </c>
      <c r="L75" s="54">
        <v>43145.0</v>
      </c>
      <c r="M75" s="56">
        <f t="shared" ref="M75:N75" si="116">IF(M74+$H$12&gt;$G$16,$H$12,M74+$H$12)</f>
        <v>4770</v>
      </c>
      <c r="N75" s="56">
        <f t="shared" si="116"/>
        <v>4770</v>
      </c>
      <c r="O75" s="56">
        <f t="shared" si="10"/>
        <v>4770</v>
      </c>
      <c r="P75" s="42" t="str">
        <f t="shared" ref="P75:R75" si="117">if(M75=$H$12,1,"")</f>
        <v/>
      </c>
      <c r="Q75" s="44" t="str">
        <f t="shared" si="117"/>
        <v/>
      </c>
      <c r="R75" s="42" t="str">
        <f t="shared" si="117"/>
        <v/>
      </c>
      <c r="S75" s="47" t="str">
        <f t="shared" si="7"/>
        <v/>
      </c>
    </row>
    <row r="76">
      <c r="C76" s="54">
        <v>43146.0</v>
      </c>
      <c r="D76" s="58">
        <f t="shared" ref="D76:E76" si="118">IF(D75+$H$12&gt;$G$16,$H$12,D75+$H$12)</f>
        <v>7950</v>
      </c>
      <c r="E76" s="56">
        <f t="shared" si="118"/>
        <v>7950</v>
      </c>
      <c r="F76" s="58">
        <f t="shared" si="74"/>
        <v>7950</v>
      </c>
      <c r="G76" s="42" t="str">
        <f t="shared" si="75"/>
        <v/>
      </c>
      <c r="H76" s="58" t="str">
        <f t="shared" ref="H76:I76" si="119">if(E76=$H$12,1,"")</f>
        <v/>
      </c>
      <c r="I76" s="42" t="str">
        <f t="shared" si="119"/>
        <v/>
      </c>
      <c r="J76" s="47" t="str">
        <f t="shared" si="4"/>
        <v/>
      </c>
      <c r="L76" s="54">
        <v>43146.0</v>
      </c>
      <c r="M76" s="56">
        <f t="shared" ref="M76:N76" si="120">IF(M75+$H$12&gt;$G$16,$H$12,M75+$H$12)</f>
        <v>5300</v>
      </c>
      <c r="N76" s="56">
        <f t="shared" si="120"/>
        <v>5300</v>
      </c>
      <c r="O76" s="56">
        <f t="shared" si="10"/>
        <v>5300</v>
      </c>
      <c r="P76" s="42" t="str">
        <f t="shared" ref="P76:R76" si="121">if(M76=$H$12,1,"")</f>
        <v/>
      </c>
      <c r="Q76" s="44" t="str">
        <f t="shared" si="121"/>
        <v/>
      </c>
      <c r="R76" s="42" t="str">
        <f t="shared" si="121"/>
        <v/>
      </c>
      <c r="S76" s="47" t="str">
        <f t="shared" si="7"/>
        <v/>
      </c>
    </row>
    <row r="77">
      <c r="C77" s="54">
        <v>43147.0</v>
      </c>
      <c r="D77" s="58">
        <f t="shared" ref="D77:E77" si="122">IF(D76+$H$12&gt;$G$16,$H$12,D76+$H$12)</f>
        <v>8480</v>
      </c>
      <c r="E77" s="56">
        <f t="shared" si="122"/>
        <v>8480</v>
      </c>
      <c r="F77" s="58">
        <f t="shared" si="74"/>
        <v>8480</v>
      </c>
      <c r="G77" s="42" t="str">
        <f t="shared" si="75"/>
        <v/>
      </c>
      <c r="H77" s="58" t="str">
        <f t="shared" ref="H77:I77" si="123">if(E77=$H$12,1,"")</f>
        <v/>
      </c>
      <c r="I77" s="42" t="str">
        <f t="shared" si="123"/>
        <v/>
      </c>
      <c r="J77" s="47" t="str">
        <f t="shared" si="4"/>
        <v/>
      </c>
      <c r="L77" s="54">
        <v>43147.0</v>
      </c>
      <c r="M77" s="56">
        <f t="shared" ref="M77:N77" si="124">IF(M76+$H$12&gt;$G$16,$H$12,M76+$H$12)</f>
        <v>5830</v>
      </c>
      <c r="N77" s="56">
        <f t="shared" si="124"/>
        <v>5830</v>
      </c>
      <c r="O77" s="56">
        <f t="shared" si="10"/>
        <v>5830</v>
      </c>
      <c r="P77" s="42" t="str">
        <f t="shared" ref="P77:R77" si="125">if(M77=$H$12,1,"")</f>
        <v/>
      </c>
      <c r="Q77" s="44" t="str">
        <f t="shared" si="125"/>
        <v/>
      </c>
      <c r="R77" s="42" t="str">
        <f t="shared" si="125"/>
        <v/>
      </c>
      <c r="S77" s="47" t="str">
        <f t="shared" si="7"/>
        <v/>
      </c>
    </row>
    <row r="78">
      <c r="C78" s="54">
        <v>43148.0</v>
      </c>
      <c r="D78" s="58">
        <f t="shared" ref="D78:E78" si="126">IF(D77+$H$12&gt;$G$16,$H$12,D77+$H$12)</f>
        <v>9010</v>
      </c>
      <c r="E78" s="56">
        <f t="shared" si="126"/>
        <v>9010</v>
      </c>
      <c r="F78" s="58">
        <f t="shared" si="74"/>
        <v>9010</v>
      </c>
      <c r="G78" s="42" t="str">
        <f t="shared" si="75"/>
        <v/>
      </c>
      <c r="H78" s="58" t="str">
        <f t="shared" ref="H78:I78" si="127">if(E78=$H$12,1,"")</f>
        <v/>
      </c>
      <c r="I78" s="42" t="str">
        <f t="shared" si="127"/>
        <v/>
      </c>
      <c r="J78" s="47" t="str">
        <f t="shared" si="4"/>
        <v/>
      </c>
      <c r="L78" s="54">
        <v>43148.0</v>
      </c>
      <c r="M78" s="56">
        <f t="shared" ref="M78:N78" si="128">IF(M77+$H$12&gt;$G$16,$H$12,M77+$H$12)</f>
        <v>6360</v>
      </c>
      <c r="N78" s="56">
        <f t="shared" si="128"/>
        <v>6360</v>
      </c>
      <c r="O78" s="56">
        <f t="shared" si="10"/>
        <v>6360</v>
      </c>
      <c r="P78" s="42" t="str">
        <f t="shared" ref="P78:R78" si="129">if(M78=$H$12,1,"")</f>
        <v/>
      </c>
      <c r="Q78" s="44" t="str">
        <f t="shared" si="129"/>
        <v/>
      </c>
      <c r="R78" s="42" t="str">
        <f t="shared" si="129"/>
        <v/>
      </c>
      <c r="S78" s="47" t="str">
        <f t="shared" si="7"/>
        <v/>
      </c>
    </row>
    <row r="79">
      <c r="C79" s="54">
        <v>43149.0</v>
      </c>
      <c r="D79" s="58">
        <f t="shared" ref="D79:E79" si="130">IF(D78+$H$12&gt;$G$16,$H$12,D78+$H$12)</f>
        <v>9540</v>
      </c>
      <c r="E79" s="56">
        <f t="shared" si="130"/>
        <v>9540</v>
      </c>
      <c r="F79" s="58">
        <f t="shared" si="74"/>
        <v>9540</v>
      </c>
      <c r="G79" s="42" t="str">
        <f t="shared" si="75"/>
        <v/>
      </c>
      <c r="H79" s="58" t="str">
        <f t="shared" ref="H79:I79" si="131">if(E79=$H$12,1,"")</f>
        <v/>
      </c>
      <c r="I79" s="42" t="str">
        <f t="shared" si="131"/>
        <v/>
      </c>
      <c r="J79" s="47" t="str">
        <f t="shared" si="4"/>
        <v/>
      </c>
      <c r="L79" s="54">
        <v>43149.0</v>
      </c>
      <c r="M79" s="56">
        <f t="shared" ref="M79:N79" si="132">IF(M78+$H$12&gt;$G$16,$H$12,M78+$H$12)</f>
        <v>6890</v>
      </c>
      <c r="N79" s="56">
        <f t="shared" si="132"/>
        <v>6890</v>
      </c>
      <c r="O79" s="56">
        <f t="shared" si="10"/>
        <v>6890</v>
      </c>
      <c r="P79" s="42" t="str">
        <f t="shared" ref="P79:R79" si="133">if(M79=$H$12,1,"")</f>
        <v/>
      </c>
      <c r="Q79" s="44" t="str">
        <f t="shared" si="133"/>
        <v/>
      </c>
      <c r="R79" s="42" t="str">
        <f t="shared" si="133"/>
        <v/>
      </c>
      <c r="S79" s="47" t="str">
        <f t="shared" si="7"/>
        <v/>
      </c>
    </row>
    <row r="80">
      <c r="C80" s="54">
        <v>43150.0</v>
      </c>
      <c r="D80" s="58">
        <f t="shared" ref="D80:E80" si="134">IF(D79+$H$12&gt;$G$16,$H$12,D79+$H$12)</f>
        <v>10070</v>
      </c>
      <c r="E80" s="56">
        <f t="shared" si="134"/>
        <v>10070</v>
      </c>
      <c r="F80" s="58">
        <f t="shared" si="74"/>
        <v>10070</v>
      </c>
      <c r="G80" s="42" t="str">
        <f t="shared" si="75"/>
        <v/>
      </c>
      <c r="H80" s="58" t="str">
        <f t="shared" ref="H80:I80" si="135">if(E80=$H$12,1,"")</f>
        <v/>
      </c>
      <c r="I80" s="42" t="str">
        <f t="shared" si="135"/>
        <v/>
      </c>
      <c r="J80" s="47" t="str">
        <f t="shared" si="4"/>
        <v/>
      </c>
      <c r="L80" s="54">
        <v>43150.0</v>
      </c>
      <c r="M80" s="56">
        <f t="shared" ref="M80:N80" si="136">IF(M79+$H$12&gt;$G$16,$H$12,M79+$H$12)</f>
        <v>7420</v>
      </c>
      <c r="N80" s="56">
        <f t="shared" si="136"/>
        <v>7420</v>
      </c>
      <c r="O80" s="56">
        <f t="shared" si="10"/>
        <v>7420</v>
      </c>
      <c r="P80" s="42" t="str">
        <f t="shared" ref="P80:R80" si="137">if(M80=$H$12,1,"")</f>
        <v/>
      </c>
      <c r="Q80" s="44" t="str">
        <f t="shared" si="137"/>
        <v/>
      </c>
      <c r="R80" s="42" t="str">
        <f t="shared" si="137"/>
        <v/>
      </c>
      <c r="S80" s="47" t="str">
        <f t="shared" si="7"/>
        <v/>
      </c>
    </row>
    <row r="81">
      <c r="C81" s="54">
        <v>43151.0</v>
      </c>
      <c r="D81" s="58">
        <f t="shared" ref="D81:E81" si="138">IF(D80+$H$12&gt;$G$16,$H$12,D80+$H$12)</f>
        <v>10600</v>
      </c>
      <c r="E81" s="56">
        <f t="shared" si="138"/>
        <v>10600</v>
      </c>
      <c r="F81" s="58">
        <f t="shared" si="74"/>
        <v>10600</v>
      </c>
      <c r="G81" s="42" t="str">
        <f t="shared" si="75"/>
        <v/>
      </c>
      <c r="H81" s="58" t="str">
        <f t="shared" ref="H81:I81" si="139">if(E81=$H$12,1,"")</f>
        <v/>
      </c>
      <c r="I81" s="42" t="str">
        <f t="shared" si="139"/>
        <v/>
      </c>
      <c r="J81" s="47" t="str">
        <f t="shared" si="4"/>
        <v/>
      </c>
      <c r="L81" s="54">
        <v>43151.0</v>
      </c>
      <c r="M81" s="56">
        <f t="shared" ref="M81:N81" si="140">IF(M80+$H$12&gt;$G$16,$H$12,M80+$H$12)</f>
        <v>7950</v>
      </c>
      <c r="N81" s="56">
        <f t="shared" si="140"/>
        <v>7950</v>
      </c>
      <c r="O81" s="56">
        <f t="shared" si="10"/>
        <v>7950</v>
      </c>
      <c r="P81" s="42" t="str">
        <f t="shared" ref="P81:R81" si="141">if(M81=$H$12,1,"")</f>
        <v/>
      </c>
      <c r="Q81" s="44" t="str">
        <f t="shared" si="141"/>
        <v/>
      </c>
      <c r="R81" s="42" t="str">
        <f t="shared" si="141"/>
        <v/>
      </c>
      <c r="S81" s="47" t="str">
        <f t="shared" si="7"/>
        <v/>
      </c>
    </row>
    <row r="82">
      <c r="C82" s="54">
        <v>43152.0</v>
      </c>
      <c r="D82" s="58">
        <f t="shared" ref="D82:E82" si="142">IF(D81+$H$12&gt;$G$16,$H$12,D81+$H$12)</f>
        <v>11130</v>
      </c>
      <c r="E82" s="56">
        <f t="shared" si="142"/>
        <v>11130</v>
      </c>
      <c r="F82" s="58">
        <f t="shared" si="74"/>
        <v>11130</v>
      </c>
      <c r="G82" s="42" t="str">
        <f t="shared" si="75"/>
        <v/>
      </c>
      <c r="H82" s="58" t="str">
        <f t="shared" ref="H82:I82" si="143">if(E82=$H$12,1,"")</f>
        <v/>
      </c>
      <c r="I82" s="42" t="str">
        <f t="shared" si="143"/>
        <v/>
      </c>
      <c r="J82" s="47" t="str">
        <f t="shared" si="4"/>
        <v/>
      </c>
      <c r="L82" s="54">
        <v>43152.0</v>
      </c>
      <c r="M82" s="56">
        <f t="shared" ref="M82:N82" si="144">IF(M81+$H$12&gt;$G$16,$H$12,M81+$H$12)</f>
        <v>8480</v>
      </c>
      <c r="N82" s="56">
        <f t="shared" si="144"/>
        <v>8480</v>
      </c>
      <c r="O82" s="56">
        <f t="shared" si="10"/>
        <v>8480</v>
      </c>
      <c r="P82" s="42" t="str">
        <f t="shared" ref="P82:R82" si="145">if(M82=$H$12,1,"")</f>
        <v/>
      </c>
      <c r="Q82" s="44" t="str">
        <f t="shared" si="145"/>
        <v/>
      </c>
      <c r="R82" s="42" t="str">
        <f t="shared" si="145"/>
        <v/>
      </c>
      <c r="S82" s="47" t="str">
        <f t="shared" si="7"/>
        <v/>
      </c>
    </row>
    <row r="83">
      <c r="C83" s="54">
        <v>43153.0</v>
      </c>
      <c r="D83" s="58">
        <f t="shared" ref="D83:E83" si="146">IF(D82+$H$12&gt;$G$16,$H$12,D82+$H$12)</f>
        <v>11660</v>
      </c>
      <c r="E83" s="56">
        <f t="shared" si="146"/>
        <v>11660</v>
      </c>
      <c r="F83" s="58">
        <f t="shared" si="74"/>
        <v>11660</v>
      </c>
      <c r="G83" s="42" t="str">
        <f t="shared" si="75"/>
        <v/>
      </c>
      <c r="H83" s="58" t="str">
        <f t="shared" ref="H83:I83" si="147">if(E83=$H$12,1,"")</f>
        <v/>
      </c>
      <c r="I83" s="42" t="str">
        <f t="shared" si="147"/>
        <v/>
      </c>
      <c r="J83" s="47" t="str">
        <f t="shared" si="4"/>
        <v/>
      </c>
      <c r="L83" s="54">
        <v>43153.0</v>
      </c>
      <c r="M83" s="56">
        <f t="shared" ref="M83:N83" si="148">IF(M82+$H$12&gt;$G$16,$H$12,M82+$H$12)</f>
        <v>9010</v>
      </c>
      <c r="N83" s="56">
        <f t="shared" si="148"/>
        <v>9010</v>
      </c>
      <c r="O83" s="56">
        <f t="shared" si="10"/>
        <v>9010</v>
      </c>
      <c r="P83" s="42" t="str">
        <f t="shared" ref="P83:R83" si="149">if(M83=$H$12,1,"")</f>
        <v/>
      </c>
      <c r="Q83" s="44" t="str">
        <f t="shared" si="149"/>
        <v/>
      </c>
      <c r="R83" s="42" t="str">
        <f t="shared" si="149"/>
        <v/>
      </c>
      <c r="S83" s="47" t="str">
        <f t="shared" si="7"/>
        <v/>
      </c>
    </row>
    <row r="84">
      <c r="C84" s="54">
        <v>43154.0</v>
      </c>
      <c r="D84" s="58">
        <f t="shared" ref="D84:E84" si="150">IF(D83+$H$12&gt;$G$16,$H$12,D83+$H$12)</f>
        <v>12190</v>
      </c>
      <c r="E84" s="56">
        <f t="shared" si="150"/>
        <v>12190</v>
      </c>
      <c r="F84" s="58">
        <f t="shared" si="74"/>
        <v>12190</v>
      </c>
      <c r="G84" s="42" t="str">
        <f t="shared" si="75"/>
        <v/>
      </c>
      <c r="H84" s="58" t="str">
        <f t="shared" ref="H84:I84" si="151">if(E84=$H$12,1,"")</f>
        <v/>
      </c>
      <c r="I84" s="42" t="str">
        <f t="shared" si="151"/>
        <v/>
      </c>
      <c r="J84" s="47" t="str">
        <f t="shared" si="4"/>
        <v/>
      </c>
      <c r="L84" s="54">
        <v>43154.0</v>
      </c>
      <c r="M84" s="56">
        <f t="shared" ref="M84:N84" si="152">IF(M83+$H$12&gt;$G$16,$H$12,M83+$H$12)</f>
        <v>9540</v>
      </c>
      <c r="N84" s="56">
        <f t="shared" si="152"/>
        <v>9540</v>
      </c>
      <c r="O84" s="56">
        <f t="shared" si="10"/>
        <v>9540</v>
      </c>
      <c r="P84" s="42" t="str">
        <f t="shared" ref="P84:R84" si="153">if(M84=$H$12,1,"")</f>
        <v/>
      </c>
      <c r="Q84" s="44" t="str">
        <f t="shared" si="153"/>
        <v/>
      </c>
      <c r="R84" s="42" t="str">
        <f t="shared" si="153"/>
        <v/>
      </c>
      <c r="S84" s="47" t="str">
        <f t="shared" si="7"/>
        <v/>
      </c>
    </row>
    <row r="85">
      <c r="C85" s="54">
        <v>43155.0</v>
      </c>
      <c r="D85" s="58">
        <f t="shared" ref="D85:E85" si="154">IF(D84+$H$12&gt;$G$16,$H$12,D84+$H$12)</f>
        <v>12720</v>
      </c>
      <c r="E85" s="56">
        <f t="shared" si="154"/>
        <v>12720</v>
      </c>
      <c r="F85" s="58">
        <f t="shared" si="74"/>
        <v>12720</v>
      </c>
      <c r="G85" s="42" t="str">
        <f t="shared" si="75"/>
        <v/>
      </c>
      <c r="H85" s="58" t="str">
        <f t="shared" ref="H85:I85" si="155">if(E85=$H$12,1,"")</f>
        <v/>
      </c>
      <c r="I85" s="42" t="str">
        <f t="shared" si="155"/>
        <v/>
      </c>
      <c r="J85" s="47" t="str">
        <f t="shared" si="4"/>
        <v/>
      </c>
      <c r="L85" s="54">
        <v>43155.0</v>
      </c>
      <c r="M85" s="56">
        <f t="shared" ref="M85:N85" si="156">IF(M84+$H$12&gt;$G$16,$H$12,M84+$H$12)</f>
        <v>10070</v>
      </c>
      <c r="N85" s="56">
        <f t="shared" si="156"/>
        <v>10070</v>
      </c>
      <c r="O85" s="56">
        <f t="shared" si="10"/>
        <v>10070</v>
      </c>
      <c r="P85" s="42" t="str">
        <f t="shared" ref="P85:R85" si="157">if(M85=$H$12,1,"")</f>
        <v/>
      </c>
      <c r="Q85" s="44" t="str">
        <f t="shared" si="157"/>
        <v/>
      </c>
      <c r="R85" s="42" t="str">
        <f t="shared" si="157"/>
        <v/>
      </c>
      <c r="S85" s="47" t="str">
        <f t="shared" si="7"/>
        <v/>
      </c>
    </row>
    <row r="86">
      <c r="C86" s="54">
        <v>43156.0</v>
      </c>
      <c r="D86" s="58">
        <f t="shared" ref="D86:E86" si="158">IF(D85+$H$12&gt;$G$16,$H$12,D85+$H$12)</f>
        <v>13250</v>
      </c>
      <c r="E86" s="56">
        <f t="shared" si="158"/>
        <v>13250</v>
      </c>
      <c r="F86" s="58">
        <f t="shared" si="74"/>
        <v>13250</v>
      </c>
      <c r="G86" s="42" t="str">
        <f t="shared" si="75"/>
        <v/>
      </c>
      <c r="H86" s="58" t="str">
        <f t="shared" ref="H86:I86" si="159">if(E86=$H$12,1,"")</f>
        <v/>
      </c>
      <c r="I86" s="42" t="str">
        <f t="shared" si="159"/>
        <v/>
      </c>
      <c r="J86" s="47" t="str">
        <f t="shared" si="4"/>
        <v/>
      </c>
      <c r="L86" s="54">
        <v>43156.0</v>
      </c>
      <c r="M86" s="56">
        <f t="shared" ref="M86:N86" si="160">IF(M85+$H$12&gt;$G$16,$H$12,M85+$H$12)</f>
        <v>10600</v>
      </c>
      <c r="N86" s="56">
        <f t="shared" si="160"/>
        <v>10600</v>
      </c>
      <c r="O86" s="56">
        <f t="shared" si="10"/>
        <v>10600</v>
      </c>
      <c r="P86" s="42" t="str">
        <f t="shared" ref="P86:R86" si="161">if(M86=$H$12,1,"")</f>
        <v/>
      </c>
      <c r="Q86" s="44" t="str">
        <f t="shared" si="161"/>
        <v/>
      </c>
      <c r="R86" s="42" t="str">
        <f t="shared" si="161"/>
        <v/>
      </c>
      <c r="S86" s="47" t="str">
        <f t="shared" si="7"/>
        <v/>
      </c>
    </row>
    <row r="87">
      <c r="C87" s="54">
        <v>43157.0</v>
      </c>
      <c r="D87" s="58">
        <f t="shared" ref="D87:E87" si="162">IF(D86+$H$12&gt;$G$16,$H$12,D86+$H$12)</f>
        <v>13780</v>
      </c>
      <c r="E87" s="56">
        <f t="shared" si="162"/>
        <v>13780</v>
      </c>
      <c r="F87" s="58">
        <f t="shared" si="74"/>
        <v>13780</v>
      </c>
      <c r="G87" s="42" t="str">
        <f t="shared" si="75"/>
        <v/>
      </c>
      <c r="H87" s="58" t="str">
        <f t="shared" ref="H87:I87" si="163">if(E87=$H$12,1,"")</f>
        <v/>
      </c>
      <c r="I87" s="42" t="str">
        <f t="shared" si="163"/>
        <v/>
      </c>
      <c r="J87" s="47" t="str">
        <f t="shared" si="4"/>
        <v/>
      </c>
      <c r="L87" s="54">
        <v>43157.0</v>
      </c>
      <c r="M87" s="56">
        <f t="shared" ref="M87:N87" si="164">IF(M86+$H$12&gt;$G$16,$H$12,M86+$H$12)</f>
        <v>11130</v>
      </c>
      <c r="N87" s="56">
        <f t="shared" si="164"/>
        <v>11130</v>
      </c>
      <c r="O87" s="56">
        <f t="shared" si="10"/>
        <v>11130</v>
      </c>
      <c r="P87" s="42" t="str">
        <f t="shared" ref="P87:R87" si="165">if(M87=$H$12,1,"")</f>
        <v/>
      </c>
      <c r="Q87" s="44" t="str">
        <f t="shared" si="165"/>
        <v/>
      </c>
      <c r="R87" s="42" t="str">
        <f t="shared" si="165"/>
        <v/>
      </c>
      <c r="S87" s="47" t="str">
        <f t="shared" si="7"/>
        <v/>
      </c>
    </row>
    <row r="88">
      <c r="C88" s="54">
        <v>43158.0</v>
      </c>
      <c r="D88" s="58">
        <f t="shared" ref="D88:E88" si="166">IF(D87+$H$12&gt;$G$16,$H$12,D87+$H$12)</f>
        <v>14310</v>
      </c>
      <c r="E88" s="56">
        <f t="shared" si="166"/>
        <v>14310</v>
      </c>
      <c r="F88" s="58">
        <f t="shared" si="74"/>
        <v>14310</v>
      </c>
      <c r="G88" s="42" t="str">
        <f t="shared" si="75"/>
        <v/>
      </c>
      <c r="H88" s="58" t="str">
        <f t="shared" ref="H88:I88" si="167">if(E88=$H$12,1,"")</f>
        <v/>
      </c>
      <c r="I88" s="42" t="str">
        <f t="shared" si="167"/>
        <v/>
      </c>
      <c r="J88" s="47" t="str">
        <f t="shared" si="4"/>
        <v/>
      </c>
      <c r="L88" s="54">
        <v>43158.0</v>
      </c>
      <c r="M88" s="56">
        <f t="shared" ref="M88:N88" si="168">IF(M87+$H$12&gt;$G$16,$H$12,M87+$H$12)</f>
        <v>11660</v>
      </c>
      <c r="N88" s="56">
        <f t="shared" si="168"/>
        <v>11660</v>
      </c>
      <c r="O88" s="56">
        <f t="shared" si="10"/>
        <v>11660</v>
      </c>
      <c r="P88" s="42" t="str">
        <f t="shared" ref="P88:R88" si="169">if(M88=$H$12,1,"")</f>
        <v/>
      </c>
      <c r="Q88" s="44" t="str">
        <f t="shared" si="169"/>
        <v/>
      </c>
      <c r="R88" s="42" t="str">
        <f t="shared" si="169"/>
        <v/>
      </c>
      <c r="S88" s="47" t="str">
        <f t="shared" si="7"/>
        <v/>
      </c>
    </row>
    <row r="89">
      <c r="C89" s="54">
        <v>43159.0</v>
      </c>
      <c r="D89" s="58">
        <f t="shared" ref="D89:E89" si="170">IF(D88+$H$12&gt;$G$16,$H$12,D88+$H$12)</f>
        <v>14840</v>
      </c>
      <c r="E89" s="56">
        <f t="shared" si="170"/>
        <v>14840</v>
      </c>
      <c r="F89" s="58">
        <f t="shared" si="74"/>
        <v>14840</v>
      </c>
      <c r="G89" s="42" t="str">
        <f t="shared" si="75"/>
        <v/>
      </c>
      <c r="H89" s="58" t="str">
        <f t="shared" ref="H89:I89" si="171">if(E89=$H$12,1,"")</f>
        <v/>
      </c>
      <c r="I89" s="42" t="str">
        <f t="shared" si="171"/>
        <v/>
      </c>
      <c r="J89" s="47" t="str">
        <f t="shared" si="4"/>
        <v/>
      </c>
      <c r="L89" s="54">
        <v>43159.0</v>
      </c>
      <c r="M89" s="56">
        <f t="shared" ref="M89:N89" si="172">IF(M88+$H$12&gt;$G$16,$H$12,M88+$H$12)</f>
        <v>12190</v>
      </c>
      <c r="N89" s="56">
        <f t="shared" si="172"/>
        <v>12190</v>
      </c>
      <c r="O89" s="56">
        <f t="shared" si="10"/>
        <v>12190</v>
      </c>
      <c r="P89" s="42" t="str">
        <f t="shared" ref="P89:R89" si="173">if(M89=$H$12,1,"")</f>
        <v/>
      </c>
      <c r="Q89" s="44" t="str">
        <f t="shared" si="173"/>
        <v/>
      </c>
      <c r="R89" s="42" t="str">
        <f t="shared" si="173"/>
        <v/>
      </c>
      <c r="S89" s="47" t="str">
        <f t="shared" si="7"/>
        <v/>
      </c>
    </row>
    <row r="90">
      <c r="C90" s="54">
        <v>43160.0</v>
      </c>
      <c r="D90" s="58">
        <f t="shared" ref="D90:E90" si="174">IF(D89+$H$12&gt;$G$16,$H$12,D89+$H$12)</f>
        <v>15370</v>
      </c>
      <c r="E90" s="56">
        <f t="shared" si="174"/>
        <v>15370</v>
      </c>
      <c r="F90" s="58">
        <f t="shared" si="74"/>
        <v>15370</v>
      </c>
      <c r="G90" s="42" t="str">
        <f t="shared" si="75"/>
        <v/>
      </c>
      <c r="H90" s="58" t="str">
        <f t="shared" ref="H90:I90" si="175">if(E90=$H$12,1,"")</f>
        <v/>
      </c>
      <c r="I90" s="42" t="str">
        <f t="shared" si="175"/>
        <v/>
      </c>
      <c r="J90" s="47" t="str">
        <f t="shared" si="4"/>
        <v/>
      </c>
      <c r="L90" s="54">
        <v>43160.0</v>
      </c>
      <c r="M90" s="56">
        <f t="shared" ref="M90:N90" si="176">IF(M89+$H$12&gt;$G$16,$H$12,M89+$H$12)</f>
        <v>12720</v>
      </c>
      <c r="N90" s="56">
        <f t="shared" si="176"/>
        <v>12720</v>
      </c>
      <c r="O90" s="56">
        <f t="shared" si="10"/>
        <v>12720</v>
      </c>
      <c r="P90" s="42" t="str">
        <f t="shared" ref="P90:R90" si="177">if(M90=$H$12,1,"")</f>
        <v/>
      </c>
      <c r="Q90" s="44" t="str">
        <f t="shared" si="177"/>
        <v/>
      </c>
      <c r="R90" s="42" t="str">
        <f t="shared" si="177"/>
        <v/>
      </c>
      <c r="S90" s="47" t="str">
        <f t="shared" si="7"/>
        <v/>
      </c>
    </row>
    <row r="91">
      <c r="C91" s="54">
        <v>43161.0</v>
      </c>
      <c r="D91" s="58">
        <f t="shared" ref="D91:E91" si="178">IF(D90+$H$12&gt;$G$16,$H$12,D90+$H$12)</f>
        <v>15900</v>
      </c>
      <c r="E91" s="56">
        <f t="shared" si="178"/>
        <v>15900</v>
      </c>
      <c r="F91" s="58">
        <f t="shared" si="74"/>
        <v>15900</v>
      </c>
      <c r="G91" s="42" t="str">
        <f t="shared" si="75"/>
        <v/>
      </c>
      <c r="H91" s="58" t="str">
        <f t="shared" ref="H91:I91" si="179">if(E91=$H$12,1,"")</f>
        <v/>
      </c>
      <c r="I91" s="42" t="str">
        <f t="shared" si="179"/>
        <v/>
      </c>
      <c r="J91" s="47" t="str">
        <f t="shared" si="4"/>
        <v/>
      </c>
      <c r="L91" s="54">
        <v>43161.0</v>
      </c>
      <c r="M91" s="56">
        <f t="shared" ref="M91:N91" si="180">IF(M90+$H$12&gt;$G$16,$H$12,M90+$H$12)</f>
        <v>13250</v>
      </c>
      <c r="N91" s="56">
        <f t="shared" si="180"/>
        <v>13250</v>
      </c>
      <c r="O91" s="56">
        <f t="shared" si="10"/>
        <v>13250</v>
      </c>
      <c r="P91" s="42" t="str">
        <f t="shared" ref="P91:R91" si="181">if(M91=$H$12,1,"")</f>
        <v/>
      </c>
      <c r="Q91" s="44" t="str">
        <f t="shared" si="181"/>
        <v/>
      </c>
      <c r="R91" s="42" t="str">
        <f t="shared" si="181"/>
        <v/>
      </c>
      <c r="S91" s="47" t="str">
        <f t="shared" si="7"/>
        <v/>
      </c>
    </row>
    <row r="92">
      <c r="C92" s="54">
        <v>43162.0</v>
      </c>
      <c r="D92" s="58">
        <f t="shared" ref="D92:E92" si="182">IF(D91+$H$12&gt;$G$16,$H$12,D91+$H$12)</f>
        <v>16430</v>
      </c>
      <c r="E92" s="56">
        <f t="shared" si="182"/>
        <v>16430</v>
      </c>
      <c r="F92" s="58">
        <f t="shared" si="74"/>
        <v>16430</v>
      </c>
      <c r="G92" s="42" t="str">
        <f t="shared" si="75"/>
        <v/>
      </c>
      <c r="H92" s="58" t="str">
        <f t="shared" ref="H92:I92" si="183">if(E92=$H$12,1,"")</f>
        <v/>
      </c>
      <c r="I92" s="42" t="str">
        <f t="shared" si="183"/>
        <v/>
      </c>
      <c r="J92" s="47" t="str">
        <f t="shared" si="4"/>
        <v/>
      </c>
      <c r="L92" s="54">
        <v>43162.0</v>
      </c>
      <c r="M92" s="56">
        <f t="shared" ref="M92:N92" si="184">IF(M91+$H$12&gt;$G$16,$H$12,M91+$H$12)</f>
        <v>13780</v>
      </c>
      <c r="N92" s="56">
        <f t="shared" si="184"/>
        <v>13780</v>
      </c>
      <c r="O92" s="56">
        <f t="shared" si="10"/>
        <v>13780</v>
      </c>
      <c r="P92" s="42" t="str">
        <f t="shared" ref="P92:R92" si="185">if(M92=$H$12,1,"")</f>
        <v/>
      </c>
      <c r="Q92" s="44" t="str">
        <f t="shared" si="185"/>
        <v/>
      </c>
      <c r="R92" s="42" t="str">
        <f t="shared" si="185"/>
        <v/>
      </c>
      <c r="S92" s="47" t="str">
        <f t="shared" si="7"/>
        <v/>
      </c>
    </row>
    <row r="93">
      <c r="C93" s="54">
        <v>43163.0</v>
      </c>
      <c r="D93" s="58">
        <f t="shared" ref="D93:E93" si="186">IF(D92+$H$12&gt;$G$16,$H$12,D92+$H$12)</f>
        <v>16960</v>
      </c>
      <c r="E93" s="56">
        <f t="shared" si="186"/>
        <v>16960</v>
      </c>
      <c r="F93" s="58">
        <f t="shared" si="74"/>
        <v>16960</v>
      </c>
      <c r="G93" s="42" t="str">
        <f t="shared" si="75"/>
        <v/>
      </c>
      <c r="H93" s="58" t="str">
        <f t="shared" ref="H93:I93" si="187">if(E93=$H$12,1,"")</f>
        <v/>
      </c>
      <c r="I93" s="42" t="str">
        <f t="shared" si="187"/>
        <v/>
      </c>
      <c r="J93" s="47" t="str">
        <f t="shared" si="4"/>
        <v/>
      </c>
      <c r="L93" s="54">
        <v>43163.0</v>
      </c>
      <c r="M93" s="56">
        <f t="shared" ref="M93:N93" si="188">IF(M92+$H$12&gt;$G$16,$H$12,M92+$H$12)</f>
        <v>14310</v>
      </c>
      <c r="N93" s="56">
        <f t="shared" si="188"/>
        <v>14310</v>
      </c>
      <c r="O93" s="56">
        <f t="shared" si="10"/>
        <v>14310</v>
      </c>
      <c r="P93" s="42" t="str">
        <f t="shared" ref="P93:R93" si="189">if(M93=$H$12,1,"")</f>
        <v/>
      </c>
      <c r="Q93" s="44" t="str">
        <f t="shared" si="189"/>
        <v/>
      </c>
      <c r="R93" s="42" t="str">
        <f t="shared" si="189"/>
        <v/>
      </c>
      <c r="S93" s="47" t="str">
        <f t="shared" si="7"/>
        <v/>
      </c>
    </row>
    <row r="94">
      <c r="C94" s="54">
        <v>43164.0</v>
      </c>
      <c r="D94" s="58">
        <f t="shared" ref="D94:E94" si="190">IF(D93+$H$12&gt;$G$16,$H$12,D93+$H$12)</f>
        <v>17490</v>
      </c>
      <c r="E94" s="56">
        <f t="shared" si="190"/>
        <v>17490</v>
      </c>
      <c r="F94" s="58">
        <f t="shared" si="74"/>
        <v>17490</v>
      </c>
      <c r="G94" s="42" t="str">
        <f t="shared" si="75"/>
        <v/>
      </c>
      <c r="H94" s="58" t="str">
        <f t="shared" ref="H94:I94" si="191">if(E94=$H$12,1,"")</f>
        <v/>
      </c>
      <c r="I94" s="42" t="str">
        <f t="shared" si="191"/>
        <v/>
      </c>
      <c r="J94" s="47" t="str">
        <f t="shared" si="4"/>
        <v/>
      </c>
      <c r="L94" s="54">
        <v>43164.0</v>
      </c>
      <c r="M94" s="56">
        <f t="shared" ref="M94:N94" si="192">IF(M93+$H$12&gt;$G$16,$H$12,M93+$H$12)</f>
        <v>14840</v>
      </c>
      <c r="N94" s="56">
        <f t="shared" si="192"/>
        <v>14840</v>
      </c>
      <c r="O94" s="56">
        <f t="shared" si="10"/>
        <v>14840</v>
      </c>
      <c r="P94" s="42" t="str">
        <f t="shared" ref="P94:R94" si="193">if(M94=$H$12,1,"")</f>
        <v/>
      </c>
      <c r="Q94" s="44" t="str">
        <f t="shared" si="193"/>
        <v/>
      </c>
      <c r="R94" s="42" t="str">
        <f t="shared" si="193"/>
        <v/>
      </c>
      <c r="S94" s="47" t="str">
        <f t="shared" si="7"/>
        <v/>
      </c>
    </row>
    <row r="95">
      <c r="C95" s="54">
        <v>43165.0</v>
      </c>
      <c r="D95" s="58">
        <f t="shared" ref="D95:E95" si="194">IF(D94+$H$12&gt;$G$16,$H$12,D94+$H$12)</f>
        <v>18020</v>
      </c>
      <c r="E95" s="56">
        <f t="shared" si="194"/>
        <v>18020</v>
      </c>
      <c r="F95" s="58">
        <f t="shared" si="74"/>
        <v>18020</v>
      </c>
      <c r="G95" s="42" t="str">
        <f t="shared" si="75"/>
        <v/>
      </c>
      <c r="H95" s="58" t="str">
        <f t="shared" ref="H95:I95" si="195">if(E95=$H$12,1,"")</f>
        <v/>
      </c>
      <c r="I95" s="42" t="str">
        <f t="shared" si="195"/>
        <v/>
      </c>
      <c r="J95" s="47" t="str">
        <f t="shared" si="4"/>
        <v/>
      </c>
      <c r="L95" s="54">
        <v>43165.0</v>
      </c>
      <c r="M95" s="56">
        <f t="shared" ref="M95:N95" si="196">IF(M94+$H$12&gt;$G$16,$H$12,M94+$H$12)</f>
        <v>15370</v>
      </c>
      <c r="N95" s="56">
        <f t="shared" si="196"/>
        <v>15370</v>
      </c>
      <c r="O95" s="56">
        <f t="shared" si="10"/>
        <v>15370</v>
      </c>
      <c r="P95" s="42" t="str">
        <f t="shared" ref="P95:R95" si="197">if(M95=$H$12,1,"")</f>
        <v/>
      </c>
      <c r="Q95" s="44" t="str">
        <f t="shared" si="197"/>
        <v/>
      </c>
      <c r="R95" s="42" t="str">
        <f t="shared" si="197"/>
        <v/>
      </c>
      <c r="S95" s="47" t="str">
        <f t="shared" si="7"/>
        <v/>
      </c>
    </row>
    <row r="96">
      <c r="C96" s="54">
        <v>43166.0</v>
      </c>
      <c r="D96" s="58">
        <f t="shared" ref="D96:E96" si="198">IF(D95+$H$12&gt;$G$16,$H$12,D95+$H$12)</f>
        <v>18550</v>
      </c>
      <c r="E96" s="56">
        <f t="shared" si="198"/>
        <v>18550</v>
      </c>
      <c r="F96" s="58">
        <f t="shared" si="74"/>
        <v>18550</v>
      </c>
      <c r="G96" s="42" t="str">
        <f t="shared" si="75"/>
        <v/>
      </c>
      <c r="H96" s="58" t="str">
        <f t="shared" ref="H96:I96" si="199">if(E96=$H$12,1,"")</f>
        <v/>
      </c>
      <c r="I96" s="42" t="str">
        <f t="shared" si="199"/>
        <v/>
      </c>
      <c r="J96" s="47" t="str">
        <f t="shared" si="4"/>
        <v/>
      </c>
      <c r="L96" s="54">
        <v>43166.0</v>
      </c>
      <c r="M96" s="56">
        <f t="shared" ref="M96:N96" si="200">IF(M95+$H$12&gt;$G$16,$H$12,M95+$H$12)</f>
        <v>15900</v>
      </c>
      <c r="N96" s="56">
        <f t="shared" si="200"/>
        <v>15900</v>
      </c>
      <c r="O96" s="56">
        <f t="shared" si="10"/>
        <v>15900</v>
      </c>
      <c r="P96" s="42" t="str">
        <f t="shared" ref="P96:R96" si="201">if(M96=$H$12,1,"")</f>
        <v/>
      </c>
      <c r="Q96" s="44" t="str">
        <f t="shared" si="201"/>
        <v/>
      </c>
      <c r="R96" s="42" t="str">
        <f t="shared" si="201"/>
        <v/>
      </c>
      <c r="S96" s="47" t="str">
        <f t="shared" si="7"/>
        <v/>
      </c>
    </row>
    <row r="97">
      <c r="C97" s="54">
        <v>43167.0</v>
      </c>
      <c r="D97" s="58">
        <f t="shared" ref="D97:E97" si="202">IF(D96+$H$12&gt;$G$16,$H$12,D96+$H$12)</f>
        <v>19080</v>
      </c>
      <c r="E97" s="56">
        <f t="shared" si="202"/>
        <v>19080</v>
      </c>
      <c r="F97" s="58">
        <f t="shared" si="74"/>
        <v>19080</v>
      </c>
      <c r="G97" s="42" t="str">
        <f t="shared" si="75"/>
        <v/>
      </c>
      <c r="H97" s="58" t="str">
        <f t="shared" ref="H97:I97" si="203">if(E97=$H$12,1,"")</f>
        <v/>
      </c>
      <c r="I97" s="42" t="str">
        <f t="shared" si="203"/>
        <v/>
      </c>
      <c r="J97" s="47" t="str">
        <f t="shared" si="4"/>
        <v/>
      </c>
      <c r="L97" s="54">
        <v>43167.0</v>
      </c>
      <c r="M97" s="56">
        <f t="shared" ref="M97:N97" si="204">IF(M96+$H$12&gt;$G$16,$H$12,M96+$H$12)</f>
        <v>16430</v>
      </c>
      <c r="N97" s="56">
        <f t="shared" si="204"/>
        <v>16430</v>
      </c>
      <c r="O97" s="56">
        <f t="shared" si="10"/>
        <v>16430</v>
      </c>
      <c r="P97" s="42" t="str">
        <f t="shared" ref="P97:R97" si="205">if(M97=$H$12,1,"")</f>
        <v/>
      </c>
      <c r="Q97" s="44" t="str">
        <f t="shared" si="205"/>
        <v/>
      </c>
      <c r="R97" s="42" t="str">
        <f t="shared" si="205"/>
        <v/>
      </c>
      <c r="S97" s="47" t="str">
        <f t="shared" si="7"/>
        <v/>
      </c>
    </row>
    <row r="98">
      <c r="C98" s="54">
        <v>43168.0</v>
      </c>
      <c r="D98" s="58">
        <f t="shared" ref="D98:E98" si="206">IF(D97+$H$12&gt;$G$16,$H$12,D97+$H$12)</f>
        <v>19610</v>
      </c>
      <c r="E98" s="56">
        <f t="shared" si="206"/>
        <v>19610</v>
      </c>
      <c r="F98" s="58">
        <f t="shared" si="74"/>
        <v>19610</v>
      </c>
      <c r="G98" s="42" t="str">
        <f t="shared" si="75"/>
        <v/>
      </c>
      <c r="H98" s="58" t="str">
        <f t="shared" ref="H98:I98" si="207">if(E98=$H$12,1,"")</f>
        <v/>
      </c>
      <c r="I98" s="42" t="str">
        <f t="shared" si="207"/>
        <v/>
      </c>
      <c r="J98" s="47" t="str">
        <f t="shared" si="4"/>
        <v/>
      </c>
      <c r="L98" s="54">
        <v>43168.0</v>
      </c>
      <c r="M98" s="56">
        <f t="shared" ref="M98:N98" si="208">IF(M97+$H$12&gt;$G$16,$H$12,M97+$H$12)</f>
        <v>16960</v>
      </c>
      <c r="N98" s="56">
        <f t="shared" si="208"/>
        <v>16960</v>
      </c>
      <c r="O98" s="56">
        <f t="shared" si="10"/>
        <v>16960</v>
      </c>
      <c r="P98" s="42" t="str">
        <f t="shared" ref="P98:R98" si="209">if(M98=$H$12,1,"")</f>
        <v/>
      </c>
      <c r="Q98" s="44" t="str">
        <f t="shared" si="209"/>
        <v/>
      </c>
      <c r="R98" s="42" t="str">
        <f t="shared" si="209"/>
        <v/>
      </c>
      <c r="S98" s="47" t="str">
        <f t="shared" si="7"/>
        <v/>
      </c>
    </row>
    <row r="99">
      <c r="C99" s="54">
        <v>43169.0</v>
      </c>
      <c r="D99" s="58">
        <f t="shared" ref="D99:E99" si="210">IF(D98+$H$12&gt;$G$16,$H$12,D98+$H$12)</f>
        <v>530</v>
      </c>
      <c r="E99" s="56">
        <f t="shared" si="210"/>
        <v>530</v>
      </c>
      <c r="F99" s="58">
        <f t="shared" si="74"/>
        <v>530</v>
      </c>
      <c r="G99" s="42">
        <f t="shared" si="75"/>
        <v>1</v>
      </c>
      <c r="H99" s="58">
        <f t="shared" ref="H99:I99" si="211">if(E99=$H$12,1,"")</f>
        <v>1</v>
      </c>
      <c r="I99" s="42">
        <f t="shared" si="211"/>
        <v>1</v>
      </c>
      <c r="J99" s="47">
        <f t="shared" si="4"/>
        <v>1</v>
      </c>
      <c r="L99" s="54">
        <v>43169.0</v>
      </c>
      <c r="M99" s="56">
        <f t="shared" ref="M99:N99" si="212">IF(M98+$H$12&gt;$G$16,$H$12,M98+$H$12)</f>
        <v>17490</v>
      </c>
      <c r="N99" s="56">
        <f t="shared" si="212"/>
        <v>17490</v>
      </c>
      <c r="O99" s="56">
        <f t="shared" si="10"/>
        <v>17490</v>
      </c>
      <c r="P99" s="42" t="str">
        <f t="shared" ref="P99:R99" si="213">if(M99=$H$12,1,"")</f>
        <v/>
      </c>
      <c r="Q99" s="44" t="str">
        <f t="shared" si="213"/>
        <v/>
      </c>
      <c r="R99" s="42" t="str">
        <f t="shared" si="213"/>
        <v/>
      </c>
      <c r="S99" s="47" t="str">
        <f t="shared" si="7"/>
        <v/>
      </c>
    </row>
    <row r="100">
      <c r="C100" s="54">
        <v>43170.0</v>
      </c>
      <c r="D100" s="58">
        <f t="shared" ref="D100:E100" si="214">IF(D99+$H$12&gt;$G$16,$H$12,D99+$H$12)</f>
        <v>1060</v>
      </c>
      <c r="E100" s="56">
        <f t="shared" si="214"/>
        <v>1060</v>
      </c>
      <c r="F100" s="58">
        <f t="shared" si="74"/>
        <v>1060</v>
      </c>
      <c r="G100" s="42" t="str">
        <f t="shared" si="75"/>
        <v/>
      </c>
      <c r="H100" s="58" t="str">
        <f t="shared" ref="H100:I100" si="215">if(E100=$H$12,1,"")</f>
        <v/>
      </c>
      <c r="I100" s="42" t="str">
        <f t="shared" si="215"/>
        <v/>
      </c>
      <c r="J100" s="47" t="str">
        <f t="shared" si="4"/>
        <v/>
      </c>
      <c r="L100" s="54">
        <v>43170.0</v>
      </c>
      <c r="M100" s="56">
        <f t="shared" ref="M100:N100" si="216">IF(M99+$H$12&gt;$G$16,$H$12,M99+$H$12)</f>
        <v>18020</v>
      </c>
      <c r="N100" s="56">
        <f t="shared" si="216"/>
        <v>18020</v>
      </c>
      <c r="O100" s="56">
        <f t="shared" si="10"/>
        <v>18020</v>
      </c>
      <c r="P100" s="42" t="str">
        <f t="shared" ref="P100:R100" si="217">if(M100=$H$12,1,"")</f>
        <v/>
      </c>
      <c r="Q100" s="44" t="str">
        <f t="shared" si="217"/>
        <v/>
      </c>
      <c r="R100" s="42" t="str">
        <f t="shared" si="217"/>
        <v/>
      </c>
      <c r="S100" s="47" t="str">
        <f t="shared" si="7"/>
        <v/>
      </c>
    </row>
    <row r="101">
      <c r="C101" s="54">
        <v>43171.0</v>
      </c>
      <c r="D101" s="58">
        <f t="shared" ref="D101:E101" si="218">IF(D100+$H$12&gt;$G$16,$H$12,D100+$H$12)</f>
        <v>1590</v>
      </c>
      <c r="E101" s="56">
        <f t="shared" si="218"/>
        <v>1590</v>
      </c>
      <c r="F101" s="58">
        <f t="shared" si="74"/>
        <v>1590</v>
      </c>
      <c r="G101" s="42" t="str">
        <f t="shared" si="75"/>
        <v/>
      </c>
      <c r="H101" s="58" t="str">
        <f t="shared" ref="H101:I101" si="219">if(E101=$H$12,1,"")</f>
        <v/>
      </c>
      <c r="I101" s="42" t="str">
        <f t="shared" si="219"/>
        <v/>
      </c>
      <c r="J101" s="47" t="str">
        <f t="shared" si="4"/>
        <v/>
      </c>
      <c r="L101" s="54">
        <v>43171.0</v>
      </c>
      <c r="M101" s="56">
        <f t="shared" ref="M101:N101" si="220">IF(M100+$H$12&gt;$G$16,$H$12,M100+$H$12)</f>
        <v>18550</v>
      </c>
      <c r="N101" s="56">
        <f t="shared" si="220"/>
        <v>18550</v>
      </c>
      <c r="O101" s="56">
        <f t="shared" si="10"/>
        <v>18550</v>
      </c>
      <c r="P101" s="42" t="str">
        <f t="shared" ref="P101:R101" si="221">if(M101=$H$12,1,"")</f>
        <v/>
      </c>
      <c r="Q101" s="44" t="str">
        <f t="shared" si="221"/>
        <v/>
      </c>
      <c r="R101" s="42" t="str">
        <f t="shared" si="221"/>
        <v/>
      </c>
      <c r="S101" s="47" t="str">
        <f t="shared" si="7"/>
        <v/>
      </c>
    </row>
    <row r="102">
      <c r="C102" s="54">
        <v>43172.0</v>
      </c>
      <c r="D102" s="58">
        <f t="shared" ref="D102:E102" si="222">IF(D101+$H$12&gt;$G$16,$H$12,D101+$H$12)</f>
        <v>2120</v>
      </c>
      <c r="E102" s="56">
        <f t="shared" si="222"/>
        <v>2120</v>
      </c>
      <c r="F102" s="58">
        <f t="shared" si="74"/>
        <v>2120</v>
      </c>
      <c r="G102" s="42" t="str">
        <f t="shared" si="75"/>
        <v/>
      </c>
      <c r="H102" s="58" t="str">
        <f t="shared" ref="H102:I102" si="223">if(E102=$H$12,1,"")</f>
        <v/>
      </c>
      <c r="I102" s="42" t="str">
        <f t="shared" si="223"/>
        <v/>
      </c>
      <c r="J102" s="47" t="str">
        <f t="shared" si="4"/>
        <v/>
      </c>
      <c r="L102" s="54">
        <v>43172.0</v>
      </c>
      <c r="M102" s="56">
        <f t="shared" ref="M102:N102" si="224">IF(M101+$H$12&gt;$G$16,$H$12,M101+$H$12)</f>
        <v>19080</v>
      </c>
      <c r="N102" s="56">
        <f t="shared" si="224"/>
        <v>19080</v>
      </c>
      <c r="O102" s="56">
        <f t="shared" si="10"/>
        <v>19080</v>
      </c>
      <c r="P102" s="42" t="str">
        <f t="shared" ref="P102:R102" si="225">if(M102=$H$12,1,"")</f>
        <v/>
      </c>
      <c r="Q102" s="44" t="str">
        <f t="shared" si="225"/>
        <v/>
      </c>
      <c r="R102" s="42" t="str">
        <f t="shared" si="225"/>
        <v/>
      </c>
      <c r="S102" s="47" t="str">
        <f t="shared" si="7"/>
        <v/>
      </c>
    </row>
    <row r="103">
      <c r="C103" s="54">
        <v>43173.0</v>
      </c>
      <c r="D103" s="58">
        <f t="shared" ref="D103:E103" si="226">IF(D102+$H$12&gt;$G$16,$H$12,D102+$H$12)</f>
        <v>2650</v>
      </c>
      <c r="E103" s="56">
        <f t="shared" si="226"/>
        <v>2650</v>
      </c>
      <c r="F103" s="58">
        <f t="shared" si="74"/>
        <v>2650</v>
      </c>
      <c r="G103" s="42" t="str">
        <f t="shared" si="75"/>
        <v/>
      </c>
      <c r="H103" s="58" t="str">
        <f t="shared" ref="H103:I103" si="227">if(E103=$H$12,1,"")</f>
        <v/>
      </c>
      <c r="I103" s="42" t="str">
        <f t="shared" si="227"/>
        <v/>
      </c>
      <c r="J103" s="47" t="str">
        <f t="shared" si="4"/>
        <v/>
      </c>
      <c r="L103" s="54">
        <v>43173.0</v>
      </c>
      <c r="M103" s="56">
        <f t="shared" ref="M103:N103" si="228">IF(M102+$H$12&gt;$G$16,$H$12,M102+$H$12)</f>
        <v>19610</v>
      </c>
      <c r="N103" s="56">
        <f t="shared" si="228"/>
        <v>19610</v>
      </c>
      <c r="O103" s="56">
        <f t="shared" si="10"/>
        <v>19610</v>
      </c>
      <c r="P103" s="42" t="str">
        <f t="shared" ref="P103:R103" si="229">if(M103=$H$12,1,"")</f>
        <v/>
      </c>
      <c r="Q103" s="44" t="str">
        <f t="shared" si="229"/>
        <v/>
      </c>
      <c r="R103" s="42" t="str">
        <f t="shared" si="229"/>
        <v/>
      </c>
      <c r="S103" s="47" t="str">
        <f t="shared" si="7"/>
        <v/>
      </c>
    </row>
    <row r="104">
      <c r="C104" s="54">
        <v>43174.0</v>
      </c>
      <c r="D104" s="58">
        <f t="shared" ref="D104:E104" si="230">IF(D103+$H$12&gt;$G$16,$H$12,D103+$H$12)</f>
        <v>3180</v>
      </c>
      <c r="E104" s="56">
        <f t="shared" si="230"/>
        <v>3180</v>
      </c>
      <c r="F104" s="58">
        <f t="shared" si="74"/>
        <v>3180</v>
      </c>
      <c r="G104" s="42" t="str">
        <f t="shared" si="75"/>
        <v/>
      </c>
      <c r="H104" s="58" t="str">
        <f t="shared" ref="H104:I104" si="231">if(E104=$H$12,1,"")</f>
        <v/>
      </c>
      <c r="I104" s="42" t="str">
        <f t="shared" si="231"/>
        <v/>
      </c>
      <c r="J104" s="47" t="str">
        <f t="shared" si="4"/>
        <v/>
      </c>
      <c r="L104" s="54">
        <v>43174.0</v>
      </c>
      <c r="M104" s="56">
        <f t="shared" ref="M104:N104" si="232">IF(M103+$H$12&gt;$G$16,$H$12,M103+$H$12)</f>
        <v>530</v>
      </c>
      <c r="N104" s="56">
        <f t="shared" si="232"/>
        <v>530</v>
      </c>
      <c r="O104" s="56">
        <f t="shared" si="10"/>
        <v>530</v>
      </c>
      <c r="P104" s="42">
        <f t="shared" ref="P104:R104" si="233">if(M104=$H$12,1,"")</f>
        <v>1</v>
      </c>
      <c r="Q104" s="44">
        <f t="shared" si="233"/>
        <v>1</v>
      </c>
      <c r="R104" s="42">
        <f t="shared" si="233"/>
        <v>1</v>
      </c>
      <c r="S104" s="47">
        <f t="shared" si="7"/>
        <v>1</v>
      </c>
    </row>
    <row r="105">
      <c r="C105" s="54">
        <v>43175.0</v>
      </c>
      <c r="D105" s="58">
        <f t="shared" ref="D105:E105" si="234">IF(D104+$H$12&gt;$G$16,$H$12,D104+$H$12)</f>
        <v>3710</v>
      </c>
      <c r="E105" s="56">
        <f t="shared" si="234"/>
        <v>3710</v>
      </c>
      <c r="F105" s="58">
        <f t="shared" si="74"/>
        <v>3710</v>
      </c>
      <c r="G105" s="42" t="str">
        <f t="shared" si="75"/>
        <v/>
      </c>
      <c r="H105" s="58" t="str">
        <f t="shared" ref="H105:I105" si="235">if(E105=$H$12,1,"")</f>
        <v/>
      </c>
      <c r="I105" s="42" t="str">
        <f t="shared" si="235"/>
        <v/>
      </c>
      <c r="J105" s="47" t="str">
        <f t="shared" si="4"/>
        <v/>
      </c>
      <c r="L105" s="54">
        <v>43175.0</v>
      </c>
      <c r="M105" s="56">
        <f t="shared" ref="M105:N105" si="236">IF(M104+$H$12&gt;$G$16,$H$12,M104+$H$12)</f>
        <v>1060</v>
      </c>
      <c r="N105" s="56">
        <f t="shared" si="236"/>
        <v>1060</v>
      </c>
      <c r="O105" s="56">
        <f t="shared" si="10"/>
        <v>1060</v>
      </c>
      <c r="P105" s="42" t="str">
        <f t="shared" ref="P105:R105" si="237">if(M105=$H$12,1,"")</f>
        <v/>
      </c>
      <c r="Q105" s="44" t="str">
        <f t="shared" si="237"/>
        <v/>
      </c>
      <c r="R105" s="42" t="str">
        <f t="shared" si="237"/>
        <v/>
      </c>
      <c r="S105" s="47" t="str">
        <f t="shared" si="7"/>
        <v/>
      </c>
    </row>
    <row r="106">
      <c r="C106" s="54">
        <v>43176.0</v>
      </c>
      <c r="D106" s="58">
        <f t="shared" ref="D106:E106" si="238">IF(D105+$H$12&gt;$G$16,$H$12,D105+$H$12)</f>
        <v>4240</v>
      </c>
      <c r="E106" s="56">
        <f t="shared" si="238"/>
        <v>4240</v>
      </c>
      <c r="F106" s="58">
        <f t="shared" si="74"/>
        <v>4240</v>
      </c>
      <c r="G106" s="42" t="str">
        <f t="shared" si="75"/>
        <v/>
      </c>
      <c r="H106" s="58" t="str">
        <f t="shared" ref="H106:I106" si="239">if(E106=$H$12,1,"")</f>
        <v/>
      </c>
      <c r="I106" s="42" t="str">
        <f t="shared" si="239"/>
        <v/>
      </c>
      <c r="J106" s="47" t="str">
        <f t="shared" si="4"/>
        <v/>
      </c>
      <c r="L106" s="54">
        <v>43176.0</v>
      </c>
      <c r="M106" s="56">
        <f t="shared" ref="M106:N106" si="240">IF(M105+$H$12&gt;$G$16,$H$12,M105+$H$12)</f>
        <v>1590</v>
      </c>
      <c r="N106" s="56">
        <f t="shared" si="240"/>
        <v>1590</v>
      </c>
      <c r="O106" s="56">
        <f t="shared" si="10"/>
        <v>1590</v>
      </c>
      <c r="P106" s="42" t="str">
        <f t="shared" ref="P106:R106" si="241">if(M106=$H$12,1,"")</f>
        <v/>
      </c>
      <c r="Q106" s="44" t="str">
        <f t="shared" si="241"/>
        <v/>
      </c>
      <c r="R106" s="42" t="str">
        <f t="shared" si="241"/>
        <v/>
      </c>
      <c r="S106" s="47" t="str">
        <f t="shared" si="7"/>
        <v/>
      </c>
    </row>
    <row r="107">
      <c r="C107" s="54">
        <v>43177.0</v>
      </c>
      <c r="D107" s="58">
        <f t="shared" ref="D107:E107" si="242">IF(D106+$H$12&gt;$G$16,$H$12,D106+$H$12)</f>
        <v>4770</v>
      </c>
      <c r="E107" s="56">
        <f t="shared" si="242"/>
        <v>4770</v>
      </c>
      <c r="F107" s="58">
        <f t="shared" si="74"/>
        <v>4770</v>
      </c>
      <c r="G107" s="42" t="str">
        <f t="shared" si="75"/>
        <v/>
      </c>
      <c r="H107" s="58" t="str">
        <f t="shared" ref="H107:I107" si="243">if(E107=$H$12,1,"")</f>
        <v/>
      </c>
      <c r="I107" s="42" t="str">
        <f t="shared" si="243"/>
        <v/>
      </c>
      <c r="J107" s="47" t="str">
        <f t="shared" si="4"/>
        <v/>
      </c>
      <c r="L107" s="54">
        <v>43177.0</v>
      </c>
      <c r="M107" s="56">
        <f t="shared" ref="M107:N107" si="244">IF(M106+$H$12&gt;$G$16,$H$12,M106+$H$12)</f>
        <v>2120</v>
      </c>
      <c r="N107" s="56">
        <f t="shared" si="244"/>
        <v>2120</v>
      </c>
      <c r="O107" s="56">
        <f t="shared" si="10"/>
        <v>2120</v>
      </c>
      <c r="P107" s="42" t="str">
        <f t="shared" ref="P107:R107" si="245">if(M107=$H$12,1,"")</f>
        <v/>
      </c>
      <c r="Q107" s="44" t="str">
        <f t="shared" si="245"/>
        <v/>
      </c>
      <c r="R107" s="42" t="str">
        <f t="shared" si="245"/>
        <v/>
      </c>
      <c r="S107" s="47" t="str">
        <f t="shared" si="7"/>
        <v/>
      </c>
    </row>
    <row r="108">
      <c r="C108" s="54">
        <v>43178.0</v>
      </c>
      <c r="D108" s="58">
        <f t="shared" ref="D108:E108" si="246">IF(D107+$H$12&gt;$G$16,$H$12,D107+$H$12)</f>
        <v>5300</v>
      </c>
      <c r="E108" s="56">
        <f t="shared" si="246"/>
        <v>5300</v>
      </c>
      <c r="F108" s="58">
        <f t="shared" si="74"/>
        <v>5300</v>
      </c>
      <c r="G108" s="42" t="str">
        <f t="shared" si="75"/>
        <v/>
      </c>
      <c r="H108" s="58" t="str">
        <f t="shared" ref="H108:I108" si="247">if(E108=$H$12,1,"")</f>
        <v/>
      </c>
      <c r="I108" s="42" t="str">
        <f t="shared" si="247"/>
        <v/>
      </c>
      <c r="J108" s="47" t="str">
        <f t="shared" si="4"/>
        <v/>
      </c>
      <c r="L108" s="54">
        <v>43178.0</v>
      </c>
      <c r="M108" s="56">
        <f t="shared" ref="M108:N108" si="248">IF(M107+$H$12&gt;$G$16,$H$12,M107+$H$12)</f>
        <v>2650</v>
      </c>
      <c r="N108" s="56">
        <f t="shared" si="248"/>
        <v>2650</v>
      </c>
      <c r="O108" s="56">
        <f t="shared" si="10"/>
        <v>2650</v>
      </c>
      <c r="P108" s="42" t="str">
        <f t="shared" ref="P108:R108" si="249">if(M108=$H$12,1,"")</f>
        <v/>
      </c>
      <c r="Q108" s="44" t="str">
        <f t="shared" si="249"/>
        <v/>
      </c>
      <c r="R108" s="42" t="str">
        <f t="shared" si="249"/>
        <v/>
      </c>
      <c r="S108" s="47" t="str">
        <f t="shared" si="7"/>
        <v/>
      </c>
    </row>
    <row r="109">
      <c r="C109" s="54">
        <v>43179.0</v>
      </c>
      <c r="D109" s="58">
        <f t="shared" ref="D109:E109" si="250">IF(D108+$H$12&gt;$G$16,$H$12,D108+$H$12)</f>
        <v>5830</v>
      </c>
      <c r="E109" s="56">
        <f t="shared" si="250"/>
        <v>5830</v>
      </c>
      <c r="F109" s="58">
        <f t="shared" si="74"/>
        <v>5830</v>
      </c>
      <c r="G109" s="42" t="str">
        <f t="shared" si="75"/>
        <v/>
      </c>
      <c r="H109" s="58" t="str">
        <f t="shared" ref="H109:I109" si="251">if(E109=$H$12,1,"")</f>
        <v/>
      </c>
      <c r="I109" s="42" t="str">
        <f t="shared" si="251"/>
        <v/>
      </c>
      <c r="J109" s="47" t="str">
        <f t="shared" si="4"/>
        <v/>
      </c>
      <c r="L109" s="54">
        <v>43179.0</v>
      </c>
      <c r="M109" s="56">
        <f t="shared" ref="M109:N109" si="252">IF(M108+$H$12&gt;$G$16,$H$12,M108+$H$12)</f>
        <v>3180</v>
      </c>
      <c r="N109" s="56">
        <f t="shared" si="252"/>
        <v>3180</v>
      </c>
      <c r="O109" s="56">
        <f t="shared" si="10"/>
        <v>3180</v>
      </c>
      <c r="P109" s="42" t="str">
        <f t="shared" ref="P109:R109" si="253">if(M109=$H$12,1,"")</f>
        <v/>
      </c>
      <c r="Q109" s="44" t="str">
        <f t="shared" si="253"/>
        <v/>
      </c>
      <c r="R109" s="42" t="str">
        <f t="shared" si="253"/>
        <v/>
      </c>
      <c r="S109" s="47" t="str">
        <f t="shared" si="7"/>
        <v/>
      </c>
    </row>
    <row r="110">
      <c r="C110" s="54">
        <v>43180.0</v>
      </c>
      <c r="D110" s="58">
        <f t="shared" ref="D110:E110" si="254">IF(D109+$H$12&gt;$G$16,$H$12,D109+$H$12)</f>
        <v>6360</v>
      </c>
      <c r="E110" s="56">
        <f t="shared" si="254"/>
        <v>6360</v>
      </c>
      <c r="F110" s="58">
        <f t="shared" si="74"/>
        <v>6360</v>
      </c>
      <c r="G110" s="42" t="str">
        <f t="shared" si="75"/>
        <v/>
      </c>
      <c r="H110" s="58" t="str">
        <f t="shared" ref="H110:I110" si="255">if(E110=$H$12,1,"")</f>
        <v/>
      </c>
      <c r="I110" s="42" t="str">
        <f t="shared" si="255"/>
        <v/>
      </c>
      <c r="J110" s="47" t="str">
        <f t="shared" si="4"/>
        <v/>
      </c>
      <c r="L110" s="54">
        <v>43180.0</v>
      </c>
      <c r="M110" s="56">
        <f t="shared" ref="M110:N110" si="256">IF(M109+$H$12&gt;$G$16,$H$12,M109+$H$12)</f>
        <v>3710</v>
      </c>
      <c r="N110" s="56">
        <f t="shared" si="256"/>
        <v>3710</v>
      </c>
      <c r="O110" s="56">
        <f t="shared" si="10"/>
        <v>3710</v>
      </c>
      <c r="P110" s="42" t="str">
        <f t="shared" ref="P110:R110" si="257">if(M110=$H$12,1,"")</f>
        <v/>
      </c>
      <c r="Q110" s="44" t="str">
        <f t="shared" si="257"/>
        <v/>
      </c>
      <c r="R110" s="42" t="str">
        <f t="shared" si="257"/>
        <v/>
      </c>
      <c r="S110" s="47" t="str">
        <f t="shared" si="7"/>
        <v/>
      </c>
    </row>
    <row r="111">
      <c r="C111" s="54">
        <v>43181.0</v>
      </c>
      <c r="D111" s="58">
        <f t="shared" ref="D111:E111" si="258">IF(D110+$H$12&gt;$G$16,$H$12,D110+$H$12)</f>
        <v>6890</v>
      </c>
      <c r="E111" s="56">
        <f t="shared" si="258"/>
        <v>6890</v>
      </c>
      <c r="F111" s="58">
        <f t="shared" si="74"/>
        <v>6890</v>
      </c>
      <c r="G111" s="42" t="str">
        <f t="shared" si="75"/>
        <v/>
      </c>
      <c r="H111" s="58" t="str">
        <f t="shared" ref="H111:I111" si="259">if(E111=$H$12,1,"")</f>
        <v/>
      </c>
      <c r="I111" s="42" t="str">
        <f t="shared" si="259"/>
        <v/>
      </c>
      <c r="J111" s="47" t="str">
        <f t="shared" si="4"/>
        <v/>
      </c>
      <c r="L111" s="54">
        <v>43181.0</v>
      </c>
      <c r="M111" s="56">
        <f t="shared" ref="M111:N111" si="260">IF(M110+$H$12&gt;$G$16,$H$12,M110+$H$12)</f>
        <v>4240</v>
      </c>
      <c r="N111" s="56">
        <f t="shared" si="260"/>
        <v>4240</v>
      </c>
      <c r="O111" s="56">
        <f t="shared" si="10"/>
        <v>4240</v>
      </c>
      <c r="P111" s="42" t="str">
        <f t="shared" ref="P111:R111" si="261">if(M111=$H$12,1,"")</f>
        <v/>
      </c>
      <c r="Q111" s="44" t="str">
        <f t="shared" si="261"/>
        <v/>
      </c>
      <c r="R111" s="42" t="str">
        <f t="shared" si="261"/>
        <v/>
      </c>
      <c r="S111" s="47" t="str">
        <f t="shared" si="7"/>
        <v/>
      </c>
    </row>
    <row r="112">
      <c r="C112" s="54">
        <v>43182.0</v>
      </c>
      <c r="D112" s="58">
        <f t="shared" ref="D112:E112" si="262">IF(D111+$H$12&gt;$G$16,$H$12,D111+$H$12)</f>
        <v>7420</v>
      </c>
      <c r="E112" s="56">
        <f t="shared" si="262"/>
        <v>7420</v>
      </c>
      <c r="F112" s="58">
        <f t="shared" si="74"/>
        <v>7420</v>
      </c>
      <c r="G112" s="42" t="str">
        <f t="shared" si="75"/>
        <v/>
      </c>
      <c r="H112" s="58" t="str">
        <f t="shared" ref="H112:I112" si="263">if(E112=$H$12,1,"")</f>
        <v/>
      </c>
      <c r="I112" s="42" t="str">
        <f t="shared" si="263"/>
        <v/>
      </c>
      <c r="J112" s="47" t="str">
        <f t="shared" si="4"/>
        <v/>
      </c>
      <c r="L112" s="54">
        <v>43182.0</v>
      </c>
      <c r="M112" s="56">
        <f t="shared" ref="M112:N112" si="264">IF(M111+$H$12&gt;$G$16,$H$12,M111+$H$12)</f>
        <v>4770</v>
      </c>
      <c r="N112" s="56">
        <f t="shared" si="264"/>
        <v>4770</v>
      </c>
      <c r="O112" s="56">
        <f t="shared" si="10"/>
        <v>4770</v>
      </c>
      <c r="P112" s="42" t="str">
        <f t="shared" ref="P112:R112" si="265">if(M112=$H$12,1,"")</f>
        <v/>
      </c>
      <c r="Q112" s="44" t="str">
        <f t="shared" si="265"/>
        <v/>
      </c>
      <c r="R112" s="42" t="str">
        <f t="shared" si="265"/>
        <v/>
      </c>
      <c r="S112" s="47" t="str">
        <f t="shared" si="7"/>
        <v/>
      </c>
    </row>
    <row r="113">
      <c r="C113" s="54">
        <v>43183.0</v>
      </c>
      <c r="D113" s="58">
        <f t="shared" ref="D113:E113" si="266">IF(D112+$H$12&gt;$G$16,$H$12,D112+$H$12)</f>
        <v>7950</v>
      </c>
      <c r="E113" s="56">
        <f t="shared" si="266"/>
        <v>7950</v>
      </c>
      <c r="F113" s="58">
        <f t="shared" si="74"/>
        <v>7950</v>
      </c>
      <c r="G113" s="42" t="str">
        <f t="shared" si="75"/>
        <v/>
      </c>
      <c r="H113" s="58" t="str">
        <f t="shared" ref="H113:I113" si="267">if(E113=$H$12,1,"")</f>
        <v/>
      </c>
      <c r="I113" s="42" t="str">
        <f t="shared" si="267"/>
        <v/>
      </c>
      <c r="J113" s="47" t="str">
        <f t="shared" si="4"/>
        <v/>
      </c>
      <c r="L113" s="54">
        <v>43183.0</v>
      </c>
      <c r="M113" s="56">
        <f t="shared" ref="M113:N113" si="268">IF(M112+$H$12&gt;$G$16,$H$12,M112+$H$12)</f>
        <v>5300</v>
      </c>
      <c r="N113" s="56">
        <f t="shared" si="268"/>
        <v>5300</v>
      </c>
      <c r="O113" s="56">
        <f t="shared" si="10"/>
        <v>5300</v>
      </c>
      <c r="P113" s="42" t="str">
        <f t="shared" ref="P113:R113" si="269">if(M113=$H$12,1,"")</f>
        <v/>
      </c>
      <c r="Q113" s="44" t="str">
        <f t="shared" si="269"/>
        <v/>
      </c>
      <c r="R113" s="42" t="str">
        <f t="shared" si="269"/>
        <v/>
      </c>
      <c r="S113" s="47" t="str">
        <f t="shared" si="7"/>
        <v/>
      </c>
    </row>
    <row r="114">
      <c r="C114" s="54">
        <v>43184.0</v>
      </c>
      <c r="D114" s="58">
        <f t="shared" ref="D114:E114" si="270">IF(D113+$H$12&gt;$G$16,$H$12,D113+$H$12)</f>
        <v>8480</v>
      </c>
      <c r="E114" s="56">
        <f t="shared" si="270"/>
        <v>8480</v>
      </c>
      <c r="F114" s="58">
        <f t="shared" si="74"/>
        <v>8480</v>
      </c>
      <c r="G114" s="42" t="str">
        <f t="shared" si="75"/>
        <v/>
      </c>
      <c r="H114" s="58" t="str">
        <f t="shared" ref="H114:I114" si="271">if(E114=$H$12,1,"")</f>
        <v/>
      </c>
      <c r="I114" s="42" t="str">
        <f t="shared" si="271"/>
        <v/>
      </c>
      <c r="J114" s="47" t="str">
        <f t="shared" si="4"/>
        <v/>
      </c>
      <c r="L114" s="54">
        <v>43184.0</v>
      </c>
      <c r="M114" s="56">
        <f t="shared" ref="M114:N114" si="272">IF(M113+$H$12&gt;$G$16,$H$12,M113+$H$12)</f>
        <v>5830</v>
      </c>
      <c r="N114" s="56">
        <f t="shared" si="272"/>
        <v>5830</v>
      </c>
      <c r="O114" s="56">
        <f t="shared" si="10"/>
        <v>5830</v>
      </c>
      <c r="P114" s="42" t="str">
        <f t="shared" ref="P114:R114" si="273">if(M114=$H$12,1,"")</f>
        <v/>
      </c>
      <c r="Q114" s="44" t="str">
        <f t="shared" si="273"/>
        <v/>
      </c>
      <c r="R114" s="42" t="str">
        <f t="shared" si="273"/>
        <v/>
      </c>
      <c r="S114" s="47" t="str">
        <f t="shared" si="7"/>
        <v/>
      </c>
    </row>
    <row r="115">
      <c r="C115" s="54">
        <v>43185.0</v>
      </c>
      <c r="D115" s="58">
        <f t="shared" ref="D115:E115" si="274">IF(D114+$H$12&gt;$G$16,$H$12,D114+$H$12)</f>
        <v>9010</v>
      </c>
      <c r="E115" s="56">
        <f t="shared" si="274"/>
        <v>9010</v>
      </c>
      <c r="F115" s="58">
        <f t="shared" si="74"/>
        <v>9010</v>
      </c>
      <c r="G115" s="42" t="str">
        <f t="shared" si="75"/>
        <v/>
      </c>
      <c r="H115" s="58" t="str">
        <f t="shared" ref="H115:I115" si="275">if(E115=$H$12,1,"")</f>
        <v/>
      </c>
      <c r="I115" s="42" t="str">
        <f t="shared" si="275"/>
        <v/>
      </c>
      <c r="J115" s="47" t="str">
        <f t="shared" si="4"/>
        <v/>
      </c>
      <c r="L115" s="54">
        <v>43185.0</v>
      </c>
      <c r="M115" s="56">
        <f t="shared" ref="M115:N115" si="276">IF(M114+$H$12&gt;$G$16,$H$12,M114+$H$12)</f>
        <v>6360</v>
      </c>
      <c r="N115" s="56">
        <f t="shared" si="276"/>
        <v>6360</v>
      </c>
      <c r="O115" s="56">
        <f t="shared" si="10"/>
        <v>6360</v>
      </c>
      <c r="P115" s="42" t="str">
        <f t="shared" ref="P115:R115" si="277">if(M115=$H$12,1,"")</f>
        <v/>
      </c>
      <c r="Q115" s="44" t="str">
        <f t="shared" si="277"/>
        <v/>
      </c>
      <c r="R115" s="42" t="str">
        <f t="shared" si="277"/>
        <v/>
      </c>
      <c r="S115" s="47" t="str">
        <f t="shared" si="7"/>
        <v/>
      </c>
    </row>
    <row r="116">
      <c r="C116" s="54">
        <v>43186.0</v>
      </c>
      <c r="D116" s="58">
        <f t="shared" ref="D116:E116" si="278">IF(D115+$H$12&gt;$G$16,$H$12,D115+$H$12)</f>
        <v>9540</v>
      </c>
      <c r="E116" s="56">
        <f t="shared" si="278"/>
        <v>9540</v>
      </c>
      <c r="F116" s="58">
        <f t="shared" si="74"/>
        <v>9540</v>
      </c>
      <c r="G116" s="42" t="str">
        <f t="shared" si="75"/>
        <v/>
      </c>
      <c r="H116" s="58" t="str">
        <f t="shared" ref="H116:I116" si="279">if(E116=$H$12,1,"")</f>
        <v/>
      </c>
      <c r="I116" s="42" t="str">
        <f t="shared" si="279"/>
        <v/>
      </c>
      <c r="J116" s="47" t="str">
        <f t="shared" si="4"/>
        <v/>
      </c>
      <c r="L116" s="54">
        <v>43186.0</v>
      </c>
      <c r="M116" s="56">
        <f t="shared" ref="M116:N116" si="280">IF(M115+$H$12&gt;$G$16,$H$12,M115+$H$12)</f>
        <v>6890</v>
      </c>
      <c r="N116" s="56">
        <f t="shared" si="280"/>
        <v>6890</v>
      </c>
      <c r="O116" s="56">
        <f t="shared" si="10"/>
        <v>6890</v>
      </c>
      <c r="P116" s="42" t="str">
        <f t="shared" ref="P116:R116" si="281">if(M116=$H$12,1,"")</f>
        <v/>
      </c>
      <c r="Q116" s="44" t="str">
        <f t="shared" si="281"/>
        <v/>
      </c>
      <c r="R116" s="42" t="str">
        <f t="shared" si="281"/>
        <v/>
      </c>
      <c r="S116" s="47" t="str">
        <f t="shared" si="7"/>
        <v/>
      </c>
    </row>
    <row r="117">
      <c r="C117" s="54">
        <v>43187.0</v>
      </c>
      <c r="D117" s="58">
        <f t="shared" ref="D117:E117" si="282">IF(D116+$H$12&gt;$G$16,$H$12,D116+$H$12)</f>
        <v>10070</v>
      </c>
      <c r="E117" s="56">
        <f t="shared" si="282"/>
        <v>10070</v>
      </c>
      <c r="F117" s="58">
        <f t="shared" si="74"/>
        <v>10070</v>
      </c>
      <c r="G117" s="42" t="str">
        <f t="shared" si="75"/>
        <v/>
      </c>
      <c r="H117" s="58" t="str">
        <f t="shared" ref="H117:I117" si="283">if(E117=$H$12,1,"")</f>
        <v/>
      </c>
      <c r="I117" s="42" t="str">
        <f t="shared" si="283"/>
        <v/>
      </c>
      <c r="J117" s="47" t="str">
        <f t="shared" si="4"/>
        <v/>
      </c>
      <c r="L117" s="54">
        <v>43187.0</v>
      </c>
      <c r="M117" s="56">
        <f t="shared" ref="M117:N117" si="284">IF(M116+$H$12&gt;$G$16,$H$12,M116+$H$12)</f>
        <v>7420</v>
      </c>
      <c r="N117" s="56">
        <f t="shared" si="284"/>
        <v>7420</v>
      </c>
      <c r="O117" s="56">
        <f t="shared" si="10"/>
        <v>7420</v>
      </c>
      <c r="P117" s="42" t="str">
        <f t="shared" ref="P117:R117" si="285">if(M117=$H$12,1,"")</f>
        <v/>
      </c>
      <c r="Q117" s="44" t="str">
        <f t="shared" si="285"/>
        <v/>
      </c>
      <c r="R117" s="42" t="str">
        <f t="shared" si="285"/>
        <v/>
      </c>
      <c r="S117" s="47" t="str">
        <f t="shared" si="7"/>
        <v/>
      </c>
    </row>
    <row r="118">
      <c r="C118" s="54">
        <v>43188.0</v>
      </c>
      <c r="D118" s="58">
        <f t="shared" ref="D118:E118" si="286">IF(D117+$H$12&gt;$G$16,$H$12,D117+$H$12)</f>
        <v>10600</v>
      </c>
      <c r="E118" s="56">
        <f t="shared" si="286"/>
        <v>10600</v>
      </c>
      <c r="F118" s="58">
        <f t="shared" si="74"/>
        <v>10600</v>
      </c>
      <c r="G118" s="42" t="str">
        <f t="shared" si="75"/>
        <v/>
      </c>
      <c r="H118" s="58" t="str">
        <f t="shared" ref="H118:I118" si="287">if(E118=$H$12,1,"")</f>
        <v/>
      </c>
      <c r="I118" s="42" t="str">
        <f t="shared" si="287"/>
        <v/>
      </c>
      <c r="J118" s="47" t="str">
        <f t="shared" si="4"/>
        <v/>
      </c>
      <c r="L118" s="54">
        <v>43188.0</v>
      </c>
      <c r="M118" s="56">
        <f t="shared" ref="M118:N118" si="288">IF(M117+$H$12&gt;$G$16,$H$12,M117+$H$12)</f>
        <v>7950</v>
      </c>
      <c r="N118" s="56">
        <f t="shared" si="288"/>
        <v>7950</v>
      </c>
      <c r="O118" s="56">
        <f t="shared" si="10"/>
        <v>7950</v>
      </c>
      <c r="P118" s="42" t="str">
        <f t="shared" ref="P118:R118" si="289">if(M118=$H$12,1,"")</f>
        <v/>
      </c>
      <c r="Q118" s="44" t="str">
        <f t="shared" si="289"/>
        <v/>
      </c>
      <c r="R118" s="42" t="str">
        <f t="shared" si="289"/>
        <v/>
      </c>
      <c r="S118" s="47" t="str">
        <f t="shared" si="7"/>
        <v/>
      </c>
    </row>
    <row r="119">
      <c r="C119" s="54">
        <v>43189.0</v>
      </c>
      <c r="D119" s="58">
        <f t="shared" ref="D119:E119" si="290">IF(D118+$H$12&gt;$G$16,$H$12,D118+$H$12)</f>
        <v>11130</v>
      </c>
      <c r="E119" s="56">
        <f t="shared" si="290"/>
        <v>11130</v>
      </c>
      <c r="F119" s="58">
        <f t="shared" si="74"/>
        <v>11130</v>
      </c>
      <c r="G119" s="42" t="str">
        <f t="shared" si="75"/>
        <v/>
      </c>
      <c r="H119" s="58" t="str">
        <f t="shared" ref="H119:I119" si="291">if(E119=$H$12,1,"")</f>
        <v/>
      </c>
      <c r="I119" s="42" t="str">
        <f t="shared" si="291"/>
        <v/>
      </c>
      <c r="J119" s="47" t="str">
        <f t="shared" si="4"/>
        <v/>
      </c>
      <c r="L119" s="54">
        <v>43189.0</v>
      </c>
      <c r="M119" s="56">
        <f t="shared" ref="M119:N119" si="292">IF(M118+$H$12&gt;$G$16,$H$12,M118+$H$12)</f>
        <v>8480</v>
      </c>
      <c r="N119" s="56">
        <f t="shared" si="292"/>
        <v>8480</v>
      </c>
      <c r="O119" s="56">
        <f t="shared" si="10"/>
        <v>8480</v>
      </c>
      <c r="P119" s="42" t="str">
        <f t="shared" ref="P119:R119" si="293">if(M119=$H$12,1,"")</f>
        <v/>
      </c>
      <c r="Q119" s="44" t="str">
        <f t="shared" si="293"/>
        <v/>
      </c>
      <c r="R119" s="42" t="str">
        <f t="shared" si="293"/>
        <v/>
      </c>
      <c r="S119" s="47" t="str">
        <f t="shared" si="7"/>
        <v/>
      </c>
    </row>
    <row r="120">
      <c r="C120" s="54">
        <v>43190.0</v>
      </c>
      <c r="D120" s="58">
        <f t="shared" ref="D120:E120" si="294">IF(D119+$H$12&gt;$G$16,$H$12,D119+$H$12)</f>
        <v>11660</v>
      </c>
      <c r="E120" s="56">
        <f t="shared" si="294"/>
        <v>11660</v>
      </c>
      <c r="F120" s="58">
        <f t="shared" si="74"/>
        <v>11660</v>
      </c>
      <c r="G120" s="42" t="str">
        <f t="shared" si="75"/>
        <v/>
      </c>
      <c r="H120" s="58" t="str">
        <f t="shared" ref="H120:I120" si="295">if(E120=$H$12,1,"")</f>
        <v/>
      </c>
      <c r="I120" s="42" t="str">
        <f t="shared" si="295"/>
        <v/>
      </c>
      <c r="J120" s="47" t="str">
        <f t="shared" si="4"/>
        <v/>
      </c>
      <c r="L120" s="54">
        <v>43190.0</v>
      </c>
      <c r="M120" s="56">
        <f t="shared" ref="M120:N120" si="296">IF(M119+$H$12&gt;$G$16,$H$12,M119+$H$12)</f>
        <v>9010</v>
      </c>
      <c r="N120" s="56">
        <f t="shared" si="296"/>
        <v>9010</v>
      </c>
      <c r="O120" s="56">
        <f t="shared" si="10"/>
        <v>9010</v>
      </c>
      <c r="P120" s="42" t="str">
        <f t="shared" ref="P120:R120" si="297">if(M120=$H$12,1,"")</f>
        <v/>
      </c>
      <c r="Q120" s="44" t="str">
        <f t="shared" si="297"/>
        <v/>
      </c>
      <c r="R120" s="42" t="str">
        <f t="shared" si="297"/>
        <v/>
      </c>
      <c r="S120" s="47" t="str">
        <f t="shared" si="7"/>
        <v/>
      </c>
    </row>
    <row r="121">
      <c r="C121" s="54">
        <v>43191.0</v>
      </c>
      <c r="D121" s="58">
        <f t="shared" ref="D121:E121" si="298">IF(D120+$H$12&gt;$G$16,$H$12,D120+$H$12)</f>
        <v>12190</v>
      </c>
      <c r="E121" s="56">
        <f t="shared" si="298"/>
        <v>12190</v>
      </c>
      <c r="F121" s="58">
        <f t="shared" si="74"/>
        <v>12190</v>
      </c>
      <c r="G121" s="42" t="str">
        <f t="shared" si="75"/>
        <v/>
      </c>
      <c r="H121" s="58" t="str">
        <f t="shared" ref="H121:I121" si="299">if(E121=$H$12,1,"")</f>
        <v/>
      </c>
      <c r="I121" s="42" t="str">
        <f t="shared" si="299"/>
        <v/>
      </c>
      <c r="J121" s="47" t="str">
        <f t="shared" si="4"/>
        <v/>
      </c>
      <c r="L121" s="54">
        <v>43191.0</v>
      </c>
      <c r="M121" s="56">
        <f t="shared" ref="M121:N121" si="300">IF(M120+$H$12&gt;$G$16,$H$12,M120+$H$12)</f>
        <v>9540</v>
      </c>
      <c r="N121" s="56">
        <f t="shared" si="300"/>
        <v>9540</v>
      </c>
      <c r="O121" s="56">
        <f t="shared" si="10"/>
        <v>9540</v>
      </c>
      <c r="P121" s="42" t="str">
        <f t="shared" ref="P121:R121" si="301">if(M121=$H$12,1,"")</f>
        <v/>
      </c>
      <c r="Q121" s="44" t="str">
        <f t="shared" si="301"/>
        <v/>
      </c>
      <c r="R121" s="42" t="str">
        <f t="shared" si="301"/>
        <v/>
      </c>
      <c r="S121" s="47" t="str">
        <f t="shared" si="7"/>
        <v/>
      </c>
    </row>
    <row r="122">
      <c r="C122" s="54">
        <v>43192.0</v>
      </c>
      <c r="D122" s="58">
        <f t="shared" ref="D122:E122" si="302">IF(D121+$H$12&gt;$G$16,$H$12,D121+$H$12)</f>
        <v>12720</v>
      </c>
      <c r="E122" s="56">
        <f t="shared" si="302"/>
        <v>12720</v>
      </c>
      <c r="F122" s="58">
        <f t="shared" si="74"/>
        <v>12720</v>
      </c>
      <c r="G122" s="42" t="str">
        <f t="shared" si="75"/>
        <v/>
      </c>
      <c r="H122" s="58" t="str">
        <f t="shared" ref="H122:I122" si="303">if(E122=$H$12,1,"")</f>
        <v/>
      </c>
      <c r="I122" s="42" t="str">
        <f t="shared" si="303"/>
        <v/>
      </c>
      <c r="J122" s="47" t="str">
        <f t="shared" si="4"/>
        <v/>
      </c>
      <c r="L122" s="54">
        <v>43192.0</v>
      </c>
      <c r="M122" s="56">
        <f t="shared" ref="M122:N122" si="304">IF(M121+$H$12&gt;$G$16,$H$12,M121+$H$12)</f>
        <v>10070</v>
      </c>
      <c r="N122" s="56">
        <f t="shared" si="304"/>
        <v>10070</v>
      </c>
      <c r="O122" s="56">
        <f t="shared" si="10"/>
        <v>10070</v>
      </c>
      <c r="P122" s="42" t="str">
        <f t="shared" ref="P122:R122" si="305">if(M122=$H$12,1,"")</f>
        <v/>
      </c>
      <c r="Q122" s="44" t="str">
        <f t="shared" si="305"/>
        <v/>
      </c>
      <c r="R122" s="42" t="str">
        <f t="shared" si="305"/>
        <v/>
      </c>
      <c r="S122" s="47" t="str">
        <f t="shared" si="7"/>
        <v/>
      </c>
    </row>
    <row r="123">
      <c r="C123" s="54">
        <v>43193.0</v>
      </c>
      <c r="D123" s="58">
        <f t="shared" ref="D123:E123" si="306">IF(D122+$H$12&gt;$G$16,$H$12,D122+$H$12)</f>
        <v>13250</v>
      </c>
      <c r="E123" s="56">
        <f t="shared" si="306"/>
        <v>13250</v>
      </c>
      <c r="F123" s="58">
        <f t="shared" si="74"/>
        <v>13250</v>
      </c>
      <c r="G123" s="42" t="str">
        <f t="shared" si="75"/>
        <v/>
      </c>
      <c r="H123" s="58" t="str">
        <f t="shared" ref="H123:I123" si="307">if(E123=$H$12,1,"")</f>
        <v/>
      </c>
      <c r="I123" s="42" t="str">
        <f t="shared" si="307"/>
        <v/>
      </c>
      <c r="J123" s="47" t="str">
        <f t="shared" si="4"/>
        <v/>
      </c>
      <c r="L123" s="54">
        <v>43193.0</v>
      </c>
      <c r="M123" s="56">
        <f t="shared" ref="M123:N123" si="308">IF(M122+$H$12&gt;$G$16,$H$12,M122+$H$12)</f>
        <v>10600</v>
      </c>
      <c r="N123" s="56">
        <f t="shared" si="308"/>
        <v>10600</v>
      </c>
      <c r="O123" s="56">
        <f t="shared" si="10"/>
        <v>10600</v>
      </c>
      <c r="P123" s="42" t="str">
        <f t="shared" ref="P123:R123" si="309">if(M123=$H$12,1,"")</f>
        <v/>
      </c>
      <c r="Q123" s="44" t="str">
        <f t="shared" si="309"/>
        <v/>
      </c>
      <c r="R123" s="42" t="str">
        <f t="shared" si="309"/>
        <v/>
      </c>
      <c r="S123" s="47" t="str">
        <f t="shared" si="7"/>
        <v/>
      </c>
    </row>
    <row r="124">
      <c r="C124" s="54">
        <v>43194.0</v>
      </c>
      <c r="D124" s="58">
        <f t="shared" ref="D124:E124" si="310">IF(D123+$H$12&gt;$G$16,$H$12,D123+$H$12)</f>
        <v>13780</v>
      </c>
      <c r="E124" s="56">
        <f t="shared" si="310"/>
        <v>13780</v>
      </c>
      <c r="F124" s="58">
        <f t="shared" si="74"/>
        <v>13780</v>
      </c>
      <c r="G124" s="42" t="str">
        <f t="shared" si="75"/>
        <v/>
      </c>
      <c r="H124" s="58" t="str">
        <f t="shared" ref="H124:I124" si="311">if(E124=$H$12,1,"")</f>
        <v/>
      </c>
      <c r="I124" s="42" t="str">
        <f t="shared" si="311"/>
        <v/>
      </c>
      <c r="J124" s="47" t="str">
        <f t="shared" si="4"/>
        <v/>
      </c>
      <c r="L124" s="54">
        <v>43194.0</v>
      </c>
      <c r="M124" s="56">
        <f t="shared" ref="M124:N124" si="312">IF(M123+$H$12&gt;$G$16,$H$12,M123+$H$12)</f>
        <v>11130</v>
      </c>
      <c r="N124" s="56">
        <f t="shared" si="312"/>
        <v>11130</v>
      </c>
      <c r="O124" s="56">
        <f t="shared" si="10"/>
        <v>11130</v>
      </c>
      <c r="P124" s="42" t="str">
        <f t="shared" ref="P124:R124" si="313">if(M124=$H$12,1,"")</f>
        <v/>
      </c>
      <c r="Q124" s="44" t="str">
        <f t="shared" si="313"/>
        <v/>
      </c>
      <c r="R124" s="42" t="str">
        <f t="shared" si="313"/>
        <v/>
      </c>
      <c r="S124" s="47" t="str">
        <f t="shared" si="7"/>
        <v/>
      </c>
    </row>
    <row r="125">
      <c r="C125" s="54">
        <v>43195.0</v>
      </c>
      <c r="D125" s="58">
        <f t="shared" ref="D125:E125" si="314">IF(D124+$H$12&gt;$G$16,$H$12,D124+$H$12)</f>
        <v>14310</v>
      </c>
      <c r="E125" s="56">
        <f t="shared" si="314"/>
        <v>14310</v>
      </c>
      <c r="F125" s="58">
        <f t="shared" si="74"/>
        <v>14310</v>
      </c>
      <c r="G125" s="42" t="str">
        <f t="shared" si="75"/>
        <v/>
      </c>
      <c r="H125" s="58" t="str">
        <f t="shared" ref="H125:I125" si="315">if(E125=$H$12,1,"")</f>
        <v/>
      </c>
      <c r="I125" s="42" t="str">
        <f t="shared" si="315"/>
        <v/>
      </c>
      <c r="J125" s="47" t="str">
        <f t="shared" si="4"/>
        <v/>
      </c>
      <c r="L125" s="54">
        <v>43195.0</v>
      </c>
      <c r="M125" s="56">
        <f t="shared" ref="M125:N125" si="316">IF(M124+$H$12&gt;$G$16,$H$12,M124+$H$12)</f>
        <v>11660</v>
      </c>
      <c r="N125" s="56">
        <f t="shared" si="316"/>
        <v>11660</v>
      </c>
      <c r="O125" s="56">
        <f t="shared" si="10"/>
        <v>11660</v>
      </c>
      <c r="P125" s="42" t="str">
        <f t="shared" ref="P125:R125" si="317">if(M125=$H$12,1,"")</f>
        <v/>
      </c>
      <c r="Q125" s="44" t="str">
        <f t="shared" si="317"/>
        <v/>
      </c>
      <c r="R125" s="42" t="str">
        <f t="shared" si="317"/>
        <v/>
      </c>
      <c r="S125" s="47" t="str">
        <f t="shared" si="7"/>
        <v/>
      </c>
    </row>
    <row r="126">
      <c r="C126" s="54">
        <v>43196.0</v>
      </c>
      <c r="D126" s="58">
        <f t="shared" ref="D126:E126" si="318">IF(D125+$H$12&gt;$G$16,$H$12,D125+$H$12)</f>
        <v>14840</v>
      </c>
      <c r="E126" s="56">
        <f t="shared" si="318"/>
        <v>14840</v>
      </c>
      <c r="F126" s="58">
        <f t="shared" si="74"/>
        <v>14840</v>
      </c>
      <c r="G126" s="42" t="str">
        <f t="shared" si="75"/>
        <v/>
      </c>
      <c r="H126" s="58" t="str">
        <f t="shared" ref="H126:I126" si="319">if(E126=$H$12,1,"")</f>
        <v/>
      </c>
      <c r="I126" s="42" t="str">
        <f t="shared" si="319"/>
        <v/>
      </c>
      <c r="J126" s="47" t="str">
        <f t="shared" si="4"/>
        <v/>
      </c>
      <c r="L126" s="54">
        <v>43196.0</v>
      </c>
      <c r="M126" s="56">
        <f t="shared" ref="M126:N126" si="320">IF(M125+$H$12&gt;$G$16,$H$12,M125+$H$12)</f>
        <v>12190</v>
      </c>
      <c r="N126" s="56">
        <f t="shared" si="320"/>
        <v>12190</v>
      </c>
      <c r="O126" s="56">
        <f t="shared" si="10"/>
        <v>12190</v>
      </c>
      <c r="P126" s="42" t="str">
        <f t="shared" ref="P126:R126" si="321">if(M126=$H$12,1,"")</f>
        <v/>
      </c>
      <c r="Q126" s="44" t="str">
        <f t="shared" si="321"/>
        <v/>
      </c>
      <c r="R126" s="42" t="str">
        <f t="shared" si="321"/>
        <v/>
      </c>
      <c r="S126" s="47" t="str">
        <f t="shared" si="7"/>
        <v/>
      </c>
    </row>
    <row r="127">
      <c r="C127" s="54">
        <v>43197.0</v>
      </c>
      <c r="D127" s="58">
        <f t="shared" ref="D127:E127" si="322">IF(D126+$H$12&gt;$G$16,$H$12,D126+$H$12)</f>
        <v>15370</v>
      </c>
      <c r="E127" s="56">
        <f t="shared" si="322"/>
        <v>15370</v>
      </c>
      <c r="F127" s="58">
        <f t="shared" si="74"/>
        <v>15370</v>
      </c>
      <c r="G127" s="42" t="str">
        <f t="shared" si="75"/>
        <v/>
      </c>
      <c r="H127" s="58" t="str">
        <f t="shared" ref="H127:I127" si="323">if(E127=$H$12,1,"")</f>
        <v/>
      </c>
      <c r="I127" s="42" t="str">
        <f t="shared" si="323"/>
        <v/>
      </c>
      <c r="J127" s="47" t="str">
        <f t="shared" si="4"/>
        <v/>
      </c>
      <c r="L127" s="54">
        <v>43197.0</v>
      </c>
      <c r="M127" s="56">
        <f t="shared" ref="M127:N127" si="324">IF(M126+$H$12&gt;$G$16,$H$12,M126+$H$12)</f>
        <v>12720</v>
      </c>
      <c r="N127" s="56">
        <f t="shared" si="324"/>
        <v>12720</v>
      </c>
      <c r="O127" s="56">
        <f t="shared" si="10"/>
        <v>12720</v>
      </c>
      <c r="P127" s="42" t="str">
        <f t="shared" ref="P127:R127" si="325">if(M127=$H$12,1,"")</f>
        <v/>
      </c>
      <c r="Q127" s="44" t="str">
        <f t="shared" si="325"/>
        <v/>
      </c>
      <c r="R127" s="42" t="str">
        <f t="shared" si="325"/>
        <v/>
      </c>
      <c r="S127" s="47" t="str">
        <f t="shared" si="7"/>
        <v/>
      </c>
    </row>
    <row r="128">
      <c r="C128" s="54">
        <v>43198.0</v>
      </c>
      <c r="D128" s="58">
        <f t="shared" ref="D128:E128" si="326">IF(D127+$H$12&gt;$G$16,$H$12,D127+$H$12)</f>
        <v>15900</v>
      </c>
      <c r="E128" s="56">
        <f t="shared" si="326"/>
        <v>15900</v>
      </c>
      <c r="F128" s="58">
        <f t="shared" si="74"/>
        <v>15900</v>
      </c>
      <c r="G128" s="42" t="str">
        <f t="shared" si="75"/>
        <v/>
      </c>
      <c r="H128" s="58" t="str">
        <f t="shared" ref="H128:I128" si="327">if(E128=$H$12,1,"")</f>
        <v/>
      </c>
      <c r="I128" s="42" t="str">
        <f t="shared" si="327"/>
        <v/>
      </c>
      <c r="J128" s="47" t="str">
        <f t="shared" si="4"/>
        <v/>
      </c>
      <c r="L128" s="54">
        <v>43198.0</v>
      </c>
      <c r="M128" s="56">
        <f t="shared" ref="M128:N128" si="328">IF(M127+$H$12&gt;$G$16,$H$12,M127+$H$12)</f>
        <v>13250</v>
      </c>
      <c r="N128" s="56">
        <f t="shared" si="328"/>
        <v>13250</v>
      </c>
      <c r="O128" s="56">
        <f t="shared" si="10"/>
        <v>13250</v>
      </c>
      <c r="P128" s="42" t="str">
        <f t="shared" ref="P128:R128" si="329">if(M128=$H$12,1,"")</f>
        <v/>
      </c>
      <c r="Q128" s="44" t="str">
        <f t="shared" si="329"/>
        <v/>
      </c>
      <c r="R128" s="42" t="str">
        <f t="shared" si="329"/>
        <v/>
      </c>
      <c r="S128" s="47" t="str">
        <f t="shared" si="7"/>
        <v/>
      </c>
    </row>
    <row r="129">
      <c r="C129" s="54">
        <v>43199.0</v>
      </c>
      <c r="D129" s="58">
        <f t="shared" ref="D129:E129" si="330">IF(D128+$H$12&gt;$G$16,$H$12,D128+$H$12)</f>
        <v>16430</v>
      </c>
      <c r="E129" s="56">
        <f t="shared" si="330"/>
        <v>16430</v>
      </c>
      <c r="F129" s="58">
        <f t="shared" si="74"/>
        <v>16430</v>
      </c>
      <c r="G129" s="42" t="str">
        <f t="shared" si="75"/>
        <v/>
      </c>
      <c r="H129" s="58" t="str">
        <f t="shared" ref="H129:I129" si="331">if(E129=$H$12,1,"")</f>
        <v/>
      </c>
      <c r="I129" s="42" t="str">
        <f t="shared" si="331"/>
        <v/>
      </c>
      <c r="J129" s="47" t="str">
        <f t="shared" si="4"/>
        <v/>
      </c>
      <c r="L129" s="54">
        <v>43199.0</v>
      </c>
      <c r="M129" s="56">
        <f t="shared" ref="M129:N129" si="332">IF(M128+$H$12&gt;$G$16,$H$12,M128+$H$12)</f>
        <v>13780</v>
      </c>
      <c r="N129" s="56">
        <f t="shared" si="332"/>
        <v>13780</v>
      </c>
      <c r="O129" s="56">
        <f t="shared" si="10"/>
        <v>13780</v>
      </c>
      <c r="P129" s="42" t="str">
        <f t="shared" ref="P129:R129" si="333">if(M129=$H$12,1,"")</f>
        <v/>
      </c>
      <c r="Q129" s="44" t="str">
        <f t="shared" si="333"/>
        <v/>
      </c>
      <c r="R129" s="42" t="str">
        <f t="shared" si="333"/>
        <v/>
      </c>
      <c r="S129" s="47" t="str">
        <f t="shared" si="7"/>
        <v/>
      </c>
    </row>
    <row r="130">
      <c r="C130" s="54">
        <v>43200.0</v>
      </c>
      <c r="D130" s="58">
        <f t="shared" ref="D130:E130" si="334">IF(D129+$H$12&gt;$G$16,$H$12,D129+$H$12)</f>
        <v>16960</v>
      </c>
      <c r="E130" s="56">
        <f t="shared" si="334"/>
        <v>16960</v>
      </c>
      <c r="F130" s="58">
        <f t="shared" si="74"/>
        <v>16960</v>
      </c>
      <c r="G130" s="42" t="str">
        <f t="shared" si="75"/>
        <v/>
      </c>
      <c r="H130" s="58" t="str">
        <f t="shared" ref="H130:I130" si="335">if(E130=$H$12,1,"")</f>
        <v/>
      </c>
      <c r="I130" s="42" t="str">
        <f t="shared" si="335"/>
        <v/>
      </c>
      <c r="J130" s="47" t="str">
        <f t="shared" si="4"/>
        <v/>
      </c>
      <c r="L130" s="54">
        <v>43200.0</v>
      </c>
      <c r="M130" s="56">
        <f t="shared" ref="M130:N130" si="336">IF(M129+$H$12&gt;$G$16,$H$12,M129+$H$12)</f>
        <v>14310</v>
      </c>
      <c r="N130" s="56">
        <f t="shared" si="336"/>
        <v>14310</v>
      </c>
      <c r="O130" s="56">
        <f t="shared" si="10"/>
        <v>14310</v>
      </c>
      <c r="P130" s="42" t="str">
        <f t="shared" ref="P130:R130" si="337">if(M130=$H$12,1,"")</f>
        <v/>
      </c>
      <c r="Q130" s="44" t="str">
        <f t="shared" si="337"/>
        <v/>
      </c>
      <c r="R130" s="42" t="str">
        <f t="shared" si="337"/>
        <v/>
      </c>
      <c r="S130" s="47" t="str">
        <f t="shared" si="7"/>
        <v/>
      </c>
    </row>
    <row r="131">
      <c r="C131" s="54">
        <v>43201.0</v>
      </c>
      <c r="D131" s="58">
        <f t="shared" ref="D131:E131" si="338">IF(D130+$H$12&gt;$G$16,$H$12,D130+$H$12)</f>
        <v>17490</v>
      </c>
      <c r="E131" s="56">
        <f t="shared" si="338"/>
        <v>17490</v>
      </c>
      <c r="F131" s="58">
        <f t="shared" si="74"/>
        <v>17490</v>
      </c>
      <c r="G131" s="42" t="str">
        <f t="shared" si="75"/>
        <v/>
      </c>
      <c r="H131" s="58" t="str">
        <f t="shared" ref="H131:I131" si="339">if(E131=$H$12,1,"")</f>
        <v/>
      </c>
      <c r="I131" s="42" t="str">
        <f t="shared" si="339"/>
        <v/>
      </c>
      <c r="J131" s="47" t="str">
        <f t="shared" si="4"/>
        <v/>
      </c>
      <c r="L131" s="54">
        <v>43201.0</v>
      </c>
      <c r="M131" s="56">
        <f t="shared" ref="M131:N131" si="340">IF(M130+$H$12&gt;$G$16,$H$12,M130+$H$12)</f>
        <v>14840</v>
      </c>
      <c r="N131" s="56">
        <f t="shared" si="340"/>
        <v>14840</v>
      </c>
      <c r="O131" s="56">
        <f t="shared" si="10"/>
        <v>14840</v>
      </c>
      <c r="P131" s="42" t="str">
        <f t="shared" ref="P131:R131" si="341">if(M131=$H$12,1,"")</f>
        <v/>
      </c>
      <c r="Q131" s="44" t="str">
        <f t="shared" si="341"/>
        <v/>
      </c>
      <c r="R131" s="42" t="str">
        <f t="shared" si="341"/>
        <v/>
      </c>
      <c r="S131" s="47" t="str">
        <f t="shared" si="7"/>
        <v/>
      </c>
    </row>
    <row r="132">
      <c r="C132" s="54">
        <v>43202.0</v>
      </c>
      <c r="D132" s="58">
        <f t="shared" ref="D132:E132" si="342">IF(D131+$H$12&gt;$G$16,$H$12,D131+$H$12)</f>
        <v>18020</v>
      </c>
      <c r="E132" s="56">
        <f t="shared" si="342"/>
        <v>18020</v>
      </c>
      <c r="F132" s="58">
        <f t="shared" si="74"/>
        <v>18020</v>
      </c>
      <c r="G132" s="42" t="str">
        <f t="shared" si="75"/>
        <v/>
      </c>
      <c r="H132" s="58" t="str">
        <f t="shared" ref="H132:I132" si="343">if(E132=$H$12,1,"")</f>
        <v/>
      </c>
      <c r="I132" s="42" t="str">
        <f t="shared" si="343"/>
        <v/>
      </c>
      <c r="J132" s="47" t="str">
        <f t="shared" si="4"/>
        <v/>
      </c>
      <c r="L132" s="54">
        <v>43202.0</v>
      </c>
      <c r="M132" s="56">
        <f t="shared" ref="M132:N132" si="344">IF(M131+$H$12&gt;$G$16,$H$12,M131+$H$12)</f>
        <v>15370</v>
      </c>
      <c r="N132" s="56">
        <f t="shared" si="344"/>
        <v>15370</v>
      </c>
      <c r="O132" s="56">
        <f t="shared" si="10"/>
        <v>15370</v>
      </c>
      <c r="P132" s="42" t="str">
        <f t="shared" ref="P132:R132" si="345">if(M132=$H$12,1,"")</f>
        <v/>
      </c>
      <c r="Q132" s="44" t="str">
        <f t="shared" si="345"/>
        <v/>
      </c>
      <c r="R132" s="42" t="str">
        <f t="shared" si="345"/>
        <v/>
      </c>
      <c r="S132" s="47" t="str">
        <f t="shared" si="7"/>
        <v/>
      </c>
    </row>
    <row r="133">
      <c r="C133" s="54">
        <v>43203.0</v>
      </c>
      <c r="D133" s="58">
        <f t="shared" ref="D133:E133" si="346">IF(D132+$H$12&gt;$G$16,$H$12,D132+$H$12)</f>
        <v>18550</v>
      </c>
      <c r="E133" s="56">
        <f t="shared" si="346"/>
        <v>18550</v>
      </c>
      <c r="F133" s="58">
        <f t="shared" si="74"/>
        <v>18550</v>
      </c>
      <c r="G133" s="42" t="str">
        <f t="shared" si="75"/>
        <v/>
      </c>
      <c r="H133" s="58" t="str">
        <f t="shared" ref="H133:I133" si="347">if(E133=$H$12,1,"")</f>
        <v/>
      </c>
      <c r="I133" s="42" t="str">
        <f t="shared" si="347"/>
        <v/>
      </c>
      <c r="J133" s="47" t="str">
        <f t="shared" si="4"/>
        <v/>
      </c>
      <c r="L133" s="54">
        <v>43203.0</v>
      </c>
      <c r="M133" s="56">
        <f t="shared" ref="M133:N133" si="348">IF(M132+$H$12&gt;$G$16,$H$12,M132+$H$12)</f>
        <v>15900</v>
      </c>
      <c r="N133" s="56">
        <f t="shared" si="348"/>
        <v>15900</v>
      </c>
      <c r="O133" s="56">
        <f t="shared" si="10"/>
        <v>15900</v>
      </c>
      <c r="P133" s="42" t="str">
        <f t="shared" ref="P133:R133" si="349">if(M133=$H$12,1,"")</f>
        <v/>
      </c>
      <c r="Q133" s="44" t="str">
        <f t="shared" si="349"/>
        <v/>
      </c>
      <c r="R133" s="42" t="str">
        <f t="shared" si="349"/>
        <v/>
      </c>
      <c r="S133" s="47" t="str">
        <f t="shared" si="7"/>
        <v/>
      </c>
    </row>
    <row r="134">
      <c r="C134" s="54">
        <v>43204.0</v>
      </c>
      <c r="D134" s="58">
        <f t="shared" ref="D134:E134" si="350">IF(D133+$H$12&gt;$G$16,$H$12,D133+$H$12)</f>
        <v>19080</v>
      </c>
      <c r="E134" s="56">
        <f t="shared" si="350"/>
        <v>19080</v>
      </c>
      <c r="F134" s="58">
        <f t="shared" si="74"/>
        <v>19080</v>
      </c>
      <c r="G134" s="42" t="str">
        <f t="shared" si="75"/>
        <v/>
      </c>
      <c r="H134" s="58" t="str">
        <f t="shared" ref="H134:I134" si="351">if(E134=$H$12,1,"")</f>
        <v/>
      </c>
      <c r="I134" s="42" t="str">
        <f t="shared" si="351"/>
        <v/>
      </c>
      <c r="J134" s="47" t="str">
        <f t="shared" si="4"/>
        <v/>
      </c>
      <c r="L134" s="54">
        <v>43204.0</v>
      </c>
      <c r="M134" s="56">
        <f t="shared" ref="M134:N134" si="352">IF(M133+$H$12&gt;$G$16,$H$12,M133+$H$12)</f>
        <v>16430</v>
      </c>
      <c r="N134" s="56">
        <f t="shared" si="352"/>
        <v>16430</v>
      </c>
      <c r="O134" s="56">
        <f t="shared" si="10"/>
        <v>16430</v>
      </c>
      <c r="P134" s="42" t="str">
        <f t="shared" ref="P134:R134" si="353">if(M134=$H$12,1,"")</f>
        <v/>
      </c>
      <c r="Q134" s="44" t="str">
        <f t="shared" si="353"/>
        <v/>
      </c>
      <c r="R134" s="42" t="str">
        <f t="shared" si="353"/>
        <v/>
      </c>
      <c r="S134" s="47" t="str">
        <f t="shared" si="7"/>
        <v/>
      </c>
    </row>
    <row r="135">
      <c r="C135" s="54">
        <v>43205.0</v>
      </c>
      <c r="D135" s="58">
        <f t="shared" ref="D135:E135" si="354">IF(D134+$H$12&gt;$G$16,$H$12,D134+$H$12)</f>
        <v>19610</v>
      </c>
      <c r="E135" s="56">
        <f t="shared" si="354"/>
        <v>19610</v>
      </c>
      <c r="F135" s="58">
        <f t="shared" si="74"/>
        <v>19610</v>
      </c>
      <c r="G135" s="42" t="str">
        <f t="shared" si="75"/>
        <v/>
      </c>
      <c r="H135" s="58" t="str">
        <f t="shared" ref="H135:I135" si="355">if(E135=$H$12,1,"")</f>
        <v/>
      </c>
      <c r="I135" s="42" t="str">
        <f t="shared" si="355"/>
        <v/>
      </c>
      <c r="J135" s="47" t="str">
        <f t="shared" si="4"/>
        <v/>
      </c>
      <c r="L135" s="54">
        <v>43205.0</v>
      </c>
      <c r="M135" s="56">
        <f t="shared" ref="M135:N135" si="356">IF(M134+$H$12&gt;$G$16,$H$12,M134+$H$12)</f>
        <v>16960</v>
      </c>
      <c r="N135" s="56">
        <f t="shared" si="356"/>
        <v>16960</v>
      </c>
      <c r="O135" s="56">
        <f t="shared" si="10"/>
        <v>16960</v>
      </c>
      <c r="P135" s="42" t="str">
        <f t="shared" ref="P135:R135" si="357">if(M135=$H$12,1,"")</f>
        <v/>
      </c>
      <c r="Q135" s="44" t="str">
        <f t="shared" si="357"/>
        <v/>
      </c>
      <c r="R135" s="42" t="str">
        <f t="shared" si="357"/>
        <v/>
      </c>
      <c r="S135" s="47" t="str">
        <f t="shared" si="7"/>
        <v/>
      </c>
    </row>
    <row r="136">
      <c r="C136" s="54">
        <v>43206.0</v>
      </c>
      <c r="D136" s="58">
        <f t="shared" ref="D136:E136" si="358">IF(D135+$H$12&gt;$G$16,$H$12,D135+$H$12)</f>
        <v>530</v>
      </c>
      <c r="E136" s="56">
        <f t="shared" si="358"/>
        <v>530</v>
      </c>
      <c r="F136" s="58">
        <f t="shared" si="74"/>
        <v>530</v>
      </c>
      <c r="G136" s="42">
        <f t="shared" si="75"/>
        <v>1</v>
      </c>
      <c r="H136" s="58">
        <f t="shared" ref="H136:I136" si="359">if(E136=$H$12,1,"")</f>
        <v>1</v>
      </c>
      <c r="I136" s="42">
        <f t="shared" si="359"/>
        <v>1</v>
      </c>
      <c r="J136" s="47">
        <f t="shared" si="4"/>
        <v>1</v>
      </c>
      <c r="L136" s="54">
        <v>43206.0</v>
      </c>
      <c r="M136" s="56">
        <f t="shared" ref="M136:N136" si="360">IF(M135+$H$12&gt;$G$16,$H$12,M135+$H$12)</f>
        <v>17490</v>
      </c>
      <c r="N136" s="56">
        <f t="shared" si="360"/>
        <v>17490</v>
      </c>
      <c r="O136" s="56">
        <f t="shared" si="10"/>
        <v>17490</v>
      </c>
      <c r="P136" s="42" t="str">
        <f t="shared" ref="P136:R136" si="361">if(M136=$H$12,1,"")</f>
        <v/>
      </c>
      <c r="Q136" s="44" t="str">
        <f t="shared" si="361"/>
        <v/>
      </c>
      <c r="R136" s="42" t="str">
        <f t="shared" si="361"/>
        <v/>
      </c>
      <c r="S136" s="47" t="str">
        <f t="shared" si="7"/>
        <v/>
      </c>
    </row>
    <row r="137">
      <c r="C137" s="54">
        <v>43207.0</v>
      </c>
      <c r="D137" s="58">
        <f t="shared" ref="D137:E137" si="362">IF(D136+$H$12&gt;$G$16,$H$12,D136+$H$12)</f>
        <v>1060</v>
      </c>
      <c r="E137" s="56">
        <f t="shared" si="362"/>
        <v>1060</v>
      </c>
      <c r="F137" s="58">
        <f t="shared" si="74"/>
        <v>1060</v>
      </c>
      <c r="G137" s="42" t="str">
        <f t="shared" si="75"/>
        <v/>
      </c>
      <c r="H137" s="58" t="str">
        <f t="shared" ref="H137:I137" si="363">if(E137=$H$12,1,"")</f>
        <v/>
      </c>
      <c r="I137" s="42" t="str">
        <f t="shared" si="363"/>
        <v/>
      </c>
      <c r="J137" s="47" t="str">
        <f t="shared" si="4"/>
        <v/>
      </c>
      <c r="L137" s="54">
        <v>43207.0</v>
      </c>
      <c r="M137" s="56">
        <f t="shared" ref="M137:N137" si="364">IF(M136+$H$12&gt;$G$16,$H$12,M136+$H$12)</f>
        <v>18020</v>
      </c>
      <c r="N137" s="56">
        <f t="shared" si="364"/>
        <v>18020</v>
      </c>
      <c r="O137" s="56">
        <f t="shared" si="10"/>
        <v>18020</v>
      </c>
      <c r="P137" s="42" t="str">
        <f t="shared" ref="P137:R137" si="365">if(M137=$H$12,1,"")</f>
        <v/>
      </c>
      <c r="Q137" s="44" t="str">
        <f t="shared" si="365"/>
        <v/>
      </c>
      <c r="R137" s="42" t="str">
        <f t="shared" si="365"/>
        <v/>
      </c>
      <c r="S137" s="47" t="str">
        <f t="shared" si="7"/>
        <v/>
      </c>
    </row>
    <row r="138">
      <c r="C138" s="54">
        <v>43208.0</v>
      </c>
      <c r="D138" s="58">
        <f t="shared" ref="D138:E138" si="366">IF(D137+$H$12&gt;$G$16,$H$12,D137+$H$12)</f>
        <v>1590</v>
      </c>
      <c r="E138" s="56">
        <f t="shared" si="366"/>
        <v>1590</v>
      </c>
      <c r="F138" s="58">
        <f t="shared" si="74"/>
        <v>1590</v>
      </c>
      <c r="G138" s="42" t="str">
        <f t="shared" si="75"/>
        <v/>
      </c>
      <c r="H138" s="58" t="str">
        <f t="shared" ref="H138:I138" si="367">if(E138=$H$12,1,"")</f>
        <v/>
      </c>
      <c r="I138" s="42" t="str">
        <f t="shared" si="367"/>
        <v/>
      </c>
      <c r="J138" s="47" t="str">
        <f t="shared" si="4"/>
        <v/>
      </c>
      <c r="L138" s="54">
        <v>43208.0</v>
      </c>
      <c r="M138" s="56">
        <f t="shared" ref="M138:N138" si="368">IF(M137+$H$12&gt;$G$16,$H$12,M137+$H$12)</f>
        <v>18550</v>
      </c>
      <c r="N138" s="56">
        <f t="shared" si="368"/>
        <v>18550</v>
      </c>
      <c r="O138" s="56">
        <f t="shared" si="10"/>
        <v>18550</v>
      </c>
      <c r="P138" s="42" t="str">
        <f t="shared" ref="P138:R138" si="369">if(M138=$H$12,1,"")</f>
        <v/>
      </c>
      <c r="Q138" s="44" t="str">
        <f t="shared" si="369"/>
        <v/>
      </c>
      <c r="R138" s="42" t="str">
        <f t="shared" si="369"/>
        <v/>
      </c>
      <c r="S138" s="47" t="str">
        <f t="shared" si="7"/>
        <v/>
      </c>
    </row>
    <row r="139">
      <c r="C139" s="54">
        <v>43209.0</v>
      </c>
      <c r="D139" s="58">
        <f t="shared" ref="D139:E139" si="370">IF(D138+$H$12&gt;$G$16,$H$12,D138+$H$12)</f>
        <v>2120</v>
      </c>
      <c r="E139" s="56">
        <f t="shared" si="370"/>
        <v>2120</v>
      </c>
      <c r="F139" s="58">
        <f t="shared" si="74"/>
        <v>2120</v>
      </c>
      <c r="G139" s="42" t="str">
        <f t="shared" si="75"/>
        <v/>
      </c>
      <c r="H139" s="58" t="str">
        <f t="shared" ref="H139:I139" si="371">if(E139=$H$12,1,"")</f>
        <v/>
      </c>
      <c r="I139" s="42" t="str">
        <f t="shared" si="371"/>
        <v/>
      </c>
      <c r="J139" s="47" t="str">
        <f t="shared" si="4"/>
        <v/>
      </c>
      <c r="L139" s="54">
        <v>43209.0</v>
      </c>
      <c r="M139" s="56">
        <f t="shared" ref="M139:N139" si="372">IF(M138+$H$12&gt;$G$16,$H$12,M138+$H$12)</f>
        <v>19080</v>
      </c>
      <c r="N139" s="56">
        <f t="shared" si="372"/>
        <v>19080</v>
      </c>
      <c r="O139" s="56">
        <f t="shared" si="10"/>
        <v>19080</v>
      </c>
      <c r="P139" s="42" t="str">
        <f t="shared" ref="P139:R139" si="373">if(M139=$H$12,1,"")</f>
        <v/>
      </c>
      <c r="Q139" s="44" t="str">
        <f t="shared" si="373"/>
        <v/>
      </c>
      <c r="R139" s="42" t="str">
        <f t="shared" si="373"/>
        <v/>
      </c>
      <c r="S139" s="47" t="str">
        <f t="shared" si="7"/>
        <v/>
      </c>
    </row>
    <row r="140">
      <c r="C140" s="54">
        <v>43210.0</v>
      </c>
      <c r="D140" s="58">
        <f t="shared" ref="D140:E140" si="374">IF(D139+$H$12&gt;$G$16,$H$12,D139+$H$12)</f>
        <v>2650</v>
      </c>
      <c r="E140" s="56">
        <f t="shared" si="374"/>
        <v>2650</v>
      </c>
      <c r="F140" s="58">
        <f t="shared" si="74"/>
        <v>2650</v>
      </c>
      <c r="G140" s="42" t="str">
        <f t="shared" si="75"/>
        <v/>
      </c>
      <c r="H140" s="58" t="str">
        <f t="shared" ref="H140:I140" si="375">if(E140=$H$12,1,"")</f>
        <v/>
      </c>
      <c r="I140" s="42" t="str">
        <f t="shared" si="375"/>
        <v/>
      </c>
      <c r="J140" s="47" t="str">
        <f t="shared" si="4"/>
        <v/>
      </c>
      <c r="L140" s="54">
        <v>43210.0</v>
      </c>
      <c r="M140" s="56">
        <f t="shared" ref="M140:N140" si="376">IF(M139+$H$12&gt;$G$16,$H$12,M139+$H$12)</f>
        <v>19610</v>
      </c>
      <c r="N140" s="56">
        <f t="shared" si="376"/>
        <v>19610</v>
      </c>
      <c r="O140" s="56">
        <f t="shared" si="10"/>
        <v>19610</v>
      </c>
      <c r="P140" s="42" t="str">
        <f t="shared" ref="P140:R140" si="377">if(M140=$H$12,1,"")</f>
        <v/>
      </c>
      <c r="Q140" s="44" t="str">
        <f t="shared" si="377"/>
        <v/>
      </c>
      <c r="R140" s="42" t="str">
        <f t="shared" si="377"/>
        <v/>
      </c>
      <c r="S140" s="47" t="str">
        <f t="shared" si="7"/>
        <v/>
      </c>
    </row>
    <row r="141">
      <c r="C141" s="54">
        <v>43211.0</v>
      </c>
      <c r="D141" s="58">
        <f t="shared" ref="D141:E141" si="378">IF(D140+$H$12&gt;$G$16,$H$12,D140+$H$12)</f>
        <v>3180</v>
      </c>
      <c r="E141" s="56">
        <f t="shared" si="378"/>
        <v>3180</v>
      </c>
      <c r="F141" s="58">
        <f t="shared" si="74"/>
        <v>3180</v>
      </c>
      <c r="G141" s="42" t="str">
        <f t="shared" si="75"/>
        <v/>
      </c>
      <c r="H141" s="58" t="str">
        <f t="shared" ref="H141:I141" si="379">if(E141=$H$12,1,"")</f>
        <v/>
      </c>
      <c r="I141" s="42" t="str">
        <f t="shared" si="379"/>
        <v/>
      </c>
      <c r="J141" s="47" t="str">
        <f t="shared" si="4"/>
        <v/>
      </c>
      <c r="L141" s="54">
        <v>43211.0</v>
      </c>
      <c r="M141" s="56">
        <f t="shared" ref="M141:N141" si="380">IF(M140+$H$12&gt;$G$16,$H$12,M140+$H$12)</f>
        <v>530</v>
      </c>
      <c r="N141" s="56">
        <f t="shared" si="380"/>
        <v>530</v>
      </c>
      <c r="O141" s="56">
        <f t="shared" si="10"/>
        <v>530</v>
      </c>
      <c r="P141" s="42">
        <f t="shared" ref="P141:R141" si="381">if(M141=$H$12,1,"")</f>
        <v>1</v>
      </c>
      <c r="Q141" s="44">
        <f t="shared" si="381"/>
        <v>1</v>
      </c>
      <c r="R141" s="42">
        <f t="shared" si="381"/>
        <v>1</v>
      </c>
      <c r="S141" s="47">
        <f t="shared" si="7"/>
        <v>1</v>
      </c>
    </row>
    <row r="142">
      <c r="C142" s="54">
        <v>43212.0</v>
      </c>
      <c r="D142" s="58">
        <f t="shared" ref="D142:E142" si="382">IF(D141+$H$12&gt;$G$16,$H$12,D141+$H$12)</f>
        <v>3710</v>
      </c>
      <c r="E142" s="56">
        <f t="shared" si="382"/>
        <v>3710</v>
      </c>
      <c r="F142" s="58">
        <f t="shared" si="74"/>
        <v>3710</v>
      </c>
      <c r="G142" s="42" t="str">
        <f t="shared" si="75"/>
        <v/>
      </c>
      <c r="H142" s="58" t="str">
        <f t="shared" ref="H142:I142" si="383">if(E142=$H$12,1,"")</f>
        <v/>
      </c>
      <c r="I142" s="42" t="str">
        <f t="shared" si="383"/>
        <v/>
      </c>
      <c r="J142" s="47" t="str">
        <f t="shared" si="4"/>
        <v/>
      </c>
      <c r="L142" s="54">
        <v>43212.0</v>
      </c>
      <c r="M142" s="56">
        <f t="shared" ref="M142:N142" si="384">IF(M141+$H$12&gt;$G$16,$H$12,M141+$H$12)</f>
        <v>1060</v>
      </c>
      <c r="N142" s="56">
        <f t="shared" si="384"/>
        <v>1060</v>
      </c>
      <c r="O142" s="56">
        <f t="shared" si="10"/>
        <v>1060</v>
      </c>
      <c r="P142" s="42" t="str">
        <f t="shared" ref="P142:R142" si="385">if(M142=$H$12,1,"")</f>
        <v/>
      </c>
      <c r="Q142" s="44" t="str">
        <f t="shared" si="385"/>
        <v/>
      </c>
      <c r="R142" s="42" t="str">
        <f t="shared" si="385"/>
        <v/>
      </c>
      <c r="S142" s="47" t="str">
        <f t="shared" si="7"/>
        <v/>
      </c>
    </row>
    <row r="143">
      <c r="C143" s="54">
        <v>43213.0</v>
      </c>
      <c r="D143" s="58">
        <f t="shared" ref="D143:E143" si="386">IF(D142+$H$12&gt;$G$16,$H$12,D142+$H$12)</f>
        <v>4240</v>
      </c>
      <c r="E143" s="56">
        <f t="shared" si="386"/>
        <v>4240</v>
      </c>
      <c r="F143" s="58">
        <f t="shared" si="74"/>
        <v>4240</v>
      </c>
      <c r="G143" s="42" t="str">
        <f t="shared" si="75"/>
        <v/>
      </c>
      <c r="H143" s="58" t="str">
        <f t="shared" ref="H143:I143" si="387">if(E143=$H$12,1,"")</f>
        <v/>
      </c>
      <c r="I143" s="42" t="str">
        <f t="shared" si="387"/>
        <v/>
      </c>
      <c r="J143" s="47" t="str">
        <f t="shared" si="4"/>
        <v/>
      </c>
      <c r="L143" s="54">
        <v>43213.0</v>
      </c>
      <c r="M143" s="56">
        <f t="shared" ref="M143:N143" si="388">IF(M142+$H$12&gt;$G$16,$H$12,M142+$H$12)</f>
        <v>1590</v>
      </c>
      <c r="N143" s="56">
        <f t="shared" si="388"/>
        <v>1590</v>
      </c>
      <c r="O143" s="56">
        <f t="shared" si="10"/>
        <v>1590</v>
      </c>
      <c r="P143" s="42" t="str">
        <f t="shared" ref="P143:R143" si="389">if(M143=$H$12,1,"")</f>
        <v/>
      </c>
      <c r="Q143" s="44" t="str">
        <f t="shared" si="389"/>
        <v/>
      </c>
      <c r="R143" s="42" t="str">
        <f t="shared" si="389"/>
        <v/>
      </c>
      <c r="S143" s="47" t="str">
        <f t="shared" si="7"/>
        <v/>
      </c>
    </row>
    <row r="144">
      <c r="C144" s="54">
        <v>43214.0</v>
      </c>
      <c r="D144" s="58">
        <f t="shared" ref="D144:E144" si="390">IF(D143+$H$12&gt;$G$16,$H$12,D143+$H$12)</f>
        <v>4770</v>
      </c>
      <c r="E144" s="56">
        <f t="shared" si="390"/>
        <v>4770</v>
      </c>
      <c r="F144" s="58">
        <f t="shared" si="74"/>
        <v>4770</v>
      </c>
      <c r="G144" s="42" t="str">
        <f t="shared" si="75"/>
        <v/>
      </c>
      <c r="H144" s="58" t="str">
        <f t="shared" ref="H144:I144" si="391">if(E144=$H$12,1,"")</f>
        <v/>
      </c>
      <c r="I144" s="42" t="str">
        <f t="shared" si="391"/>
        <v/>
      </c>
      <c r="J144" s="47" t="str">
        <f t="shared" si="4"/>
        <v/>
      </c>
      <c r="L144" s="54">
        <v>43214.0</v>
      </c>
      <c r="M144" s="56">
        <f t="shared" ref="M144:N144" si="392">IF(M143+$H$12&gt;$G$16,$H$12,M143+$H$12)</f>
        <v>2120</v>
      </c>
      <c r="N144" s="56">
        <f t="shared" si="392"/>
        <v>2120</v>
      </c>
      <c r="O144" s="56">
        <f t="shared" si="10"/>
        <v>2120</v>
      </c>
      <c r="P144" s="42" t="str">
        <f t="shared" ref="P144:R144" si="393">if(M144=$H$12,1,"")</f>
        <v/>
      </c>
      <c r="Q144" s="44" t="str">
        <f t="shared" si="393"/>
        <v/>
      </c>
      <c r="R144" s="42" t="str">
        <f t="shared" si="393"/>
        <v/>
      </c>
      <c r="S144" s="47" t="str">
        <f t="shared" si="7"/>
        <v/>
      </c>
    </row>
    <row r="145">
      <c r="C145" s="54">
        <v>43215.0</v>
      </c>
      <c r="D145" s="58">
        <f t="shared" ref="D145:E145" si="394">IF(D144+$H$12&gt;$G$16,$H$12,D144+$H$12)</f>
        <v>5300</v>
      </c>
      <c r="E145" s="56">
        <f t="shared" si="394"/>
        <v>5300</v>
      </c>
      <c r="F145" s="58">
        <f t="shared" si="74"/>
        <v>5300</v>
      </c>
      <c r="G145" s="42" t="str">
        <f t="shared" si="75"/>
        <v/>
      </c>
      <c r="H145" s="58" t="str">
        <f t="shared" ref="H145:I145" si="395">if(E145=$H$12,1,"")</f>
        <v/>
      </c>
      <c r="I145" s="42" t="str">
        <f t="shared" si="395"/>
        <v/>
      </c>
      <c r="J145" s="47" t="str">
        <f t="shared" si="4"/>
        <v/>
      </c>
      <c r="L145" s="54">
        <v>43215.0</v>
      </c>
      <c r="M145" s="56">
        <f t="shared" ref="M145:N145" si="396">IF(M144+$H$12&gt;$G$16,$H$12,M144+$H$12)</f>
        <v>2650</v>
      </c>
      <c r="N145" s="56">
        <f t="shared" si="396"/>
        <v>2650</v>
      </c>
      <c r="O145" s="56">
        <f t="shared" si="10"/>
        <v>2650</v>
      </c>
      <c r="P145" s="42" t="str">
        <f t="shared" ref="P145:R145" si="397">if(M145=$H$12,1,"")</f>
        <v/>
      </c>
      <c r="Q145" s="44" t="str">
        <f t="shared" si="397"/>
        <v/>
      </c>
      <c r="R145" s="42" t="str">
        <f t="shared" si="397"/>
        <v/>
      </c>
      <c r="S145" s="47" t="str">
        <f t="shared" si="7"/>
        <v/>
      </c>
    </row>
    <row r="146">
      <c r="C146" s="54">
        <v>43216.0</v>
      </c>
      <c r="D146" s="58">
        <f t="shared" ref="D146:E146" si="398">IF(D145+$H$12&gt;$G$16,$H$12,D145+$H$12)</f>
        <v>5830</v>
      </c>
      <c r="E146" s="56">
        <f t="shared" si="398"/>
        <v>5830</v>
      </c>
      <c r="F146" s="58">
        <f t="shared" si="74"/>
        <v>5830</v>
      </c>
      <c r="G146" s="42" t="str">
        <f t="shared" si="75"/>
        <v/>
      </c>
      <c r="H146" s="58" t="str">
        <f t="shared" ref="H146:I146" si="399">if(E146=$H$12,1,"")</f>
        <v/>
      </c>
      <c r="I146" s="42" t="str">
        <f t="shared" si="399"/>
        <v/>
      </c>
      <c r="J146" s="47" t="str">
        <f t="shared" si="4"/>
        <v/>
      </c>
      <c r="L146" s="54">
        <v>43216.0</v>
      </c>
      <c r="M146" s="56">
        <f t="shared" ref="M146:N146" si="400">IF(M145+$H$12&gt;$G$16,$H$12,M145+$H$12)</f>
        <v>3180</v>
      </c>
      <c r="N146" s="56">
        <f t="shared" si="400"/>
        <v>3180</v>
      </c>
      <c r="O146" s="56">
        <f t="shared" si="10"/>
        <v>3180</v>
      </c>
      <c r="P146" s="42" t="str">
        <f t="shared" ref="P146:R146" si="401">if(M146=$H$12,1,"")</f>
        <v/>
      </c>
      <c r="Q146" s="44" t="str">
        <f t="shared" si="401"/>
        <v/>
      </c>
      <c r="R146" s="42" t="str">
        <f t="shared" si="401"/>
        <v/>
      </c>
      <c r="S146" s="47" t="str">
        <f t="shared" si="7"/>
        <v/>
      </c>
    </row>
    <row r="147">
      <c r="C147" s="54">
        <v>43217.0</v>
      </c>
      <c r="D147" s="58">
        <f t="shared" ref="D147:E147" si="402">IF(D146+$H$12&gt;$G$16,$H$12,D146+$H$12)</f>
        <v>6360</v>
      </c>
      <c r="E147" s="56">
        <f t="shared" si="402"/>
        <v>6360</v>
      </c>
      <c r="F147" s="58">
        <f t="shared" si="74"/>
        <v>6360</v>
      </c>
      <c r="G147" s="42" t="str">
        <f t="shared" si="75"/>
        <v/>
      </c>
      <c r="H147" s="58" t="str">
        <f t="shared" ref="H147:I147" si="403">if(E147=$H$12,1,"")</f>
        <v/>
      </c>
      <c r="I147" s="42" t="str">
        <f t="shared" si="403"/>
        <v/>
      </c>
      <c r="J147" s="47" t="str">
        <f t="shared" si="4"/>
        <v/>
      </c>
      <c r="L147" s="54">
        <v>43217.0</v>
      </c>
      <c r="M147" s="56">
        <f t="shared" ref="M147:N147" si="404">IF(M146+$H$12&gt;$G$16,$H$12,M146+$H$12)</f>
        <v>3710</v>
      </c>
      <c r="N147" s="56">
        <f t="shared" si="404"/>
        <v>3710</v>
      </c>
      <c r="O147" s="56">
        <f t="shared" si="10"/>
        <v>3710</v>
      </c>
      <c r="P147" s="42" t="str">
        <f t="shared" ref="P147:R147" si="405">if(M147=$H$12,1,"")</f>
        <v/>
      </c>
      <c r="Q147" s="44" t="str">
        <f t="shared" si="405"/>
        <v/>
      </c>
      <c r="R147" s="42" t="str">
        <f t="shared" si="405"/>
        <v/>
      </c>
      <c r="S147" s="47" t="str">
        <f t="shared" si="7"/>
        <v/>
      </c>
    </row>
    <row r="148">
      <c r="C148" s="54">
        <v>43218.0</v>
      </c>
      <c r="D148" s="58">
        <f t="shared" ref="D148:E148" si="406">IF(D147+$H$12&gt;$G$16,$H$12,D147+$H$12)</f>
        <v>6890</v>
      </c>
      <c r="E148" s="56">
        <f t="shared" si="406"/>
        <v>6890</v>
      </c>
      <c r="F148" s="58">
        <f t="shared" si="74"/>
        <v>6890</v>
      </c>
      <c r="G148" s="42" t="str">
        <f t="shared" si="75"/>
        <v/>
      </c>
      <c r="H148" s="58" t="str">
        <f t="shared" ref="H148:I148" si="407">if(E148=$H$12,1,"")</f>
        <v/>
      </c>
      <c r="I148" s="42" t="str">
        <f t="shared" si="407"/>
        <v/>
      </c>
      <c r="J148" s="47" t="str">
        <f t="shared" si="4"/>
        <v/>
      </c>
      <c r="L148" s="54">
        <v>43218.0</v>
      </c>
      <c r="M148" s="56">
        <f t="shared" ref="M148:N148" si="408">IF(M147+$H$12&gt;$G$16,$H$12,M147+$H$12)</f>
        <v>4240</v>
      </c>
      <c r="N148" s="56">
        <f t="shared" si="408"/>
        <v>4240</v>
      </c>
      <c r="O148" s="56">
        <f t="shared" si="10"/>
        <v>4240</v>
      </c>
      <c r="P148" s="42" t="str">
        <f t="shared" ref="P148:R148" si="409">if(M148=$H$12,1,"")</f>
        <v/>
      </c>
      <c r="Q148" s="44" t="str">
        <f t="shared" si="409"/>
        <v/>
      </c>
      <c r="R148" s="42" t="str">
        <f t="shared" si="409"/>
        <v/>
      </c>
      <c r="S148" s="47" t="str">
        <f t="shared" si="7"/>
        <v/>
      </c>
    </row>
    <row r="149">
      <c r="C149" s="54">
        <v>43219.0</v>
      </c>
      <c r="D149" s="58">
        <f t="shared" ref="D149:E149" si="410">IF(D148+$H$12&gt;$G$16,$H$12,D148+$H$12)</f>
        <v>7420</v>
      </c>
      <c r="E149" s="56">
        <f t="shared" si="410"/>
        <v>7420</v>
      </c>
      <c r="F149" s="58">
        <f t="shared" si="74"/>
        <v>7420</v>
      </c>
      <c r="G149" s="42" t="str">
        <f t="shared" si="75"/>
        <v/>
      </c>
      <c r="H149" s="58" t="str">
        <f t="shared" ref="H149:I149" si="411">if(E149=$H$12,1,"")</f>
        <v/>
      </c>
      <c r="I149" s="42" t="str">
        <f t="shared" si="411"/>
        <v/>
      </c>
      <c r="J149" s="47" t="str">
        <f t="shared" si="4"/>
        <v/>
      </c>
      <c r="L149" s="54">
        <v>43219.0</v>
      </c>
      <c r="M149" s="56">
        <f t="shared" ref="M149:N149" si="412">IF(M148+$H$12&gt;$G$16,$H$12,M148+$H$12)</f>
        <v>4770</v>
      </c>
      <c r="N149" s="56">
        <f t="shared" si="412"/>
        <v>4770</v>
      </c>
      <c r="O149" s="56">
        <f t="shared" si="10"/>
        <v>4770</v>
      </c>
      <c r="P149" s="42" t="str">
        <f t="shared" ref="P149:R149" si="413">if(M149=$H$12,1,"")</f>
        <v/>
      </c>
      <c r="Q149" s="44" t="str">
        <f t="shared" si="413"/>
        <v/>
      </c>
      <c r="R149" s="42" t="str">
        <f t="shared" si="413"/>
        <v/>
      </c>
      <c r="S149" s="47" t="str">
        <f t="shared" si="7"/>
        <v/>
      </c>
    </row>
    <row r="150">
      <c r="C150" s="54">
        <v>43220.0</v>
      </c>
      <c r="D150" s="58">
        <f t="shared" ref="D150:E150" si="414">IF(D149+$H$12&gt;$G$16,$H$12,D149+$H$12)</f>
        <v>7950</v>
      </c>
      <c r="E150" s="56">
        <f t="shared" si="414"/>
        <v>7950</v>
      </c>
      <c r="F150" s="58">
        <f t="shared" si="74"/>
        <v>7950</v>
      </c>
      <c r="G150" s="42" t="str">
        <f t="shared" si="75"/>
        <v/>
      </c>
      <c r="H150" s="58" t="str">
        <f t="shared" ref="H150:I150" si="415">if(E150=$H$12,1,"")</f>
        <v/>
      </c>
      <c r="I150" s="42" t="str">
        <f t="shared" si="415"/>
        <v/>
      </c>
      <c r="J150" s="47" t="str">
        <f t="shared" si="4"/>
        <v/>
      </c>
      <c r="L150" s="54">
        <v>43220.0</v>
      </c>
      <c r="M150" s="56">
        <f t="shared" ref="M150:N150" si="416">IF(M149+$H$12&gt;$G$16,$H$12,M149+$H$12)</f>
        <v>5300</v>
      </c>
      <c r="N150" s="56">
        <f t="shared" si="416"/>
        <v>5300</v>
      </c>
      <c r="O150" s="56">
        <f t="shared" si="10"/>
        <v>5300</v>
      </c>
      <c r="P150" s="42" t="str">
        <f t="shared" ref="P150:R150" si="417">if(M150=$H$12,1,"")</f>
        <v/>
      </c>
      <c r="Q150" s="44" t="str">
        <f t="shared" si="417"/>
        <v/>
      </c>
      <c r="R150" s="42" t="str">
        <f t="shared" si="417"/>
        <v/>
      </c>
      <c r="S150" s="47" t="str">
        <f t="shared" si="7"/>
        <v/>
      </c>
    </row>
    <row r="151">
      <c r="C151" s="54">
        <v>43221.0</v>
      </c>
      <c r="D151" s="58">
        <f t="shared" ref="D151:E151" si="418">IF(D150+$H$12&gt;$G$16,$H$12,D150+$H$12)</f>
        <v>8480</v>
      </c>
      <c r="E151" s="56">
        <f t="shared" si="418"/>
        <v>8480</v>
      </c>
      <c r="F151" s="58">
        <f t="shared" si="74"/>
        <v>8480</v>
      </c>
      <c r="G151" s="42" t="str">
        <f t="shared" si="75"/>
        <v/>
      </c>
      <c r="H151" s="58" t="str">
        <f t="shared" ref="H151:I151" si="419">if(E151=$H$12,1,"")</f>
        <v/>
      </c>
      <c r="I151" s="42" t="str">
        <f t="shared" si="419"/>
        <v/>
      </c>
      <c r="J151" s="47" t="str">
        <f t="shared" si="4"/>
        <v/>
      </c>
      <c r="L151" s="54">
        <v>43221.0</v>
      </c>
      <c r="M151" s="56">
        <f t="shared" ref="M151:N151" si="420">IF(M150+$H$12&gt;$G$16,$H$12,M150+$H$12)</f>
        <v>5830</v>
      </c>
      <c r="N151" s="56">
        <f t="shared" si="420"/>
        <v>5830</v>
      </c>
      <c r="O151" s="56">
        <f t="shared" si="10"/>
        <v>5830</v>
      </c>
      <c r="P151" s="42" t="str">
        <f t="shared" ref="P151:R151" si="421">if(M151=$H$12,1,"")</f>
        <v/>
      </c>
      <c r="Q151" s="44" t="str">
        <f t="shared" si="421"/>
        <v/>
      </c>
      <c r="R151" s="42" t="str">
        <f t="shared" si="421"/>
        <v/>
      </c>
      <c r="S151" s="47" t="str">
        <f t="shared" si="7"/>
        <v/>
      </c>
    </row>
    <row r="152">
      <c r="C152" s="54">
        <v>43222.0</v>
      </c>
      <c r="D152" s="58">
        <f t="shared" ref="D152:E152" si="422">IF(D151+$H$12&gt;$G$16,$H$12,D151+$H$12)</f>
        <v>9010</v>
      </c>
      <c r="E152" s="56">
        <f t="shared" si="422"/>
        <v>9010</v>
      </c>
      <c r="F152" s="58">
        <f t="shared" si="74"/>
        <v>9010</v>
      </c>
      <c r="G152" s="42" t="str">
        <f t="shared" si="75"/>
        <v/>
      </c>
      <c r="H152" s="58" t="str">
        <f t="shared" ref="H152:I152" si="423">if(E152=$H$12,1,"")</f>
        <v/>
      </c>
      <c r="I152" s="42" t="str">
        <f t="shared" si="423"/>
        <v/>
      </c>
      <c r="J152" s="47" t="str">
        <f t="shared" si="4"/>
        <v/>
      </c>
      <c r="L152" s="54">
        <v>43222.0</v>
      </c>
      <c r="M152" s="56">
        <f t="shared" ref="M152:N152" si="424">IF(M151+$H$12&gt;$G$16,$H$12,M151+$H$12)</f>
        <v>6360</v>
      </c>
      <c r="N152" s="56">
        <f t="shared" si="424"/>
        <v>6360</v>
      </c>
      <c r="O152" s="56">
        <f t="shared" si="10"/>
        <v>6360</v>
      </c>
      <c r="P152" s="42" t="str">
        <f t="shared" ref="P152:R152" si="425">if(M152=$H$12,1,"")</f>
        <v/>
      </c>
      <c r="Q152" s="44" t="str">
        <f t="shared" si="425"/>
        <v/>
      </c>
      <c r="R152" s="42" t="str">
        <f t="shared" si="425"/>
        <v/>
      </c>
      <c r="S152" s="47" t="str">
        <f t="shared" si="7"/>
        <v/>
      </c>
    </row>
    <row r="153">
      <c r="C153" s="54">
        <v>43223.0</v>
      </c>
      <c r="D153" s="58">
        <f t="shared" ref="D153:E153" si="426">IF(D152+$H$12&gt;$G$16,$H$12,D152+$H$12)</f>
        <v>9540</v>
      </c>
      <c r="E153" s="56">
        <f t="shared" si="426"/>
        <v>9540</v>
      </c>
      <c r="F153" s="58">
        <f t="shared" si="74"/>
        <v>9540</v>
      </c>
      <c r="G153" s="42" t="str">
        <f t="shared" si="75"/>
        <v/>
      </c>
      <c r="H153" s="58" t="str">
        <f t="shared" ref="H153:I153" si="427">if(E153=$H$12,1,"")</f>
        <v/>
      </c>
      <c r="I153" s="42" t="str">
        <f t="shared" si="427"/>
        <v/>
      </c>
      <c r="J153" s="47" t="str">
        <f t="shared" si="4"/>
        <v/>
      </c>
      <c r="L153" s="54">
        <v>43223.0</v>
      </c>
      <c r="M153" s="56">
        <f t="shared" ref="M153:N153" si="428">IF(M152+$H$12&gt;$G$16,$H$12,M152+$H$12)</f>
        <v>6890</v>
      </c>
      <c r="N153" s="56">
        <f t="shared" si="428"/>
        <v>6890</v>
      </c>
      <c r="O153" s="56">
        <f t="shared" si="10"/>
        <v>6890</v>
      </c>
      <c r="P153" s="42" t="str">
        <f t="shared" ref="P153:R153" si="429">if(M153=$H$12,1,"")</f>
        <v/>
      </c>
      <c r="Q153" s="44" t="str">
        <f t="shared" si="429"/>
        <v/>
      </c>
      <c r="R153" s="42" t="str">
        <f t="shared" si="429"/>
        <v/>
      </c>
      <c r="S153" s="47" t="str">
        <f t="shared" si="7"/>
        <v/>
      </c>
    </row>
    <row r="154">
      <c r="C154" s="54">
        <v>43224.0</v>
      </c>
      <c r="D154" s="58">
        <f t="shared" ref="D154:E154" si="430">IF(D153+$H$12&gt;$G$16,$H$12,D153+$H$12)</f>
        <v>10070</v>
      </c>
      <c r="E154" s="56">
        <f t="shared" si="430"/>
        <v>10070</v>
      </c>
      <c r="F154" s="58">
        <f t="shared" si="74"/>
        <v>10070</v>
      </c>
      <c r="G154" s="42" t="str">
        <f t="shared" si="75"/>
        <v/>
      </c>
      <c r="H154" s="58" t="str">
        <f t="shared" ref="H154:I154" si="431">if(E154=$H$12,1,"")</f>
        <v/>
      </c>
      <c r="I154" s="42" t="str">
        <f t="shared" si="431"/>
        <v/>
      </c>
      <c r="J154" s="47" t="str">
        <f t="shared" si="4"/>
        <v/>
      </c>
      <c r="L154" s="54">
        <v>43224.0</v>
      </c>
      <c r="M154" s="56">
        <f t="shared" ref="M154:N154" si="432">IF(M153+$H$12&gt;$G$16,$H$12,M153+$H$12)</f>
        <v>7420</v>
      </c>
      <c r="N154" s="56">
        <f t="shared" si="432"/>
        <v>7420</v>
      </c>
      <c r="O154" s="56">
        <f t="shared" si="10"/>
        <v>7420</v>
      </c>
      <c r="P154" s="42" t="str">
        <f t="shared" ref="P154:R154" si="433">if(M154=$H$12,1,"")</f>
        <v/>
      </c>
      <c r="Q154" s="44" t="str">
        <f t="shared" si="433"/>
        <v/>
      </c>
      <c r="R154" s="42" t="str">
        <f t="shared" si="433"/>
        <v/>
      </c>
      <c r="S154" s="47" t="str">
        <f t="shared" si="7"/>
        <v/>
      </c>
    </row>
    <row r="155">
      <c r="C155" s="54">
        <v>43225.0</v>
      </c>
      <c r="D155" s="58">
        <f t="shared" ref="D155:E155" si="434">IF(D154+$H$12&gt;$G$16,$H$12,D154+$H$12)</f>
        <v>10600</v>
      </c>
      <c r="E155" s="56">
        <f t="shared" si="434"/>
        <v>10600</v>
      </c>
      <c r="F155" s="58">
        <f t="shared" si="74"/>
        <v>10600</v>
      </c>
      <c r="G155" s="42" t="str">
        <f t="shared" si="75"/>
        <v/>
      </c>
      <c r="H155" s="58" t="str">
        <f t="shared" ref="H155:I155" si="435">if(E155=$H$12,1,"")</f>
        <v/>
      </c>
      <c r="I155" s="42" t="str">
        <f t="shared" si="435"/>
        <v/>
      </c>
      <c r="J155" s="47" t="str">
        <f t="shared" si="4"/>
        <v/>
      </c>
      <c r="L155" s="54">
        <v>43225.0</v>
      </c>
      <c r="M155" s="56">
        <f t="shared" ref="M155:N155" si="436">IF(M154+$H$12&gt;$G$16,$H$12,M154+$H$12)</f>
        <v>7950</v>
      </c>
      <c r="N155" s="56">
        <f t="shared" si="436"/>
        <v>7950</v>
      </c>
      <c r="O155" s="56">
        <f t="shared" si="10"/>
        <v>7950</v>
      </c>
      <c r="P155" s="42" t="str">
        <f t="shared" ref="P155:R155" si="437">if(M155=$H$12,1,"")</f>
        <v/>
      </c>
      <c r="Q155" s="44" t="str">
        <f t="shared" si="437"/>
        <v/>
      </c>
      <c r="R155" s="42" t="str">
        <f t="shared" si="437"/>
        <v/>
      </c>
      <c r="S155" s="47" t="str">
        <f t="shared" si="7"/>
        <v/>
      </c>
    </row>
    <row r="156">
      <c r="C156" s="54">
        <v>43226.0</v>
      </c>
      <c r="D156" s="58">
        <f t="shared" ref="D156:E156" si="438">IF(D155+$H$12&gt;$G$16,$H$12,D155+$H$12)</f>
        <v>11130</v>
      </c>
      <c r="E156" s="56">
        <f t="shared" si="438"/>
        <v>11130</v>
      </c>
      <c r="F156" s="58">
        <f t="shared" si="74"/>
        <v>11130</v>
      </c>
      <c r="G156" s="42" t="str">
        <f t="shared" si="75"/>
        <v/>
      </c>
      <c r="H156" s="58" t="str">
        <f t="shared" ref="H156:I156" si="439">if(E156=$H$12,1,"")</f>
        <v/>
      </c>
      <c r="I156" s="42" t="str">
        <f t="shared" si="439"/>
        <v/>
      </c>
      <c r="J156" s="47" t="str">
        <f t="shared" si="4"/>
        <v/>
      </c>
      <c r="L156" s="54">
        <v>43226.0</v>
      </c>
      <c r="M156" s="56">
        <f t="shared" ref="M156:N156" si="440">IF(M155+$H$12&gt;$G$16,$H$12,M155+$H$12)</f>
        <v>8480</v>
      </c>
      <c r="N156" s="56">
        <f t="shared" si="440"/>
        <v>8480</v>
      </c>
      <c r="O156" s="56">
        <f t="shared" si="10"/>
        <v>8480</v>
      </c>
      <c r="P156" s="42" t="str">
        <f t="shared" ref="P156:R156" si="441">if(M156=$H$12,1,"")</f>
        <v/>
      </c>
      <c r="Q156" s="44" t="str">
        <f t="shared" si="441"/>
        <v/>
      </c>
      <c r="R156" s="42" t="str">
        <f t="shared" si="441"/>
        <v/>
      </c>
      <c r="S156" s="47" t="str">
        <f t="shared" si="7"/>
        <v/>
      </c>
    </row>
    <row r="157">
      <c r="C157" s="54">
        <v>43227.0</v>
      </c>
      <c r="D157" s="58">
        <f t="shared" ref="D157:E157" si="442">IF(D156+$H$12&gt;$G$16,$H$12,D156+$H$12)</f>
        <v>11660</v>
      </c>
      <c r="E157" s="56">
        <f t="shared" si="442"/>
        <v>11660</v>
      </c>
      <c r="F157" s="58">
        <f t="shared" si="74"/>
        <v>11660</v>
      </c>
      <c r="G157" s="42" t="str">
        <f t="shared" si="75"/>
        <v/>
      </c>
      <c r="H157" s="58" t="str">
        <f t="shared" ref="H157:I157" si="443">if(E157=$H$12,1,"")</f>
        <v/>
      </c>
      <c r="I157" s="42" t="str">
        <f t="shared" si="443"/>
        <v/>
      </c>
      <c r="J157" s="47" t="str">
        <f t="shared" si="4"/>
        <v/>
      </c>
      <c r="L157" s="54">
        <v>43227.0</v>
      </c>
      <c r="M157" s="56">
        <f t="shared" ref="M157:N157" si="444">IF(M156+$H$12&gt;$G$16,$H$12,M156+$H$12)</f>
        <v>9010</v>
      </c>
      <c r="N157" s="56">
        <f t="shared" si="444"/>
        <v>9010</v>
      </c>
      <c r="O157" s="56">
        <f t="shared" si="10"/>
        <v>9010</v>
      </c>
      <c r="P157" s="42" t="str">
        <f t="shared" ref="P157:R157" si="445">if(M157=$H$12,1,"")</f>
        <v/>
      </c>
      <c r="Q157" s="44" t="str">
        <f t="shared" si="445"/>
        <v/>
      </c>
      <c r="R157" s="42" t="str">
        <f t="shared" si="445"/>
        <v/>
      </c>
      <c r="S157" s="47" t="str">
        <f t="shared" si="7"/>
        <v/>
      </c>
    </row>
    <row r="158">
      <c r="C158" s="54">
        <v>43228.0</v>
      </c>
      <c r="D158" s="58">
        <f t="shared" ref="D158:E158" si="446">IF(D157+$H$12&gt;$G$16,$H$12,D157+$H$12)</f>
        <v>12190</v>
      </c>
      <c r="E158" s="56">
        <f t="shared" si="446"/>
        <v>12190</v>
      </c>
      <c r="F158" s="58">
        <f t="shared" si="74"/>
        <v>12190</v>
      </c>
      <c r="G158" s="42" t="str">
        <f t="shared" si="75"/>
        <v/>
      </c>
      <c r="H158" s="58" t="str">
        <f t="shared" ref="H158:I158" si="447">if(E158=$H$12,1,"")</f>
        <v/>
      </c>
      <c r="I158" s="42" t="str">
        <f t="shared" si="447"/>
        <v/>
      </c>
      <c r="J158" s="47" t="str">
        <f t="shared" si="4"/>
        <v/>
      </c>
      <c r="L158" s="54">
        <v>43228.0</v>
      </c>
      <c r="M158" s="56">
        <f t="shared" ref="M158:N158" si="448">IF(M157+$H$12&gt;$G$16,$H$12,M157+$H$12)</f>
        <v>9540</v>
      </c>
      <c r="N158" s="56">
        <f t="shared" si="448"/>
        <v>9540</v>
      </c>
      <c r="O158" s="56">
        <f t="shared" si="10"/>
        <v>9540</v>
      </c>
      <c r="P158" s="42" t="str">
        <f t="shared" ref="P158:R158" si="449">if(M158=$H$12,1,"")</f>
        <v/>
      </c>
      <c r="Q158" s="44" t="str">
        <f t="shared" si="449"/>
        <v/>
      </c>
      <c r="R158" s="42" t="str">
        <f t="shared" si="449"/>
        <v/>
      </c>
      <c r="S158" s="47" t="str">
        <f t="shared" si="7"/>
        <v/>
      </c>
    </row>
    <row r="159">
      <c r="C159" s="54">
        <v>43229.0</v>
      </c>
      <c r="D159" s="58">
        <f t="shared" ref="D159:E159" si="450">IF(D158+$H$12&gt;$G$16,$H$12,D158+$H$12)</f>
        <v>12720</v>
      </c>
      <c r="E159" s="56">
        <f t="shared" si="450"/>
        <v>12720</v>
      </c>
      <c r="F159" s="58">
        <f t="shared" si="74"/>
        <v>12720</v>
      </c>
      <c r="G159" s="42" t="str">
        <f t="shared" si="75"/>
        <v/>
      </c>
      <c r="H159" s="58" t="str">
        <f t="shared" ref="H159:I159" si="451">if(E159=$H$12,1,"")</f>
        <v/>
      </c>
      <c r="I159" s="42" t="str">
        <f t="shared" si="451"/>
        <v/>
      </c>
      <c r="J159" s="47" t="str">
        <f t="shared" si="4"/>
        <v/>
      </c>
      <c r="L159" s="54">
        <v>43229.0</v>
      </c>
      <c r="M159" s="56">
        <f t="shared" ref="M159:N159" si="452">IF(M158+$H$12&gt;$G$16,$H$12,M158+$H$12)</f>
        <v>10070</v>
      </c>
      <c r="N159" s="56">
        <f t="shared" si="452"/>
        <v>10070</v>
      </c>
      <c r="O159" s="56">
        <f t="shared" si="10"/>
        <v>10070</v>
      </c>
      <c r="P159" s="42" t="str">
        <f t="shared" ref="P159:R159" si="453">if(M159=$H$12,1,"")</f>
        <v/>
      </c>
      <c r="Q159" s="44" t="str">
        <f t="shared" si="453"/>
        <v/>
      </c>
      <c r="R159" s="42" t="str">
        <f t="shared" si="453"/>
        <v/>
      </c>
      <c r="S159" s="47" t="str">
        <f t="shared" si="7"/>
        <v/>
      </c>
    </row>
    <row r="160">
      <c r="C160" s="54">
        <v>43230.0</v>
      </c>
      <c r="D160" s="58">
        <f t="shared" ref="D160:E160" si="454">IF(D159+$H$12&gt;$G$16,$H$12,D159+$H$12)</f>
        <v>13250</v>
      </c>
      <c r="E160" s="56">
        <f t="shared" si="454"/>
        <v>13250</v>
      </c>
      <c r="F160" s="58">
        <f t="shared" si="74"/>
        <v>13250</v>
      </c>
      <c r="G160" s="42" t="str">
        <f t="shared" si="75"/>
        <v/>
      </c>
      <c r="H160" s="58" t="str">
        <f t="shared" ref="H160:I160" si="455">if(E160=$H$12,1,"")</f>
        <v/>
      </c>
      <c r="I160" s="42" t="str">
        <f t="shared" si="455"/>
        <v/>
      </c>
      <c r="J160" s="47" t="str">
        <f t="shared" si="4"/>
        <v/>
      </c>
      <c r="L160" s="54">
        <v>43230.0</v>
      </c>
      <c r="M160" s="56">
        <f t="shared" ref="M160:N160" si="456">IF(M159+$H$12&gt;$G$16,$H$12,M159+$H$12)</f>
        <v>10600</v>
      </c>
      <c r="N160" s="56">
        <f t="shared" si="456"/>
        <v>10600</v>
      </c>
      <c r="O160" s="56">
        <f t="shared" si="10"/>
        <v>10600</v>
      </c>
      <c r="P160" s="42" t="str">
        <f t="shared" ref="P160:R160" si="457">if(M160=$H$12,1,"")</f>
        <v/>
      </c>
      <c r="Q160" s="44" t="str">
        <f t="shared" si="457"/>
        <v/>
      </c>
      <c r="R160" s="42" t="str">
        <f t="shared" si="457"/>
        <v/>
      </c>
      <c r="S160" s="47" t="str">
        <f t="shared" si="7"/>
        <v/>
      </c>
    </row>
    <row r="161">
      <c r="C161" s="54">
        <v>43231.0</v>
      </c>
      <c r="D161" s="58">
        <f t="shared" ref="D161:E161" si="458">IF(D160+$H$12&gt;$G$16,$H$12,D160+$H$12)</f>
        <v>13780</v>
      </c>
      <c r="E161" s="56">
        <f t="shared" si="458"/>
        <v>13780</v>
      </c>
      <c r="F161" s="58">
        <f t="shared" si="74"/>
        <v>13780</v>
      </c>
      <c r="G161" s="42" t="str">
        <f t="shared" si="75"/>
        <v/>
      </c>
      <c r="H161" s="58" t="str">
        <f t="shared" ref="H161:I161" si="459">if(E161=$H$12,1,"")</f>
        <v/>
      </c>
      <c r="I161" s="42" t="str">
        <f t="shared" si="459"/>
        <v/>
      </c>
      <c r="J161" s="47" t="str">
        <f t="shared" si="4"/>
        <v/>
      </c>
      <c r="L161" s="54">
        <v>43231.0</v>
      </c>
      <c r="M161" s="56">
        <f t="shared" ref="M161:N161" si="460">IF(M160+$H$12&gt;$G$16,$H$12,M160+$H$12)</f>
        <v>11130</v>
      </c>
      <c r="N161" s="56">
        <f t="shared" si="460"/>
        <v>11130</v>
      </c>
      <c r="O161" s="56">
        <f t="shared" si="10"/>
        <v>11130</v>
      </c>
      <c r="P161" s="42" t="str">
        <f t="shared" ref="P161:R161" si="461">if(M161=$H$12,1,"")</f>
        <v/>
      </c>
      <c r="Q161" s="44" t="str">
        <f t="shared" si="461"/>
        <v/>
      </c>
      <c r="R161" s="42" t="str">
        <f t="shared" si="461"/>
        <v/>
      </c>
      <c r="S161" s="47" t="str">
        <f t="shared" si="7"/>
        <v/>
      </c>
    </row>
    <row r="162">
      <c r="C162" s="54">
        <v>43232.0</v>
      </c>
      <c r="D162" s="58">
        <f t="shared" ref="D162:E162" si="462">IF(D161+$H$12&gt;$G$16,$H$12,D161+$H$12)</f>
        <v>14310</v>
      </c>
      <c r="E162" s="56">
        <f t="shared" si="462"/>
        <v>14310</v>
      </c>
      <c r="F162" s="58">
        <f t="shared" si="74"/>
        <v>14310</v>
      </c>
      <c r="G162" s="42" t="str">
        <f t="shared" si="75"/>
        <v/>
      </c>
      <c r="H162" s="58" t="str">
        <f t="shared" ref="H162:I162" si="463">if(E162=$H$12,1,"")</f>
        <v/>
      </c>
      <c r="I162" s="42" t="str">
        <f t="shared" si="463"/>
        <v/>
      </c>
      <c r="J162" s="47" t="str">
        <f t="shared" si="4"/>
        <v/>
      </c>
      <c r="L162" s="54">
        <v>43232.0</v>
      </c>
      <c r="M162" s="56">
        <f t="shared" ref="M162:N162" si="464">IF(M161+$H$12&gt;$G$16,$H$12,M161+$H$12)</f>
        <v>11660</v>
      </c>
      <c r="N162" s="56">
        <f t="shared" si="464"/>
        <v>11660</v>
      </c>
      <c r="O162" s="56">
        <f t="shared" si="10"/>
        <v>11660</v>
      </c>
      <c r="P162" s="42" t="str">
        <f t="shared" ref="P162:R162" si="465">if(M162=$H$12,1,"")</f>
        <v/>
      </c>
      <c r="Q162" s="44" t="str">
        <f t="shared" si="465"/>
        <v/>
      </c>
      <c r="R162" s="42" t="str">
        <f t="shared" si="465"/>
        <v/>
      </c>
      <c r="S162" s="47" t="str">
        <f t="shared" si="7"/>
        <v/>
      </c>
    </row>
    <row r="163">
      <c r="C163" s="54">
        <v>43233.0</v>
      </c>
      <c r="D163" s="58">
        <f t="shared" ref="D163:E163" si="466">IF(D162+$H$12&gt;$G$16,$H$12,D162+$H$12)</f>
        <v>14840</v>
      </c>
      <c r="E163" s="56">
        <f t="shared" si="466"/>
        <v>14840</v>
      </c>
      <c r="F163" s="58">
        <f t="shared" si="74"/>
        <v>14840</v>
      </c>
      <c r="G163" s="42" t="str">
        <f t="shared" si="75"/>
        <v/>
      </c>
      <c r="H163" s="58" t="str">
        <f t="shared" ref="H163:I163" si="467">if(E163=$H$12,1,"")</f>
        <v/>
      </c>
      <c r="I163" s="42" t="str">
        <f t="shared" si="467"/>
        <v/>
      </c>
      <c r="J163" s="47" t="str">
        <f t="shared" si="4"/>
        <v/>
      </c>
      <c r="L163" s="54">
        <v>43233.0</v>
      </c>
      <c r="M163" s="56">
        <f t="shared" ref="M163:N163" si="468">IF(M162+$H$12&gt;$G$16,$H$12,M162+$H$12)</f>
        <v>12190</v>
      </c>
      <c r="N163" s="56">
        <f t="shared" si="468"/>
        <v>12190</v>
      </c>
      <c r="O163" s="56">
        <f t="shared" si="10"/>
        <v>12190</v>
      </c>
      <c r="P163" s="42" t="str">
        <f t="shared" ref="P163:R163" si="469">if(M163=$H$12,1,"")</f>
        <v/>
      </c>
      <c r="Q163" s="44" t="str">
        <f t="shared" si="469"/>
        <v/>
      </c>
      <c r="R163" s="42" t="str">
        <f t="shared" si="469"/>
        <v/>
      </c>
      <c r="S163" s="47" t="str">
        <f t="shared" si="7"/>
        <v/>
      </c>
    </row>
    <row r="164">
      <c r="C164" s="54">
        <v>43234.0</v>
      </c>
      <c r="D164" s="58">
        <f t="shared" ref="D164:E164" si="470">IF(D163+$H$12&gt;$G$16,$H$12,D163+$H$12)</f>
        <v>15370</v>
      </c>
      <c r="E164" s="56">
        <f t="shared" si="470"/>
        <v>15370</v>
      </c>
      <c r="F164" s="58">
        <f t="shared" si="74"/>
        <v>15370</v>
      </c>
      <c r="G164" s="42" t="str">
        <f t="shared" si="75"/>
        <v/>
      </c>
      <c r="H164" s="58" t="str">
        <f t="shared" ref="H164:I164" si="471">if(E164=$H$12,1,"")</f>
        <v/>
      </c>
      <c r="I164" s="42" t="str">
        <f t="shared" si="471"/>
        <v/>
      </c>
      <c r="J164" s="47" t="str">
        <f t="shared" si="4"/>
        <v/>
      </c>
      <c r="L164" s="54">
        <v>43234.0</v>
      </c>
      <c r="M164" s="56">
        <f t="shared" ref="M164:N164" si="472">IF(M163+$H$12&gt;$G$16,$H$12,M163+$H$12)</f>
        <v>12720</v>
      </c>
      <c r="N164" s="56">
        <f t="shared" si="472"/>
        <v>12720</v>
      </c>
      <c r="O164" s="56">
        <f t="shared" si="10"/>
        <v>12720</v>
      </c>
      <c r="P164" s="42" t="str">
        <f t="shared" ref="P164:R164" si="473">if(M164=$H$12,1,"")</f>
        <v/>
      </c>
      <c r="Q164" s="44" t="str">
        <f t="shared" si="473"/>
        <v/>
      </c>
      <c r="R164" s="42" t="str">
        <f t="shared" si="473"/>
        <v/>
      </c>
      <c r="S164" s="47" t="str">
        <f t="shared" si="7"/>
        <v/>
      </c>
    </row>
    <row r="165">
      <c r="C165" s="54">
        <v>43235.0</v>
      </c>
      <c r="D165" s="58">
        <f t="shared" ref="D165:E165" si="474">IF(D164+$H$12&gt;$G$16,$H$12,D164+$H$12)</f>
        <v>15900</v>
      </c>
      <c r="E165" s="56">
        <f t="shared" si="474"/>
        <v>15900</v>
      </c>
      <c r="F165" s="58">
        <f t="shared" si="74"/>
        <v>15900</v>
      </c>
      <c r="G165" s="42" t="str">
        <f t="shared" si="75"/>
        <v/>
      </c>
      <c r="H165" s="58" t="str">
        <f t="shared" ref="H165:I165" si="475">if(E165=$H$12,1,"")</f>
        <v/>
      </c>
      <c r="I165" s="42" t="str">
        <f t="shared" si="475"/>
        <v/>
      </c>
      <c r="J165" s="47" t="str">
        <f t="shared" si="4"/>
        <v/>
      </c>
      <c r="L165" s="54">
        <v>43235.0</v>
      </c>
      <c r="M165" s="56">
        <f t="shared" ref="M165:N165" si="476">IF(M164+$H$12&gt;$G$16,$H$12,M164+$H$12)</f>
        <v>13250</v>
      </c>
      <c r="N165" s="56">
        <f t="shared" si="476"/>
        <v>13250</v>
      </c>
      <c r="O165" s="56">
        <f t="shared" si="10"/>
        <v>13250</v>
      </c>
      <c r="P165" s="42" t="str">
        <f t="shared" ref="P165:R165" si="477">if(M165=$H$12,1,"")</f>
        <v/>
      </c>
      <c r="Q165" s="44" t="str">
        <f t="shared" si="477"/>
        <v/>
      </c>
      <c r="R165" s="42" t="str">
        <f t="shared" si="477"/>
        <v/>
      </c>
      <c r="S165" s="47" t="str">
        <f t="shared" si="7"/>
        <v/>
      </c>
    </row>
    <row r="166">
      <c r="C166" s="54">
        <v>43236.0</v>
      </c>
      <c r="D166" s="58">
        <f t="shared" ref="D166:E166" si="478">IF(D165+$H$12&gt;$G$16,$H$12,D165+$H$12)</f>
        <v>16430</v>
      </c>
      <c r="E166" s="56">
        <f t="shared" si="478"/>
        <v>16430</v>
      </c>
      <c r="F166" s="58">
        <f t="shared" si="74"/>
        <v>16430</v>
      </c>
      <c r="G166" s="42" t="str">
        <f t="shared" si="75"/>
        <v/>
      </c>
      <c r="H166" s="58" t="str">
        <f t="shared" ref="H166:I166" si="479">if(E166=$H$12,1,"")</f>
        <v/>
      </c>
      <c r="I166" s="42" t="str">
        <f t="shared" si="479"/>
        <v/>
      </c>
      <c r="J166" s="47" t="str">
        <f t="shared" si="4"/>
        <v/>
      </c>
      <c r="L166" s="54">
        <v>43236.0</v>
      </c>
      <c r="M166" s="56">
        <f t="shared" ref="M166:N166" si="480">IF(M165+$H$12&gt;$G$16,$H$12,M165+$H$12)</f>
        <v>13780</v>
      </c>
      <c r="N166" s="56">
        <f t="shared" si="480"/>
        <v>13780</v>
      </c>
      <c r="O166" s="56">
        <f t="shared" si="10"/>
        <v>13780</v>
      </c>
      <c r="P166" s="42" t="str">
        <f t="shared" ref="P166:R166" si="481">if(M166=$H$12,1,"")</f>
        <v/>
      </c>
      <c r="Q166" s="44" t="str">
        <f t="shared" si="481"/>
        <v/>
      </c>
      <c r="R166" s="42" t="str">
        <f t="shared" si="481"/>
        <v/>
      </c>
      <c r="S166" s="47" t="str">
        <f t="shared" si="7"/>
        <v/>
      </c>
    </row>
    <row r="167">
      <c r="C167" s="54">
        <v>43237.0</v>
      </c>
      <c r="D167" s="58">
        <f t="shared" ref="D167:E167" si="482">IF(D166+$H$12&gt;$G$16,$H$12,D166+$H$12)</f>
        <v>16960</v>
      </c>
      <c r="E167" s="56">
        <f t="shared" si="482"/>
        <v>16960</v>
      </c>
      <c r="F167" s="58">
        <f t="shared" si="74"/>
        <v>16960</v>
      </c>
      <c r="G167" s="42" t="str">
        <f t="shared" si="75"/>
        <v/>
      </c>
      <c r="H167" s="58" t="str">
        <f t="shared" ref="H167:I167" si="483">if(E167=$H$12,1,"")</f>
        <v/>
      </c>
      <c r="I167" s="42" t="str">
        <f t="shared" si="483"/>
        <v/>
      </c>
      <c r="J167" s="47" t="str">
        <f t="shared" si="4"/>
        <v/>
      </c>
      <c r="L167" s="54">
        <v>43237.0</v>
      </c>
      <c r="M167" s="56">
        <f t="shared" ref="M167:N167" si="484">IF(M166+$H$12&gt;$G$16,$H$12,M166+$H$12)</f>
        <v>14310</v>
      </c>
      <c r="N167" s="56">
        <f t="shared" si="484"/>
        <v>14310</v>
      </c>
      <c r="O167" s="56">
        <f t="shared" si="10"/>
        <v>14310</v>
      </c>
      <c r="P167" s="42" t="str">
        <f t="shared" ref="P167:R167" si="485">if(M167=$H$12,1,"")</f>
        <v/>
      </c>
      <c r="Q167" s="44" t="str">
        <f t="shared" si="485"/>
        <v/>
      </c>
      <c r="R167" s="42" t="str">
        <f t="shared" si="485"/>
        <v/>
      </c>
      <c r="S167" s="47" t="str">
        <f t="shared" si="7"/>
        <v/>
      </c>
    </row>
    <row r="168">
      <c r="C168" s="54">
        <v>43238.0</v>
      </c>
      <c r="D168" s="58">
        <f t="shared" ref="D168:E168" si="486">IF(D167+$H$12&gt;$G$16,$H$12,D167+$H$12)</f>
        <v>17490</v>
      </c>
      <c r="E168" s="56">
        <f t="shared" si="486"/>
        <v>17490</v>
      </c>
      <c r="F168" s="58">
        <f t="shared" si="74"/>
        <v>17490</v>
      </c>
      <c r="G168" s="42" t="str">
        <f t="shared" si="75"/>
        <v/>
      </c>
      <c r="H168" s="58" t="str">
        <f t="shared" ref="H168:I168" si="487">if(E168=$H$12,1,"")</f>
        <v/>
      </c>
      <c r="I168" s="42" t="str">
        <f t="shared" si="487"/>
        <v/>
      </c>
      <c r="J168" s="47" t="str">
        <f t="shared" si="4"/>
        <v/>
      </c>
      <c r="L168" s="54">
        <v>43238.0</v>
      </c>
      <c r="M168" s="56">
        <f t="shared" ref="M168:N168" si="488">IF(M167+$H$12&gt;$G$16,$H$12,M167+$H$12)</f>
        <v>14840</v>
      </c>
      <c r="N168" s="56">
        <f t="shared" si="488"/>
        <v>14840</v>
      </c>
      <c r="O168" s="56">
        <f t="shared" si="10"/>
        <v>14840</v>
      </c>
      <c r="P168" s="42" t="str">
        <f t="shared" ref="P168:R168" si="489">if(M168=$H$12,1,"")</f>
        <v/>
      </c>
      <c r="Q168" s="44" t="str">
        <f t="shared" si="489"/>
        <v/>
      </c>
      <c r="R168" s="42" t="str">
        <f t="shared" si="489"/>
        <v/>
      </c>
      <c r="S168" s="47" t="str">
        <f t="shared" si="7"/>
        <v/>
      </c>
    </row>
    <row r="169">
      <c r="C169" s="54">
        <v>43239.0</v>
      </c>
      <c r="D169" s="58">
        <f t="shared" ref="D169:E169" si="490">IF(D168+$H$12&gt;$G$16,$H$12,D168+$H$12)</f>
        <v>18020</v>
      </c>
      <c r="E169" s="56">
        <f t="shared" si="490"/>
        <v>18020</v>
      </c>
      <c r="F169" s="58">
        <f t="shared" si="74"/>
        <v>18020</v>
      </c>
      <c r="G169" s="42" t="str">
        <f t="shared" si="75"/>
        <v/>
      </c>
      <c r="H169" s="58" t="str">
        <f t="shared" ref="H169:I169" si="491">if(E169=$H$12,1,"")</f>
        <v/>
      </c>
      <c r="I169" s="42" t="str">
        <f t="shared" si="491"/>
        <v/>
      </c>
      <c r="J169" s="47" t="str">
        <f t="shared" si="4"/>
        <v/>
      </c>
      <c r="L169" s="54">
        <v>43239.0</v>
      </c>
      <c r="M169" s="56">
        <f t="shared" ref="M169:N169" si="492">IF(M168+$H$12&gt;$G$16,$H$12,M168+$H$12)</f>
        <v>15370</v>
      </c>
      <c r="N169" s="56">
        <f t="shared" si="492"/>
        <v>15370</v>
      </c>
      <c r="O169" s="56">
        <f t="shared" si="10"/>
        <v>15370</v>
      </c>
      <c r="P169" s="42" t="str">
        <f t="shared" ref="P169:R169" si="493">if(M169=$H$12,1,"")</f>
        <v/>
      </c>
      <c r="Q169" s="44" t="str">
        <f t="shared" si="493"/>
        <v/>
      </c>
      <c r="R169" s="42" t="str">
        <f t="shared" si="493"/>
        <v/>
      </c>
      <c r="S169" s="47" t="str">
        <f t="shared" si="7"/>
        <v/>
      </c>
    </row>
    <row r="170">
      <c r="C170" s="54">
        <v>43240.0</v>
      </c>
      <c r="D170" s="58">
        <f t="shared" ref="D170:E170" si="494">IF(D169+$H$12&gt;$G$16,$H$12,D169+$H$12)</f>
        <v>18550</v>
      </c>
      <c r="E170" s="56">
        <f t="shared" si="494"/>
        <v>18550</v>
      </c>
      <c r="F170" s="58">
        <f t="shared" si="74"/>
        <v>18550</v>
      </c>
      <c r="G170" s="42" t="str">
        <f t="shared" si="75"/>
        <v/>
      </c>
      <c r="H170" s="58" t="str">
        <f t="shared" ref="H170:I170" si="495">if(E170=$H$12,1,"")</f>
        <v/>
      </c>
      <c r="I170" s="42" t="str">
        <f t="shared" si="495"/>
        <v/>
      </c>
      <c r="J170" s="47" t="str">
        <f t="shared" si="4"/>
        <v/>
      </c>
      <c r="L170" s="54">
        <v>43240.0</v>
      </c>
      <c r="M170" s="56">
        <f t="shared" ref="M170:N170" si="496">IF(M169+$H$12&gt;$G$16,$H$12,M169+$H$12)</f>
        <v>15900</v>
      </c>
      <c r="N170" s="56">
        <f t="shared" si="496"/>
        <v>15900</v>
      </c>
      <c r="O170" s="56">
        <f t="shared" si="10"/>
        <v>15900</v>
      </c>
      <c r="P170" s="42" t="str">
        <f t="shared" ref="P170:R170" si="497">if(M170=$H$12,1,"")</f>
        <v/>
      </c>
      <c r="Q170" s="44" t="str">
        <f t="shared" si="497"/>
        <v/>
      </c>
      <c r="R170" s="42" t="str">
        <f t="shared" si="497"/>
        <v/>
      </c>
      <c r="S170" s="47" t="str">
        <f t="shared" si="7"/>
        <v/>
      </c>
    </row>
    <row r="171">
      <c r="C171" s="54">
        <v>43241.0</v>
      </c>
      <c r="D171" s="58">
        <f t="shared" ref="D171:E171" si="498">IF(D170+$H$12&gt;$G$16,$H$12,D170+$H$12)</f>
        <v>19080</v>
      </c>
      <c r="E171" s="56">
        <f t="shared" si="498"/>
        <v>19080</v>
      </c>
      <c r="F171" s="58">
        <f t="shared" si="74"/>
        <v>19080</v>
      </c>
      <c r="G171" s="42" t="str">
        <f t="shared" si="75"/>
        <v/>
      </c>
      <c r="H171" s="58" t="str">
        <f t="shared" ref="H171:I171" si="499">if(E171=$H$12,1,"")</f>
        <v/>
      </c>
      <c r="I171" s="42" t="str">
        <f t="shared" si="499"/>
        <v/>
      </c>
      <c r="J171" s="47" t="str">
        <f t="shared" si="4"/>
        <v/>
      </c>
      <c r="L171" s="54">
        <v>43241.0</v>
      </c>
      <c r="M171" s="56">
        <f t="shared" ref="M171:N171" si="500">IF(M170+$H$12&gt;$G$16,$H$12,M170+$H$12)</f>
        <v>16430</v>
      </c>
      <c r="N171" s="56">
        <f t="shared" si="500"/>
        <v>16430</v>
      </c>
      <c r="O171" s="56">
        <f t="shared" si="10"/>
        <v>16430</v>
      </c>
      <c r="P171" s="42" t="str">
        <f t="shared" ref="P171:R171" si="501">if(M171=$H$12,1,"")</f>
        <v/>
      </c>
      <c r="Q171" s="44" t="str">
        <f t="shared" si="501"/>
        <v/>
      </c>
      <c r="R171" s="42" t="str">
        <f t="shared" si="501"/>
        <v/>
      </c>
      <c r="S171" s="47" t="str">
        <f t="shared" si="7"/>
        <v/>
      </c>
    </row>
    <row r="172">
      <c r="C172" s="54">
        <v>43242.0</v>
      </c>
      <c r="D172" s="58">
        <f t="shared" ref="D172:E172" si="502">IF(D171+$H$12&gt;$G$16,$H$12,D171+$H$12)</f>
        <v>19610</v>
      </c>
      <c r="E172" s="56">
        <f t="shared" si="502"/>
        <v>19610</v>
      </c>
      <c r="F172" s="58">
        <f t="shared" si="74"/>
        <v>19610</v>
      </c>
      <c r="G172" s="42" t="str">
        <f t="shared" si="75"/>
        <v/>
      </c>
      <c r="H172" s="58" t="str">
        <f t="shared" ref="H172:I172" si="503">if(E172=$H$12,1,"")</f>
        <v/>
      </c>
      <c r="I172" s="42" t="str">
        <f t="shared" si="503"/>
        <v/>
      </c>
      <c r="J172" s="47" t="str">
        <f t="shared" si="4"/>
        <v/>
      </c>
      <c r="L172" s="54">
        <v>43242.0</v>
      </c>
      <c r="M172" s="56">
        <f t="shared" ref="M172:N172" si="504">IF(M171+$H$12&gt;$G$16,$H$12,M171+$H$12)</f>
        <v>16960</v>
      </c>
      <c r="N172" s="56">
        <f t="shared" si="504"/>
        <v>16960</v>
      </c>
      <c r="O172" s="56">
        <f t="shared" si="10"/>
        <v>16960</v>
      </c>
      <c r="P172" s="42" t="str">
        <f t="shared" ref="P172:R172" si="505">if(M172=$H$12,1,"")</f>
        <v/>
      </c>
      <c r="Q172" s="44" t="str">
        <f t="shared" si="505"/>
        <v/>
      </c>
      <c r="R172" s="42" t="str">
        <f t="shared" si="505"/>
        <v/>
      </c>
      <c r="S172" s="47" t="str">
        <f t="shared" si="7"/>
        <v/>
      </c>
    </row>
    <row r="173">
      <c r="C173" s="54">
        <v>43243.0</v>
      </c>
      <c r="D173" s="58">
        <f t="shared" ref="D173:E173" si="506">IF(D172+$H$12&gt;$G$16,$H$12,D172+$H$12)</f>
        <v>530</v>
      </c>
      <c r="E173" s="56">
        <f t="shared" si="506"/>
        <v>530</v>
      </c>
      <c r="F173" s="58">
        <f t="shared" si="74"/>
        <v>530</v>
      </c>
      <c r="G173" s="42">
        <f t="shared" si="75"/>
        <v>1</v>
      </c>
      <c r="H173" s="58">
        <f t="shared" ref="H173:I173" si="507">if(E173=$H$12,1,"")</f>
        <v>1</v>
      </c>
      <c r="I173" s="42">
        <f t="shared" si="507"/>
        <v>1</v>
      </c>
      <c r="J173" s="47">
        <f t="shared" si="4"/>
        <v>1</v>
      </c>
      <c r="L173" s="54">
        <v>43243.0</v>
      </c>
      <c r="M173" s="56">
        <f t="shared" ref="M173:N173" si="508">IF(M172+$H$12&gt;$G$16,$H$12,M172+$H$12)</f>
        <v>17490</v>
      </c>
      <c r="N173" s="56">
        <f t="shared" si="508"/>
        <v>17490</v>
      </c>
      <c r="O173" s="56">
        <f t="shared" si="10"/>
        <v>17490</v>
      </c>
      <c r="P173" s="42" t="str">
        <f t="shared" ref="P173:R173" si="509">if(M173=$H$12,1,"")</f>
        <v/>
      </c>
      <c r="Q173" s="44" t="str">
        <f t="shared" si="509"/>
        <v/>
      </c>
      <c r="R173" s="42" t="str">
        <f t="shared" si="509"/>
        <v/>
      </c>
      <c r="S173" s="47" t="str">
        <f t="shared" si="7"/>
        <v/>
      </c>
    </row>
    <row r="174">
      <c r="C174" s="54">
        <v>43244.0</v>
      </c>
      <c r="D174" s="58">
        <f t="shared" ref="D174:E174" si="510">IF(D173+$H$12&gt;$G$16,$H$12,D173+$H$12)</f>
        <v>1060</v>
      </c>
      <c r="E174" s="56">
        <f t="shared" si="510"/>
        <v>1060</v>
      </c>
      <c r="F174" s="58">
        <f t="shared" si="74"/>
        <v>1060</v>
      </c>
      <c r="G174" s="42" t="str">
        <f t="shared" si="75"/>
        <v/>
      </c>
      <c r="H174" s="58" t="str">
        <f t="shared" ref="H174:I174" si="511">if(E174=$H$12,1,"")</f>
        <v/>
      </c>
      <c r="I174" s="42" t="str">
        <f t="shared" si="511"/>
        <v/>
      </c>
      <c r="J174" s="47" t="str">
        <f t="shared" si="4"/>
        <v/>
      </c>
      <c r="L174" s="54">
        <v>43244.0</v>
      </c>
      <c r="M174" s="56">
        <f t="shared" ref="M174:N174" si="512">IF(M173+$H$12&gt;$G$16,$H$12,M173+$H$12)</f>
        <v>18020</v>
      </c>
      <c r="N174" s="56">
        <f t="shared" si="512"/>
        <v>18020</v>
      </c>
      <c r="O174" s="56">
        <f t="shared" si="10"/>
        <v>18020</v>
      </c>
      <c r="P174" s="42" t="str">
        <f t="shared" ref="P174:R174" si="513">if(M174=$H$12,1,"")</f>
        <v/>
      </c>
      <c r="Q174" s="44" t="str">
        <f t="shared" si="513"/>
        <v/>
      </c>
      <c r="R174" s="42" t="str">
        <f t="shared" si="513"/>
        <v/>
      </c>
      <c r="S174" s="47" t="str">
        <f t="shared" si="7"/>
        <v/>
      </c>
    </row>
    <row r="175">
      <c r="C175" s="54">
        <v>43245.0</v>
      </c>
      <c r="D175" s="58">
        <f t="shared" ref="D175:E175" si="514">IF(D174+$H$12&gt;$G$16,$H$12,D174+$H$12)</f>
        <v>1590</v>
      </c>
      <c r="E175" s="56">
        <f t="shared" si="514"/>
        <v>1590</v>
      </c>
      <c r="F175" s="58">
        <f t="shared" si="74"/>
        <v>1590</v>
      </c>
      <c r="G175" s="42" t="str">
        <f t="shared" si="75"/>
        <v/>
      </c>
      <c r="H175" s="58" t="str">
        <f t="shared" ref="H175:I175" si="515">if(E175=$H$12,1,"")</f>
        <v/>
      </c>
      <c r="I175" s="42" t="str">
        <f t="shared" si="515"/>
        <v/>
      </c>
      <c r="J175" s="47" t="str">
        <f t="shared" si="4"/>
        <v/>
      </c>
      <c r="L175" s="54">
        <v>43245.0</v>
      </c>
      <c r="M175" s="56">
        <f t="shared" ref="M175:N175" si="516">IF(M174+$H$12&gt;$G$16,$H$12,M174+$H$12)</f>
        <v>18550</v>
      </c>
      <c r="N175" s="56">
        <f t="shared" si="516"/>
        <v>18550</v>
      </c>
      <c r="O175" s="56">
        <f t="shared" si="10"/>
        <v>18550</v>
      </c>
      <c r="P175" s="42" t="str">
        <f t="shared" ref="P175:R175" si="517">if(M175=$H$12,1,"")</f>
        <v/>
      </c>
      <c r="Q175" s="44" t="str">
        <f t="shared" si="517"/>
        <v/>
      </c>
      <c r="R175" s="42" t="str">
        <f t="shared" si="517"/>
        <v/>
      </c>
      <c r="S175" s="47" t="str">
        <f t="shared" si="7"/>
        <v/>
      </c>
    </row>
    <row r="176">
      <c r="C176" s="54">
        <v>43246.0</v>
      </c>
      <c r="D176" s="58">
        <f t="shared" ref="D176:E176" si="518">IF(D175+$H$12&gt;$G$16,$H$12,D175+$H$12)</f>
        <v>2120</v>
      </c>
      <c r="E176" s="56">
        <f t="shared" si="518"/>
        <v>2120</v>
      </c>
      <c r="F176" s="58">
        <f t="shared" si="74"/>
        <v>2120</v>
      </c>
      <c r="G176" s="42" t="str">
        <f t="shared" si="75"/>
        <v/>
      </c>
      <c r="H176" s="58" t="str">
        <f t="shared" ref="H176:I176" si="519">if(E176=$H$12,1,"")</f>
        <v/>
      </c>
      <c r="I176" s="42" t="str">
        <f t="shared" si="519"/>
        <v/>
      </c>
      <c r="J176" s="47" t="str">
        <f t="shared" si="4"/>
        <v/>
      </c>
      <c r="L176" s="54">
        <v>43246.0</v>
      </c>
      <c r="M176" s="56">
        <f t="shared" ref="M176:N176" si="520">IF(M175+$H$12&gt;$G$16,$H$12,M175+$H$12)</f>
        <v>19080</v>
      </c>
      <c r="N176" s="56">
        <f t="shared" si="520"/>
        <v>19080</v>
      </c>
      <c r="O176" s="56">
        <f t="shared" si="10"/>
        <v>19080</v>
      </c>
      <c r="P176" s="42" t="str">
        <f t="shared" ref="P176:R176" si="521">if(M176=$H$12,1,"")</f>
        <v/>
      </c>
      <c r="Q176" s="44" t="str">
        <f t="shared" si="521"/>
        <v/>
      </c>
      <c r="R176" s="42" t="str">
        <f t="shared" si="521"/>
        <v/>
      </c>
      <c r="S176" s="47" t="str">
        <f t="shared" si="7"/>
        <v/>
      </c>
    </row>
    <row r="177">
      <c r="C177" s="54">
        <v>43247.0</v>
      </c>
      <c r="D177" s="58">
        <f t="shared" ref="D177:E177" si="522">IF(D176+$H$12&gt;$G$16,$H$12,D176+$H$12)</f>
        <v>2650</v>
      </c>
      <c r="E177" s="56">
        <f t="shared" si="522"/>
        <v>2650</v>
      </c>
      <c r="F177" s="58">
        <f t="shared" si="74"/>
        <v>2650</v>
      </c>
      <c r="G177" s="42" t="str">
        <f t="shared" si="75"/>
        <v/>
      </c>
      <c r="H177" s="58" t="str">
        <f t="shared" ref="H177:I177" si="523">if(E177=$H$12,1,"")</f>
        <v/>
      </c>
      <c r="I177" s="42" t="str">
        <f t="shared" si="523"/>
        <v/>
      </c>
      <c r="J177" s="47" t="str">
        <f t="shared" si="4"/>
        <v/>
      </c>
      <c r="L177" s="54">
        <v>43247.0</v>
      </c>
      <c r="M177" s="56">
        <f t="shared" ref="M177:N177" si="524">IF(M176+$H$12&gt;$G$16,$H$12,M176+$H$12)</f>
        <v>19610</v>
      </c>
      <c r="N177" s="56">
        <f t="shared" si="524"/>
        <v>19610</v>
      </c>
      <c r="O177" s="56">
        <f t="shared" si="10"/>
        <v>19610</v>
      </c>
      <c r="P177" s="42" t="str">
        <f t="shared" ref="P177:R177" si="525">if(M177=$H$12,1,"")</f>
        <v/>
      </c>
      <c r="Q177" s="44" t="str">
        <f t="shared" si="525"/>
        <v/>
      </c>
      <c r="R177" s="42" t="str">
        <f t="shared" si="525"/>
        <v/>
      </c>
      <c r="S177" s="47" t="str">
        <f t="shared" si="7"/>
        <v/>
      </c>
    </row>
    <row r="178">
      <c r="C178" s="54">
        <v>43248.0</v>
      </c>
      <c r="D178" s="58">
        <f t="shared" ref="D178:E178" si="526">IF(D177+$H$12&gt;$G$16,$H$12,D177+$H$12)</f>
        <v>3180</v>
      </c>
      <c r="E178" s="56">
        <f t="shared" si="526"/>
        <v>3180</v>
      </c>
      <c r="F178" s="58">
        <f t="shared" si="74"/>
        <v>3180</v>
      </c>
      <c r="G178" s="42" t="str">
        <f t="shared" si="75"/>
        <v/>
      </c>
      <c r="H178" s="58" t="str">
        <f t="shared" ref="H178:I178" si="527">if(E178=$H$12,1,"")</f>
        <v/>
      </c>
      <c r="I178" s="42" t="str">
        <f t="shared" si="527"/>
        <v/>
      </c>
      <c r="J178" s="47" t="str">
        <f t="shared" si="4"/>
        <v/>
      </c>
      <c r="L178" s="54">
        <v>43248.0</v>
      </c>
      <c r="M178" s="56">
        <f t="shared" ref="M178:N178" si="528">IF(M177+$H$12&gt;$G$16,$H$12,M177+$H$12)</f>
        <v>530</v>
      </c>
      <c r="N178" s="56">
        <f t="shared" si="528"/>
        <v>530</v>
      </c>
      <c r="O178" s="56">
        <f t="shared" si="10"/>
        <v>530</v>
      </c>
      <c r="P178" s="42">
        <f t="shared" ref="P178:R178" si="529">if(M178=$H$12,1,"")</f>
        <v>1</v>
      </c>
      <c r="Q178" s="44">
        <f t="shared" si="529"/>
        <v>1</v>
      </c>
      <c r="R178" s="42">
        <f t="shared" si="529"/>
        <v>1</v>
      </c>
      <c r="S178" s="47">
        <f t="shared" si="7"/>
        <v>1</v>
      </c>
    </row>
    <row r="179">
      <c r="C179" s="54">
        <v>43249.0</v>
      </c>
      <c r="D179" s="58">
        <f t="shared" ref="D179:E179" si="530">IF(D178+$H$12&gt;$G$16,$H$12,D178+$H$12)</f>
        <v>3710</v>
      </c>
      <c r="E179" s="56">
        <f t="shared" si="530"/>
        <v>3710</v>
      </c>
      <c r="F179" s="58">
        <f t="shared" si="74"/>
        <v>3710</v>
      </c>
      <c r="G179" s="42" t="str">
        <f t="shared" si="75"/>
        <v/>
      </c>
      <c r="H179" s="58" t="str">
        <f t="shared" ref="H179:I179" si="531">if(E179=$H$12,1,"")</f>
        <v/>
      </c>
      <c r="I179" s="42" t="str">
        <f t="shared" si="531"/>
        <v/>
      </c>
      <c r="J179" s="47" t="str">
        <f t="shared" si="4"/>
        <v/>
      </c>
      <c r="L179" s="54">
        <v>43249.0</v>
      </c>
      <c r="M179" s="56">
        <f t="shared" ref="M179:N179" si="532">IF(M178+$H$12&gt;$G$16,$H$12,M178+$H$12)</f>
        <v>1060</v>
      </c>
      <c r="N179" s="56">
        <f t="shared" si="532"/>
        <v>1060</v>
      </c>
      <c r="O179" s="56">
        <f t="shared" si="10"/>
        <v>1060</v>
      </c>
      <c r="P179" s="42" t="str">
        <f t="shared" ref="P179:R179" si="533">if(M179=$H$12,1,"")</f>
        <v/>
      </c>
      <c r="Q179" s="44" t="str">
        <f t="shared" si="533"/>
        <v/>
      </c>
      <c r="R179" s="42" t="str">
        <f t="shared" si="533"/>
        <v/>
      </c>
      <c r="S179" s="47" t="str">
        <f t="shared" si="7"/>
        <v/>
      </c>
    </row>
    <row r="180">
      <c r="C180" s="54">
        <v>43250.0</v>
      </c>
      <c r="D180" s="58">
        <f t="shared" ref="D180:E180" si="534">IF(D179+$H$12&gt;$G$16,$H$12,D179+$H$12)</f>
        <v>4240</v>
      </c>
      <c r="E180" s="56">
        <f t="shared" si="534"/>
        <v>4240</v>
      </c>
      <c r="F180" s="58">
        <f t="shared" si="74"/>
        <v>4240</v>
      </c>
      <c r="G180" s="42" t="str">
        <f t="shared" si="75"/>
        <v/>
      </c>
      <c r="H180" s="58" t="str">
        <f t="shared" ref="H180:I180" si="535">if(E180=$H$12,1,"")</f>
        <v/>
      </c>
      <c r="I180" s="42" t="str">
        <f t="shared" si="535"/>
        <v/>
      </c>
      <c r="J180" s="47" t="str">
        <f t="shared" si="4"/>
        <v/>
      </c>
      <c r="L180" s="54">
        <v>43250.0</v>
      </c>
      <c r="M180" s="56">
        <f t="shared" ref="M180:N180" si="536">IF(M179+$H$12&gt;$G$16,$H$12,M179+$H$12)</f>
        <v>1590</v>
      </c>
      <c r="N180" s="56">
        <f t="shared" si="536"/>
        <v>1590</v>
      </c>
      <c r="O180" s="56">
        <f t="shared" si="10"/>
        <v>1590</v>
      </c>
      <c r="P180" s="42" t="str">
        <f t="shared" ref="P180:R180" si="537">if(M180=$H$12,1,"")</f>
        <v/>
      </c>
      <c r="Q180" s="44" t="str">
        <f t="shared" si="537"/>
        <v/>
      </c>
      <c r="R180" s="42" t="str">
        <f t="shared" si="537"/>
        <v/>
      </c>
      <c r="S180" s="47" t="str">
        <f t="shared" si="7"/>
        <v/>
      </c>
    </row>
    <row r="181">
      <c r="C181" s="54">
        <v>43251.0</v>
      </c>
      <c r="D181" s="58">
        <f t="shared" ref="D181:E181" si="538">IF(D180+$H$12&gt;$G$16,$H$12,D180+$H$12)</f>
        <v>4770</v>
      </c>
      <c r="E181" s="56">
        <f t="shared" si="538"/>
        <v>4770</v>
      </c>
      <c r="F181" s="58">
        <f t="shared" si="74"/>
        <v>4770</v>
      </c>
      <c r="G181" s="42" t="str">
        <f t="shared" si="75"/>
        <v/>
      </c>
      <c r="H181" s="58" t="str">
        <f t="shared" ref="H181:I181" si="539">if(E181=$H$12,1,"")</f>
        <v/>
      </c>
      <c r="I181" s="42" t="str">
        <f t="shared" si="539"/>
        <v/>
      </c>
      <c r="J181" s="47" t="str">
        <f t="shared" si="4"/>
        <v/>
      </c>
      <c r="L181" s="54">
        <v>43251.0</v>
      </c>
      <c r="M181" s="56">
        <f t="shared" ref="M181:N181" si="540">IF(M180+$H$12&gt;$G$16,$H$12,M180+$H$12)</f>
        <v>2120</v>
      </c>
      <c r="N181" s="56">
        <f t="shared" si="540"/>
        <v>2120</v>
      </c>
      <c r="O181" s="56">
        <f t="shared" si="10"/>
        <v>2120</v>
      </c>
      <c r="P181" s="42" t="str">
        <f t="shared" ref="P181:R181" si="541">if(M181=$H$12,1,"")</f>
        <v/>
      </c>
      <c r="Q181" s="44" t="str">
        <f t="shared" si="541"/>
        <v/>
      </c>
      <c r="R181" s="42" t="str">
        <f t="shared" si="541"/>
        <v/>
      </c>
      <c r="S181" s="47" t="str">
        <f t="shared" si="7"/>
        <v/>
      </c>
    </row>
    <row r="182">
      <c r="C182" s="54">
        <v>43252.0</v>
      </c>
      <c r="D182" s="58">
        <f t="shared" ref="D182:E182" si="542">IF(D181+$H$12&gt;$G$16,$H$12,D181+$H$12)</f>
        <v>5300</v>
      </c>
      <c r="E182" s="56">
        <f t="shared" si="542"/>
        <v>5300</v>
      </c>
      <c r="F182" s="58">
        <f t="shared" si="74"/>
        <v>5300</v>
      </c>
      <c r="G182" s="42" t="str">
        <f t="shared" si="75"/>
        <v/>
      </c>
      <c r="H182" s="58" t="str">
        <f t="shared" ref="H182:I182" si="543">if(E182=$H$12,1,"")</f>
        <v/>
      </c>
      <c r="I182" s="42" t="str">
        <f t="shared" si="543"/>
        <v/>
      </c>
      <c r="J182" s="47" t="str">
        <f t="shared" si="4"/>
        <v/>
      </c>
      <c r="L182" s="54">
        <v>43252.0</v>
      </c>
      <c r="M182" s="56">
        <f t="shared" ref="M182:N182" si="544">IF(M181+$H$12&gt;$G$16,$H$12,M181+$H$12)</f>
        <v>2650</v>
      </c>
      <c r="N182" s="56">
        <f t="shared" si="544"/>
        <v>2650</v>
      </c>
      <c r="O182" s="56">
        <f t="shared" si="10"/>
        <v>2650</v>
      </c>
      <c r="P182" s="42" t="str">
        <f t="shared" ref="P182:R182" si="545">if(M182=$H$12,1,"")</f>
        <v/>
      </c>
      <c r="Q182" s="44" t="str">
        <f t="shared" si="545"/>
        <v/>
      </c>
      <c r="R182" s="42" t="str">
        <f t="shared" si="545"/>
        <v/>
      </c>
      <c r="S182" s="47" t="str">
        <f t="shared" si="7"/>
        <v/>
      </c>
    </row>
    <row r="183">
      <c r="C183" s="54">
        <v>43253.0</v>
      </c>
      <c r="D183" s="58">
        <f t="shared" ref="D183:E183" si="546">IF(D182+$H$12&gt;$G$16,$H$12,D182+$H$12)</f>
        <v>5830</v>
      </c>
      <c r="E183" s="56">
        <f t="shared" si="546"/>
        <v>5830</v>
      </c>
      <c r="F183" s="58">
        <f t="shared" si="74"/>
        <v>5830</v>
      </c>
      <c r="G183" s="42" t="str">
        <f t="shared" si="75"/>
        <v/>
      </c>
      <c r="H183" s="58" t="str">
        <f t="shared" ref="H183:I183" si="547">if(E183=$H$12,1,"")</f>
        <v/>
      </c>
      <c r="I183" s="42" t="str">
        <f t="shared" si="547"/>
        <v/>
      </c>
      <c r="J183" s="47" t="str">
        <f t="shared" si="4"/>
        <v/>
      </c>
      <c r="L183" s="54">
        <v>43253.0</v>
      </c>
      <c r="M183" s="56">
        <f t="shared" ref="M183:N183" si="548">IF(M182+$H$12&gt;$G$16,$H$12,M182+$H$12)</f>
        <v>3180</v>
      </c>
      <c r="N183" s="56">
        <f t="shared" si="548"/>
        <v>3180</v>
      </c>
      <c r="O183" s="56">
        <f t="shared" si="10"/>
        <v>3180</v>
      </c>
      <c r="P183" s="42" t="str">
        <f t="shared" ref="P183:R183" si="549">if(M183=$H$12,1,"")</f>
        <v/>
      </c>
      <c r="Q183" s="44" t="str">
        <f t="shared" si="549"/>
        <v/>
      </c>
      <c r="R183" s="42" t="str">
        <f t="shared" si="549"/>
        <v/>
      </c>
      <c r="S183" s="47" t="str">
        <f t="shared" si="7"/>
        <v/>
      </c>
    </row>
    <row r="184">
      <c r="C184" s="54">
        <v>43254.0</v>
      </c>
      <c r="D184" s="58">
        <f t="shared" ref="D184:E184" si="550">IF(D183+$H$12&gt;$G$16,$H$12,D183+$H$12)</f>
        <v>6360</v>
      </c>
      <c r="E184" s="56">
        <f t="shared" si="550"/>
        <v>6360</v>
      </c>
      <c r="F184" s="58">
        <f t="shared" si="74"/>
        <v>6360</v>
      </c>
      <c r="G184" s="42" t="str">
        <f t="shared" si="75"/>
        <v/>
      </c>
      <c r="H184" s="58" t="str">
        <f t="shared" ref="H184:I184" si="551">if(E184=$H$12,1,"")</f>
        <v/>
      </c>
      <c r="I184" s="42" t="str">
        <f t="shared" si="551"/>
        <v/>
      </c>
      <c r="J184" s="47" t="str">
        <f t="shared" si="4"/>
        <v/>
      </c>
      <c r="L184" s="54">
        <v>43254.0</v>
      </c>
      <c r="M184" s="56">
        <f t="shared" ref="M184:N184" si="552">IF(M183+$H$12&gt;$G$16,$H$12,M183+$H$12)</f>
        <v>3710</v>
      </c>
      <c r="N184" s="56">
        <f t="shared" si="552"/>
        <v>3710</v>
      </c>
      <c r="O184" s="56">
        <f t="shared" si="10"/>
        <v>3710</v>
      </c>
      <c r="P184" s="42" t="str">
        <f t="shared" ref="P184:R184" si="553">if(M184=$H$12,1,"")</f>
        <v/>
      </c>
      <c r="Q184" s="44" t="str">
        <f t="shared" si="553"/>
        <v/>
      </c>
      <c r="R184" s="42" t="str">
        <f t="shared" si="553"/>
        <v/>
      </c>
      <c r="S184" s="47" t="str">
        <f t="shared" si="7"/>
        <v/>
      </c>
    </row>
    <row r="185">
      <c r="C185" s="54">
        <v>43255.0</v>
      </c>
      <c r="D185" s="58">
        <f t="shared" ref="D185:E185" si="554">IF(D184+$H$12&gt;$G$16,$H$12,D184+$H$12)</f>
        <v>6890</v>
      </c>
      <c r="E185" s="56">
        <f t="shared" si="554"/>
        <v>6890</v>
      </c>
      <c r="F185" s="58">
        <f t="shared" si="74"/>
        <v>6890</v>
      </c>
      <c r="G185" s="42" t="str">
        <f t="shared" si="75"/>
        <v/>
      </c>
      <c r="H185" s="58" t="str">
        <f t="shared" ref="H185:I185" si="555">if(E185=$H$12,1,"")</f>
        <v/>
      </c>
      <c r="I185" s="42" t="str">
        <f t="shared" si="555"/>
        <v/>
      </c>
      <c r="J185" s="47" t="str">
        <f t="shared" si="4"/>
        <v/>
      </c>
      <c r="L185" s="54">
        <v>43255.0</v>
      </c>
      <c r="M185" s="56">
        <f t="shared" ref="M185:N185" si="556">IF(M184+$H$12&gt;$G$16,$H$12,M184+$H$12)</f>
        <v>4240</v>
      </c>
      <c r="N185" s="56">
        <f t="shared" si="556"/>
        <v>4240</v>
      </c>
      <c r="O185" s="56">
        <f t="shared" si="10"/>
        <v>4240</v>
      </c>
      <c r="P185" s="42" t="str">
        <f t="shared" ref="P185:R185" si="557">if(M185=$H$12,1,"")</f>
        <v/>
      </c>
      <c r="Q185" s="44" t="str">
        <f t="shared" si="557"/>
        <v/>
      </c>
      <c r="R185" s="42" t="str">
        <f t="shared" si="557"/>
        <v/>
      </c>
      <c r="S185" s="47" t="str">
        <f t="shared" si="7"/>
        <v/>
      </c>
    </row>
    <row r="186">
      <c r="C186" s="54">
        <v>43256.0</v>
      </c>
      <c r="D186" s="58">
        <f t="shared" ref="D186:E186" si="558">IF(D185+$H$12&gt;$G$16,$H$12,D185+$H$12)</f>
        <v>7420</v>
      </c>
      <c r="E186" s="56">
        <f t="shared" si="558"/>
        <v>7420</v>
      </c>
      <c r="F186" s="58">
        <f t="shared" si="74"/>
        <v>7420</v>
      </c>
      <c r="G186" s="42" t="str">
        <f t="shared" si="75"/>
        <v/>
      </c>
      <c r="H186" s="58" t="str">
        <f t="shared" ref="H186:I186" si="559">if(E186=$H$12,1,"")</f>
        <v/>
      </c>
      <c r="I186" s="42" t="str">
        <f t="shared" si="559"/>
        <v/>
      </c>
      <c r="J186" s="47" t="str">
        <f t="shared" si="4"/>
        <v/>
      </c>
      <c r="L186" s="54">
        <v>43256.0</v>
      </c>
      <c r="M186" s="56">
        <f t="shared" ref="M186:N186" si="560">IF(M185+$H$12&gt;$G$16,$H$12,M185+$H$12)</f>
        <v>4770</v>
      </c>
      <c r="N186" s="56">
        <f t="shared" si="560"/>
        <v>4770</v>
      </c>
      <c r="O186" s="56">
        <f t="shared" si="10"/>
        <v>4770</v>
      </c>
      <c r="P186" s="42" t="str">
        <f t="shared" ref="P186:R186" si="561">if(M186=$H$12,1,"")</f>
        <v/>
      </c>
      <c r="Q186" s="44" t="str">
        <f t="shared" si="561"/>
        <v/>
      </c>
      <c r="R186" s="42" t="str">
        <f t="shared" si="561"/>
        <v/>
      </c>
      <c r="S186" s="47" t="str">
        <f t="shared" si="7"/>
        <v/>
      </c>
    </row>
    <row r="187">
      <c r="C187" s="54">
        <v>43257.0</v>
      </c>
      <c r="D187" s="58">
        <f t="shared" ref="D187:E187" si="562">IF(D186+$H$12&gt;$G$16,$H$12,D186+$H$12)</f>
        <v>7950</v>
      </c>
      <c r="E187" s="56">
        <f t="shared" si="562"/>
        <v>7950</v>
      </c>
      <c r="F187" s="58">
        <f t="shared" si="74"/>
        <v>7950</v>
      </c>
      <c r="G187" s="42" t="str">
        <f t="shared" si="75"/>
        <v/>
      </c>
      <c r="H187" s="58" t="str">
        <f t="shared" ref="H187:I187" si="563">if(E187=$H$12,1,"")</f>
        <v/>
      </c>
      <c r="I187" s="42" t="str">
        <f t="shared" si="563"/>
        <v/>
      </c>
      <c r="J187" s="47" t="str">
        <f t="shared" si="4"/>
        <v/>
      </c>
      <c r="L187" s="54">
        <v>43257.0</v>
      </c>
      <c r="M187" s="56">
        <f t="shared" ref="M187:N187" si="564">IF(M186+$H$12&gt;$G$16,$H$12,M186+$H$12)</f>
        <v>5300</v>
      </c>
      <c r="N187" s="56">
        <f t="shared" si="564"/>
        <v>5300</v>
      </c>
      <c r="O187" s="56">
        <f t="shared" si="10"/>
        <v>5300</v>
      </c>
      <c r="P187" s="42" t="str">
        <f t="shared" ref="P187:R187" si="565">if(M187=$H$12,1,"")</f>
        <v/>
      </c>
      <c r="Q187" s="44" t="str">
        <f t="shared" si="565"/>
        <v/>
      </c>
      <c r="R187" s="42" t="str">
        <f t="shared" si="565"/>
        <v/>
      </c>
      <c r="S187" s="47" t="str">
        <f t="shared" si="7"/>
        <v/>
      </c>
    </row>
    <row r="188">
      <c r="C188" s="54">
        <v>43258.0</v>
      </c>
      <c r="D188" s="58">
        <f t="shared" ref="D188:E188" si="566">IF(D187+$H$12&gt;$G$16,$H$12,D187+$H$12)</f>
        <v>8480</v>
      </c>
      <c r="E188" s="56">
        <f t="shared" si="566"/>
        <v>8480</v>
      </c>
      <c r="F188" s="58">
        <f t="shared" si="74"/>
        <v>8480</v>
      </c>
      <c r="G188" s="42" t="str">
        <f t="shared" si="75"/>
        <v/>
      </c>
      <c r="H188" s="58" t="str">
        <f t="shared" ref="H188:I188" si="567">if(E188=$H$12,1,"")</f>
        <v/>
      </c>
      <c r="I188" s="42" t="str">
        <f t="shared" si="567"/>
        <v/>
      </c>
      <c r="J188" s="47" t="str">
        <f t="shared" si="4"/>
        <v/>
      </c>
      <c r="L188" s="54">
        <v>43258.0</v>
      </c>
      <c r="M188" s="56">
        <f t="shared" ref="M188:N188" si="568">IF(M187+$H$12&gt;$G$16,$H$12,M187+$H$12)</f>
        <v>5830</v>
      </c>
      <c r="N188" s="56">
        <f t="shared" si="568"/>
        <v>5830</v>
      </c>
      <c r="O188" s="56">
        <f t="shared" si="10"/>
        <v>5830</v>
      </c>
      <c r="P188" s="42" t="str">
        <f t="shared" ref="P188:R188" si="569">if(M188=$H$12,1,"")</f>
        <v/>
      </c>
      <c r="Q188" s="44" t="str">
        <f t="shared" si="569"/>
        <v/>
      </c>
      <c r="R188" s="42" t="str">
        <f t="shared" si="569"/>
        <v/>
      </c>
      <c r="S188" s="47" t="str">
        <f t="shared" si="7"/>
        <v/>
      </c>
    </row>
    <row r="189">
      <c r="C189" s="54">
        <v>43259.0</v>
      </c>
      <c r="D189" s="58">
        <f t="shared" ref="D189:E189" si="570">IF(D188+$H$12&gt;$G$16,$H$12,D188+$H$12)</f>
        <v>9010</v>
      </c>
      <c r="E189" s="56">
        <f t="shared" si="570"/>
        <v>9010</v>
      </c>
      <c r="F189" s="58">
        <f t="shared" si="74"/>
        <v>9010</v>
      </c>
      <c r="G189" s="42" t="str">
        <f t="shared" si="75"/>
        <v/>
      </c>
      <c r="H189" s="58" t="str">
        <f t="shared" ref="H189:I189" si="571">if(E189=$H$12,1,"")</f>
        <v/>
      </c>
      <c r="I189" s="42" t="str">
        <f t="shared" si="571"/>
        <v/>
      </c>
      <c r="J189" s="47" t="str">
        <f t="shared" si="4"/>
        <v/>
      </c>
      <c r="L189" s="54">
        <v>43259.0</v>
      </c>
      <c r="M189" s="56">
        <f t="shared" ref="M189:N189" si="572">IF(M188+$H$12&gt;$G$16,$H$12,M188+$H$12)</f>
        <v>6360</v>
      </c>
      <c r="N189" s="56">
        <f t="shared" si="572"/>
        <v>6360</v>
      </c>
      <c r="O189" s="56">
        <f t="shared" si="10"/>
        <v>6360</v>
      </c>
      <c r="P189" s="42" t="str">
        <f t="shared" ref="P189:R189" si="573">if(M189=$H$12,1,"")</f>
        <v/>
      </c>
      <c r="Q189" s="44" t="str">
        <f t="shared" si="573"/>
        <v/>
      </c>
      <c r="R189" s="42" t="str">
        <f t="shared" si="573"/>
        <v/>
      </c>
      <c r="S189" s="47" t="str">
        <f t="shared" si="7"/>
        <v/>
      </c>
    </row>
    <row r="190">
      <c r="C190" s="54">
        <v>43260.0</v>
      </c>
      <c r="D190" s="58">
        <f t="shared" ref="D190:E190" si="574">IF(D189+$H$12&gt;$G$16,$H$12,D189+$H$12)</f>
        <v>9540</v>
      </c>
      <c r="E190" s="56">
        <f t="shared" si="574"/>
        <v>9540</v>
      </c>
      <c r="F190" s="58">
        <f t="shared" si="74"/>
        <v>9540</v>
      </c>
      <c r="G190" s="42" t="str">
        <f t="shared" si="75"/>
        <v/>
      </c>
      <c r="H190" s="58" t="str">
        <f t="shared" ref="H190:I190" si="575">if(E190=$H$12,1,"")</f>
        <v/>
      </c>
      <c r="I190" s="42" t="str">
        <f t="shared" si="575"/>
        <v/>
      </c>
      <c r="J190" s="47" t="str">
        <f t="shared" si="4"/>
        <v/>
      </c>
      <c r="L190" s="54">
        <v>43260.0</v>
      </c>
      <c r="M190" s="56">
        <f t="shared" ref="M190:N190" si="576">IF(M189+$H$12&gt;$G$16,$H$12,M189+$H$12)</f>
        <v>6890</v>
      </c>
      <c r="N190" s="56">
        <f t="shared" si="576"/>
        <v>6890</v>
      </c>
      <c r="O190" s="56">
        <f t="shared" si="10"/>
        <v>6890</v>
      </c>
      <c r="P190" s="42" t="str">
        <f t="shared" ref="P190:R190" si="577">if(M190=$H$12,1,"")</f>
        <v/>
      </c>
      <c r="Q190" s="44" t="str">
        <f t="shared" si="577"/>
        <v/>
      </c>
      <c r="R190" s="42" t="str">
        <f t="shared" si="577"/>
        <v/>
      </c>
      <c r="S190" s="47" t="str">
        <f t="shared" si="7"/>
        <v/>
      </c>
    </row>
    <row r="191">
      <c r="C191" s="54">
        <v>43261.0</v>
      </c>
      <c r="D191" s="58">
        <f t="shared" ref="D191:E191" si="578">IF(D190+$H$12&gt;$G$16,$H$12,D190+$H$12)</f>
        <v>10070</v>
      </c>
      <c r="E191" s="56">
        <f t="shared" si="578"/>
        <v>10070</v>
      </c>
      <c r="F191" s="58">
        <f t="shared" si="74"/>
        <v>10070</v>
      </c>
      <c r="G191" s="42" t="str">
        <f t="shared" si="75"/>
        <v/>
      </c>
      <c r="H191" s="58" t="str">
        <f t="shared" ref="H191:I191" si="579">if(E191=$H$12,1,"")</f>
        <v/>
      </c>
      <c r="I191" s="42" t="str">
        <f t="shared" si="579"/>
        <v/>
      </c>
      <c r="J191" s="47" t="str">
        <f t="shared" si="4"/>
        <v/>
      </c>
      <c r="L191" s="54">
        <v>43261.0</v>
      </c>
      <c r="M191" s="56">
        <f t="shared" ref="M191:N191" si="580">IF(M190+$H$12&gt;$G$16,$H$12,M190+$H$12)</f>
        <v>7420</v>
      </c>
      <c r="N191" s="56">
        <f t="shared" si="580"/>
        <v>7420</v>
      </c>
      <c r="O191" s="56">
        <f t="shared" si="10"/>
        <v>7420</v>
      </c>
      <c r="P191" s="42" t="str">
        <f t="shared" ref="P191:R191" si="581">if(M191=$H$12,1,"")</f>
        <v/>
      </c>
      <c r="Q191" s="44" t="str">
        <f t="shared" si="581"/>
        <v/>
      </c>
      <c r="R191" s="42" t="str">
        <f t="shared" si="581"/>
        <v/>
      </c>
      <c r="S191" s="47" t="str">
        <f t="shared" si="7"/>
        <v/>
      </c>
    </row>
    <row r="192">
      <c r="C192" s="54">
        <v>43262.0</v>
      </c>
      <c r="D192" s="58">
        <f t="shared" ref="D192:E192" si="582">IF(D191+$H$12&gt;$G$16,$H$12,D191+$H$12)</f>
        <v>10600</v>
      </c>
      <c r="E192" s="56">
        <f t="shared" si="582"/>
        <v>10600</v>
      </c>
      <c r="F192" s="58">
        <f t="shared" si="74"/>
        <v>10600</v>
      </c>
      <c r="G192" s="42" t="str">
        <f t="shared" si="75"/>
        <v/>
      </c>
      <c r="H192" s="58" t="str">
        <f t="shared" ref="H192:I192" si="583">if(E192=$H$12,1,"")</f>
        <v/>
      </c>
      <c r="I192" s="42" t="str">
        <f t="shared" si="583"/>
        <v/>
      </c>
      <c r="J192" s="47" t="str">
        <f t="shared" si="4"/>
        <v/>
      </c>
      <c r="L192" s="54">
        <v>43262.0</v>
      </c>
      <c r="M192" s="56">
        <f t="shared" ref="M192:N192" si="584">IF(M191+$H$12&gt;$G$16,$H$12,M191+$H$12)</f>
        <v>7950</v>
      </c>
      <c r="N192" s="56">
        <f t="shared" si="584"/>
        <v>7950</v>
      </c>
      <c r="O192" s="56">
        <f t="shared" si="10"/>
        <v>7950</v>
      </c>
      <c r="P192" s="42" t="str">
        <f t="shared" ref="P192:R192" si="585">if(M192=$H$12,1,"")</f>
        <v/>
      </c>
      <c r="Q192" s="44" t="str">
        <f t="shared" si="585"/>
        <v/>
      </c>
      <c r="R192" s="42" t="str">
        <f t="shared" si="585"/>
        <v/>
      </c>
      <c r="S192" s="47" t="str">
        <f t="shared" si="7"/>
        <v/>
      </c>
    </row>
    <row r="193">
      <c r="C193" s="54">
        <v>43263.0</v>
      </c>
      <c r="D193" s="58">
        <f t="shared" ref="D193:E193" si="586">IF(D192+$H$12&gt;$G$16,$H$12,D192+$H$12)</f>
        <v>11130</v>
      </c>
      <c r="E193" s="56">
        <f t="shared" si="586"/>
        <v>11130</v>
      </c>
      <c r="F193" s="58">
        <f t="shared" si="74"/>
        <v>11130</v>
      </c>
      <c r="G193" s="42" t="str">
        <f t="shared" si="75"/>
        <v/>
      </c>
      <c r="H193" s="58" t="str">
        <f t="shared" ref="H193:I193" si="587">if(E193=$H$12,1,"")</f>
        <v/>
      </c>
      <c r="I193" s="42" t="str">
        <f t="shared" si="587"/>
        <v/>
      </c>
      <c r="J193" s="47" t="str">
        <f t="shared" si="4"/>
        <v/>
      </c>
      <c r="L193" s="54">
        <v>43263.0</v>
      </c>
      <c r="M193" s="56">
        <f t="shared" ref="M193:N193" si="588">IF(M192+$H$12&gt;$G$16,$H$12,M192+$H$12)</f>
        <v>8480</v>
      </c>
      <c r="N193" s="56">
        <f t="shared" si="588"/>
        <v>8480</v>
      </c>
      <c r="O193" s="56">
        <f t="shared" si="10"/>
        <v>8480</v>
      </c>
      <c r="P193" s="42" t="str">
        <f t="shared" ref="P193:R193" si="589">if(M193=$H$12,1,"")</f>
        <v/>
      </c>
      <c r="Q193" s="44" t="str">
        <f t="shared" si="589"/>
        <v/>
      </c>
      <c r="R193" s="42" t="str">
        <f t="shared" si="589"/>
        <v/>
      </c>
      <c r="S193" s="47" t="str">
        <f t="shared" si="7"/>
        <v/>
      </c>
    </row>
    <row r="194">
      <c r="C194" s="54">
        <v>43264.0</v>
      </c>
      <c r="D194" s="58">
        <f t="shared" ref="D194:E194" si="590">IF(D193+$H$12&gt;$G$16,$H$12,D193+$H$12)</f>
        <v>11660</v>
      </c>
      <c r="E194" s="56">
        <f t="shared" si="590"/>
        <v>11660</v>
      </c>
      <c r="F194" s="58">
        <f t="shared" si="74"/>
        <v>11660</v>
      </c>
      <c r="G194" s="42" t="str">
        <f t="shared" si="75"/>
        <v/>
      </c>
      <c r="H194" s="58" t="str">
        <f t="shared" ref="H194:I194" si="591">if(E194=$H$12,1,"")</f>
        <v/>
      </c>
      <c r="I194" s="42" t="str">
        <f t="shared" si="591"/>
        <v/>
      </c>
      <c r="J194" s="47" t="str">
        <f t="shared" si="4"/>
        <v/>
      </c>
      <c r="L194" s="54">
        <v>43264.0</v>
      </c>
      <c r="M194" s="56">
        <f t="shared" ref="M194:N194" si="592">IF(M193+$H$12&gt;$G$16,$H$12,M193+$H$12)</f>
        <v>9010</v>
      </c>
      <c r="N194" s="56">
        <f t="shared" si="592"/>
        <v>9010</v>
      </c>
      <c r="O194" s="56">
        <f t="shared" si="10"/>
        <v>9010</v>
      </c>
      <c r="P194" s="42" t="str">
        <f t="shared" ref="P194:R194" si="593">if(M194=$H$12,1,"")</f>
        <v/>
      </c>
      <c r="Q194" s="44" t="str">
        <f t="shared" si="593"/>
        <v/>
      </c>
      <c r="R194" s="42" t="str">
        <f t="shared" si="593"/>
        <v/>
      </c>
      <c r="S194" s="47" t="str">
        <f t="shared" si="7"/>
        <v/>
      </c>
    </row>
    <row r="195">
      <c r="C195" s="54">
        <v>43265.0</v>
      </c>
      <c r="D195" s="58">
        <f t="shared" ref="D195:E195" si="594">IF(D194+$H$12&gt;$G$16,$H$12,D194+$H$12)</f>
        <v>12190</v>
      </c>
      <c r="E195" s="56">
        <f t="shared" si="594"/>
        <v>12190</v>
      </c>
      <c r="F195" s="58">
        <f t="shared" si="74"/>
        <v>12190</v>
      </c>
      <c r="G195" s="42" t="str">
        <f t="shared" si="75"/>
        <v/>
      </c>
      <c r="H195" s="58" t="str">
        <f t="shared" ref="H195:I195" si="595">if(E195=$H$12,1,"")</f>
        <v/>
      </c>
      <c r="I195" s="42" t="str">
        <f t="shared" si="595"/>
        <v/>
      </c>
      <c r="J195" s="47" t="str">
        <f t="shared" si="4"/>
        <v/>
      </c>
      <c r="L195" s="54">
        <v>43265.0</v>
      </c>
      <c r="M195" s="56">
        <f t="shared" ref="M195:N195" si="596">IF(M194+$H$12&gt;$G$16,$H$12,M194+$H$12)</f>
        <v>9540</v>
      </c>
      <c r="N195" s="56">
        <f t="shared" si="596"/>
        <v>9540</v>
      </c>
      <c r="O195" s="56">
        <f t="shared" si="10"/>
        <v>9540</v>
      </c>
      <c r="P195" s="42" t="str">
        <f t="shared" ref="P195:R195" si="597">if(M195=$H$12,1,"")</f>
        <v/>
      </c>
      <c r="Q195" s="44" t="str">
        <f t="shared" si="597"/>
        <v/>
      </c>
      <c r="R195" s="42" t="str">
        <f t="shared" si="597"/>
        <v/>
      </c>
      <c r="S195" s="47" t="str">
        <f t="shared" si="7"/>
        <v/>
      </c>
    </row>
    <row r="196">
      <c r="C196" s="54">
        <v>43266.0</v>
      </c>
      <c r="D196" s="58">
        <f t="shared" ref="D196:E196" si="598">IF(D195+$H$12&gt;$G$16,$H$12,D195+$H$12)</f>
        <v>12720</v>
      </c>
      <c r="E196" s="56">
        <f t="shared" si="598"/>
        <v>12720</v>
      </c>
      <c r="F196" s="58">
        <f t="shared" si="74"/>
        <v>12720</v>
      </c>
      <c r="G196" s="42" t="str">
        <f t="shared" si="75"/>
        <v/>
      </c>
      <c r="H196" s="58" t="str">
        <f t="shared" ref="H196:I196" si="599">if(E196=$H$12,1,"")</f>
        <v/>
      </c>
      <c r="I196" s="42" t="str">
        <f t="shared" si="599"/>
        <v/>
      </c>
      <c r="J196" s="47" t="str">
        <f t="shared" si="4"/>
        <v/>
      </c>
      <c r="L196" s="54">
        <v>43266.0</v>
      </c>
      <c r="M196" s="56">
        <f t="shared" ref="M196:N196" si="600">IF(M195+$H$12&gt;$G$16,$H$12,M195+$H$12)</f>
        <v>10070</v>
      </c>
      <c r="N196" s="56">
        <f t="shared" si="600"/>
        <v>10070</v>
      </c>
      <c r="O196" s="56">
        <f t="shared" si="10"/>
        <v>10070</v>
      </c>
      <c r="P196" s="42" t="str">
        <f t="shared" ref="P196:R196" si="601">if(M196=$H$12,1,"")</f>
        <v/>
      </c>
      <c r="Q196" s="44" t="str">
        <f t="shared" si="601"/>
        <v/>
      </c>
      <c r="R196" s="42" t="str">
        <f t="shared" si="601"/>
        <v/>
      </c>
      <c r="S196" s="47" t="str">
        <f t="shared" si="7"/>
        <v/>
      </c>
    </row>
    <row r="197">
      <c r="C197" s="54">
        <v>43267.0</v>
      </c>
      <c r="D197" s="58">
        <f t="shared" ref="D197:E197" si="602">IF(D196+$H$12&gt;$G$16,$H$12,D196+$H$12)</f>
        <v>13250</v>
      </c>
      <c r="E197" s="56">
        <f t="shared" si="602"/>
        <v>13250</v>
      </c>
      <c r="F197" s="58">
        <f t="shared" si="74"/>
        <v>13250</v>
      </c>
      <c r="G197" s="42" t="str">
        <f t="shared" si="75"/>
        <v/>
      </c>
      <c r="H197" s="58" t="str">
        <f t="shared" ref="H197:I197" si="603">if(E197=$H$12,1,"")</f>
        <v/>
      </c>
      <c r="I197" s="42" t="str">
        <f t="shared" si="603"/>
        <v/>
      </c>
      <c r="J197" s="47" t="str">
        <f t="shared" si="4"/>
        <v/>
      </c>
      <c r="L197" s="54">
        <v>43267.0</v>
      </c>
      <c r="M197" s="56">
        <f t="shared" ref="M197:N197" si="604">IF(M196+$H$12&gt;$G$16,$H$12,M196+$H$12)</f>
        <v>10600</v>
      </c>
      <c r="N197" s="56">
        <f t="shared" si="604"/>
        <v>10600</v>
      </c>
      <c r="O197" s="56">
        <f t="shared" si="10"/>
        <v>10600</v>
      </c>
      <c r="P197" s="42" t="str">
        <f t="shared" ref="P197:R197" si="605">if(M197=$H$12,1,"")</f>
        <v/>
      </c>
      <c r="Q197" s="44" t="str">
        <f t="shared" si="605"/>
        <v/>
      </c>
      <c r="R197" s="42" t="str">
        <f t="shared" si="605"/>
        <v/>
      </c>
      <c r="S197" s="47" t="str">
        <f t="shared" si="7"/>
        <v/>
      </c>
    </row>
    <row r="198">
      <c r="C198" s="54">
        <v>43268.0</v>
      </c>
      <c r="D198" s="58">
        <f t="shared" ref="D198:E198" si="606">IF(D197+$H$12&gt;$G$16,$H$12,D197+$H$12)</f>
        <v>13780</v>
      </c>
      <c r="E198" s="56">
        <f t="shared" si="606"/>
        <v>13780</v>
      </c>
      <c r="F198" s="58">
        <f t="shared" si="74"/>
        <v>13780</v>
      </c>
      <c r="G198" s="42" t="str">
        <f t="shared" si="75"/>
        <v/>
      </c>
      <c r="H198" s="58" t="str">
        <f t="shared" ref="H198:I198" si="607">if(E198=$H$12,1,"")</f>
        <v/>
      </c>
      <c r="I198" s="42" t="str">
        <f t="shared" si="607"/>
        <v/>
      </c>
      <c r="J198" s="47" t="str">
        <f t="shared" si="4"/>
        <v/>
      </c>
      <c r="L198" s="54">
        <v>43268.0</v>
      </c>
      <c r="M198" s="56">
        <f t="shared" ref="M198:N198" si="608">IF(M197+$H$12&gt;$G$16,$H$12,M197+$H$12)</f>
        <v>11130</v>
      </c>
      <c r="N198" s="56">
        <f t="shared" si="608"/>
        <v>11130</v>
      </c>
      <c r="O198" s="56">
        <f t="shared" si="10"/>
        <v>11130</v>
      </c>
      <c r="P198" s="42" t="str">
        <f t="shared" ref="P198:R198" si="609">if(M198=$H$12,1,"")</f>
        <v/>
      </c>
      <c r="Q198" s="44" t="str">
        <f t="shared" si="609"/>
        <v/>
      </c>
      <c r="R198" s="42" t="str">
        <f t="shared" si="609"/>
        <v/>
      </c>
      <c r="S198" s="47" t="str">
        <f t="shared" si="7"/>
        <v/>
      </c>
    </row>
    <row r="199">
      <c r="C199" s="54">
        <v>43269.0</v>
      </c>
      <c r="D199" s="58">
        <f t="shared" ref="D199:E199" si="610">IF(D198+$H$12&gt;$G$16,$H$12,D198+$H$12)</f>
        <v>14310</v>
      </c>
      <c r="E199" s="56">
        <f t="shared" si="610"/>
        <v>14310</v>
      </c>
      <c r="F199" s="58">
        <f t="shared" si="74"/>
        <v>14310</v>
      </c>
      <c r="G199" s="42" t="str">
        <f t="shared" si="75"/>
        <v/>
      </c>
      <c r="H199" s="58" t="str">
        <f t="shared" ref="H199:I199" si="611">if(E199=$H$12,1,"")</f>
        <v/>
      </c>
      <c r="I199" s="42" t="str">
        <f t="shared" si="611"/>
        <v/>
      </c>
      <c r="J199" s="47" t="str">
        <f t="shared" si="4"/>
        <v/>
      </c>
      <c r="L199" s="54">
        <v>43269.0</v>
      </c>
      <c r="M199" s="56">
        <f t="shared" ref="M199:N199" si="612">IF(M198+$H$12&gt;$G$16,$H$12,M198+$H$12)</f>
        <v>11660</v>
      </c>
      <c r="N199" s="56">
        <f t="shared" si="612"/>
        <v>11660</v>
      </c>
      <c r="O199" s="56">
        <f t="shared" si="10"/>
        <v>11660</v>
      </c>
      <c r="P199" s="42" t="str">
        <f t="shared" ref="P199:R199" si="613">if(M199=$H$12,1,"")</f>
        <v/>
      </c>
      <c r="Q199" s="44" t="str">
        <f t="shared" si="613"/>
        <v/>
      </c>
      <c r="R199" s="42" t="str">
        <f t="shared" si="613"/>
        <v/>
      </c>
      <c r="S199" s="47" t="str">
        <f t="shared" si="7"/>
        <v/>
      </c>
    </row>
    <row r="200">
      <c r="C200" s="54">
        <v>43270.0</v>
      </c>
      <c r="D200" s="58">
        <f t="shared" ref="D200:E200" si="614">IF(D199+$H$12&gt;$G$16,$H$12,D199+$H$12)</f>
        <v>14840</v>
      </c>
      <c r="E200" s="56">
        <f t="shared" si="614"/>
        <v>14840</v>
      </c>
      <c r="F200" s="58">
        <f t="shared" si="74"/>
        <v>14840</v>
      </c>
      <c r="G200" s="42" t="str">
        <f t="shared" si="75"/>
        <v/>
      </c>
      <c r="H200" s="58" t="str">
        <f t="shared" ref="H200:I200" si="615">if(E200=$H$12,1,"")</f>
        <v/>
      </c>
      <c r="I200" s="42" t="str">
        <f t="shared" si="615"/>
        <v/>
      </c>
      <c r="J200" s="47" t="str">
        <f t="shared" si="4"/>
        <v/>
      </c>
      <c r="L200" s="54">
        <v>43270.0</v>
      </c>
      <c r="M200" s="56">
        <f t="shared" ref="M200:N200" si="616">IF(M199+$H$12&gt;$G$16,$H$12,M199+$H$12)</f>
        <v>12190</v>
      </c>
      <c r="N200" s="56">
        <f t="shared" si="616"/>
        <v>12190</v>
      </c>
      <c r="O200" s="56">
        <f t="shared" si="10"/>
        <v>12190</v>
      </c>
      <c r="P200" s="42" t="str">
        <f t="shared" ref="P200:R200" si="617">if(M200=$H$12,1,"")</f>
        <v/>
      </c>
      <c r="Q200" s="44" t="str">
        <f t="shared" si="617"/>
        <v/>
      </c>
      <c r="R200" s="42" t="str">
        <f t="shared" si="617"/>
        <v/>
      </c>
      <c r="S200" s="47" t="str">
        <f t="shared" si="7"/>
        <v/>
      </c>
    </row>
    <row r="201">
      <c r="C201" s="54">
        <v>43271.0</v>
      </c>
      <c r="D201" s="58">
        <f t="shared" ref="D201:E201" si="618">IF(D200+$H$12&gt;$G$16,$H$12,D200+$H$12)</f>
        <v>15370</v>
      </c>
      <c r="E201" s="56">
        <f t="shared" si="618"/>
        <v>15370</v>
      </c>
      <c r="F201" s="58">
        <f t="shared" si="74"/>
        <v>15370</v>
      </c>
      <c r="G201" s="42" t="str">
        <f t="shared" si="75"/>
        <v/>
      </c>
      <c r="H201" s="58" t="str">
        <f t="shared" ref="H201:I201" si="619">if(E201=$H$12,1,"")</f>
        <v/>
      </c>
      <c r="I201" s="42" t="str">
        <f t="shared" si="619"/>
        <v/>
      </c>
      <c r="J201" s="47" t="str">
        <f t="shared" si="4"/>
        <v/>
      </c>
      <c r="L201" s="54">
        <v>43271.0</v>
      </c>
      <c r="M201" s="56">
        <f t="shared" ref="M201:N201" si="620">IF(M200+$H$12&gt;$G$16,$H$12,M200+$H$12)</f>
        <v>12720</v>
      </c>
      <c r="N201" s="56">
        <f t="shared" si="620"/>
        <v>12720</v>
      </c>
      <c r="O201" s="56">
        <f t="shared" si="10"/>
        <v>12720</v>
      </c>
      <c r="P201" s="42" t="str">
        <f t="shared" ref="P201:R201" si="621">if(M201=$H$12,1,"")</f>
        <v/>
      </c>
      <c r="Q201" s="44" t="str">
        <f t="shared" si="621"/>
        <v/>
      </c>
      <c r="R201" s="42" t="str">
        <f t="shared" si="621"/>
        <v/>
      </c>
      <c r="S201" s="47" t="str">
        <f t="shared" si="7"/>
        <v/>
      </c>
    </row>
    <row r="202">
      <c r="C202" s="54">
        <v>43272.0</v>
      </c>
      <c r="D202" s="58">
        <f t="shared" ref="D202:E202" si="622">IF(D201+$H$12&gt;$G$16,$H$12,D201+$H$12)</f>
        <v>15900</v>
      </c>
      <c r="E202" s="56">
        <f t="shared" si="622"/>
        <v>15900</v>
      </c>
      <c r="F202" s="58">
        <f t="shared" si="74"/>
        <v>15900</v>
      </c>
      <c r="G202" s="42" t="str">
        <f t="shared" si="75"/>
        <v/>
      </c>
      <c r="H202" s="58" t="str">
        <f t="shared" ref="H202:I202" si="623">if(E202=$H$12,1,"")</f>
        <v/>
      </c>
      <c r="I202" s="42" t="str">
        <f t="shared" si="623"/>
        <v/>
      </c>
      <c r="J202" s="47" t="str">
        <f t="shared" si="4"/>
        <v/>
      </c>
      <c r="L202" s="54">
        <v>43272.0</v>
      </c>
      <c r="M202" s="56">
        <f t="shared" ref="M202:N202" si="624">IF(M201+$H$12&gt;$G$16,$H$12,M201+$H$12)</f>
        <v>13250</v>
      </c>
      <c r="N202" s="56">
        <f t="shared" si="624"/>
        <v>13250</v>
      </c>
      <c r="O202" s="56">
        <f t="shared" si="10"/>
        <v>13250</v>
      </c>
      <c r="P202" s="42" t="str">
        <f t="shared" ref="P202:R202" si="625">if(M202=$H$12,1,"")</f>
        <v/>
      </c>
      <c r="Q202" s="44" t="str">
        <f t="shared" si="625"/>
        <v/>
      </c>
      <c r="R202" s="42" t="str">
        <f t="shared" si="625"/>
        <v/>
      </c>
      <c r="S202" s="47" t="str">
        <f t="shared" si="7"/>
        <v/>
      </c>
    </row>
    <row r="203">
      <c r="C203" s="54">
        <v>43273.0</v>
      </c>
      <c r="D203" s="58">
        <f t="shared" ref="D203:E203" si="626">IF(D202+$H$12&gt;$G$16,$H$12,D202+$H$12)</f>
        <v>16430</v>
      </c>
      <c r="E203" s="56">
        <f t="shared" si="626"/>
        <v>16430</v>
      </c>
      <c r="F203" s="58">
        <f t="shared" si="74"/>
        <v>16430</v>
      </c>
      <c r="G203" s="42" t="str">
        <f t="shared" si="75"/>
        <v/>
      </c>
      <c r="H203" s="58" t="str">
        <f t="shared" ref="H203:I203" si="627">if(E203=$H$12,1,"")</f>
        <v/>
      </c>
      <c r="I203" s="42" t="str">
        <f t="shared" si="627"/>
        <v/>
      </c>
      <c r="J203" s="47" t="str">
        <f t="shared" si="4"/>
        <v/>
      </c>
      <c r="L203" s="54">
        <v>43273.0</v>
      </c>
      <c r="M203" s="56">
        <f t="shared" ref="M203:N203" si="628">IF(M202+$H$12&gt;$G$16,$H$12,M202+$H$12)</f>
        <v>13780</v>
      </c>
      <c r="N203" s="56">
        <f t="shared" si="628"/>
        <v>13780</v>
      </c>
      <c r="O203" s="56">
        <f t="shared" si="10"/>
        <v>13780</v>
      </c>
      <c r="P203" s="42" t="str">
        <f t="shared" ref="P203:R203" si="629">if(M203=$H$12,1,"")</f>
        <v/>
      </c>
      <c r="Q203" s="44" t="str">
        <f t="shared" si="629"/>
        <v/>
      </c>
      <c r="R203" s="42" t="str">
        <f t="shared" si="629"/>
        <v/>
      </c>
      <c r="S203" s="47" t="str">
        <f t="shared" si="7"/>
        <v/>
      </c>
    </row>
    <row r="204">
      <c r="C204" s="54">
        <v>43274.0</v>
      </c>
      <c r="D204" s="58">
        <f t="shared" ref="D204:E204" si="630">IF(D203+$H$12&gt;$G$16,$H$12,D203+$H$12)</f>
        <v>16960</v>
      </c>
      <c r="E204" s="56">
        <f t="shared" si="630"/>
        <v>16960</v>
      </c>
      <c r="F204" s="58">
        <f t="shared" si="74"/>
        <v>16960</v>
      </c>
      <c r="G204" s="42" t="str">
        <f t="shared" si="75"/>
        <v/>
      </c>
      <c r="H204" s="58" t="str">
        <f t="shared" ref="H204:I204" si="631">if(E204=$H$12,1,"")</f>
        <v/>
      </c>
      <c r="I204" s="42" t="str">
        <f t="shared" si="631"/>
        <v/>
      </c>
      <c r="J204" s="47" t="str">
        <f t="shared" si="4"/>
        <v/>
      </c>
      <c r="L204" s="54">
        <v>43274.0</v>
      </c>
      <c r="M204" s="56">
        <f t="shared" ref="M204:N204" si="632">IF(M203+$H$12&gt;$G$16,$H$12,M203+$H$12)</f>
        <v>14310</v>
      </c>
      <c r="N204" s="56">
        <f t="shared" si="632"/>
        <v>14310</v>
      </c>
      <c r="O204" s="56">
        <f t="shared" si="10"/>
        <v>14310</v>
      </c>
      <c r="P204" s="42" t="str">
        <f t="shared" ref="P204:R204" si="633">if(M204=$H$12,1,"")</f>
        <v/>
      </c>
      <c r="Q204" s="44" t="str">
        <f t="shared" si="633"/>
        <v/>
      </c>
      <c r="R204" s="42" t="str">
        <f t="shared" si="633"/>
        <v/>
      </c>
      <c r="S204" s="47" t="str">
        <f t="shared" si="7"/>
        <v/>
      </c>
    </row>
    <row r="205">
      <c r="C205" s="54">
        <v>43275.0</v>
      </c>
      <c r="D205" s="58">
        <f t="shared" ref="D205:E205" si="634">IF(D204+$H$12&gt;$G$16,$H$12,D204+$H$12)</f>
        <v>17490</v>
      </c>
      <c r="E205" s="56">
        <f t="shared" si="634"/>
        <v>17490</v>
      </c>
      <c r="F205" s="58">
        <f t="shared" si="74"/>
        <v>17490</v>
      </c>
      <c r="G205" s="42" t="str">
        <f t="shared" si="75"/>
        <v/>
      </c>
      <c r="H205" s="58" t="str">
        <f t="shared" ref="H205:I205" si="635">if(E205=$H$12,1,"")</f>
        <v/>
      </c>
      <c r="I205" s="42" t="str">
        <f t="shared" si="635"/>
        <v/>
      </c>
      <c r="J205" s="47" t="str">
        <f t="shared" si="4"/>
        <v/>
      </c>
      <c r="L205" s="54">
        <v>43275.0</v>
      </c>
      <c r="M205" s="56">
        <f t="shared" ref="M205:N205" si="636">IF(M204+$H$12&gt;$G$16,$H$12,M204+$H$12)</f>
        <v>14840</v>
      </c>
      <c r="N205" s="56">
        <f t="shared" si="636"/>
        <v>14840</v>
      </c>
      <c r="O205" s="56">
        <f t="shared" si="10"/>
        <v>14840</v>
      </c>
      <c r="P205" s="42" t="str">
        <f t="shared" ref="P205:R205" si="637">if(M205=$H$12,1,"")</f>
        <v/>
      </c>
      <c r="Q205" s="44" t="str">
        <f t="shared" si="637"/>
        <v/>
      </c>
      <c r="R205" s="42" t="str">
        <f t="shared" si="637"/>
        <v/>
      </c>
      <c r="S205" s="47" t="str">
        <f t="shared" si="7"/>
        <v/>
      </c>
    </row>
    <row r="206">
      <c r="C206" s="54">
        <v>43276.0</v>
      </c>
      <c r="D206" s="58">
        <f t="shared" ref="D206:E206" si="638">IF(D205+$H$12&gt;$G$16,$H$12,D205+$H$12)</f>
        <v>18020</v>
      </c>
      <c r="E206" s="56">
        <f t="shared" si="638"/>
        <v>18020</v>
      </c>
      <c r="F206" s="58">
        <f t="shared" si="74"/>
        <v>18020</v>
      </c>
      <c r="G206" s="42" t="str">
        <f t="shared" si="75"/>
        <v/>
      </c>
      <c r="H206" s="58" t="str">
        <f t="shared" ref="H206:I206" si="639">if(E206=$H$12,1,"")</f>
        <v/>
      </c>
      <c r="I206" s="42" t="str">
        <f t="shared" si="639"/>
        <v/>
      </c>
      <c r="J206" s="47" t="str">
        <f t="shared" si="4"/>
        <v/>
      </c>
      <c r="L206" s="54">
        <v>43276.0</v>
      </c>
      <c r="M206" s="56">
        <f t="shared" ref="M206:N206" si="640">IF(M205+$H$12&gt;$G$16,$H$12,M205+$H$12)</f>
        <v>15370</v>
      </c>
      <c r="N206" s="56">
        <f t="shared" si="640"/>
        <v>15370</v>
      </c>
      <c r="O206" s="56">
        <f t="shared" si="10"/>
        <v>15370</v>
      </c>
      <c r="P206" s="42" t="str">
        <f t="shared" ref="P206:R206" si="641">if(M206=$H$12,1,"")</f>
        <v/>
      </c>
      <c r="Q206" s="44" t="str">
        <f t="shared" si="641"/>
        <v/>
      </c>
      <c r="R206" s="42" t="str">
        <f t="shared" si="641"/>
        <v/>
      </c>
      <c r="S206" s="47" t="str">
        <f t="shared" si="7"/>
        <v/>
      </c>
    </row>
    <row r="207">
      <c r="C207" s="54">
        <v>43277.0</v>
      </c>
      <c r="D207" s="58">
        <f t="shared" ref="D207:E207" si="642">IF(D206+$H$12&gt;$G$16,$H$12,D206+$H$12)</f>
        <v>18550</v>
      </c>
      <c r="E207" s="56">
        <f t="shared" si="642"/>
        <v>18550</v>
      </c>
      <c r="F207" s="58">
        <f t="shared" si="74"/>
        <v>18550</v>
      </c>
      <c r="G207" s="42" t="str">
        <f t="shared" si="75"/>
        <v/>
      </c>
      <c r="H207" s="58" t="str">
        <f t="shared" ref="H207:I207" si="643">if(E207=$H$12,1,"")</f>
        <v/>
      </c>
      <c r="I207" s="42" t="str">
        <f t="shared" si="643"/>
        <v/>
      </c>
      <c r="J207" s="47" t="str">
        <f t="shared" si="4"/>
        <v/>
      </c>
      <c r="L207" s="54">
        <v>43277.0</v>
      </c>
      <c r="M207" s="56">
        <f t="shared" ref="M207:N207" si="644">IF(M206+$H$12&gt;$G$16,$H$12,M206+$H$12)</f>
        <v>15900</v>
      </c>
      <c r="N207" s="56">
        <f t="shared" si="644"/>
        <v>15900</v>
      </c>
      <c r="O207" s="56">
        <f t="shared" si="10"/>
        <v>15900</v>
      </c>
      <c r="P207" s="42" t="str">
        <f t="shared" ref="P207:R207" si="645">if(M207=$H$12,1,"")</f>
        <v/>
      </c>
      <c r="Q207" s="44" t="str">
        <f t="shared" si="645"/>
        <v/>
      </c>
      <c r="R207" s="42" t="str">
        <f t="shared" si="645"/>
        <v/>
      </c>
      <c r="S207" s="47" t="str">
        <f t="shared" si="7"/>
        <v/>
      </c>
    </row>
    <row r="208">
      <c r="C208" s="54">
        <v>43278.0</v>
      </c>
      <c r="D208" s="58">
        <f t="shared" ref="D208:E208" si="646">IF(D207+$H$12&gt;$G$16,$H$12,D207+$H$12)</f>
        <v>19080</v>
      </c>
      <c r="E208" s="56">
        <f t="shared" si="646"/>
        <v>19080</v>
      </c>
      <c r="F208" s="58">
        <f t="shared" si="74"/>
        <v>19080</v>
      </c>
      <c r="G208" s="42" t="str">
        <f t="shared" si="75"/>
        <v/>
      </c>
      <c r="H208" s="58" t="str">
        <f t="shared" ref="H208:I208" si="647">if(E208=$H$12,1,"")</f>
        <v/>
      </c>
      <c r="I208" s="42" t="str">
        <f t="shared" si="647"/>
        <v/>
      </c>
      <c r="J208" s="47" t="str">
        <f t="shared" si="4"/>
        <v/>
      </c>
      <c r="L208" s="54">
        <v>43278.0</v>
      </c>
      <c r="M208" s="56">
        <f t="shared" ref="M208:N208" si="648">IF(M207+$H$12&gt;$G$16,$H$12,M207+$H$12)</f>
        <v>16430</v>
      </c>
      <c r="N208" s="56">
        <f t="shared" si="648"/>
        <v>16430</v>
      </c>
      <c r="O208" s="56">
        <f t="shared" si="10"/>
        <v>16430</v>
      </c>
      <c r="P208" s="42" t="str">
        <f t="shared" ref="P208:R208" si="649">if(M208=$H$12,1,"")</f>
        <v/>
      </c>
      <c r="Q208" s="44" t="str">
        <f t="shared" si="649"/>
        <v/>
      </c>
      <c r="R208" s="42" t="str">
        <f t="shared" si="649"/>
        <v/>
      </c>
      <c r="S208" s="47" t="str">
        <f t="shared" si="7"/>
        <v/>
      </c>
    </row>
    <row r="209">
      <c r="C209" s="54">
        <v>43279.0</v>
      </c>
      <c r="D209" s="58">
        <f t="shared" ref="D209:E209" si="650">IF(D208+$H$12&gt;$G$16,$H$12,D208+$H$12)</f>
        <v>19610</v>
      </c>
      <c r="E209" s="56">
        <f t="shared" si="650"/>
        <v>19610</v>
      </c>
      <c r="F209" s="58">
        <f t="shared" si="74"/>
        <v>19610</v>
      </c>
      <c r="G209" s="42" t="str">
        <f t="shared" si="75"/>
        <v/>
      </c>
      <c r="H209" s="58" t="str">
        <f t="shared" ref="H209:I209" si="651">if(E209=$H$12,1,"")</f>
        <v/>
      </c>
      <c r="I209" s="42" t="str">
        <f t="shared" si="651"/>
        <v/>
      </c>
      <c r="J209" s="47" t="str">
        <f t="shared" si="4"/>
        <v/>
      </c>
      <c r="L209" s="54">
        <v>43279.0</v>
      </c>
      <c r="M209" s="56">
        <f t="shared" ref="M209:N209" si="652">IF(M208+$H$12&gt;$G$16,$H$12,M208+$H$12)</f>
        <v>16960</v>
      </c>
      <c r="N209" s="56">
        <f t="shared" si="652"/>
        <v>16960</v>
      </c>
      <c r="O209" s="56">
        <f t="shared" si="10"/>
        <v>16960</v>
      </c>
      <c r="P209" s="42" t="str">
        <f t="shared" ref="P209:R209" si="653">if(M209=$H$12,1,"")</f>
        <v/>
      </c>
      <c r="Q209" s="44" t="str">
        <f t="shared" si="653"/>
        <v/>
      </c>
      <c r="R209" s="42" t="str">
        <f t="shared" si="653"/>
        <v/>
      </c>
      <c r="S209" s="47" t="str">
        <f t="shared" si="7"/>
        <v/>
      </c>
    </row>
    <row r="210">
      <c r="C210" s="54">
        <v>43280.0</v>
      </c>
      <c r="D210" s="58">
        <f t="shared" ref="D210:E210" si="654">IF(D209+$H$12&gt;$G$16,$H$12,D209+$H$12)</f>
        <v>530</v>
      </c>
      <c r="E210" s="56">
        <f t="shared" si="654"/>
        <v>530</v>
      </c>
      <c r="F210" s="58">
        <f t="shared" si="74"/>
        <v>530</v>
      </c>
      <c r="G210" s="42">
        <f t="shared" si="75"/>
        <v>1</v>
      </c>
      <c r="H210" s="58">
        <f t="shared" ref="H210:I210" si="655">if(E210=$H$12,1,"")</f>
        <v>1</v>
      </c>
      <c r="I210" s="42">
        <f t="shared" si="655"/>
        <v>1</v>
      </c>
      <c r="J210" s="47">
        <f t="shared" si="4"/>
        <v>1</v>
      </c>
      <c r="L210" s="54">
        <v>43280.0</v>
      </c>
      <c r="M210" s="56">
        <f t="shared" ref="M210:N210" si="656">IF(M209+$H$12&gt;$G$16,$H$12,M209+$H$12)</f>
        <v>17490</v>
      </c>
      <c r="N210" s="56">
        <f t="shared" si="656"/>
        <v>17490</v>
      </c>
      <c r="O210" s="56">
        <f t="shared" si="10"/>
        <v>17490</v>
      </c>
      <c r="P210" s="42" t="str">
        <f t="shared" ref="P210:R210" si="657">if(M210=$H$12,1,"")</f>
        <v/>
      </c>
      <c r="Q210" s="44" t="str">
        <f t="shared" si="657"/>
        <v/>
      </c>
      <c r="R210" s="42" t="str">
        <f t="shared" si="657"/>
        <v/>
      </c>
      <c r="S210" s="47" t="str">
        <f t="shared" si="7"/>
        <v/>
      </c>
    </row>
    <row r="211">
      <c r="C211" s="54">
        <v>43281.0</v>
      </c>
      <c r="D211" s="58">
        <f t="shared" ref="D211:E211" si="658">IF(D210+$H$12&gt;$G$16,$H$12,D210+$H$12)</f>
        <v>1060</v>
      </c>
      <c r="E211" s="56">
        <f t="shared" si="658"/>
        <v>1060</v>
      </c>
      <c r="F211" s="58">
        <f t="shared" si="74"/>
        <v>1060</v>
      </c>
      <c r="G211" s="42" t="str">
        <f t="shared" si="75"/>
        <v/>
      </c>
      <c r="H211" s="58" t="str">
        <f t="shared" ref="H211:I211" si="659">if(E211=$H$12,1,"")</f>
        <v/>
      </c>
      <c r="I211" s="42" t="str">
        <f t="shared" si="659"/>
        <v/>
      </c>
      <c r="J211" s="47" t="str">
        <f t="shared" si="4"/>
        <v/>
      </c>
      <c r="L211" s="54">
        <v>43281.0</v>
      </c>
      <c r="M211" s="56">
        <f t="shared" ref="M211:N211" si="660">IF(M210+$H$12&gt;$G$16,$H$12,M210+$H$12)</f>
        <v>18020</v>
      </c>
      <c r="N211" s="56">
        <f t="shared" si="660"/>
        <v>18020</v>
      </c>
      <c r="O211" s="56">
        <f t="shared" si="10"/>
        <v>18020</v>
      </c>
      <c r="P211" s="42" t="str">
        <f t="shared" ref="P211:R211" si="661">if(M211=$H$12,1,"")</f>
        <v/>
      </c>
      <c r="Q211" s="44" t="str">
        <f t="shared" si="661"/>
        <v/>
      </c>
      <c r="R211" s="42" t="str">
        <f t="shared" si="661"/>
        <v/>
      </c>
      <c r="S211" s="47" t="str">
        <f t="shared" si="7"/>
        <v/>
      </c>
    </row>
    <row r="212">
      <c r="C212" s="54">
        <v>43282.0</v>
      </c>
      <c r="D212" s="58">
        <f t="shared" ref="D212:E212" si="662">IF(D211+$H$12&gt;$G$16,$H$12,D211+$H$12)</f>
        <v>1590</v>
      </c>
      <c r="E212" s="56">
        <f t="shared" si="662"/>
        <v>1590</v>
      </c>
      <c r="F212" s="58">
        <f t="shared" si="74"/>
        <v>1590</v>
      </c>
      <c r="G212" s="42" t="str">
        <f t="shared" si="75"/>
        <v/>
      </c>
      <c r="H212" s="58" t="str">
        <f t="shared" ref="H212:I212" si="663">if(E212=$H$12,1,"")</f>
        <v/>
      </c>
      <c r="I212" s="42" t="str">
        <f t="shared" si="663"/>
        <v/>
      </c>
      <c r="J212" s="47" t="str">
        <f t="shared" si="4"/>
        <v/>
      </c>
      <c r="L212" s="54">
        <v>43282.0</v>
      </c>
      <c r="M212" s="56">
        <f t="shared" ref="M212:N212" si="664">IF(M211+$H$12&gt;$G$16,$H$12,M211+$H$12)</f>
        <v>18550</v>
      </c>
      <c r="N212" s="56">
        <f t="shared" si="664"/>
        <v>18550</v>
      </c>
      <c r="O212" s="56">
        <f t="shared" si="10"/>
        <v>18550</v>
      </c>
      <c r="P212" s="42" t="str">
        <f t="shared" ref="P212:R212" si="665">if(M212=$H$12,1,"")</f>
        <v/>
      </c>
      <c r="Q212" s="44" t="str">
        <f t="shared" si="665"/>
        <v/>
      </c>
      <c r="R212" s="42" t="str">
        <f t="shared" si="665"/>
        <v/>
      </c>
      <c r="S212" s="47" t="str">
        <f t="shared" si="7"/>
        <v/>
      </c>
    </row>
    <row r="213">
      <c r="C213" s="54">
        <v>43283.0</v>
      </c>
      <c r="D213" s="58">
        <f t="shared" ref="D213:E213" si="666">IF(D212+$H$12&gt;$G$16,$H$12,D212+$H$12)</f>
        <v>2120</v>
      </c>
      <c r="E213" s="56">
        <f t="shared" si="666"/>
        <v>2120</v>
      </c>
      <c r="F213" s="58">
        <f t="shared" si="74"/>
        <v>2120</v>
      </c>
      <c r="G213" s="42" t="str">
        <f t="shared" si="75"/>
        <v/>
      </c>
      <c r="H213" s="58" t="str">
        <f t="shared" ref="H213:I213" si="667">if(E213=$H$12,1,"")</f>
        <v/>
      </c>
      <c r="I213" s="42" t="str">
        <f t="shared" si="667"/>
        <v/>
      </c>
      <c r="J213" s="47" t="str">
        <f t="shared" si="4"/>
        <v/>
      </c>
      <c r="L213" s="54">
        <v>43283.0</v>
      </c>
      <c r="M213" s="56">
        <f t="shared" ref="M213:N213" si="668">IF(M212+$H$12&gt;$G$16,$H$12,M212+$H$12)</f>
        <v>19080</v>
      </c>
      <c r="N213" s="56">
        <f t="shared" si="668"/>
        <v>19080</v>
      </c>
      <c r="O213" s="56">
        <f t="shared" si="10"/>
        <v>19080</v>
      </c>
      <c r="P213" s="42" t="str">
        <f t="shared" ref="P213:R213" si="669">if(M213=$H$12,1,"")</f>
        <v/>
      </c>
      <c r="Q213" s="44" t="str">
        <f t="shared" si="669"/>
        <v/>
      </c>
      <c r="R213" s="42" t="str">
        <f t="shared" si="669"/>
        <v/>
      </c>
      <c r="S213" s="47" t="str">
        <f t="shared" si="7"/>
        <v/>
      </c>
    </row>
    <row r="214">
      <c r="C214" s="54">
        <v>43284.0</v>
      </c>
      <c r="D214" s="58">
        <f t="shared" ref="D214:E214" si="670">IF(D213+$H$12&gt;$G$16,$H$12,D213+$H$12)</f>
        <v>2650</v>
      </c>
      <c r="E214" s="56">
        <f t="shared" si="670"/>
        <v>2650</v>
      </c>
      <c r="F214" s="58">
        <f t="shared" si="74"/>
        <v>2650</v>
      </c>
      <c r="G214" s="42" t="str">
        <f t="shared" si="75"/>
        <v/>
      </c>
      <c r="H214" s="58" t="str">
        <f t="shared" ref="H214:I214" si="671">if(E214=$H$12,1,"")</f>
        <v/>
      </c>
      <c r="I214" s="42" t="str">
        <f t="shared" si="671"/>
        <v/>
      </c>
      <c r="J214" s="47" t="str">
        <f t="shared" si="4"/>
        <v/>
      </c>
      <c r="L214" s="54">
        <v>43284.0</v>
      </c>
      <c r="M214" s="56">
        <f t="shared" ref="M214:N214" si="672">IF(M213+$H$12&gt;$G$16,$H$12,M213+$H$12)</f>
        <v>19610</v>
      </c>
      <c r="N214" s="56">
        <f t="shared" si="672"/>
        <v>19610</v>
      </c>
      <c r="O214" s="56">
        <f t="shared" si="10"/>
        <v>19610</v>
      </c>
      <c r="P214" s="42" t="str">
        <f t="shared" ref="P214:R214" si="673">if(M214=$H$12,1,"")</f>
        <v/>
      </c>
      <c r="Q214" s="44" t="str">
        <f t="shared" si="673"/>
        <v/>
      </c>
      <c r="R214" s="42" t="str">
        <f t="shared" si="673"/>
        <v/>
      </c>
      <c r="S214" s="47" t="str">
        <f t="shared" si="7"/>
        <v/>
      </c>
    </row>
    <row r="215">
      <c r="C215" s="54">
        <v>43285.0</v>
      </c>
      <c r="D215" s="58">
        <f t="shared" ref="D215:E215" si="674">IF(D214+$H$12&gt;$G$16,$H$12,D214+$H$12)</f>
        <v>3180</v>
      </c>
      <c r="E215" s="56">
        <f t="shared" si="674"/>
        <v>3180</v>
      </c>
      <c r="F215" s="58">
        <f t="shared" si="74"/>
        <v>3180</v>
      </c>
      <c r="G215" s="42" t="str">
        <f t="shared" si="75"/>
        <v/>
      </c>
      <c r="H215" s="58" t="str">
        <f t="shared" ref="H215:I215" si="675">if(E215=$H$12,1,"")</f>
        <v/>
      </c>
      <c r="I215" s="42" t="str">
        <f t="shared" si="675"/>
        <v/>
      </c>
      <c r="J215" s="47" t="str">
        <f t="shared" si="4"/>
        <v/>
      </c>
      <c r="L215" s="54">
        <v>43285.0</v>
      </c>
      <c r="M215" s="56">
        <f t="shared" ref="M215:N215" si="676">IF(M214+$H$12&gt;$G$16,$H$12,M214+$H$12)</f>
        <v>530</v>
      </c>
      <c r="N215" s="56">
        <f t="shared" si="676"/>
        <v>530</v>
      </c>
      <c r="O215" s="56">
        <f t="shared" si="10"/>
        <v>530</v>
      </c>
      <c r="P215" s="42">
        <f t="shared" ref="P215:R215" si="677">if(M215=$H$12,1,"")</f>
        <v>1</v>
      </c>
      <c r="Q215" s="44">
        <f t="shared" si="677"/>
        <v>1</v>
      </c>
      <c r="R215" s="42">
        <f t="shared" si="677"/>
        <v>1</v>
      </c>
      <c r="S215" s="47">
        <f t="shared" si="7"/>
        <v>1</v>
      </c>
    </row>
    <row r="216">
      <c r="C216" s="54">
        <v>43286.0</v>
      </c>
      <c r="D216" s="58">
        <f t="shared" ref="D216:E216" si="678">IF(D215+$H$12&gt;$G$16,$H$12,D215+$H$12)</f>
        <v>3710</v>
      </c>
      <c r="E216" s="56">
        <f t="shared" si="678"/>
        <v>3710</v>
      </c>
      <c r="F216" s="58">
        <f t="shared" si="74"/>
        <v>3710</v>
      </c>
      <c r="G216" s="42" t="str">
        <f t="shared" si="75"/>
        <v/>
      </c>
      <c r="H216" s="58" t="str">
        <f t="shared" ref="H216:I216" si="679">if(E216=$H$12,1,"")</f>
        <v/>
      </c>
      <c r="I216" s="42" t="str">
        <f t="shared" si="679"/>
        <v/>
      </c>
      <c r="J216" s="47" t="str">
        <f t="shared" si="4"/>
        <v/>
      </c>
      <c r="L216" s="54">
        <v>43286.0</v>
      </c>
      <c r="M216" s="56">
        <f t="shared" ref="M216:N216" si="680">IF(M215+$H$12&gt;$G$16,$H$12,M215+$H$12)</f>
        <v>1060</v>
      </c>
      <c r="N216" s="56">
        <f t="shared" si="680"/>
        <v>1060</v>
      </c>
      <c r="O216" s="56">
        <f t="shared" si="10"/>
        <v>1060</v>
      </c>
      <c r="P216" s="42" t="str">
        <f t="shared" ref="P216:R216" si="681">if(M216=$H$12,1,"")</f>
        <v/>
      </c>
      <c r="Q216" s="44" t="str">
        <f t="shared" si="681"/>
        <v/>
      </c>
      <c r="R216" s="42" t="str">
        <f t="shared" si="681"/>
        <v/>
      </c>
      <c r="S216" s="47" t="str">
        <f t="shared" si="7"/>
        <v/>
      </c>
    </row>
    <row r="217">
      <c r="C217" s="54">
        <v>43287.0</v>
      </c>
      <c r="D217" s="58">
        <f t="shared" ref="D217:E217" si="682">IF(D216+$H$12&gt;$G$16,$H$12,D216+$H$12)</f>
        <v>4240</v>
      </c>
      <c r="E217" s="56">
        <f t="shared" si="682"/>
        <v>4240</v>
      </c>
      <c r="F217" s="58">
        <f t="shared" si="74"/>
        <v>4240</v>
      </c>
      <c r="G217" s="42" t="str">
        <f t="shared" si="75"/>
        <v/>
      </c>
      <c r="H217" s="58" t="str">
        <f t="shared" ref="H217:I217" si="683">if(E217=$H$12,1,"")</f>
        <v/>
      </c>
      <c r="I217" s="42" t="str">
        <f t="shared" si="683"/>
        <v/>
      </c>
      <c r="J217" s="47" t="str">
        <f t="shared" si="4"/>
        <v/>
      </c>
      <c r="L217" s="54">
        <v>43287.0</v>
      </c>
      <c r="M217" s="56">
        <f t="shared" ref="M217:N217" si="684">IF(M216+$H$12&gt;$G$16,$H$12,M216+$H$12)</f>
        <v>1590</v>
      </c>
      <c r="N217" s="56">
        <f t="shared" si="684"/>
        <v>1590</v>
      </c>
      <c r="O217" s="56">
        <f t="shared" si="10"/>
        <v>1590</v>
      </c>
      <c r="P217" s="42" t="str">
        <f t="shared" ref="P217:R217" si="685">if(M217=$H$12,1,"")</f>
        <v/>
      </c>
      <c r="Q217" s="44" t="str">
        <f t="shared" si="685"/>
        <v/>
      </c>
      <c r="R217" s="42" t="str">
        <f t="shared" si="685"/>
        <v/>
      </c>
      <c r="S217" s="47" t="str">
        <f t="shared" si="7"/>
        <v/>
      </c>
    </row>
    <row r="218">
      <c r="C218" s="54">
        <v>43288.0</v>
      </c>
      <c r="D218" s="58">
        <f t="shared" ref="D218:E218" si="686">IF(D217+$H$12&gt;$G$16,$H$12,D217+$H$12)</f>
        <v>4770</v>
      </c>
      <c r="E218" s="56">
        <f t="shared" si="686"/>
        <v>4770</v>
      </c>
      <c r="F218" s="58">
        <f t="shared" si="74"/>
        <v>4770</v>
      </c>
      <c r="G218" s="42" t="str">
        <f t="shared" si="75"/>
        <v/>
      </c>
      <c r="H218" s="58" t="str">
        <f t="shared" ref="H218:I218" si="687">if(E218=$H$12,1,"")</f>
        <v/>
      </c>
      <c r="I218" s="42" t="str">
        <f t="shared" si="687"/>
        <v/>
      </c>
      <c r="J218" s="47" t="str">
        <f t="shared" si="4"/>
        <v/>
      </c>
      <c r="L218" s="54">
        <v>43288.0</v>
      </c>
      <c r="M218" s="56">
        <f t="shared" ref="M218:N218" si="688">IF(M217+$H$12&gt;$G$16,$H$12,M217+$H$12)</f>
        <v>2120</v>
      </c>
      <c r="N218" s="56">
        <f t="shared" si="688"/>
        <v>2120</v>
      </c>
      <c r="O218" s="56">
        <f t="shared" si="10"/>
        <v>2120</v>
      </c>
      <c r="P218" s="42" t="str">
        <f t="shared" ref="P218:R218" si="689">if(M218=$H$12,1,"")</f>
        <v/>
      </c>
      <c r="Q218" s="44" t="str">
        <f t="shared" si="689"/>
        <v/>
      </c>
      <c r="R218" s="42" t="str">
        <f t="shared" si="689"/>
        <v/>
      </c>
      <c r="S218" s="47" t="str">
        <f t="shared" si="7"/>
        <v/>
      </c>
    </row>
    <row r="219">
      <c r="C219" s="54">
        <v>43289.0</v>
      </c>
      <c r="D219" s="58">
        <f t="shared" ref="D219:E219" si="690">IF(D218+$H$12&gt;$G$16,$H$12,D218+$H$12)</f>
        <v>5300</v>
      </c>
      <c r="E219" s="56">
        <f t="shared" si="690"/>
        <v>5300</v>
      </c>
      <c r="F219" s="58">
        <f t="shared" si="74"/>
        <v>5300</v>
      </c>
      <c r="G219" s="42" t="str">
        <f t="shared" si="75"/>
        <v/>
      </c>
      <c r="H219" s="58" t="str">
        <f t="shared" ref="H219:I219" si="691">if(E219=$H$12,1,"")</f>
        <v/>
      </c>
      <c r="I219" s="42" t="str">
        <f t="shared" si="691"/>
        <v/>
      </c>
      <c r="J219" s="47" t="str">
        <f t="shared" si="4"/>
        <v/>
      </c>
      <c r="L219" s="54">
        <v>43289.0</v>
      </c>
      <c r="M219" s="56">
        <f t="shared" ref="M219:N219" si="692">IF(M218+$H$12&gt;$G$16,$H$12,M218+$H$12)</f>
        <v>2650</v>
      </c>
      <c r="N219" s="56">
        <f t="shared" si="692"/>
        <v>2650</v>
      </c>
      <c r="O219" s="56">
        <f t="shared" si="10"/>
        <v>2650</v>
      </c>
      <c r="P219" s="42" t="str">
        <f t="shared" ref="P219:R219" si="693">if(M219=$H$12,1,"")</f>
        <v/>
      </c>
      <c r="Q219" s="44" t="str">
        <f t="shared" si="693"/>
        <v/>
      </c>
      <c r="R219" s="42" t="str">
        <f t="shared" si="693"/>
        <v/>
      </c>
      <c r="S219" s="47" t="str">
        <f t="shared" si="7"/>
        <v/>
      </c>
    </row>
    <row r="220">
      <c r="C220" s="54">
        <v>43290.0</v>
      </c>
      <c r="D220" s="58">
        <f t="shared" ref="D220:E220" si="694">IF(D219+$H$12&gt;$G$16,$H$12,D219+$H$12)</f>
        <v>5830</v>
      </c>
      <c r="E220" s="56">
        <f t="shared" si="694"/>
        <v>5830</v>
      </c>
      <c r="F220" s="58">
        <f t="shared" si="74"/>
        <v>5830</v>
      </c>
      <c r="G220" s="42" t="str">
        <f t="shared" si="75"/>
        <v/>
      </c>
      <c r="H220" s="58" t="str">
        <f t="shared" ref="H220:I220" si="695">if(E220=$H$12,1,"")</f>
        <v/>
      </c>
      <c r="I220" s="42" t="str">
        <f t="shared" si="695"/>
        <v/>
      </c>
      <c r="J220" s="47" t="str">
        <f t="shared" si="4"/>
        <v/>
      </c>
      <c r="L220" s="54">
        <v>43290.0</v>
      </c>
      <c r="M220" s="56">
        <f t="shared" ref="M220:N220" si="696">IF(M219+$H$12&gt;$G$16,$H$12,M219+$H$12)</f>
        <v>3180</v>
      </c>
      <c r="N220" s="56">
        <f t="shared" si="696"/>
        <v>3180</v>
      </c>
      <c r="O220" s="56">
        <f t="shared" si="10"/>
        <v>3180</v>
      </c>
      <c r="P220" s="42" t="str">
        <f t="shared" ref="P220:R220" si="697">if(M220=$H$12,1,"")</f>
        <v/>
      </c>
      <c r="Q220" s="44" t="str">
        <f t="shared" si="697"/>
        <v/>
      </c>
      <c r="R220" s="42" t="str">
        <f t="shared" si="697"/>
        <v/>
      </c>
      <c r="S220" s="47" t="str">
        <f t="shared" si="7"/>
        <v/>
      </c>
    </row>
    <row r="221">
      <c r="C221" s="54">
        <v>43291.0</v>
      </c>
      <c r="D221" s="58">
        <f t="shared" ref="D221:E221" si="698">IF(D220+$H$12&gt;$G$16,$H$12,D220+$H$12)</f>
        <v>6360</v>
      </c>
      <c r="E221" s="56">
        <f t="shared" si="698"/>
        <v>6360</v>
      </c>
      <c r="F221" s="58">
        <f t="shared" si="74"/>
        <v>6360</v>
      </c>
      <c r="G221" s="42" t="str">
        <f t="shared" si="75"/>
        <v/>
      </c>
      <c r="H221" s="58" t="str">
        <f t="shared" ref="H221:I221" si="699">if(E221=$H$12,1,"")</f>
        <v/>
      </c>
      <c r="I221" s="42" t="str">
        <f t="shared" si="699"/>
        <v/>
      </c>
      <c r="J221" s="47" t="str">
        <f t="shared" si="4"/>
        <v/>
      </c>
      <c r="L221" s="54">
        <v>43291.0</v>
      </c>
      <c r="M221" s="56">
        <f t="shared" ref="M221:N221" si="700">IF(M220+$H$12&gt;$G$16,$H$12,M220+$H$12)</f>
        <v>3710</v>
      </c>
      <c r="N221" s="56">
        <f t="shared" si="700"/>
        <v>3710</v>
      </c>
      <c r="O221" s="56">
        <f t="shared" si="10"/>
        <v>3710</v>
      </c>
      <c r="P221" s="42" t="str">
        <f t="shared" ref="P221:R221" si="701">if(M221=$H$12,1,"")</f>
        <v/>
      </c>
      <c r="Q221" s="44" t="str">
        <f t="shared" si="701"/>
        <v/>
      </c>
      <c r="R221" s="42" t="str">
        <f t="shared" si="701"/>
        <v/>
      </c>
      <c r="S221" s="47" t="str">
        <f t="shared" si="7"/>
        <v/>
      </c>
    </row>
    <row r="222">
      <c r="C222" s="54">
        <v>43292.0</v>
      </c>
      <c r="D222" s="58">
        <f t="shared" ref="D222:E222" si="702">IF(D221+$H$12&gt;$G$16,$H$12,D221+$H$12)</f>
        <v>6890</v>
      </c>
      <c r="E222" s="56">
        <f t="shared" si="702"/>
        <v>6890</v>
      </c>
      <c r="F222" s="58">
        <f t="shared" si="74"/>
        <v>6890</v>
      </c>
      <c r="G222" s="42" t="str">
        <f t="shared" si="75"/>
        <v/>
      </c>
      <c r="H222" s="58" t="str">
        <f t="shared" ref="H222:I222" si="703">if(E222=$H$12,1,"")</f>
        <v/>
      </c>
      <c r="I222" s="42" t="str">
        <f t="shared" si="703"/>
        <v/>
      </c>
      <c r="J222" s="47" t="str">
        <f t="shared" si="4"/>
        <v/>
      </c>
      <c r="L222" s="54">
        <v>43292.0</v>
      </c>
      <c r="M222" s="56">
        <f t="shared" ref="M222:N222" si="704">IF(M221+$H$12&gt;$G$16,$H$12,M221+$H$12)</f>
        <v>4240</v>
      </c>
      <c r="N222" s="56">
        <f t="shared" si="704"/>
        <v>4240</v>
      </c>
      <c r="O222" s="56">
        <f t="shared" si="10"/>
        <v>4240</v>
      </c>
      <c r="P222" s="42" t="str">
        <f t="shared" ref="P222:R222" si="705">if(M222=$H$12,1,"")</f>
        <v/>
      </c>
      <c r="Q222" s="44" t="str">
        <f t="shared" si="705"/>
        <v/>
      </c>
      <c r="R222" s="42" t="str">
        <f t="shared" si="705"/>
        <v/>
      </c>
      <c r="S222" s="47" t="str">
        <f t="shared" si="7"/>
        <v/>
      </c>
    </row>
    <row r="223">
      <c r="C223" s="54">
        <v>43293.0</v>
      </c>
      <c r="D223" s="58">
        <f t="shared" ref="D223:E223" si="706">IF(D222+$H$12&gt;$G$16,$H$12,D222+$H$12)</f>
        <v>7420</v>
      </c>
      <c r="E223" s="56">
        <f t="shared" si="706"/>
        <v>7420</v>
      </c>
      <c r="F223" s="58">
        <f t="shared" si="74"/>
        <v>7420</v>
      </c>
      <c r="G223" s="42" t="str">
        <f t="shared" si="75"/>
        <v/>
      </c>
      <c r="H223" s="58" t="str">
        <f t="shared" ref="H223:I223" si="707">if(E223=$H$12,1,"")</f>
        <v/>
      </c>
      <c r="I223" s="42" t="str">
        <f t="shared" si="707"/>
        <v/>
      </c>
      <c r="J223" s="47" t="str">
        <f t="shared" si="4"/>
        <v/>
      </c>
      <c r="L223" s="54">
        <v>43293.0</v>
      </c>
      <c r="M223" s="56">
        <f t="shared" ref="M223:N223" si="708">IF(M222+$H$12&gt;$G$16,$H$12,M222+$H$12)</f>
        <v>4770</v>
      </c>
      <c r="N223" s="56">
        <f t="shared" si="708"/>
        <v>4770</v>
      </c>
      <c r="O223" s="56">
        <f t="shared" si="10"/>
        <v>4770</v>
      </c>
      <c r="P223" s="42" t="str">
        <f t="shared" ref="P223:R223" si="709">if(M223=$H$12,1,"")</f>
        <v/>
      </c>
      <c r="Q223" s="44" t="str">
        <f t="shared" si="709"/>
        <v/>
      </c>
      <c r="R223" s="42" t="str">
        <f t="shared" si="709"/>
        <v/>
      </c>
      <c r="S223" s="47" t="str">
        <f t="shared" si="7"/>
        <v/>
      </c>
    </row>
    <row r="224">
      <c r="C224" s="54">
        <v>43294.0</v>
      </c>
      <c r="D224" s="58">
        <f t="shared" ref="D224:E224" si="710">IF(D223+$H$12&gt;$G$16,$H$12,D223+$H$12)</f>
        <v>7950</v>
      </c>
      <c r="E224" s="56">
        <f t="shared" si="710"/>
        <v>7950</v>
      </c>
      <c r="F224" s="58">
        <f t="shared" si="74"/>
        <v>7950</v>
      </c>
      <c r="G224" s="42" t="str">
        <f t="shared" si="75"/>
        <v/>
      </c>
      <c r="H224" s="58" t="str">
        <f t="shared" ref="H224:I224" si="711">if(E224=$H$12,1,"")</f>
        <v/>
      </c>
      <c r="I224" s="42" t="str">
        <f t="shared" si="711"/>
        <v/>
      </c>
      <c r="J224" s="47" t="str">
        <f t="shared" si="4"/>
        <v/>
      </c>
      <c r="L224" s="54">
        <v>43294.0</v>
      </c>
      <c r="M224" s="56">
        <f t="shared" ref="M224:N224" si="712">IF(M223+$H$12&gt;$G$16,$H$12,M223+$H$12)</f>
        <v>5300</v>
      </c>
      <c r="N224" s="56">
        <f t="shared" si="712"/>
        <v>5300</v>
      </c>
      <c r="O224" s="56">
        <f t="shared" si="10"/>
        <v>5300</v>
      </c>
      <c r="P224" s="42" t="str">
        <f t="shared" ref="P224:R224" si="713">if(M224=$H$12,1,"")</f>
        <v/>
      </c>
      <c r="Q224" s="44" t="str">
        <f t="shared" si="713"/>
        <v/>
      </c>
      <c r="R224" s="42" t="str">
        <f t="shared" si="713"/>
        <v/>
      </c>
      <c r="S224" s="47" t="str">
        <f t="shared" si="7"/>
        <v/>
      </c>
    </row>
    <row r="225">
      <c r="C225" s="54">
        <v>43295.0</v>
      </c>
      <c r="D225" s="58">
        <f t="shared" ref="D225:E225" si="714">IF(D224+$H$12&gt;$G$16,$H$12,D224+$H$12)</f>
        <v>8480</v>
      </c>
      <c r="E225" s="56">
        <f t="shared" si="714"/>
        <v>8480</v>
      </c>
      <c r="F225" s="58">
        <f t="shared" si="74"/>
        <v>8480</v>
      </c>
      <c r="G225" s="42" t="str">
        <f t="shared" si="75"/>
        <v/>
      </c>
      <c r="H225" s="58" t="str">
        <f t="shared" ref="H225:I225" si="715">if(E225=$H$12,1,"")</f>
        <v/>
      </c>
      <c r="I225" s="42" t="str">
        <f t="shared" si="715"/>
        <v/>
      </c>
      <c r="J225" s="47" t="str">
        <f t="shared" si="4"/>
        <v/>
      </c>
      <c r="L225" s="54">
        <v>43295.0</v>
      </c>
      <c r="M225" s="56">
        <f t="shared" ref="M225:N225" si="716">IF(M224+$H$12&gt;$G$16,$H$12,M224+$H$12)</f>
        <v>5830</v>
      </c>
      <c r="N225" s="56">
        <f t="shared" si="716"/>
        <v>5830</v>
      </c>
      <c r="O225" s="56">
        <f t="shared" si="10"/>
        <v>5830</v>
      </c>
      <c r="P225" s="42" t="str">
        <f t="shared" ref="P225:R225" si="717">if(M225=$H$12,1,"")</f>
        <v/>
      </c>
      <c r="Q225" s="44" t="str">
        <f t="shared" si="717"/>
        <v/>
      </c>
      <c r="R225" s="42" t="str">
        <f t="shared" si="717"/>
        <v/>
      </c>
      <c r="S225" s="47" t="str">
        <f t="shared" si="7"/>
        <v/>
      </c>
    </row>
    <row r="226">
      <c r="C226" s="54">
        <v>43296.0</v>
      </c>
      <c r="D226" s="58">
        <f t="shared" ref="D226:E226" si="718">IF(D225+$H$12&gt;$G$16,$H$12,D225+$H$12)</f>
        <v>9010</v>
      </c>
      <c r="E226" s="56">
        <f t="shared" si="718"/>
        <v>9010</v>
      </c>
      <c r="F226" s="58">
        <f t="shared" si="74"/>
        <v>9010</v>
      </c>
      <c r="G226" s="42" t="str">
        <f t="shared" si="75"/>
        <v/>
      </c>
      <c r="H226" s="58" t="str">
        <f t="shared" ref="H226:I226" si="719">if(E226=$H$12,1,"")</f>
        <v/>
      </c>
      <c r="I226" s="42" t="str">
        <f t="shared" si="719"/>
        <v/>
      </c>
      <c r="J226" s="47" t="str">
        <f t="shared" si="4"/>
        <v/>
      </c>
      <c r="L226" s="54">
        <v>43296.0</v>
      </c>
      <c r="M226" s="56">
        <f t="shared" ref="M226:N226" si="720">IF(M225+$H$12&gt;$G$16,$H$12,M225+$H$12)</f>
        <v>6360</v>
      </c>
      <c r="N226" s="56">
        <f t="shared" si="720"/>
        <v>6360</v>
      </c>
      <c r="O226" s="56">
        <f t="shared" si="10"/>
        <v>6360</v>
      </c>
      <c r="P226" s="42" t="str">
        <f t="shared" ref="P226:R226" si="721">if(M226=$H$12,1,"")</f>
        <v/>
      </c>
      <c r="Q226" s="44" t="str">
        <f t="shared" si="721"/>
        <v/>
      </c>
      <c r="R226" s="42" t="str">
        <f t="shared" si="721"/>
        <v/>
      </c>
      <c r="S226" s="47" t="str">
        <f t="shared" si="7"/>
        <v/>
      </c>
    </row>
    <row r="227">
      <c r="C227" s="54">
        <v>43297.0</v>
      </c>
      <c r="D227" s="58">
        <f t="shared" ref="D227:E227" si="722">IF(D226+$H$12&gt;$G$16,$H$12,D226+$H$12)</f>
        <v>9540</v>
      </c>
      <c r="E227" s="56">
        <f t="shared" si="722"/>
        <v>9540</v>
      </c>
      <c r="F227" s="58">
        <f t="shared" si="74"/>
        <v>9540</v>
      </c>
      <c r="G227" s="42" t="str">
        <f t="shared" si="75"/>
        <v/>
      </c>
      <c r="H227" s="58" t="str">
        <f t="shared" ref="H227:I227" si="723">if(E227=$H$12,1,"")</f>
        <v/>
      </c>
      <c r="I227" s="42" t="str">
        <f t="shared" si="723"/>
        <v/>
      </c>
      <c r="J227" s="47" t="str">
        <f t="shared" si="4"/>
        <v/>
      </c>
      <c r="L227" s="54">
        <v>43297.0</v>
      </c>
      <c r="M227" s="56">
        <f t="shared" ref="M227:N227" si="724">IF(M226+$H$12&gt;$G$16,$H$12,M226+$H$12)</f>
        <v>6890</v>
      </c>
      <c r="N227" s="56">
        <f t="shared" si="724"/>
        <v>6890</v>
      </c>
      <c r="O227" s="56">
        <f t="shared" si="10"/>
        <v>6890</v>
      </c>
      <c r="P227" s="42" t="str">
        <f t="shared" ref="P227:R227" si="725">if(M227=$H$12,1,"")</f>
        <v/>
      </c>
      <c r="Q227" s="44" t="str">
        <f t="shared" si="725"/>
        <v/>
      </c>
      <c r="R227" s="42" t="str">
        <f t="shared" si="725"/>
        <v/>
      </c>
      <c r="S227" s="47" t="str">
        <f t="shared" si="7"/>
        <v/>
      </c>
    </row>
    <row r="228">
      <c r="C228" s="54">
        <v>43298.0</v>
      </c>
      <c r="D228" s="58">
        <f t="shared" ref="D228:E228" si="726">IF(D227+$H$12&gt;$G$16,$H$12,D227+$H$12)</f>
        <v>10070</v>
      </c>
      <c r="E228" s="56">
        <f t="shared" si="726"/>
        <v>10070</v>
      </c>
      <c r="F228" s="58">
        <f t="shared" si="74"/>
        <v>10070</v>
      </c>
      <c r="G228" s="42" t="str">
        <f t="shared" si="75"/>
        <v/>
      </c>
      <c r="H228" s="58" t="str">
        <f t="shared" ref="H228:I228" si="727">if(E228=$H$12,1,"")</f>
        <v/>
      </c>
      <c r="I228" s="42" t="str">
        <f t="shared" si="727"/>
        <v/>
      </c>
      <c r="J228" s="47" t="str">
        <f t="shared" si="4"/>
        <v/>
      </c>
      <c r="L228" s="54">
        <v>43298.0</v>
      </c>
      <c r="M228" s="56">
        <f t="shared" ref="M228:N228" si="728">IF(M227+$H$12&gt;$G$16,$H$12,M227+$H$12)</f>
        <v>7420</v>
      </c>
      <c r="N228" s="56">
        <f t="shared" si="728"/>
        <v>7420</v>
      </c>
      <c r="O228" s="56">
        <f t="shared" si="10"/>
        <v>7420</v>
      </c>
      <c r="P228" s="42" t="str">
        <f t="shared" ref="P228:R228" si="729">if(M228=$H$12,1,"")</f>
        <v/>
      </c>
      <c r="Q228" s="44" t="str">
        <f t="shared" si="729"/>
        <v/>
      </c>
      <c r="R228" s="42" t="str">
        <f t="shared" si="729"/>
        <v/>
      </c>
      <c r="S228" s="47" t="str">
        <f t="shared" si="7"/>
        <v/>
      </c>
    </row>
    <row r="229">
      <c r="C229" s="54">
        <v>43299.0</v>
      </c>
      <c r="D229" s="58">
        <f t="shared" ref="D229:E229" si="730">IF(D228+$H$12&gt;$G$16,$H$12,D228+$H$12)</f>
        <v>10600</v>
      </c>
      <c r="E229" s="56">
        <f t="shared" si="730"/>
        <v>10600</v>
      </c>
      <c r="F229" s="58">
        <f t="shared" si="74"/>
        <v>10600</v>
      </c>
      <c r="G229" s="42" t="str">
        <f t="shared" si="75"/>
        <v/>
      </c>
      <c r="H229" s="58" t="str">
        <f t="shared" ref="H229:I229" si="731">if(E229=$H$12,1,"")</f>
        <v/>
      </c>
      <c r="I229" s="42" t="str">
        <f t="shared" si="731"/>
        <v/>
      </c>
      <c r="J229" s="47" t="str">
        <f t="shared" si="4"/>
        <v/>
      </c>
      <c r="L229" s="54">
        <v>43299.0</v>
      </c>
      <c r="M229" s="56">
        <f t="shared" ref="M229:N229" si="732">IF(M228+$H$12&gt;$G$16,$H$12,M228+$H$12)</f>
        <v>7950</v>
      </c>
      <c r="N229" s="56">
        <f t="shared" si="732"/>
        <v>7950</v>
      </c>
      <c r="O229" s="56">
        <f t="shared" si="10"/>
        <v>7950</v>
      </c>
      <c r="P229" s="42" t="str">
        <f t="shared" ref="P229:R229" si="733">if(M229=$H$12,1,"")</f>
        <v/>
      </c>
      <c r="Q229" s="44" t="str">
        <f t="shared" si="733"/>
        <v/>
      </c>
      <c r="R229" s="42" t="str">
        <f t="shared" si="733"/>
        <v/>
      </c>
      <c r="S229" s="47" t="str">
        <f t="shared" si="7"/>
        <v/>
      </c>
    </row>
    <row r="230">
      <c r="C230" s="54">
        <v>43300.0</v>
      </c>
      <c r="D230" s="58">
        <f t="shared" ref="D230:E230" si="734">IF(D229+$H$12&gt;$G$16,$H$12,D229+$H$12)</f>
        <v>11130</v>
      </c>
      <c r="E230" s="56">
        <f t="shared" si="734"/>
        <v>11130</v>
      </c>
      <c r="F230" s="58">
        <f t="shared" si="74"/>
        <v>11130</v>
      </c>
      <c r="G230" s="42" t="str">
        <f t="shared" si="75"/>
        <v/>
      </c>
      <c r="H230" s="58" t="str">
        <f t="shared" ref="H230:I230" si="735">if(E230=$H$12,1,"")</f>
        <v/>
      </c>
      <c r="I230" s="42" t="str">
        <f t="shared" si="735"/>
        <v/>
      </c>
      <c r="J230" s="47" t="str">
        <f t="shared" si="4"/>
        <v/>
      </c>
      <c r="L230" s="54">
        <v>43300.0</v>
      </c>
      <c r="M230" s="56">
        <f t="shared" ref="M230:N230" si="736">IF(M229+$H$12&gt;$G$16,$H$12,M229+$H$12)</f>
        <v>8480</v>
      </c>
      <c r="N230" s="56">
        <f t="shared" si="736"/>
        <v>8480</v>
      </c>
      <c r="O230" s="56">
        <f t="shared" si="10"/>
        <v>8480</v>
      </c>
      <c r="P230" s="42" t="str">
        <f t="shared" ref="P230:R230" si="737">if(M230=$H$12,1,"")</f>
        <v/>
      </c>
      <c r="Q230" s="44" t="str">
        <f t="shared" si="737"/>
        <v/>
      </c>
      <c r="R230" s="42" t="str">
        <f t="shared" si="737"/>
        <v/>
      </c>
      <c r="S230" s="47" t="str">
        <f t="shared" si="7"/>
        <v/>
      </c>
    </row>
    <row r="231">
      <c r="C231" s="54">
        <v>43301.0</v>
      </c>
      <c r="D231" s="58">
        <f t="shared" ref="D231:E231" si="738">IF(D230+$H$12&gt;$G$16,$H$12,D230+$H$12)</f>
        <v>11660</v>
      </c>
      <c r="E231" s="56">
        <f t="shared" si="738"/>
        <v>11660</v>
      </c>
      <c r="F231" s="58">
        <f t="shared" si="74"/>
        <v>11660</v>
      </c>
      <c r="G231" s="42" t="str">
        <f t="shared" si="75"/>
        <v/>
      </c>
      <c r="H231" s="58" t="str">
        <f t="shared" ref="H231:I231" si="739">if(E231=$H$12,1,"")</f>
        <v/>
      </c>
      <c r="I231" s="42" t="str">
        <f t="shared" si="739"/>
        <v/>
      </c>
      <c r="J231" s="47" t="str">
        <f t="shared" si="4"/>
        <v/>
      </c>
      <c r="L231" s="54">
        <v>43301.0</v>
      </c>
      <c r="M231" s="56">
        <f t="shared" ref="M231:N231" si="740">IF(M230+$H$12&gt;$G$16,$H$12,M230+$H$12)</f>
        <v>9010</v>
      </c>
      <c r="N231" s="56">
        <f t="shared" si="740"/>
        <v>9010</v>
      </c>
      <c r="O231" s="56">
        <f t="shared" si="10"/>
        <v>9010</v>
      </c>
      <c r="P231" s="42" t="str">
        <f t="shared" ref="P231:R231" si="741">if(M231=$H$12,1,"")</f>
        <v/>
      </c>
      <c r="Q231" s="44" t="str">
        <f t="shared" si="741"/>
        <v/>
      </c>
      <c r="R231" s="42" t="str">
        <f t="shared" si="741"/>
        <v/>
      </c>
      <c r="S231" s="47" t="str">
        <f t="shared" si="7"/>
        <v/>
      </c>
    </row>
    <row r="232">
      <c r="C232" s="54">
        <v>43302.0</v>
      </c>
      <c r="D232" s="58">
        <f t="shared" ref="D232:E232" si="742">IF(D231+$H$12&gt;$G$16,$H$12,D231+$H$12)</f>
        <v>12190</v>
      </c>
      <c r="E232" s="56">
        <f t="shared" si="742"/>
        <v>12190</v>
      </c>
      <c r="F232" s="58">
        <f t="shared" si="74"/>
        <v>12190</v>
      </c>
      <c r="G232" s="42" t="str">
        <f t="shared" si="75"/>
        <v/>
      </c>
      <c r="H232" s="58" t="str">
        <f t="shared" ref="H232:I232" si="743">if(E232=$H$12,1,"")</f>
        <v/>
      </c>
      <c r="I232" s="42" t="str">
        <f t="shared" si="743"/>
        <v/>
      </c>
      <c r="J232" s="47" t="str">
        <f t="shared" si="4"/>
        <v/>
      </c>
      <c r="L232" s="54">
        <v>43302.0</v>
      </c>
      <c r="M232" s="56">
        <f t="shared" ref="M232:N232" si="744">IF(M231+$H$12&gt;$G$16,$H$12,M231+$H$12)</f>
        <v>9540</v>
      </c>
      <c r="N232" s="56">
        <f t="shared" si="744"/>
        <v>9540</v>
      </c>
      <c r="O232" s="56">
        <f t="shared" si="10"/>
        <v>9540</v>
      </c>
      <c r="P232" s="42" t="str">
        <f t="shared" ref="P232:R232" si="745">if(M232=$H$12,1,"")</f>
        <v/>
      </c>
      <c r="Q232" s="44" t="str">
        <f t="shared" si="745"/>
        <v/>
      </c>
      <c r="R232" s="42" t="str">
        <f t="shared" si="745"/>
        <v/>
      </c>
      <c r="S232" s="47" t="str">
        <f t="shared" si="7"/>
        <v/>
      </c>
    </row>
    <row r="233">
      <c r="C233" s="54">
        <v>43303.0</v>
      </c>
      <c r="D233" s="58">
        <f t="shared" ref="D233:E233" si="746">IF(D232+$H$12&gt;$G$16,$H$12,D232+$H$12)</f>
        <v>12720</v>
      </c>
      <c r="E233" s="56">
        <f t="shared" si="746"/>
        <v>12720</v>
      </c>
      <c r="F233" s="58">
        <f t="shared" si="74"/>
        <v>12720</v>
      </c>
      <c r="G233" s="42" t="str">
        <f t="shared" si="75"/>
        <v/>
      </c>
      <c r="H233" s="58" t="str">
        <f t="shared" ref="H233:I233" si="747">if(E233=$H$12,1,"")</f>
        <v/>
      </c>
      <c r="I233" s="42" t="str">
        <f t="shared" si="747"/>
        <v/>
      </c>
      <c r="J233" s="47" t="str">
        <f t="shared" si="4"/>
        <v/>
      </c>
      <c r="L233" s="54">
        <v>43303.0</v>
      </c>
      <c r="M233" s="56">
        <f t="shared" ref="M233:N233" si="748">IF(M232+$H$12&gt;$G$16,$H$12,M232+$H$12)</f>
        <v>10070</v>
      </c>
      <c r="N233" s="56">
        <f t="shared" si="748"/>
        <v>10070</v>
      </c>
      <c r="O233" s="56">
        <f t="shared" si="10"/>
        <v>10070</v>
      </c>
      <c r="P233" s="42" t="str">
        <f t="shared" ref="P233:R233" si="749">if(M233=$H$12,1,"")</f>
        <v/>
      </c>
      <c r="Q233" s="44" t="str">
        <f t="shared" si="749"/>
        <v/>
      </c>
      <c r="R233" s="42" t="str">
        <f t="shared" si="749"/>
        <v/>
      </c>
      <c r="S233" s="47" t="str">
        <f t="shared" si="7"/>
        <v/>
      </c>
    </row>
    <row r="234">
      <c r="C234" s="54">
        <v>43304.0</v>
      </c>
      <c r="D234" s="58">
        <f t="shared" ref="D234:E234" si="750">IF(D233+$H$12&gt;$G$16,$H$12,D233+$H$12)</f>
        <v>13250</v>
      </c>
      <c r="E234" s="56">
        <f t="shared" si="750"/>
        <v>13250</v>
      </c>
      <c r="F234" s="58">
        <f t="shared" si="74"/>
        <v>13250</v>
      </c>
      <c r="G234" s="42" t="str">
        <f t="shared" si="75"/>
        <v/>
      </c>
      <c r="H234" s="58" t="str">
        <f t="shared" ref="H234:I234" si="751">if(E234=$H$12,1,"")</f>
        <v/>
      </c>
      <c r="I234" s="42" t="str">
        <f t="shared" si="751"/>
        <v/>
      </c>
      <c r="J234" s="47" t="str">
        <f t="shared" si="4"/>
        <v/>
      </c>
      <c r="L234" s="54">
        <v>43304.0</v>
      </c>
      <c r="M234" s="56">
        <f t="shared" ref="M234:N234" si="752">IF(M233+$H$12&gt;$G$16,$H$12,M233+$H$12)</f>
        <v>10600</v>
      </c>
      <c r="N234" s="56">
        <f t="shared" si="752"/>
        <v>10600</v>
      </c>
      <c r="O234" s="56">
        <f t="shared" si="10"/>
        <v>10600</v>
      </c>
      <c r="P234" s="42" t="str">
        <f t="shared" ref="P234:R234" si="753">if(M234=$H$12,1,"")</f>
        <v/>
      </c>
      <c r="Q234" s="44" t="str">
        <f t="shared" si="753"/>
        <v/>
      </c>
      <c r="R234" s="42" t="str">
        <f t="shared" si="753"/>
        <v/>
      </c>
      <c r="S234" s="47" t="str">
        <f t="shared" si="7"/>
        <v/>
      </c>
    </row>
    <row r="235">
      <c r="C235" s="54">
        <v>43305.0</v>
      </c>
      <c r="D235" s="58">
        <f t="shared" ref="D235:E235" si="754">IF(D234+$H$12&gt;$G$16,$H$12,D234+$H$12)</f>
        <v>13780</v>
      </c>
      <c r="E235" s="56">
        <f t="shared" si="754"/>
        <v>13780</v>
      </c>
      <c r="F235" s="58">
        <f t="shared" si="74"/>
        <v>13780</v>
      </c>
      <c r="G235" s="42" t="str">
        <f t="shared" si="75"/>
        <v/>
      </c>
      <c r="H235" s="58" t="str">
        <f t="shared" ref="H235:I235" si="755">if(E235=$H$12,1,"")</f>
        <v/>
      </c>
      <c r="I235" s="42" t="str">
        <f t="shared" si="755"/>
        <v/>
      </c>
      <c r="J235" s="47" t="str">
        <f t="shared" si="4"/>
        <v/>
      </c>
      <c r="L235" s="54">
        <v>43305.0</v>
      </c>
      <c r="M235" s="56">
        <f t="shared" ref="M235:N235" si="756">IF(M234+$H$12&gt;$G$16,$H$12,M234+$H$12)</f>
        <v>11130</v>
      </c>
      <c r="N235" s="56">
        <f t="shared" si="756"/>
        <v>11130</v>
      </c>
      <c r="O235" s="56">
        <f t="shared" si="10"/>
        <v>11130</v>
      </c>
      <c r="P235" s="42" t="str">
        <f t="shared" ref="P235:R235" si="757">if(M235=$H$12,1,"")</f>
        <v/>
      </c>
      <c r="Q235" s="44" t="str">
        <f t="shared" si="757"/>
        <v/>
      </c>
      <c r="R235" s="42" t="str">
        <f t="shared" si="757"/>
        <v/>
      </c>
      <c r="S235" s="47" t="str">
        <f t="shared" si="7"/>
        <v/>
      </c>
    </row>
    <row r="236">
      <c r="C236" s="54">
        <v>43306.0</v>
      </c>
      <c r="D236" s="58">
        <f t="shared" ref="D236:E236" si="758">IF(D235+$H$12&gt;$G$16,$H$12,D235+$H$12)</f>
        <v>14310</v>
      </c>
      <c r="E236" s="56">
        <f t="shared" si="758"/>
        <v>14310</v>
      </c>
      <c r="F236" s="58">
        <f t="shared" si="74"/>
        <v>14310</v>
      </c>
      <c r="G236" s="42" t="str">
        <f t="shared" si="75"/>
        <v/>
      </c>
      <c r="H236" s="58" t="str">
        <f t="shared" ref="H236:I236" si="759">if(E236=$H$12,1,"")</f>
        <v/>
      </c>
      <c r="I236" s="42" t="str">
        <f t="shared" si="759"/>
        <v/>
      </c>
      <c r="J236" s="47" t="str">
        <f t="shared" si="4"/>
        <v/>
      </c>
      <c r="L236" s="54">
        <v>43306.0</v>
      </c>
      <c r="M236" s="56">
        <f t="shared" ref="M236:N236" si="760">IF(M235+$H$12&gt;$G$16,$H$12,M235+$H$12)</f>
        <v>11660</v>
      </c>
      <c r="N236" s="56">
        <f t="shared" si="760"/>
        <v>11660</v>
      </c>
      <c r="O236" s="56">
        <f t="shared" si="10"/>
        <v>11660</v>
      </c>
      <c r="P236" s="42" t="str">
        <f t="shared" ref="P236:R236" si="761">if(M236=$H$12,1,"")</f>
        <v/>
      </c>
      <c r="Q236" s="44" t="str">
        <f t="shared" si="761"/>
        <v/>
      </c>
      <c r="R236" s="42" t="str">
        <f t="shared" si="761"/>
        <v/>
      </c>
      <c r="S236" s="47" t="str">
        <f t="shared" si="7"/>
        <v/>
      </c>
    </row>
    <row r="237">
      <c r="C237" s="54">
        <v>43307.0</v>
      </c>
      <c r="D237" s="58">
        <f t="shared" ref="D237:E237" si="762">IF(D236+$H$12&gt;$G$16,$H$12,D236+$H$12)</f>
        <v>14840</v>
      </c>
      <c r="E237" s="56">
        <f t="shared" si="762"/>
        <v>14840</v>
      </c>
      <c r="F237" s="58">
        <f t="shared" si="74"/>
        <v>14840</v>
      </c>
      <c r="G237" s="42" t="str">
        <f t="shared" si="75"/>
        <v/>
      </c>
      <c r="H237" s="58" t="str">
        <f t="shared" ref="H237:I237" si="763">if(E237=$H$12,1,"")</f>
        <v/>
      </c>
      <c r="I237" s="42" t="str">
        <f t="shared" si="763"/>
        <v/>
      </c>
      <c r="J237" s="47" t="str">
        <f t="shared" si="4"/>
        <v/>
      </c>
      <c r="L237" s="54">
        <v>43307.0</v>
      </c>
      <c r="M237" s="56">
        <f t="shared" ref="M237:N237" si="764">IF(M236+$H$12&gt;$G$16,$H$12,M236+$H$12)</f>
        <v>12190</v>
      </c>
      <c r="N237" s="56">
        <f t="shared" si="764"/>
        <v>12190</v>
      </c>
      <c r="O237" s="56">
        <f t="shared" si="10"/>
        <v>12190</v>
      </c>
      <c r="P237" s="42" t="str">
        <f t="shared" ref="P237:R237" si="765">if(M237=$H$12,1,"")</f>
        <v/>
      </c>
      <c r="Q237" s="44" t="str">
        <f t="shared" si="765"/>
        <v/>
      </c>
      <c r="R237" s="42" t="str">
        <f t="shared" si="765"/>
        <v/>
      </c>
      <c r="S237" s="47" t="str">
        <f t="shared" si="7"/>
        <v/>
      </c>
    </row>
    <row r="238">
      <c r="C238" s="54">
        <v>43308.0</v>
      </c>
      <c r="D238" s="58">
        <f t="shared" ref="D238:E238" si="766">IF(D237+$H$12&gt;$G$16,$H$12,D237+$H$12)</f>
        <v>15370</v>
      </c>
      <c r="E238" s="56">
        <f t="shared" si="766"/>
        <v>15370</v>
      </c>
      <c r="F238" s="58">
        <f t="shared" si="74"/>
        <v>15370</v>
      </c>
      <c r="G238" s="42" t="str">
        <f t="shared" si="75"/>
        <v/>
      </c>
      <c r="H238" s="58" t="str">
        <f t="shared" ref="H238:I238" si="767">if(E238=$H$12,1,"")</f>
        <v/>
      </c>
      <c r="I238" s="42" t="str">
        <f t="shared" si="767"/>
        <v/>
      </c>
      <c r="J238" s="47" t="str">
        <f t="shared" si="4"/>
        <v/>
      </c>
      <c r="L238" s="54">
        <v>43308.0</v>
      </c>
      <c r="M238" s="56">
        <f t="shared" ref="M238:N238" si="768">IF(M237+$H$12&gt;$G$16,$H$12,M237+$H$12)</f>
        <v>12720</v>
      </c>
      <c r="N238" s="56">
        <f t="shared" si="768"/>
        <v>12720</v>
      </c>
      <c r="O238" s="56">
        <f t="shared" si="10"/>
        <v>12720</v>
      </c>
      <c r="P238" s="42" t="str">
        <f t="shared" ref="P238:R238" si="769">if(M238=$H$12,1,"")</f>
        <v/>
      </c>
      <c r="Q238" s="44" t="str">
        <f t="shared" si="769"/>
        <v/>
      </c>
      <c r="R238" s="42" t="str">
        <f t="shared" si="769"/>
        <v/>
      </c>
      <c r="S238" s="47" t="str">
        <f t="shared" si="7"/>
        <v/>
      </c>
    </row>
    <row r="239">
      <c r="C239" s="54">
        <v>43309.0</v>
      </c>
      <c r="D239" s="58">
        <f t="shared" ref="D239:E239" si="770">IF(D238+$H$12&gt;$G$16,$H$12,D238+$H$12)</f>
        <v>15900</v>
      </c>
      <c r="E239" s="56">
        <f t="shared" si="770"/>
        <v>15900</v>
      </c>
      <c r="F239" s="58">
        <f t="shared" si="74"/>
        <v>15900</v>
      </c>
      <c r="G239" s="42" t="str">
        <f t="shared" si="75"/>
        <v/>
      </c>
      <c r="H239" s="58" t="str">
        <f t="shared" ref="H239:I239" si="771">if(E239=$H$12,1,"")</f>
        <v/>
      </c>
      <c r="I239" s="42" t="str">
        <f t="shared" si="771"/>
        <v/>
      </c>
      <c r="J239" s="47" t="str">
        <f t="shared" si="4"/>
        <v/>
      </c>
      <c r="L239" s="54">
        <v>43309.0</v>
      </c>
      <c r="M239" s="56">
        <f t="shared" ref="M239:N239" si="772">IF(M238+$H$12&gt;$G$16,$H$12,M238+$H$12)</f>
        <v>13250</v>
      </c>
      <c r="N239" s="56">
        <f t="shared" si="772"/>
        <v>13250</v>
      </c>
      <c r="O239" s="56">
        <f t="shared" si="10"/>
        <v>13250</v>
      </c>
      <c r="P239" s="42" t="str">
        <f t="shared" ref="P239:R239" si="773">if(M239=$H$12,1,"")</f>
        <v/>
      </c>
      <c r="Q239" s="44" t="str">
        <f t="shared" si="773"/>
        <v/>
      </c>
      <c r="R239" s="42" t="str">
        <f t="shared" si="773"/>
        <v/>
      </c>
      <c r="S239" s="47" t="str">
        <f t="shared" si="7"/>
        <v/>
      </c>
    </row>
    <row r="240">
      <c r="C240" s="54">
        <v>43310.0</v>
      </c>
      <c r="D240" s="58">
        <f t="shared" ref="D240:E240" si="774">IF(D239+$H$12&gt;$G$16,$H$12,D239+$H$12)</f>
        <v>16430</v>
      </c>
      <c r="E240" s="56">
        <f t="shared" si="774"/>
        <v>16430</v>
      </c>
      <c r="F240" s="58">
        <f t="shared" si="74"/>
        <v>16430</v>
      </c>
      <c r="G240" s="42" t="str">
        <f t="shared" si="75"/>
        <v/>
      </c>
      <c r="H240" s="58" t="str">
        <f t="shared" ref="H240:I240" si="775">if(E240=$H$12,1,"")</f>
        <v/>
      </c>
      <c r="I240" s="42" t="str">
        <f t="shared" si="775"/>
        <v/>
      </c>
      <c r="J240" s="47" t="str">
        <f t="shared" si="4"/>
        <v/>
      </c>
      <c r="L240" s="54">
        <v>43310.0</v>
      </c>
      <c r="M240" s="56">
        <f t="shared" ref="M240:N240" si="776">IF(M239+$H$12&gt;$G$16,$H$12,M239+$H$12)</f>
        <v>13780</v>
      </c>
      <c r="N240" s="56">
        <f t="shared" si="776"/>
        <v>13780</v>
      </c>
      <c r="O240" s="56">
        <f t="shared" si="10"/>
        <v>13780</v>
      </c>
      <c r="P240" s="42" t="str">
        <f t="shared" ref="P240:R240" si="777">if(M240=$H$12,1,"")</f>
        <v/>
      </c>
      <c r="Q240" s="44" t="str">
        <f t="shared" si="777"/>
        <v/>
      </c>
      <c r="R240" s="42" t="str">
        <f t="shared" si="777"/>
        <v/>
      </c>
      <c r="S240" s="47" t="str">
        <f t="shared" si="7"/>
        <v/>
      </c>
    </row>
    <row r="241">
      <c r="C241" s="54">
        <v>43311.0</v>
      </c>
      <c r="D241" s="58">
        <f t="shared" ref="D241:E241" si="778">IF(D240+$H$12&gt;$G$16,$H$12,D240+$H$12)</f>
        <v>16960</v>
      </c>
      <c r="E241" s="56">
        <f t="shared" si="778"/>
        <v>16960</v>
      </c>
      <c r="F241" s="58">
        <f t="shared" si="74"/>
        <v>16960</v>
      </c>
      <c r="G241" s="42" t="str">
        <f t="shared" si="75"/>
        <v/>
      </c>
      <c r="H241" s="58" t="str">
        <f t="shared" ref="H241:I241" si="779">if(E241=$H$12,1,"")</f>
        <v/>
      </c>
      <c r="I241" s="42" t="str">
        <f t="shared" si="779"/>
        <v/>
      </c>
      <c r="J241" s="47" t="str">
        <f t="shared" si="4"/>
        <v/>
      </c>
      <c r="L241" s="54">
        <v>43311.0</v>
      </c>
      <c r="M241" s="56">
        <f t="shared" ref="M241:N241" si="780">IF(M240+$H$12&gt;$G$16,$H$12,M240+$H$12)</f>
        <v>14310</v>
      </c>
      <c r="N241" s="56">
        <f t="shared" si="780"/>
        <v>14310</v>
      </c>
      <c r="O241" s="56">
        <f t="shared" si="10"/>
        <v>14310</v>
      </c>
      <c r="P241" s="42" t="str">
        <f t="shared" ref="P241:R241" si="781">if(M241=$H$12,1,"")</f>
        <v/>
      </c>
      <c r="Q241" s="44" t="str">
        <f t="shared" si="781"/>
        <v/>
      </c>
      <c r="R241" s="42" t="str">
        <f t="shared" si="781"/>
        <v/>
      </c>
      <c r="S241" s="47" t="str">
        <f t="shared" si="7"/>
        <v/>
      </c>
    </row>
    <row r="242">
      <c r="C242" s="54">
        <v>43312.0</v>
      </c>
      <c r="D242" s="58">
        <f t="shared" ref="D242:E242" si="782">IF(D241+$H$12&gt;$G$16,$H$12,D241+$H$12)</f>
        <v>17490</v>
      </c>
      <c r="E242" s="56">
        <f t="shared" si="782"/>
        <v>17490</v>
      </c>
      <c r="F242" s="58">
        <f t="shared" si="74"/>
        <v>17490</v>
      </c>
      <c r="G242" s="42" t="str">
        <f t="shared" si="75"/>
        <v/>
      </c>
      <c r="H242" s="58" t="str">
        <f t="shared" ref="H242:I242" si="783">if(E242=$H$12,1,"")</f>
        <v/>
      </c>
      <c r="I242" s="42" t="str">
        <f t="shared" si="783"/>
        <v/>
      </c>
      <c r="J242" s="47" t="str">
        <f t="shared" si="4"/>
        <v/>
      </c>
      <c r="L242" s="54">
        <v>43312.0</v>
      </c>
      <c r="M242" s="56">
        <f t="shared" ref="M242:N242" si="784">IF(M241+$H$12&gt;$G$16,$H$12,M241+$H$12)</f>
        <v>14840</v>
      </c>
      <c r="N242" s="56">
        <f t="shared" si="784"/>
        <v>14840</v>
      </c>
      <c r="O242" s="56">
        <f t="shared" si="10"/>
        <v>14840</v>
      </c>
      <c r="P242" s="42" t="str">
        <f t="shared" ref="P242:R242" si="785">if(M242=$H$12,1,"")</f>
        <v/>
      </c>
      <c r="Q242" s="44" t="str">
        <f t="shared" si="785"/>
        <v/>
      </c>
      <c r="R242" s="42" t="str">
        <f t="shared" si="785"/>
        <v/>
      </c>
      <c r="S242" s="47" t="str">
        <f t="shared" si="7"/>
        <v/>
      </c>
    </row>
    <row r="243">
      <c r="C243" s="54">
        <v>43313.0</v>
      </c>
      <c r="D243" s="58">
        <f t="shared" ref="D243:E243" si="786">IF(D242+$H$12&gt;$G$16,$H$12,D242+$H$12)</f>
        <v>18020</v>
      </c>
      <c r="E243" s="56">
        <f t="shared" si="786"/>
        <v>18020</v>
      </c>
      <c r="F243" s="58">
        <f t="shared" si="74"/>
        <v>18020</v>
      </c>
      <c r="G243" s="42" t="str">
        <f t="shared" si="75"/>
        <v/>
      </c>
      <c r="H243" s="58" t="str">
        <f t="shared" ref="H243:I243" si="787">if(E243=$H$12,1,"")</f>
        <v/>
      </c>
      <c r="I243" s="42" t="str">
        <f t="shared" si="787"/>
        <v/>
      </c>
      <c r="J243" s="47" t="str">
        <f t="shared" si="4"/>
        <v/>
      </c>
      <c r="L243" s="54">
        <v>43313.0</v>
      </c>
      <c r="M243" s="56">
        <f t="shared" ref="M243:N243" si="788">IF(M242+$H$12&gt;$G$16,$H$12,M242+$H$12)</f>
        <v>15370</v>
      </c>
      <c r="N243" s="56">
        <f t="shared" si="788"/>
        <v>15370</v>
      </c>
      <c r="O243" s="56">
        <f t="shared" si="10"/>
        <v>15370</v>
      </c>
      <c r="P243" s="42" t="str">
        <f t="shared" ref="P243:R243" si="789">if(M243=$H$12,1,"")</f>
        <v/>
      </c>
      <c r="Q243" s="44" t="str">
        <f t="shared" si="789"/>
        <v/>
      </c>
      <c r="R243" s="42" t="str">
        <f t="shared" si="789"/>
        <v/>
      </c>
      <c r="S243" s="47" t="str">
        <f t="shared" si="7"/>
        <v/>
      </c>
    </row>
    <row r="244">
      <c r="C244" s="54">
        <v>43314.0</v>
      </c>
      <c r="D244" s="58">
        <f t="shared" ref="D244:E244" si="790">IF(D243+$H$12&gt;$G$16,$H$12,D243+$H$12)</f>
        <v>18550</v>
      </c>
      <c r="E244" s="56">
        <f t="shared" si="790"/>
        <v>18550</v>
      </c>
      <c r="F244" s="58">
        <f t="shared" si="74"/>
        <v>18550</v>
      </c>
      <c r="G244" s="42" t="str">
        <f t="shared" si="75"/>
        <v/>
      </c>
      <c r="H244" s="58" t="str">
        <f t="shared" ref="H244:I244" si="791">if(E244=$H$12,1,"")</f>
        <v/>
      </c>
      <c r="I244" s="42" t="str">
        <f t="shared" si="791"/>
        <v/>
      </c>
      <c r="J244" s="47" t="str">
        <f t="shared" si="4"/>
        <v/>
      </c>
      <c r="L244" s="54">
        <v>43314.0</v>
      </c>
      <c r="M244" s="56">
        <f t="shared" ref="M244:N244" si="792">IF(M243+$H$12&gt;$G$16,$H$12,M243+$H$12)</f>
        <v>15900</v>
      </c>
      <c r="N244" s="56">
        <f t="shared" si="792"/>
        <v>15900</v>
      </c>
      <c r="O244" s="56">
        <f t="shared" si="10"/>
        <v>15900</v>
      </c>
      <c r="P244" s="42" t="str">
        <f t="shared" ref="P244:R244" si="793">if(M244=$H$12,1,"")</f>
        <v/>
      </c>
      <c r="Q244" s="44" t="str">
        <f t="shared" si="793"/>
        <v/>
      </c>
      <c r="R244" s="42" t="str">
        <f t="shared" si="793"/>
        <v/>
      </c>
      <c r="S244" s="47" t="str">
        <f t="shared" si="7"/>
        <v/>
      </c>
    </row>
    <row r="245">
      <c r="C245" s="54">
        <v>43315.0</v>
      </c>
      <c r="D245" s="58">
        <f t="shared" ref="D245:E245" si="794">IF(D244+$H$12&gt;$G$16,$H$12,D244+$H$12)</f>
        <v>19080</v>
      </c>
      <c r="E245" s="56">
        <f t="shared" si="794"/>
        <v>19080</v>
      </c>
      <c r="F245" s="58">
        <f t="shared" si="74"/>
        <v>19080</v>
      </c>
      <c r="G245" s="42" t="str">
        <f t="shared" si="75"/>
        <v/>
      </c>
      <c r="H245" s="58" t="str">
        <f t="shared" ref="H245:I245" si="795">if(E245=$H$12,1,"")</f>
        <v/>
      </c>
      <c r="I245" s="42" t="str">
        <f t="shared" si="795"/>
        <v/>
      </c>
      <c r="J245" s="47" t="str">
        <f t="shared" si="4"/>
        <v/>
      </c>
      <c r="L245" s="54">
        <v>43315.0</v>
      </c>
      <c r="M245" s="56">
        <f t="shared" ref="M245:N245" si="796">IF(M244+$H$12&gt;$G$16,$H$12,M244+$H$12)</f>
        <v>16430</v>
      </c>
      <c r="N245" s="56">
        <f t="shared" si="796"/>
        <v>16430</v>
      </c>
      <c r="O245" s="56">
        <f t="shared" si="10"/>
        <v>16430</v>
      </c>
      <c r="P245" s="42" t="str">
        <f t="shared" ref="P245:R245" si="797">if(M245=$H$12,1,"")</f>
        <v/>
      </c>
      <c r="Q245" s="44" t="str">
        <f t="shared" si="797"/>
        <v/>
      </c>
      <c r="R245" s="42" t="str">
        <f t="shared" si="797"/>
        <v/>
      </c>
      <c r="S245" s="47" t="str">
        <f t="shared" si="7"/>
        <v/>
      </c>
    </row>
    <row r="246">
      <c r="C246" s="54">
        <v>43316.0</v>
      </c>
      <c r="D246" s="58">
        <f t="shared" ref="D246:E246" si="798">IF(D245+$H$12&gt;$G$16,$H$12,D245+$H$12)</f>
        <v>19610</v>
      </c>
      <c r="E246" s="56">
        <f t="shared" si="798"/>
        <v>19610</v>
      </c>
      <c r="F246" s="58">
        <f t="shared" si="74"/>
        <v>19610</v>
      </c>
      <c r="G246" s="42" t="str">
        <f t="shared" si="75"/>
        <v/>
      </c>
      <c r="H246" s="58" t="str">
        <f t="shared" ref="H246:I246" si="799">if(E246=$H$12,1,"")</f>
        <v/>
      </c>
      <c r="I246" s="42" t="str">
        <f t="shared" si="799"/>
        <v/>
      </c>
      <c r="J246" s="47" t="str">
        <f t="shared" si="4"/>
        <v/>
      </c>
      <c r="L246" s="54">
        <v>43316.0</v>
      </c>
      <c r="M246" s="56">
        <f t="shared" ref="M246:N246" si="800">IF(M245+$H$12&gt;$G$16,$H$12,M245+$H$12)</f>
        <v>16960</v>
      </c>
      <c r="N246" s="56">
        <f t="shared" si="800"/>
        <v>16960</v>
      </c>
      <c r="O246" s="56">
        <f t="shared" si="10"/>
        <v>16960</v>
      </c>
      <c r="P246" s="42" t="str">
        <f t="shared" ref="P246:R246" si="801">if(M246=$H$12,1,"")</f>
        <v/>
      </c>
      <c r="Q246" s="44" t="str">
        <f t="shared" si="801"/>
        <v/>
      </c>
      <c r="R246" s="42" t="str">
        <f t="shared" si="801"/>
        <v/>
      </c>
      <c r="S246" s="47" t="str">
        <f t="shared" si="7"/>
        <v/>
      </c>
    </row>
    <row r="247">
      <c r="C247" s="54">
        <v>43317.0</v>
      </c>
      <c r="D247" s="58">
        <f t="shared" ref="D247:E247" si="802">IF(D246+$H$12&gt;$G$16,$H$12,D246+$H$12)</f>
        <v>530</v>
      </c>
      <c r="E247" s="56">
        <f t="shared" si="802"/>
        <v>530</v>
      </c>
      <c r="F247" s="58">
        <f t="shared" si="74"/>
        <v>530</v>
      </c>
      <c r="G247" s="42">
        <f t="shared" si="75"/>
        <v>1</v>
      </c>
      <c r="H247" s="58">
        <f t="shared" ref="H247:I247" si="803">if(E247=$H$12,1,"")</f>
        <v>1</v>
      </c>
      <c r="I247" s="42">
        <f t="shared" si="803"/>
        <v>1</v>
      </c>
      <c r="J247" s="47">
        <f t="shared" si="4"/>
        <v>1</v>
      </c>
      <c r="L247" s="54">
        <v>43317.0</v>
      </c>
      <c r="M247" s="56">
        <f t="shared" ref="M247:N247" si="804">IF(M246+$H$12&gt;$G$16,$H$12,M246+$H$12)</f>
        <v>17490</v>
      </c>
      <c r="N247" s="56">
        <f t="shared" si="804"/>
        <v>17490</v>
      </c>
      <c r="O247" s="56">
        <f t="shared" si="10"/>
        <v>17490</v>
      </c>
      <c r="P247" s="42" t="str">
        <f t="shared" ref="P247:R247" si="805">if(M247=$H$12,1,"")</f>
        <v/>
      </c>
      <c r="Q247" s="44" t="str">
        <f t="shared" si="805"/>
        <v/>
      </c>
      <c r="R247" s="42" t="str">
        <f t="shared" si="805"/>
        <v/>
      </c>
      <c r="S247" s="47" t="str">
        <f t="shared" si="7"/>
        <v/>
      </c>
    </row>
    <row r="248">
      <c r="C248" s="54">
        <v>43318.0</v>
      </c>
      <c r="D248" s="58">
        <f t="shared" ref="D248:E248" si="806">IF(D247+$H$12&gt;$G$16,$H$12,D247+$H$12)</f>
        <v>1060</v>
      </c>
      <c r="E248" s="56">
        <f t="shared" si="806"/>
        <v>1060</v>
      </c>
      <c r="F248" s="58">
        <f t="shared" si="74"/>
        <v>1060</v>
      </c>
      <c r="G248" s="42" t="str">
        <f t="shared" si="75"/>
        <v/>
      </c>
      <c r="H248" s="58" t="str">
        <f t="shared" ref="H248:I248" si="807">if(E248=$H$12,1,"")</f>
        <v/>
      </c>
      <c r="I248" s="42" t="str">
        <f t="shared" si="807"/>
        <v/>
      </c>
      <c r="J248" s="47" t="str">
        <f t="shared" si="4"/>
        <v/>
      </c>
      <c r="L248" s="54">
        <v>43318.0</v>
      </c>
      <c r="M248" s="56">
        <f t="shared" ref="M248:N248" si="808">IF(M247+$H$12&gt;$G$16,$H$12,M247+$H$12)</f>
        <v>18020</v>
      </c>
      <c r="N248" s="56">
        <f t="shared" si="808"/>
        <v>18020</v>
      </c>
      <c r="O248" s="56">
        <f t="shared" si="10"/>
        <v>18020</v>
      </c>
      <c r="P248" s="42" t="str">
        <f t="shared" ref="P248:R248" si="809">if(M248=$H$12,1,"")</f>
        <v/>
      </c>
      <c r="Q248" s="44" t="str">
        <f t="shared" si="809"/>
        <v/>
      </c>
      <c r="R248" s="42" t="str">
        <f t="shared" si="809"/>
        <v/>
      </c>
      <c r="S248" s="47" t="str">
        <f t="shared" si="7"/>
        <v/>
      </c>
    </row>
    <row r="249">
      <c r="C249" s="54">
        <v>43319.0</v>
      </c>
      <c r="D249" s="58">
        <f t="shared" ref="D249:E249" si="810">IF(D248+$H$12&gt;$G$16,$H$12,D248+$H$12)</f>
        <v>1590</v>
      </c>
      <c r="E249" s="56">
        <f t="shared" si="810"/>
        <v>1590</v>
      </c>
      <c r="F249" s="58">
        <f t="shared" si="74"/>
        <v>1590</v>
      </c>
      <c r="G249" s="42" t="str">
        <f t="shared" si="75"/>
        <v/>
      </c>
      <c r="H249" s="58" t="str">
        <f t="shared" ref="H249:I249" si="811">if(E249=$H$12,1,"")</f>
        <v/>
      </c>
      <c r="I249" s="42" t="str">
        <f t="shared" si="811"/>
        <v/>
      </c>
      <c r="J249" s="47" t="str">
        <f t="shared" si="4"/>
        <v/>
      </c>
      <c r="L249" s="54">
        <v>43319.0</v>
      </c>
      <c r="M249" s="56">
        <f t="shared" ref="M249:N249" si="812">IF(M248+$H$12&gt;$G$16,$H$12,M248+$H$12)</f>
        <v>18550</v>
      </c>
      <c r="N249" s="56">
        <f t="shared" si="812"/>
        <v>18550</v>
      </c>
      <c r="O249" s="56">
        <f t="shared" si="10"/>
        <v>18550</v>
      </c>
      <c r="P249" s="42" t="str">
        <f t="shared" ref="P249:R249" si="813">if(M249=$H$12,1,"")</f>
        <v/>
      </c>
      <c r="Q249" s="44" t="str">
        <f t="shared" si="813"/>
        <v/>
      </c>
      <c r="R249" s="42" t="str">
        <f t="shared" si="813"/>
        <v/>
      </c>
      <c r="S249" s="47" t="str">
        <f t="shared" si="7"/>
        <v/>
      </c>
    </row>
    <row r="250">
      <c r="C250" s="54">
        <v>43320.0</v>
      </c>
      <c r="D250" s="58">
        <f t="shared" ref="D250:E250" si="814">IF(D249+$H$12&gt;$G$16,$H$12,D249+$H$12)</f>
        <v>2120</v>
      </c>
      <c r="E250" s="56">
        <f t="shared" si="814"/>
        <v>2120</v>
      </c>
      <c r="F250" s="58">
        <f t="shared" si="74"/>
        <v>2120</v>
      </c>
      <c r="G250" s="42" t="str">
        <f t="shared" si="75"/>
        <v/>
      </c>
      <c r="H250" s="58" t="str">
        <f t="shared" ref="H250:I250" si="815">if(E250=$H$12,1,"")</f>
        <v/>
      </c>
      <c r="I250" s="42" t="str">
        <f t="shared" si="815"/>
        <v/>
      </c>
      <c r="J250" s="47" t="str">
        <f t="shared" si="4"/>
        <v/>
      </c>
      <c r="L250" s="54">
        <v>43320.0</v>
      </c>
      <c r="M250" s="56">
        <f t="shared" ref="M250:N250" si="816">IF(M249+$H$12&gt;$G$16,$H$12,M249+$H$12)</f>
        <v>19080</v>
      </c>
      <c r="N250" s="56">
        <f t="shared" si="816"/>
        <v>19080</v>
      </c>
      <c r="O250" s="56">
        <f t="shared" si="10"/>
        <v>19080</v>
      </c>
      <c r="P250" s="42" t="str">
        <f t="shared" ref="P250:R250" si="817">if(M250=$H$12,1,"")</f>
        <v/>
      </c>
      <c r="Q250" s="44" t="str">
        <f t="shared" si="817"/>
        <v/>
      </c>
      <c r="R250" s="42" t="str">
        <f t="shared" si="817"/>
        <v/>
      </c>
      <c r="S250" s="47" t="str">
        <f t="shared" si="7"/>
        <v/>
      </c>
    </row>
    <row r="251">
      <c r="C251" s="54">
        <v>43321.0</v>
      </c>
      <c r="D251" s="58">
        <f t="shared" ref="D251:E251" si="818">IF(D250+$H$12&gt;$G$16,$H$12,D250+$H$12)</f>
        <v>2650</v>
      </c>
      <c r="E251" s="56">
        <f t="shared" si="818"/>
        <v>2650</v>
      </c>
      <c r="F251" s="58">
        <f t="shared" si="74"/>
        <v>2650</v>
      </c>
      <c r="G251" s="42" t="str">
        <f t="shared" si="75"/>
        <v/>
      </c>
      <c r="H251" s="58" t="str">
        <f t="shared" ref="H251:I251" si="819">if(E251=$H$12,1,"")</f>
        <v/>
      </c>
      <c r="I251" s="42" t="str">
        <f t="shared" si="819"/>
        <v/>
      </c>
      <c r="J251" s="47" t="str">
        <f t="shared" si="4"/>
        <v/>
      </c>
      <c r="L251" s="54">
        <v>43321.0</v>
      </c>
      <c r="M251" s="56">
        <f t="shared" ref="M251:N251" si="820">IF(M250+$H$12&gt;$G$16,$H$12,M250+$H$12)</f>
        <v>19610</v>
      </c>
      <c r="N251" s="56">
        <f t="shared" si="820"/>
        <v>19610</v>
      </c>
      <c r="O251" s="56">
        <f t="shared" si="10"/>
        <v>19610</v>
      </c>
      <c r="P251" s="42" t="str">
        <f t="shared" ref="P251:R251" si="821">if(M251=$H$12,1,"")</f>
        <v/>
      </c>
      <c r="Q251" s="44" t="str">
        <f t="shared" si="821"/>
        <v/>
      </c>
      <c r="R251" s="42" t="str">
        <f t="shared" si="821"/>
        <v/>
      </c>
      <c r="S251" s="47" t="str">
        <f t="shared" si="7"/>
        <v/>
      </c>
    </row>
    <row r="252">
      <c r="C252" s="54">
        <v>43322.0</v>
      </c>
      <c r="D252" s="58">
        <f t="shared" ref="D252:E252" si="822">IF(D251+$H$12&gt;$G$16,$H$12,D251+$H$12)</f>
        <v>3180</v>
      </c>
      <c r="E252" s="56">
        <f t="shared" si="822"/>
        <v>3180</v>
      </c>
      <c r="F252" s="58">
        <f t="shared" si="74"/>
        <v>3180</v>
      </c>
      <c r="G252" s="42" t="str">
        <f t="shared" si="75"/>
        <v/>
      </c>
      <c r="H252" s="58" t="str">
        <f t="shared" ref="H252:I252" si="823">if(E252=$H$12,1,"")</f>
        <v/>
      </c>
      <c r="I252" s="42" t="str">
        <f t="shared" si="823"/>
        <v/>
      </c>
      <c r="J252" s="47" t="str">
        <f t="shared" si="4"/>
        <v/>
      </c>
      <c r="L252" s="54">
        <v>43322.0</v>
      </c>
      <c r="M252" s="56">
        <f t="shared" ref="M252:N252" si="824">IF(M251+$H$12&gt;$G$16,$H$12,M251+$H$12)</f>
        <v>530</v>
      </c>
      <c r="N252" s="56">
        <f t="shared" si="824"/>
        <v>530</v>
      </c>
      <c r="O252" s="56">
        <f t="shared" si="10"/>
        <v>530</v>
      </c>
      <c r="P252" s="42">
        <f t="shared" ref="P252:R252" si="825">if(M252=$H$12,1,"")</f>
        <v>1</v>
      </c>
      <c r="Q252" s="44">
        <f t="shared" si="825"/>
        <v>1</v>
      </c>
      <c r="R252" s="42">
        <f t="shared" si="825"/>
        <v>1</v>
      </c>
      <c r="S252" s="47">
        <f t="shared" si="7"/>
        <v>1</v>
      </c>
    </row>
    <row r="253">
      <c r="C253" s="54">
        <v>43323.0</v>
      </c>
      <c r="D253" s="58">
        <f t="shared" ref="D253:E253" si="826">IF(D252+$H$12&gt;$G$16,$H$12,D252+$H$12)</f>
        <v>3710</v>
      </c>
      <c r="E253" s="56">
        <f t="shared" si="826"/>
        <v>3710</v>
      </c>
      <c r="F253" s="58">
        <f t="shared" si="74"/>
        <v>3710</v>
      </c>
      <c r="G253" s="42" t="str">
        <f t="shared" si="75"/>
        <v/>
      </c>
      <c r="H253" s="58" t="str">
        <f t="shared" ref="H253:I253" si="827">if(E253=$H$12,1,"")</f>
        <v/>
      </c>
      <c r="I253" s="42" t="str">
        <f t="shared" si="827"/>
        <v/>
      </c>
      <c r="J253" s="47" t="str">
        <f t="shared" si="4"/>
        <v/>
      </c>
      <c r="L253" s="54">
        <v>43323.0</v>
      </c>
      <c r="M253" s="56">
        <f t="shared" ref="M253:N253" si="828">IF(M252+$H$12&gt;$G$16,$H$12,M252+$H$12)</f>
        <v>1060</v>
      </c>
      <c r="N253" s="56">
        <f t="shared" si="828"/>
        <v>1060</v>
      </c>
      <c r="O253" s="56">
        <f t="shared" si="10"/>
        <v>1060</v>
      </c>
      <c r="P253" s="42" t="str">
        <f t="shared" ref="P253:R253" si="829">if(M253=$H$12,1,"")</f>
        <v/>
      </c>
      <c r="Q253" s="44" t="str">
        <f t="shared" si="829"/>
        <v/>
      </c>
      <c r="R253" s="42" t="str">
        <f t="shared" si="829"/>
        <v/>
      </c>
      <c r="S253" s="47" t="str">
        <f t="shared" si="7"/>
        <v/>
      </c>
    </row>
    <row r="254">
      <c r="C254" s="54">
        <v>43324.0</v>
      </c>
      <c r="D254" s="58">
        <f t="shared" ref="D254:E254" si="830">IF(D253+$H$12&gt;$G$16,$H$12,D253+$H$12)</f>
        <v>4240</v>
      </c>
      <c r="E254" s="56">
        <f t="shared" si="830"/>
        <v>4240</v>
      </c>
      <c r="F254" s="58">
        <f t="shared" si="74"/>
        <v>4240</v>
      </c>
      <c r="G254" s="42" t="str">
        <f t="shared" si="75"/>
        <v/>
      </c>
      <c r="H254" s="58" t="str">
        <f t="shared" ref="H254:I254" si="831">if(E254=$H$12,1,"")</f>
        <v/>
      </c>
      <c r="I254" s="42" t="str">
        <f t="shared" si="831"/>
        <v/>
      </c>
      <c r="J254" s="47" t="str">
        <f t="shared" si="4"/>
        <v/>
      </c>
      <c r="L254" s="54">
        <v>43324.0</v>
      </c>
      <c r="M254" s="56">
        <f t="shared" ref="M254:N254" si="832">IF(M253+$H$12&gt;$G$16,$H$12,M253+$H$12)</f>
        <v>1590</v>
      </c>
      <c r="N254" s="56">
        <f t="shared" si="832"/>
        <v>1590</v>
      </c>
      <c r="O254" s="56">
        <f t="shared" si="10"/>
        <v>1590</v>
      </c>
      <c r="P254" s="42" t="str">
        <f t="shared" ref="P254:R254" si="833">if(M254=$H$12,1,"")</f>
        <v/>
      </c>
      <c r="Q254" s="44" t="str">
        <f t="shared" si="833"/>
        <v/>
      </c>
      <c r="R254" s="42" t="str">
        <f t="shared" si="833"/>
        <v/>
      </c>
      <c r="S254" s="47" t="str">
        <f t="shared" si="7"/>
        <v/>
      </c>
    </row>
    <row r="255">
      <c r="C255" s="54">
        <v>43325.0</v>
      </c>
      <c r="D255" s="58">
        <f t="shared" ref="D255:E255" si="834">IF(D254+$H$12&gt;$G$16,$H$12,D254+$H$12)</f>
        <v>4770</v>
      </c>
      <c r="E255" s="56">
        <f t="shared" si="834"/>
        <v>4770</v>
      </c>
      <c r="F255" s="58">
        <f t="shared" si="74"/>
        <v>4770</v>
      </c>
      <c r="G255" s="42" t="str">
        <f t="shared" si="75"/>
        <v/>
      </c>
      <c r="H255" s="58" t="str">
        <f t="shared" ref="H255:I255" si="835">if(E255=$H$12,1,"")</f>
        <v/>
      </c>
      <c r="I255" s="42" t="str">
        <f t="shared" si="835"/>
        <v/>
      </c>
      <c r="J255" s="47" t="str">
        <f t="shared" si="4"/>
        <v/>
      </c>
      <c r="L255" s="54">
        <v>43325.0</v>
      </c>
      <c r="M255" s="56">
        <f t="shared" ref="M255:N255" si="836">IF(M254+$H$12&gt;$G$16,$H$12,M254+$H$12)</f>
        <v>2120</v>
      </c>
      <c r="N255" s="56">
        <f t="shared" si="836"/>
        <v>2120</v>
      </c>
      <c r="O255" s="56">
        <f t="shared" si="10"/>
        <v>2120</v>
      </c>
      <c r="P255" s="42" t="str">
        <f t="shared" ref="P255:R255" si="837">if(M255=$H$12,1,"")</f>
        <v/>
      </c>
      <c r="Q255" s="44" t="str">
        <f t="shared" si="837"/>
        <v/>
      </c>
      <c r="R255" s="42" t="str">
        <f t="shared" si="837"/>
        <v/>
      </c>
      <c r="S255" s="47" t="str">
        <f t="shared" si="7"/>
        <v/>
      </c>
    </row>
    <row r="256">
      <c r="C256" s="54">
        <v>43326.0</v>
      </c>
      <c r="D256" s="58">
        <f t="shared" ref="D256:E256" si="838">IF(D255+$H$12&gt;$G$16,$H$12,D255+$H$12)</f>
        <v>5300</v>
      </c>
      <c r="E256" s="56">
        <f t="shared" si="838"/>
        <v>5300</v>
      </c>
      <c r="F256" s="58">
        <f t="shared" si="74"/>
        <v>5300</v>
      </c>
      <c r="G256" s="42" t="str">
        <f t="shared" si="75"/>
        <v/>
      </c>
      <c r="H256" s="58" t="str">
        <f t="shared" ref="H256:I256" si="839">if(E256=$H$12,1,"")</f>
        <v/>
      </c>
      <c r="I256" s="42" t="str">
        <f t="shared" si="839"/>
        <v/>
      </c>
      <c r="J256" s="47" t="str">
        <f t="shared" si="4"/>
        <v/>
      </c>
      <c r="L256" s="54">
        <v>43326.0</v>
      </c>
      <c r="M256" s="56">
        <f t="shared" ref="M256:N256" si="840">IF(M255+$H$12&gt;$G$16,$H$12,M255+$H$12)</f>
        <v>2650</v>
      </c>
      <c r="N256" s="56">
        <f t="shared" si="840"/>
        <v>2650</v>
      </c>
      <c r="O256" s="56">
        <f t="shared" si="10"/>
        <v>2650</v>
      </c>
      <c r="P256" s="42" t="str">
        <f t="shared" ref="P256:R256" si="841">if(M256=$H$12,1,"")</f>
        <v/>
      </c>
      <c r="Q256" s="44" t="str">
        <f t="shared" si="841"/>
        <v/>
      </c>
      <c r="R256" s="42" t="str">
        <f t="shared" si="841"/>
        <v/>
      </c>
      <c r="S256" s="47" t="str">
        <f t="shared" si="7"/>
        <v/>
      </c>
    </row>
    <row r="257">
      <c r="C257" s="54">
        <v>43327.0</v>
      </c>
      <c r="D257" s="58">
        <f t="shared" ref="D257:E257" si="842">IF(D256+$H$12&gt;$G$16,$H$12,D256+$H$12)</f>
        <v>5830</v>
      </c>
      <c r="E257" s="56">
        <f t="shared" si="842"/>
        <v>5830</v>
      </c>
      <c r="F257" s="58">
        <f t="shared" si="74"/>
        <v>5830</v>
      </c>
      <c r="G257" s="42" t="str">
        <f t="shared" si="75"/>
        <v/>
      </c>
      <c r="H257" s="58" t="str">
        <f t="shared" ref="H257:I257" si="843">if(E257=$H$12,1,"")</f>
        <v/>
      </c>
      <c r="I257" s="42" t="str">
        <f t="shared" si="843"/>
        <v/>
      </c>
      <c r="J257" s="47" t="str">
        <f t="shared" si="4"/>
        <v/>
      </c>
      <c r="L257" s="54">
        <v>43327.0</v>
      </c>
      <c r="M257" s="56">
        <f t="shared" ref="M257:N257" si="844">IF(M256+$H$12&gt;$G$16,$H$12,M256+$H$12)</f>
        <v>3180</v>
      </c>
      <c r="N257" s="56">
        <f t="shared" si="844"/>
        <v>3180</v>
      </c>
      <c r="O257" s="56">
        <f t="shared" si="10"/>
        <v>3180</v>
      </c>
      <c r="P257" s="42" t="str">
        <f t="shared" ref="P257:R257" si="845">if(M257=$H$12,1,"")</f>
        <v/>
      </c>
      <c r="Q257" s="44" t="str">
        <f t="shared" si="845"/>
        <v/>
      </c>
      <c r="R257" s="42" t="str">
        <f t="shared" si="845"/>
        <v/>
      </c>
      <c r="S257" s="47" t="str">
        <f t="shared" si="7"/>
        <v/>
      </c>
    </row>
    <row r="258">
      <c r="C258" s="54">
        <v>43328.0</v>
      </c>
      <c r="D258" s="58">
        <f t="shared" ref="D258:E258" si="846">IF(D257+$H$12&gt;$G$16,$H$12,D257+$H$12)</f>
        <v>6360</v>
      </c>
      <c r="E258" s="56">
        <f t="shared" si="846"/>
        <v>6360</v>
      </c>
      <c r="F258" s="58">
        <f t="shared" si="74"/>
        <v>6360</v>
      </c>
      <c r="G258" s="42" t="str">
        <f t="shared" si="75"/>
        <v/>
      </c>
      <c r="H258" s="58" t="str">
        <f t="shared" ref="H258:I258" si="847">if(E258=$H$12,1,"")</f>
        <v/>
      </c>
      <c r="I258" s="42" t="str">
        <f t="shared" si="847"/>
        <v/>
      </c>
      <c r="J258" s="47" t="str">
        <f t="shared" si="4"/>
        <v/>
      </c>
      <c r="L258" s="54">
        <v>43328.0</v>
      </c>
      <c r="M258" s="56">
        <f t="shared" ref="M258:N258" si="848">IF(M257+$H$12&gt;$G$16,$H$12,M257+$H$12)</f>
        <v>3710</v>
      </c>
      <c r="N258" s="56">
        <f t="shared" si="848"/>
        <v>3710</v>
      </c>
      <c r="O258" s="56">
        <f t="shared" si="10"/>
        <v>3710</v>
      </c>
      <c r="P258" s="42" t="str">
        <f t="shared" ref="P258:R258" si="849">if(M258=$H$12,1,"")</f>
        <v/>
      </c>
      <c r="Q258" s="44" t="str">
        <f t="shared" si="849"/>
        <v/>
      </c>
      <c r="R258" s="42" t="str">
        <f t="shared" si="849"/>
        <v/>
      </c>
      <c r="S258" s="47" t="str">
        <f t="shared" si="7"/>
        <v/>
      </c>
    </row>
    <row r="259">
      <c r="C259" s="54">
        <v>43329.0</v>
      </c>
      <c r="D259" s="58">
        <f t="shared" ref="D259:E259" si="850">IF(D258+$H$12&gt;$G$16,$H$12,D258+$H$12)</f>
        <v>6890</v>
      </c>
      <c r="E259" s="56">
        <f t="shared" si="850"/>
        <v>6890</v>
      </c>
      <c r="F259" s="58">
        <f t="shared" si="74"/>
        <v>6890</v>
      </c>
      <c r="G259" s="42" t="str">
        <f t="shared" si="75"/>
        <v/>
      </c>
      <c r="H259" s="58" t="str">
        <f t="shared" ref="H259:I259" si="851">if(E259=$H$12,1,"")</f>
        <v/>
      </c>
      <c r="I259" s="42" t="str">
        <f t="shared" si="851"/>
        <v/>
      </c>
      <c r="J259" s="47" t="str">
        <f t="shared" si="4"/>
        <v/>
      </c>
      <c r="L259" s="54">
        <v>43329.0</v>
      </c>
      <c r="M259" s="56">
        <f t="shared" ref="M259:N259" si="852">IF(M258+$H$12&gt;$G$16,$H$12,M258+$H$12)</f>
        <v>4240</v>
      </c>
      <c r="N259" s="56">
        <f t="shared" si="852"/>
        <v>4240</v>
      </c>
      <c r="O259" s="56">
        <f t="shared" si="10"/>
        <v>4240</v>
      </c>
      <c r="P259" s="42" t="str">
        <f t="shared" ref="P259:R259" si="853">if(M259=$H$12,1,"")</f>
        <v/>
      </c>
      <c r="Q259" s="44" t="str">
        <f t="shared" si="853"/>
        <v/>
      </c>
      <c r="R259" s="42" t="str">
        <f t="shared" si="853"/>
        <v/>
      </c>
      <c r="S259" s="47" t="str">
        <f t="shared" si="7"/>
        <v/>
      </c>
    </row>
    <row r="260">
      <c r="C260" s="54">
        <v>43330.0</v>
      </c>
      <c r="D260" s="58">
        <f t="shared" ref="D260:E260" si="854">IF(D259+$H$12&gt;$G$16,$H$12,D259+$H$12)</f>
        <v>7420</v>
      </c>
      <c r="E260" s="56">
        <f t="shared" si="854"/>
        <v>7420</v>
      </c>
      <c r="F260" s="58">
        <f t="shared" si="74"/>
        <v>7420</v>
      </c>
      <c r="G260" s="42" t="str">
        <f t="shared" si="75"/>
        <v/>
      </c>
      <c r="H260" s="58" t="str">
        <f t="shared" ref="H260:I260" si="855">if(E260=$H$12,1,"")</f>
        <v/>
      </c>
      <c r="I260" s="42" t="str">
        <f t="shared" si="855"/>
        <v/>
      </c>
      <c r="J260" s="47" t="str">
        <f t="shared" si="4"/>
        <v/>
      </c>
      <c r="L260" s="54">
        <v>43330.0</v>
      </c>
      <c r="M260" s="56">
        <f t="shared" ref="M260:N260" si="856">IF(M259+$H$12&gt;$G$16,$H$12,M259+$H$12)</f>
        <v>4770</v>
      </c>
      <c r="N260" s="56">
        <f t="shared" si="856"/>
        <v>4770</v>
      </c>
      <c r="O260" s="56">
        <f t="shared" si="10"/>
        <v>4770</v>
      </c>
      <c r="P260" s="42" t="str">
        <f t="shared" ref="P260:R260" si="857">if(M260=$H$12,1,"")</f>
        <v/>
      </c>
      <c r="Q260" s="44" t="str">
        <f t="shared" si="857"/>
        <v/>
      </c>
      <c r="R260" s="42" t="str">
        <f t="shared" si="857"/>
        <v/>
      </c>
      <c r="S260" s="47" t="str">
        <f t="shared" si="7"/>
        <v/>
      </c>
    </row>
    <row r="261">
      <c r="C261" s="54">
        <v>43331.0</v>
      </c>
      <c r="D261" s="58">
        <f t="shared" ref="D261:E261" si="858">IF(D260+$H$12&gt;$G$16,$H$12,D260+$H$12)</f>
        <v>7950</v>
      </c>
      <c r="E261" s="56">
        <f t="shared" si="858"/>
        <v>7950</v>
      </c>
      <c r="F261" s="58">
        <f t="shared" si="74"/>
        <v>7950</v>
      </c>
      <c r="G261" s="42" t="str">
        <f t="shared" si="75"/>
        <v/>
      </c>
      <c r="H261" s="58" t="str">
        <f t="shared" ref="H261:I261" si="859">if(E261=$H$12,1,"")</f>
        <v/>
      </c>
      <c r="I261" s="42" t="str">
        <f t="shared" si="859"/>
        <v/>
      </c>
      <c r="J261" s="47" t="str">
        <f t="shared" si="4"/>
        <v/>
      </c>
      <c r="L261" s="54">
        <v>43331.0</v>
      </c>
      <c r="M261" s="56">
        <f t="shared" ref="M261:N261" si="860">IF(M260+$H$12&gt;$G$16,$H$12,M260+$H$12)</f>
        <v>5300</v>
      </c>
      <c r="N261" s="56">
        <f t="shared" si="860"/>
        <v>5300</v>
      </c>
      <c r="O261" s="56">
        <f t="shared" si="10"/>
        <v>5300</v>
      </c>
      <c r="P261" s="42" t="str">
        <f t="shared" ref="P261:R261" si="861">if(M261=$H$12,1,"")</f>
        <v/>
      </c>
      <c r="Q261" s="44" t="str">
        <f t="shared" si="861"/>
        <v/>
      </c>
      <c r="R261" s="42" t="str">
        <f t="shared" si="861"/>
        <v/>
      </c>
      <c r="S261" s="47" t="str">
        <f t="shared" si="7"/>
        <v/>
      </c>
    </row>
    <row r="262">
      <c r="C262" s="54">
        <v>43332.0</v>
      </c>
      <c r="D262" s="58">
        <f t="shared" ref="D262:E262" si="862">IF(D261+$H$12&gt;$G$16,$H$12,D261+$H$12)</f>
        <v>8480</v>
      </c>
      <c r="E262" s="56">
        <f t="shared" si="862"/>
        <v>8480</v>
      </c>
      <c r="F262" s="58">
        <f t="shared" si="74"/>
        <v>8480</v>
      </c>
      <c r="G262" s="42" t="str">
        <f t="shared" si="75"/>
        <v/>
      </c>
      <c r="H262" s="58" t="str">
        <f t="shared" ref="H262:I262" si="863">if(E262=$H$12,1,"")</f>
        <v/>
      </c>
      <c r="I262" s="42" t="str">
        <f t="shared" si="863"/>
        <v/>
      </c>
      <c r="J262" s="47" t="str">
        <f t="shared" si="4"/>
        <v/>
      </c>
      <c r="L262" s="54">
        <v>43332.0</v>
      </c>
      <c r="M262" s="56">
        <f t="shared" ref="M262:N262" si="864">IF(M261+$H$12&gt;$G$16,$H$12,M261+$H$12)</f>
        <v>5830</v>
      </c>
      <c r="N262" s="56">
        <f t="shared" si="864"/>
        <v>5830</v>
      </c>
      <c r="O262" s="56">
        <f t="shared" si="10"/>
        <v>5830</v>
      </c>
      <c r="P262" s="42" t="str">
        <f t="shared" ref="P262:R262" si="865">if(M262=$H$12,1,"")</f>
        <v/>
      </c>
      <c r="Q262" s="44" t="str">
        <f t="shared" si="865"/>
        <v/>
      </c>
      <c r="R262" s="42" t="str">
        <f t="shared" si="865"/>
        <v/>
      </c>
      <c r="S262" s="47" t="str">
        <f t="shared" si="7"/>
        <v/>
      </c>
    </row>
    <row r="263">
      <c r="C263" s="54">
        <v>43333.0</v>
      </c>
      <c r="D263" s="58">
        <f t="shared" ref="D263:E263" si="866">IF(D262+$H$12&gt;$G$16,$H$12,D262+$H$12)</f>
        <v>9010</v>
      </c>
      <c r="E263" s="56">
        <f t="shared" si="866"/>
        <v>9010</v>
      </c>
      <c r="F263" s="58">
        <f t="shared" si="74"/>
        <v>9010</v>
      </c>
      <c r="G263" s="42" t="str">
        <f t="shared" si="75"/>
        <v/>
      </c>
      <c r="H263" s="58" t="str">
        <f t="shared" ref="H263:I263" si="867">if(E263=$H$12,1,"")</f>
        <v/>
      </c>
      <c r="I263" s="42" t="str">
        <f t="shared" si="867"/>
        <v/>
      </c>
      <c r="J263" s="47" t="str">
        <f t="shared" si="4"/>
        <v/>
      </c>
      <c r="L263" s="54">
        <v>43333.0</v>
      </c>
      <c r="M263" s="56">
        <f t="shared" ref="M263:N263" si="868">IF(M262+$H$12&gt;$G$16,$H$12,M262+$H$12)</f>
        <v>6360</v>
      </c>
      <c r="N263" s="56">
        <f t="shared" si="868"/>
        <v>6360</v>
      </c>
      <c r="O263" s="56">
        <f t="shared" si="10"/>
        <v>6360</v>
      </c>
      <c r="P263" s="42" t="str">
        <f t="shared" ref="P263:R263" si="869">if(M263=$H$12,1,"")</f>
        <v/>
      </c>
      <c r="Q263" s="44" t="str">
        <f t="shared" si="869"/>
        <v/>
      </c>
      <c r="R263" s="42" t="str">
        <f t="shared" si="869"/>
        <v/>
      </c>
      <c r="S263" s="47" t="str">
        <f t="shared" si="7"/>
        <v/>
      </c>
    </row>
    <row r="264">
      <c r="C264" s="54">
        <v>43334.0</v>
      </c>
      <c r="D264" s="58">
        <f t="shared" ref="D264:E264" si="870">IF(D263+$H$12&gt;$G$16,$H$12,D263+$H$12)</f>
        <v>9540</v>
      </c>
      <c r="E264" s="56">
        <f t="shared" si="870"/>
        <v>9540</v>
      </c>
      <c r="F264" s="58">
        <f t="shared" si="74"/>
        <v>9540</v>
      </c>
      <c r="G264" s="42" t="str">
        <f t="shared" si="75"/>
        <v/>
      </c>
      <c r="H264" s="58" t="str">
        <f t="shared" ref="H264:I264" si="871">if(E264=$H$12,1,"")</f>
        <v/>
      </c>
      <c r="I264" s="42" t="str">
        <f t="shared" si="871"/>
        <v/>
      </c>
      <c r="J264" s="47" t="str">
        <f t="shared" si="4"/>
        <v/>
      </c>
      <c r="L264" s="54">
        <v>43334.0</v>
      </c>
      <c r="M264" s="56">
        <f t="shared" ref="M264:N264" si="872">IF(M263+$H$12&gt;$G$16,$H$12,M263+$H$12)</f>
        <v>6890</v>
      </c>
      <c r="N264" s="56">
        <f t="shared" si="872"/>
        <v>6890</v>
      </c>
      <c r="O264" s="56">
        <f t="shared" si="10"/>
        <v>6890</v>
      </c>
      <c r="P264" s="42" t="str">
        <f t="shared" ref="P264:R264" si="873">if(M264=$H$12,1,"")</f>
        <v/>
      </c>
      <c r="Q264" s="44" t="str">
        <f t="shared" si="873"/>
        <v/>
      </c>
      <c r="R264" s="42" t="str">
        <f t="shared" si="873"/>
        <v/>
      </c>
      <c r="S264" s="47" t="str">
        <f t="shared" si="7"/>
        <v/>
      </c>
    </row>
    <row r="265">
      <c r="C265" s="54">
        <v>43335.0</v>
      </c>
      <c r="D265" s="58">
        <f t="shared" ref="D265:E265" si="874">IF(D264+$H$12&gt;$G$16,$H$12,D264+$H$12)</f>
        <v>10070</v>
      </c>
      <c r="E265" s="56">
        <f t="shared" si="874"/>
        <v>10070</v>
      </c>
      <c r="F265" s="58">
        <f t="shared" si="74"/>
        <v>10070</v>
      </c>
      <c r="G265" s="42" t="str">
        <f t="shared" si="75"/>
        <v/>
      </c>
      <c r="H265" s="58" t="str">
        <f t="shared" ref="H265:I265" si="875">if(E265=$H$12,1,"")</f>
        <v/>
      </c>
      <c r="I265" s="42" t="str">
        <f t="shared" si="875"/>
        <v/>
      </c>
      <c r="J265" s="47" t="str">
        <f t="shared" si="4"/>
        <v/>
      </c>
      <c r="L265" s="54">
        <v>43335.0</v>
      </c>
      <c r="M265" s="56">
        <f t="shared" ref="M265:N265" si="876">IF(M264+$H$12&gt;$G$16,$H$12,M264+$H$12)</f>
        <v>7420</v>
      </c>
      <c r="N265" s="56">
        <f t="shared" si="876"/>
        <v>7420</v>
      </c>
      <c r="O265" s="56">
        <f t="shared" si="10"/>
        <v>7420</v>
      </c>
      <c r="P265" s="42" t="str">
        <f t="shared" ref="P265:R265" si="877">if(M265=$H$12,1,"")</f>
        <v/>
      </c>
      <c r="Q265" s="44" t="str">
        <f t="shared" si="877"/>
        <v/>
      </c>
      <c r="R265" s="42" t="str">
        <f t="shared" si="877"/>
        <v/>
      </c>
      <c r="S265" s="47" t="str">
        <f t="shared" si="7"/>
        <v/>
      </c>
    </row>
    <row r="266">
      <c r="C266" s="54">
        <v>43336.0</v>
      </c>
      <c r="D266" s="58">
        <f t="shared" ref="D266:E266" si="878">IF(D265+$H$12&gt;$G$16,$H$12,D265+$H$12)</f>
        <v>10600</v>
      </c>
      <c r="E266" s="56">
        <f t="shared" si="878"/>
        <v>10600</v>
      </c>
      <c r="F266" s="58">
        <f t="shared" si="74"/>
        <v>10600</v>
      </c>
      <c r="G266" s="42" t="str">
        <f t="shared" si="75"/>
        <v/>
      </c>
      <c r="H266" s="58" t="str">
        <f t="shared" ref="H266:I266" si="879">if(E266=$H$12,1,"")</f>
        <v/>
      </c>
      <c r="I266" s="42" t="str">
        <f t="shared" si="879"/>
        <v/>
      </c>
      <c r="J266" s="47" t="str">
        <f t="shared" si="4"/>
        <v/>
      </c>
      <c r="L266" s="54">
        <v>43336.0</v>
      </c>
      <c r="M266" s="56">
        <f t="shared" ref="M266:N266" si="880">IF(M265+$H$12&gt;$G$16,$H$12,M265+$H$12)</f>
        <v>7950</v>
      </c>
      <c r="N266" s="56">
        <f t="shared" si="880"/>
        <v>7950</v>
      </c>
      <c r="O266" s="56">
        <f t="shared" si="10"/>
        <v>7950</v>
      </c>
      <c r="P266" s="42" t="str">
        <f t="shared" ref="P266:R266" si="881">if(M266=$H$12,1,"")</f>
        <v/>
      </c>
      <c r="Q266" s="44" t="str">
        <f t="shared" si="881"/>
        <v/>
      </c>
      <c r="R266" s="42" t="str">
        <f t="shared" si="881"/>
        <v/>
      </c>
      <c r="S266" s="47" t="str">
        <f t="shared" si="7"/>
        <v/>
      </c>
    </row>
    <row r="267">
      <c r="C267" s="54">
        <v>43337.0</v>
      </c>
      <c r="D267" s="58">
        <f t="shared" ref="D267:E267" si="882">IF(D266+$H$12&gt;$G$16,$H$12,D266+$H$12)</f>
        <v>11130</v>
      </c>
      <c r="E267" s="56">
        <f t="shared" si="882"/>
        <v>11130</v>
      </c>
      <c r="F267" s="58">
        <f t="shared" si="74"/>
        <v>11130</v>
      </c>
      <c r="G267" s="42" t="str">
        <f t="shared" si="75"/>
        <v/>
      </c>
      <c r="H267" s="58" t="str">
        <f t="shared" ref="H267:I267" si="883">if(E267=$H$12,1,"")</f>
        <v/>
      </c>
      <c r="I267" s="42" t="str">
        <f t="shared" si="883"/>
        <v/>
      </c>
      <c r="J267" s="47" t="str">
        <f t="shared" si="4"/>
        <v/>
      </c>
      <c r="L267" s="54">
        <v>43337.0</v>
      </c>
      <c r="M267" s="56">
        <f t="shared" ref="M267:N267" si="884">IF(M266+$H$12&gt;$G$16,$H$12,M266+$H$12)</f>
        <v>8480</v>
      </c>
      <c r="N267" s="56">
        <f t="shared" si="884"/>
        <v>8480</v>
      </c>
      <c r="O267" s="56">
        <f t="shared" si="10"/>
        <v>8480</v>
      </c>
      <c r="P267" s="42" t="str">
        <f t="shared" ref="P267:R267" si="885">if(M267=$H$12,1,"")</f>
        <v/>
      </c>
      <c r="Q267" s="44" t="str">
        <f t="shared" si="885"/>
        <v/>
      </c>
      <c r="R267" s="42" t="str">
        <f t="shared" si="885"/>
        <v/>
      </c>
      <c r="S267" s="47" t="str">
        <f t="shared" si="7"/>
        <v/>
      </c>
    </row>
    <row r="268">
      <c r="C268" s="54">
        <v>43338.0</v>
      </c>
      <c r="D268" s="58">
        <f t="shared" ref="D268:E268" si="886">IF(D267+$H$12&gt;$G$16,$H$12,D267+$H$12)</f>
        <v>11660</v>
      </c>
      <c r="E268" s="56">
        <f t="shared" si="886"/>
        <v>11660</v>
      </c>
      <c r="F268" s="58">
        <f t="shared" si="74"/>
        <v>11660</v>
      </c>
      <c r="G268" s="42" t="str">
        <f t="shared" si="75"/>
        <v/>
      </c>
      <c r="H268" s="58" t="str">
        <f t="shared" ref="H268:I268" si="887">if(E268=$H$12,1,"")</f>
        <v/>
      </c>
      <c r="I268" s="42" t="str">
        <f t="shared" si="887"/>
        <v/>
      </c>
      <c r="J268" s="47" t="str">
        <f t="shared" si="4"/>
        <v/>
      </c>
      <c r="L268" s="54">
        <v>43338.0</v>
      </c>
      <c r="M268" s="56">
        <f t="shared" ref="M268:N268" si="888">IF(M267+$H$12&gt;$G$16,$H$12,M267+$H$12)</f>
        <v>9010</v>
      </c>
      <c r="N268" s="56">
        <f t="shared" si="888"/>
        <v>9010</v>
      </c>
      <c r="O268" s="56">
        <f t="shared" si="10"/>
        <v>9010</v>
      </c>
      <c r="P268" s="42" t="str">
        <f t="shared" ref="P268:R268" si="889">if(M268=$H$12,1,"")</f>
        <v/>
      </c>
      <c r="Q268" s="44" t="str">
        <f t="shared" si="889"/>
        <v/>
      </c>
      <c r="R268" s="42" t="str">
        <f t="shared" si="889"/>
        <v/>
      </c>
      <c r="S268" s="47" t="str">
        <f t="shared" si="7"/>
        <v/>
      </c>
    </row>
    <row r="269">
      <c r="C269" s="54">
        <v>43339.0</v>
      </c>
      <c r="D269" s="58">
        <f t="shared" ref="D269:E269" si="890">IF(D268+$H$12&gt;$G$16,$H$12,D268+$H$12)</f>
        <v>12190</v>
      </c>
      <c r="E269" s="56">
        <f t="shared" si="890"/>
        <v>12190</v>
      </c>
      <c r="F269" s="58">
        <f t="shared" si="74"/>
        <v>12190</v>
      </c>
      <c r="G269" s="42" t="str">
        <f t="shared" si="75"/>
        <v/>
      </c>
      <c r="H269" s="58" t="str">
        <f t="shared" ref="H269:I269" si="891">if(E269=$H$12,1,"")</f>
        <v/>
      </c>
      <c r="I269" s="42" t="str">
        <f t="shared" si="891"/>
        <v/>
      </c>
      <c r="J269" s="47" t="str">
        <f t="shared" si="4"/>
        <v/>
      </c>
      <c r="L269" s="54">
        <v>43339.0</v>
      </c>
      <c r="M269" s="56">
        <f t="shared" ref="M269:N269" si="892">IF(M268+$H$12&gt;$G$16,$H$12,M268+$H$12)</f>
        <v>9540</v>
      </c>
      <c r="N269" s="56">
        <f t="shared" si="892"/>
        <v>9540</v>
      </c>
      <c r="O269" s="56">
        <f t="shared" si="10"/>
        <v>9540</v>
      </c>
      <c r="P269" s="42" t="str">
        <f t="shared" ref="P269:R269" si="893">if(M269=$H$12,1,"")</f>
        <v/>
      </c>
      <c r="Q269" s="44" t="str">
        <f t="shared" si="893"/>
        <v/>
      </c>
      <c r="R269" s="42" t="str">
        <f t="shared" si="893"/>
        <v/>
      </c>
      <c r="S269" s="47" t="str">
        <f t="shared" si="7"/>
        <v/>
      </c>
    </row>
    <row r="270">
      <c r="C270" s="54">
        <v>43340.0</v>
      </c>
      <c r="D270" s="58">
        <f t="shared" ref="D270:E270" si="894">IF(D269+$H$12&gt;$G$16,$H$12,D269+$H$12)</f>
        <v>12720</v>
      </c>
      <c r="E270" s="56">
        <f t="shared" si="894"/>
        <v>12720</v>
      </c>
      <c r="F270" s="58">
        <f t="shared" si="74"/>
        <v>12720</v>
      </c>
      <c r="G270" s="42" t="str">
        <f t="shared" si="75"/>
        <v/>
      </c>
      <c r="H270" s="58" t="str">
        <f t="shared" ref="H270:I270" si="895">if(E270=$H$12,1,"")</f>
        <v/>
      </c>
      <c r="I270" s="42" t="str">
        <f t="shared" si="895"/>
        <v/>
      </c>
      <c r="J270" s="47" t="str">
        <f t="shared" si="4"/>
        <v/>
      </c>
      <c r="L270" s="54">
        <v>43340.0</v>
      </c>
      <c r="M270" s="56">
        <f t="shared" ref="M270:N270" si="896">IF(M269+$H$12&gt;$G$16,$H$12,M269+$H$12)</f>
        <v>10070</v>
      </c>
      <c r="N270" s="56">
        <f t="shared" si="896"/>
        <v>10070</v>
      </c>
      <c r="O270" s="56">
        <f t="shared" si="10"/>
        <v>10070</v>
      </c>
      <c r="P270" s="42" t="str">
        <f t="shared" ref="P270:R270" si="897">if(M270=$H$12,1,"")</f>
        <v/>
      </c>
      <c r="Q270" s="44" t="str">
        <f t="shared" si="897"/>
        <v/>
      </c>
      <c r="R270" s="42" t="str">
        <f t="shared" si="897"/>
        <v/>
      </c>
      <c r="S270" s="47" t="str">
        <f t="shared" si="7"/>
        <v/>
      </c>
    </row>
    <row r="271">
      <c r="C271" s="54">
        <v>43341.0</v>
      </c>
      <c r="D271" s="58">
        <f t="shared" ref="D271:E271" si="898">IF(D270+$H$12&gt;$G$16,$H$12,D270+$H$12)</f>
        <v>13250</v>
      </c>
      <c r="E271" s="56">
        <f t="shared" si="898"/>
        <v>13250</v>
      </c>
      <c r="F271" s="58">
        <f t="shared" si="74"/>
        <v>13250</v>
      </c>
      <c r="G271" s="42" t="str">
        <f t="shared" si="75"/>
        <v/>
      </c>
      <c r="H271" s="58" t="str">
        <f t="shared" ref="H271:I271" si="899">if(E271=$H$12,1,"")</f>
        <v/>
      </c>
      <c r="I271" s="42" t="str">
        <f t="shared" si="899"/>
        <v/>
      </c>
      <c r="J271" s="47" t="str">
        <f t="shared" si="4"/>
        <v/>
      </c>
      <c r="L271" s="54">
        <v>43341.0</v>
      </c>
      <c r="M271" s="56">
        <f t="shared" ref="M271:N271" si="900">IF(M270+$H$12&gt;$G$16,$H$12,M270+$H$12)</f>
        <v>10600</v>
      </c>
      <c r="N271" s="56">
        <f t="shared" si="900"/>
        <v>10600</v>
      </c>
      <c r="O271" s="56">
        <f t="shared" si="10"/>
        <v>10600</v>
      </c>
      <c r="P271" s="42" t="str">
        <f t="shared" ref="P271:R271" si="901">if(M271=$H$12,1,"")</f>
        <v/>
      </c>
      <c r="Q271" s="44" t="str">
        <f t="shared" si="901"/>
        <v/>
      </c>
      <c r="R271" s="42" t="str">
        <f t="shared" si="901"/>
        <v/>
      </c>
      <c r="S271" s="47" t="str">
        <f t="shared" si="7"/>
        <v/>
      </c>
    </row>
    <row r="272">
      <c r="C272" s="54">
        <v>43342.0</v>
      </c>
      <c r="D272" s="58">
        <f t="shared" ref="D272:E272" si="902">IF(D271+$H$12&gt;$G$16,$H$12,D271+$H$12)</f>
        <v>13780</v>
      </c>
      <c r="E272" s="56">
        <f t="shared" si="902"/>
        <v>13780</v>
      </c>
      <c r="F272" s="58">
        <f t="shared" si="74"/>
        <v>13780</v>
      </c>
      <c r="G272" s="42" t="str">
        <f t="shared" si="75"/>
        <v/>
      </c>
      <c r="H272" s="58" t="str">
        <f t="shared" ref="H272:I272" si="903">if(E272=$H$12,1,"")</f>
        <v/>
      </c>
      <c r="I272" s="42" t="str">
        <f t="shared" si="903"/>
        <v/>
      </c>
      <c r="J272" s="47" t="str">
        <f t="shared" si="4"/>
        <v/>
      </c>
      <c r="L272" s="54">
        <v>43342.0</v>
      </c>
      <c r="M272" s="56">
        <f t="shared" ref="M272:N272" si="904">IF(M271+$H$12&gt;$G$16,$H$12,M271+$H$12)</f>
        <v>11130</v>
      </c>
      <c r="N272" s="56">
        <f t="shared" si="904"/>
        <v>11130</v>
      </c>
      <c r="O272" s="56">
        <f t="shared" si="10"/>
        <v>11130</v>
      </c>
      <c r="P272" s="42" t="str">
        <f t="shared" ref="P272:R272" si="905">if(M272=$H$12,1,"")</f>
        <v/>
      </c>
      <c r="Q272" s="44" t="str">
        <f t="shared" si="905"/>
        <v/>
      </c>
      <c r="R272" s="42" t="str">
        <f t="shared" si="905"/>
        <v/>
      </c>
      <c r="S272" s="47" t="str">
        <f t="shared" si="7"/>
        <v/>
      </c>
    </row>
    <row r="273">
      <c r="C273" s="54">
        <v>43343.0</v>
      </c>
      <c r="D273" s="58">
        <f t="shared" ref="D273:E273" si="906">IF(D272+$H$12&gt;$G$16,$H$12,D272+$H$12)</f>
        <v>14310</v>
      </c>
      <c r="E273" s="56">
        <f t="shared" si="906"/>
        <v>14310</v>
      </c>
      <c r="F273" s="58">
        <f t="shared" si="74"/>
        <v>14310</v>
      </c>
      <c r="G273" s="42" t="str">
        <f t="shared" si="75"/>
        <v/>
      </c>
      <c r="H273" s="58" t="str">
        <f t="shared" ref="H273:I273" si="907">if(E273=$H$12,1,"")</f>
        <v/>
      </c>
      <c r="I273" s="42" t="str">
        <f t="shared" si="907"/>
        <v/>
      </c>
      <c r="J273" s="47" t="str">
        <f t="shared" si="4"/>
        <v/>
      </c>
      <c r="L273" s="54">
        <v>43343.0</v>
      </c>
      <c r="M273" s="56">
        <f t="shared" ref="M273:N273" si="908">IF(M272+$H$12&gt;$G$16,$H$12,M272+$H$12)</f>
        <v>11660</v>
      </c>
      <c r="N273" s="56">
        <f t="shared" si="908"/>
        <v>11660</v>
      </c>
      <c r="O273" s="56">
        <f t="shared" si="10"/>
        <v>11660</v>
      </c>
      <c r="P273" s="42" t="str">
        <f t="shared" ref="P273:R273" si="909">if(M273=$H$12,1,"")</f>
        <v/>
      </c>
      <c r="Q273" s="44" t="str">
        <f t="shared" si="909"/>
        <v/>
      </c>
      <c r="R273" s="42" t="str">
        <f t="shared" si="909"/>
        <v/>
      </c>
      <c r="S273" s="47" t="str">
        <f t="shared" si="7"/>
        <v/>
      </c>
    </row>
    <row r="274">
      <c r="C274" s="54">
        <v>43344.0</v>
      </c>
      <c r="D274" s="58">
        <f t="shared" ref="D274:E274" si="910">IF(D273+$H$12&gt;$G$16,$H$12,D273+$H$12)</f>
        <v>14840</v>
      </c>
      <c r="E274" s="56">
        <f t="shared" si="910"/>
        <v>14840</v>
      </c>
      <c r="F274" s="58">
        <f t="shared" si="74"/>
        <v>14840</v>
      </c>
      <c r="G274" s="42" t="str">
        <f t="shared" si="75"/>
        <v/>
      </c>
      <c r="H274" s="58" t="str">
        <f t="shared" ref="H274:I274" si="911">if(E274=$H$12,1,"")</f>
        <v/>
      </c>
      <c r="I274" s="42" t="str">
        <f t="shared" si="911"/>
        <v/>
      </c>
      <c r="J274" s="47" t="str">
        <f t="shared" si="4"/>
        <v/>
      </c>
      <c r="L274" s="54">
        <v>43344.0</v>
      </c>
      <c r="M274" s="56">
        <f t="shared" ref="M274:N274" si="912">IF(M273+$H$12&gt;$G$16,$H$12,M273+$H$12)</f>
        <v>12190</v>
      </c>
      <c r="N274" s="56">
        <f t="shared" si="912"/>
        <v>12190</v>
      </c>
      <c r="O274" s="56">
        <f t="shared" si="10"/>
        <v>12190</v>
      </c>
      <c r="P274" s="42" t="str">
        <f t="shared" ref="P274:R274" si="913">if(M274=$H$12,1,"")</f>
        <v/>
      </c>
      <c r="Q274" s="44" t="str">
        <f t="shared" si="913"/>
        <v/>
      </c>
      <c r="R274" s="42" t="str">
        <f t="shared" si="913"/>
        <v/>
      </c>
      <c r="S274" s="47" t="str">
        <f t="shared" si="7"/>
        <v/>
      </c>
    </row>
    <row r="275">
      <c r="C275" s="54">
        <v>43345.0</v>
      </c>
      <c r="D275" s="58">
        <f t="shared" ref="D275:E275" si="914">IF(D274+$H$12&gt;$G$16,$H$12,D274+$H$12)</f>
        <v>15370</v>
      </c>
      <c r="E275" s="56">
        <f t="shared" si="914"/>
        <v>15370</v>
      </c>
      <c r="F275" s="58">
        <f t="shared" si="74"/>
        <v>15370</v>
      </c>
      <c r="G275" s="42" t="str">
        <f t="shared" si="75"/>
        <v/>
      </c>
      <c r="H275" s="58" t="str">
        <f t="shared" ref="H275:I275" si="915">if(E275=$H$12,1,"")</f>
        <v/>
      </c>
      <c r="I275" s="42" t="str">
        <f t="shared" si="915"/>
        <v/>
      </c>
      <c r="J275" s="47" t="str">
        <f t="shared" si="4"/>
        <v/>
      </c>
      <c r="L275" s="54">
        <v>43345.0</v>
      </c>
      <c r="M275" s="56">
        <f t="shared" ref="M275:N275" si="916">IF(M274+$H$12&gt;$G$16,$H$12,M274+$H$12)</f>
        <v>12720</v>
      </c>
      <c r="N275" s="56">
        <f t="shared" si="916"/>
        <v>12720</v>
      </c>
      <c r="O275" s="56">
        <f t="shared" si="10"/>
        <v>12720</v>
      </c>
      <c r="P275" s="42" t="str">
        <f t="shared" ref="P275:R275" si="917">if(M275=$H$12,1,"")</f>
        <v/>
      </c>
      <c r="Q275" s="44" t="str">
        <f t="shared" si="917"/>
        <v/>
      </c>
      <c r="R275" s="42" t="str">
        <f t="shared" si="917"/>
        <v/>
      </c>
      <c r="S275" s="47" t="str">
        <f t="shared" si="7"/>
        <v/>
      </c>
    </row>
    <row r="276">
      <c r="C276" s="54">
        <v>43346.0</v>
      </c>
      <c r="D276" s="58">
        <f t="shared" ref="D276:E276" si="918">IF(D275+$H$12&gt;$G$16,$H$12,D275+$H$12)</f>
        <v>15900</v>
      </c>
      <c r="E276" s="56">
        <f t="shared" si="918"/>
        <v>15900</v>
      </c>
      <c r="F276" s="58">
        <f t="shared" si="74"/>
        <v>15900</v>
      </c>
      <c r="G276" s="42" t="str">
        <f t="shared" si="75"/>
        <v/>
      </c>
      <c r="H276" s="58" t="str">
        <f t="shared" ref="H276:I276" si="919">if(E276=$H$12,1,"")</f>
        <v/>
      </c>
      <c r="I276" s="42" t="str">
        <f t="shared" si="919"/>
        <v/>
      </c>
      <c r="J276" s="47" t="str">
        <f t="shared" si="4"/>
        <v/>
      </c>
      <c r="L276" s="54">
        <v>43346.0</v>
      </c>
      <c r="M276" s="56">
        <f t="shared" ref="M276:N276" si="920">IF(M275+$H$12&gt;$G$16,$H$12,M275+$H$12)</f>
        <v>13250</v>
      </c>
      <c r="N276" s="56">
        <f t="shared" si="920"/>
        <v>13250</v>
      </c>
      <c r="O276" s="56">
        <f t="shared" si="10"/>
        <v>13250</v>
      </c>
      <c r="P276" s="42" t="str">
        <f t="shared" ref="P276:R276" si="921">if(M276=$H$12,1,"")</f>
        <v/>
      </c>
      <c r="Q276" s="44" t="str">
        <f t="shared" si="921"/>
        <v/>
      </c>
      <c r="R276" s="42" t="str">
        <f t="shared" si="921"/>
        <v/>
      </c>
      <c r="S276" s="47" t="str">
        <f t="shared" si="7"/>
        <v/>
      </c>
    </row>
    <row r="277">
      <c r="C277" s="54">
        <v>43347.0</v>
      </c>
      <c r="D277" s="58">
        <f t="shared" ref="D277:E277" si="922">IF(D276+$H$12&gt;$G$16,$H$12,D276+$H$12)</f>
        <v>16430</v>
      </c>
      <c r="E277" s="56">
        <f t="shared" si="922"/>
        <v>16430</v>
      </c>
      <c r="F277" s="58">
        <f t="shared" si="74"/>
        <v>16430</v>
      </c>
      <c r="G277" s="42" t="str">
        <f t="shared" si="75"/>
        <v/>
      </c>
      <c r="H277" s="58" t="str">
        <f t="shared" ref="H277:I277" si="923">if(E277=$H$12,1,"")</f>
        <v/>
      </c>
      <c r="I277" s="42" t="str">
        <f t="shared" si="923"/>
        <v/>
      </c>
      <c r="J277" s="47" t="str">
        <f t="shared" si="4"/>
        <v/>
      </c>
      <c r="L277" s="54">
        <v>43347.0</v>
      </c>
      <c r="M277" s="56">
        <f t="shared" ref="M277:N277" si="924">IF(M276+$H$12&gt;$G$16,$H$12,M276+$H$12)</f>
        <v>13780</v>
      </c>
      <c r="N277" s="56">
        <f t="shared" si="924"/>
        <v>13780</v>
      </c>
      <c r="O277" s="56">
        <f t="shared" si="10"/>
        <v>13780</v>
      </c>
      <c r="P277" s="42" t="str">
        <f t="shared" ref="P277:R277" si="925">if(M277=$H$12,1,"")</f>
        <v/>
      </c>
      <c r="Q277" s="44" t="str">
        <f t="shared" si="925"/>
        <v/>
      </c>
      <c r="R277" s="42" t="str">
        <f t="shared" si="925"/>
        <v/>
      </c>
      <c r="S277" s="47" t="str">
        <f t="shared" si="7"/>
        <v/>
      </c>
    </row>
    <row r="278">
      <c r="C278" s="54">
        <v>43348.0</v>
      </c>
      <c r="D278" s="58">
        <f t="shared" ref="D278:E278" si="926">IF(D277+$H$12&gt;$G$16,$H$12,D277+$H$12)</f>
        <v>16960</v>
      </c>
      <c r="E278" s="56">
        <f t="shared" si="926"/>
        <v>16960</v>
      </c>
      <c r="F278" s="58">
        <f t="shared" si="74"/>
        <v>16960</v>
      </c>
      <c r="G278" s="42" t="str">
        <f t="shared" si="75"/>
        <v/>
      </c>
      <c r="H278" s="58" t="str">
        <f t="shared" ref="H278:I278" si="927">if(E278=$H$12,1,"")</f>
        <v/>
      </c>
      <c r="I278" s="42" t="str">
        <f t="shared" si="927"/>
        <v/>
      </c>
      <c r="J278" s="47" t="str">
        <f t="shared" si="4"/>
        <v/>
      </c>
      <c r="L278" s="54">
        <v>43348.0</v>
      </c>
      <c r="M278" s="56">
        <f t="shared" ref="M278:N278" si="928">IF(M277+$H$12&gt;$G$16,$H$12,M277+$H$12)</f>
        <v>14310</v>
      </c>
      <c r="N278" s="56">
        <f t="shared" si="928"/>
        <v>14310</v>
      </c>
      <c r="O278" s="56">
        <f t="shared" si="10"/>
        <v>14310</v>
      </c>
      <c r="P278" s="42" t="str">
        <f t="shared" ref="P278:R278" si="929">if(M278=$H$12,1,"")</f>
        <v/>
      </c>
      <c r="Q278" s="44" t="str">
        <f t="shared" si="929"/>
        <v/>
      </c>
      <c r="R278" s="42" t="str">
        <f t="shared" si="929"/>
        <v/>
      </c>
      <c r="S278" s="47" t="str">
        <f t="shared" si="7"/>
        <v/>
      </c>
    </row>
    <row r="279">
      <c r="C279" s="54">
        <v>43349.0</v>
      </c>
      <c r="D279" s="58">
        <f t="shared" ref="D279:E279" si="930">IF(D278+$H$12&gt;$G$16,$H$12,D278+$H$12)</f>
        <v>17490</v>
      </c>
      <c r="E279" s="56">
        <f t="shared" si="930"/>
        <v>17490</v>
      </c>
      <c r="F279" s="58">
        <f t="shared" si="74"/>
        <v>17490</v>
      </c>
      <c r="G279" s="42" t="str">
        <f t="shared" si="75"/>
        <v/>
      </c>
      <c r="H279" s="58" t="str">
        <f t="shared" ref="H279:I279" si="931">if(E279=$H$12,1,"")</f>
        <v/>
      </c>
      <c r="I279" s="42" t="str">
        <f t="shared" si="931"/>
        <v/>
      </c>
      <c r="J279" s="47" t="str">
        <f t="shared" si="4"/>
        <v/>
      </c>
      <c r="L279" s="54">
        <v>43349.0</v>
      </c>
      <c r="M279" s="56">
        <f t="shared" ref="M279:N279" si="932">IF(M278+$H$12&gt;$G$16,$H$12,M278+$H$12)</f>
        <v>14840</v>
      </c>
      <c r="N279" s="56">
        <f t="shared" si="932"/>
        <v>14840</v>
      </c>
      <c r="O279" s="56">
        <f t="shared" si="10"/>
        <v>14840</v>
      </c>
      <c r="P279" s="42" t="str">
        <f t="shared" ref="P279:R279" si="933">if(M279=$H$12,1,"")</f>
        <v/>
      </c>
      <c r="Q279" s="44" t="str">
        <f t="shared" si="933"/>
        <v/>
      </c>
      <c r="R279" s="42" t="str">
        <f t="shared" si="933"/>
        <v/>
      </c>
      <c r="S279" s="47" t="str">
        <f t="shared" si="7"/>
        <v/>
      </c>
    </row>
    <row r="280">
      <c r="C280" s="54">
        <v>43350.0</v>
      </c>
      <c r="D280" s="58">
        <f t="shared" ref="D280:E280" si="934">IF(D279+$H$12&gt;$G$16,$H$12,D279+$H$12)</f>
        <v>18020</v>
      </c>
      <c r="E280" s="56">
        <f t="shared" si="934"/>
        <v>18020</v>
      </c>
      <c r="F280" s="58">
        <f t="shared" si="74"/>
        <v>18020</v>
      </c>
      <c r="G280" s="42" t="str">
        <f t="shared" si="75"/>
        <v/>
      </c>
      <c r="H280" s="58" t="str">
        <f t="shared" ref="H280:I280" si="935">if(E280=$H$12,1,"")</f>
        <v/>
      </c>
      <c r="I280" s="42" t="str">
        <f t="shared" si="935"/>
        <v/>
      </c>
      <c r="J280" s="47" t="str">
        <f t="shared" si="4"/>
        <v/>
      </c>
      <c r="L280" s="54">
        <v>43350.0</v>
      </c>
      <c r="M280" s="56">
        <f t="shared" ref="M280:N280" si="936">IF(M279+$H$12&gt;$G$16,$H$12,M279+$H$12)</f>
        <v>15370</v>
      </c>
      <c r="N280" s="56">
        <f t="shared" si="936"/>
        <v>15370</v>
      </c>
      <c r="O280" s="56">
        <f t="shared" si="10"/>
        <v>15370</v>
      </c>
      <c r="P280" s="42" t="str">
        <f t="shared" ref="P280:R280" si="937">if(M280=$H$12,1,"")</f>
        <v/>
      </c>
      <c r="Q280" s="44" t="str">
        <f t="shared" si="937"/>
        <v/>
      </c>
      <c r="R280" s="42" t="str">
        <f t="shared" si="937"/>
        <v/>
      </c>
      <c r="S280" s="47" t="str">
        <f t="shared" si="7"/>
        <v/>
      </c>
    </row>
    <row r="281">
      <c r="C281" s="54">
        <v>43351.0</v>
      </c>
      <c r="D281" s="58">
        <f t="shared" ref="D281:E281" si="938">IF(D280+$H$12&gt;$G$16,$H$12,D280+$H$12)</f>
        <v>18550</v>
      </c>
      <c r="E281" s="56">
        <f t="shared" si="938"/>
        <v>18550</v>
      </c>
      <c r="F281" s="58">
        <f t="shared" si="74"/>
        <v>18550</v>
      </c>
      <c r="G281" s="42" t="str">
        <f t="shared" si="75"/>
        <v/>
      </c>
      <c r="H281" s="58" t="str">
        <f t="shared" ref="H281:I281" si="939">if(E281=$H$12,1,"")</f>
        <v/>
      </c>
      <c r="I281" s="42" t="str">
        <f t="shared" si="939"/>
        <v/>
      </c>
      <c r="J281" s="47" t="str">
        <f t="shared" si="4"/>
        <v/>
      </c>
      <c r="L281" s="54">
        <v>43351.0</v>
      </c>
      <c r="M281" s="56">
        <f t="shared" ref="M281:N281" si="940">IF(M280+$H$12&gt;$G$16,$H$12,M280+$H$12)</f>
        <v>15900</v>
      </c>
      <c r="N281" s="56">
        <f t="shared" si="940"/>
        <v>15900</v>
      </c>
      <c r="O281" s="56">
        <f t="shared" si="10"/>
        <v>15900</v>
      </c>
      <c r="P281" s="42" t="str">
        <f t="shared" ref="P281:R281" si="941">if(M281=$H$12,1,"")</f>
        <v/>
      </c>
      <c r="Q281" s="44" t="str">
        <f t="shared" si="941"/>
        <v/>
      </c>
      <c r="R281" s="42" t="str">
        <f t="shared" si="941"/>
        <v/>
      </c>
      <c r="S281" s="47" t="str">
        <f t="shared" si="7"/>
        <v/>
      </c>
    </row>
    <row r="282">
      <c r="C282" s="54">
        <v>43352.0</v>
      </c>
      <c r="D282" s="58">
        <f t="shared" ref="D282:E282" si="942">IF(D281+$H$12&gt;$G$16,$H$12,D281+$H$12)</f>
        <v>19080</v>
      </c>
      <c r="E282" s="56">
        <f t="shared" si="942"/>
        <v>19080</v>
      </c>
      <c r="F282" s="58">
        <f t="shared" si="74"/>
        <v>19080</v>
      </c>
      <c r="G282" s="42" t="str">
        <f t="shared" si="75"/>
        <v/>
      </c>
      <c r="H282" s="58" t="str">
        <f t="shared" ref="H282:I282" si="943">if(E282=$H$12,1,"")</f>
        <v/>
      </c>
      <c r="I282" s="42" t="str">
        <f t="shared" si="943"/>
        <v/>
      </c>
      <c r="J282" s="47" t="str">
        <f t="shared" si="4"/>
        <v/>
      </c>
      <c r="L282" s="54">
        <v>43352.0</v>
      </c>
      <c r="M282" s="56">
        <f t="shared" ref="M282:N282" si="944">IF(M281+$H$12&gt;$G$16,$H$12,M281+$H$12)</f>
        <v>16430</v>
      </c>
      <c r="N282" s="56">
        <f t="shared" si="944"/>
        <v>16430</v>
      </c>
      <c r="O282" s="56">
        <f t="shared" si="10"/>
        <v>16430</v>
      </c>
      <c r="P282" s="42" t="str">
        <f t="shared" ref="P282:R282" si="945">if(M282=$H$12,1,"")</f>
        <v/>
      </c>
      <c r="Q282" s="44" t="str">
        <f t="shared" si="945"/>
        <v/>
      </c>
      <c r="R282" s="42" t="str">
        <f t="shared" si="945"/>
        <v/>
      </c>
      <c r="S282" s="47" t="str">
        <f t="shared" si="7"/>
        <v/>
      </c>
    </row>
    <row r="283">
      <c r="C283" s="54">
        <v>43353.0</v>
      </c>
      <c r="D283" s="58">
        <f t="shared" ref="D283:E283" si="946">IF(D282+$H$12&gt;$G$16,$H$12,D282+$H$12)</f>
        <v>19610</v>
      </c>
      <c r="E283" s="56">
        <f t="shared" si="946"/>
        <v>19610</v>
      </c>
      <c r="F283" s="58">
        <f t="shared" si="74"/>
        <v>19610</v>
      </c>
      <c r="G283" s="42" t="str">
        <f t="shared" si="75"/>
        <v/>
      </c>
      <c r="H283" s="58" t="str">
        <f t="shared" ref="H283:I283" si="947">if(E283=$H$12,1,"")</f>
        <v/>
      </c>
      <c r="I283" s="42" t="str">
        <f t="shared" si="947"/>
        <v/>
      </c>
      <c r="J283" s="47" t="str">
        <f t="shared" si="4"/>
        <v/>
      </c>
      <c r="L283" s="54">
        <v>43353.0</v>
      </c>
      <c r="M283" s="56">
        <f t="shared" ref="M283:N283" si="948">IF(M282+$H$12&gt;$G$16,$H$12,M282+$H$12)</f>
        <v>16960</v>
      </c>
      <c r="N283" s="56">
        <f t="shared" si="948"/>
        <v>16960</v>
      </c>
      <c r="O283" s="56">
        <f t="shared" si="10"/>
        <v>16960</v>
      </c>
      <c r="P283" s="42" t="str">
        <f t="shared" ref="P283:R283" si="949">if(M283=$H$12,1,"")</f>
        <v/>
      </c>
      <c r="Q283" s="44" t="str">
        <f t="shared" si="949"/>
        <v/>
      </c>
      <c r="R283" s="42" t="str">
        <f t="shared" si="949"/>
        <v/>
      </c>
      <c r="S283" s="47" t="str">
        <f t="shared" si="7"/>
        <v/>
      </c>
    </row>
    <row r="284">
      <c r="C284" s="54">
        <v>43354.0</v>
      </c>
      <c r="D284" s="58">
        <f t="shared" ref="D284:E284" si="950">IF(D283+$H$12&gt;$G$16,$H$12,D283+$H$12)</f>
        <v>530</v>
      </c>
      <c r="E284" s="56">
        <f t="shared" si="950"/>
        <v>530</v>
      </c>
      <c r="F284" s="58">
        <f t="shared" si="74"/>
        <v>530</v>
      </c>
      <c r="G284" s="42">
        <f t="shared" si="75"/>
        <v>1</v>
      </c>
      <c r="H284" s="58">
        <f t="shared" ref="H284:I284" si="951">if(E284=$H$12,1,"")</f>
        <v>1</v>
      </c>
      <c r="I284" s="42">
        <f t="shared" si="951"/>
        <v>1</v>
      </c>
      <c r="J284" s="47">
        <f t="shared" si="4"/>
        <v>1</v>
      </c>
      <c r="L284" s="54">
        <v>43354.0</v>
      </c>
      <c r="M284" s="56">
        <f t="shared" ref="M284:N284" si="952">IF(M283+$H$12&gt;$G$16,$H$12,M283+$H$12)</f>
        <v>17490</v>
      </c>
      <c r="N284" s="56">
        <f t="shared" si="952"/>
        <v>17490</v>
      </c>
      <c r="O284" s="56">
        <f t="shared" si="10"/>
        <v>17490</v>
      </c>
      <c r="P284" s="42" t="str">
        <f t="shared" ref="P284:R284" si="953">if(M284=$H$12,1,"")</f>
        <v/>
      </c>
      <c r="Q284" s="44" t="str">
        <f t="shared" si="953"/>
        <v/>
      </c>
      <c r="R284" s="42" t="str">
        <f t="shared" si="953"/>
        <v/>
      </c>
      <c r="S284" s="47" t="str">
        <f t="shared" si="7"/>
        <v/>
      </c>
    </row>
    <row r="285">
      <c r="C285" s="54">
        <v>43355.0</v>
      </c>
      <c r="D285" s="58">
        <f t="shared" ref="D285:E285" si="954">IF(D284+$H$12&gt;$G$16,$H$12,D284+$H$12)</f>
        <v>1060</v>
      </c>
      <c r="E285" s="56">
        <f t="shared" si="954"/>
        <v>1060</v>
      </c>
      <c r="F285" s="58">
        <f t="shared" si="74"/>
        <v>1060</v>
      </c>
      <c r="G285" s="42" t="str">
        <f t="shared" si="75"/>
        <v/>
      </c>
      <c r="H285" s="58" t="str">
        <f t="shared" ref="H285:I285" si="955">if(E285=$H$12,1,"")</f>
        <v/>
      </c>
      <c r="I285" s="42" t="str">
        <f t="shared" si="955"/>
        <v/>
      </c>
      <c r="J285" s="47" t="str">
        <f t="shared" si="4"/>
        <v/>
      </c>
      <c r="L285" s="54">
        <v>43355.0</v>
      </c>
      <c r="M285" s="56">
        <f t="shared" ref="M285:N285" si="956">IF(M284+$H$12&gt;$G$16,$H$12,M284+$H$12)</f>
        <v>18020</v>
      </c>
      <c r="N285" s="56">
        <f t="shared" si="956"/>
        <v>18020</v>
      </c>
      <c r="O285" s="56">
        <f t="shared" si="10"/>
        <v>18020</v>
      </c>
      <c r="P285" s="42" t="str">
        <f t="shared" ref="P285:R285" si="957">if(M285=$H$12,1,"")</f>
        <v/>
      </c>
      <c r="Q285" s="44" t="str">
        <f t="shared" si="957"/>
        <v/>
      </c>
      <c r="R285" s="42" t="str">
        <f t="shared" si="957"/>
        <v/>
      </c>
      <c r="S285" s="47" t="str">
        <f t="shared" si="7"/>
        <v/>
      </c>
    </row>
    <row r="286">
      <c r="C286" s="54">
        <v>43356.0</v>
      </c>
      <c r="D286" s="58">
        <f t="shared" ref="D286:E286" si="958">IF(D285+$H$12&gt;$G$16,$H$12,D285+$H$12)</f>
        <v>1590</v>
      </c>
      <c r="E286" s="56">
        <f t="shared" si="958"/>
        <v>1590</v>
      </c>
      <c r="F286" s="58">
        <f t="shared" si="74"/>
        <v>1590</v>
      </c>
      <c r="G286" s="42" t="str">
        <f t="shared" si="75"/>
        <v/>
      </c>
      <c r="H286" s="58" t="str">
        <f t="shared" ref="H286:I286" si="959">if(E286=$H$12,1,"")</f>
        <v/>
      </c>
      <c r="I286" s="42" t="str">
        <f t="shared" si="959"/>
        <v/>
      </c>
      <c r="J286" s="47" t="str">
        <f t="shared" si="4"/>
        <v/>
      </c>
      <c r="L286" s="54">
        <v>43356.0</v>
      </c>
      <c r="M286" s="56">
        <f t="shared" ref="M286:N286" si="960">IF(M285+$H$12&gt;$G$16,$H$12,M285+$H$12)</f>
        <v>18550</v>
      </c>
      <c r="N286" s="56">
        <f t="shared" si="960"/>
        <v>18550</v>
      </c>
      <c r="O286" s="56">
        <f t="shared" si="10"/>
        <v>18550</v>
      </c>
      <c r="P286" s="42" t="str">
        <f t="shared" ref="P286:R286" si="961">if(M286=$H$12,1,"")</f>
        <v/>
      </c>
      <c r="Q286" s="44" t="str">
        <f t="shared" si="961"/>
        <v/>
      </c>
      <c r="R286" s="42" t="str">
        <f t="shared" si="961"/>
        <v/>
      </c>
      <c r="S286" s="47" t="str">
        <f t="shared" si="7"/>
        <v/>
      </c>
    </row>
    <row r="287">
      <c r="C287" s="54">
        <v>43357.0</v>
      </c>
      <c r="D287" s="58">
        <f t="shared" ref="D287:E287" si="962">IF(D286+$H$12&gt;$G$16,$H$12,D286+$H$12)</f>
        <v>2120</v>
      </c>
      <c r="E287" s="56">
        <f t="shared" si="962"/>
        <v>2120</v>
      </c>
      <c r="F287" s="58">
        <f t="shared" si="74"/>
        <v>2120</v>
      </c>
      <c r="G287" s="42" t="str">
        <f t="shared" si="75"/>
        <v/>
      </c>
      <c r="H287" s="58" t="str">
        <f t="shared" ref="H287:I287" si="963">if(E287=$H$12,1,"")</f>
        <v/>
      </c>
      <c r="I287" s="42" t="str">
        <f t="shared" si="963"/>
        <v/>
      </c>
      <c r="J287" s="47" t="str">
        <f t="shared" si="4"/>
        <v/>
      </c>
      <c r="L287" s="54">
        <v>43357.0</v>
      </c>
      <c r="M287" s="56">
        <f t="shared" ref="M287:N287" si="964">IF(M286+$H$12&gt;$G$16,$H$12,M286+$H$12)</f>
        <v>19080</v>
      </c>
      <c r="N287" s="56">
        <f t="shared" si="964"/>
        <v>19080</v>
      </c>
      <c r="O287" s="56">
        <f t="shared" si="10"/>
        <v>19080</v>
      </c>
      <c r="P287" s="42" t="str">
        <f t="shared" ref="P287:R287" si="965">if(M287=$H$12,1,"")</f>
        <v/>
      </c>
      <c r="Q287" s="44" t="str">
        <f t="shared" si="965"/>
        <v/>
      </c>
      <c r="R287" s="42" t="str">
        <f t="shared" si="965"/>
        <v/>
      </c>
      <c r="S287" s="47" t="str">
        <f t="shared" si="7"/>
        <v/>
      </c>
    </row>
    <row r="288">
      <c r="C288" s="54">
        <v>43358.0</v>
      </c>
      <c r="D288" s="58">
        <f t="shared" ref="D288:E288" si="966">IF(D287+$H$12&gt;$G$16,$H$12,D287+$H$12)</f>
        <v>2650</v>
      </c>
      <c r="E288" s="56">
        <f t="shared" si="966"/>
        <v>2650</v>
      </c>
      <c r="F288" s="58">
        <f t="shared" si="74"/>
        <v>2650</v>
      </c>
      <c r="G288" s="42" t="str">
        <f t="shared" si="75"/>
        <v/>
      </c>
      <c r="H288" s="58" t="str">
        <f t="shared" ref="H288:I288" si="967">if(E288=$H$12,1,"")</f>
        <v/>
      </c>
      <c r="I288" s="42" t="str">
        <f t="shared" si="967"/>
        <v/>
      </c>
      <c r="J288" s="47" t="str">
        <f t="shared" si="4"/>
        <v/>
      </c>
      <c r="L288" s="54">
        <v>43358.0</v>
      </c>
      <c r="M288" s="56">
        <f t="shared" ref="M288:N288" si="968">IF(M287+$H$12&gt;$G$16,$H$12,M287+$H$12)</f>
        <v>19610</v>
      </c>
      <c r="N288" s="56">
        <f t="shared" si="968"/>
        <v>19610</v>
      </c>
      <c r="O288" s="56">
        <f t="shared" si="10"/>
        <v>19610</v>
      </c>
      <c r="P288" s="42" t="str">
        <f t="shared" ref="P288:R288" si="969">if(M288=$H$12,1,"")</f>
        <v/>
      </c>
      <c r="Q288" s="44" t="str">
        <f t="shared" si="969"/>
        <v/>
      </c>
      <c r="R288" s="42" t="str">
        <f t="shared" si="969"/>
        <v/>
      </c>
      <c r="S288" s="47" t="str">
        <f t="shared" si="7"/>
        <v/>
      </c>
    </row>
    <row r="289">
      <c r="C289" s="54">
        <v>43359.0</v>
      </c>
      <c r="D289" s="58">
        <f t="shared" ref="D289:E289" si="970">IF(D288+$H$12&gt;$G$16,$H$12,D288+$H$12)</f>
        <v>3180</v>
      </c>
      <c r="E289" s="56">
        <f t="shared" si="970"/>
        <v>3180</v>
      </c>
      <c r="F289" s="58">
        <f t="shared" si="74"/>
        <v>3180</v>
      </c>
      <c r="G289" s="42" t="str">
        <f t="shared" si="75"/>
        <v/>
      </c>
      <c r="H289" s="58" t="str">
        <f t="shared" ref="H289:I289" si="971">if(E289=$H$12,1,"")</f>
        <v/>
      </c>
      <c r="I289" s="42" t="str">
        <f t="shared" si="971"/>
        <v/>
      </c>
      <c r="J289" s="47" t="str">
        <f t="shared" si="4"/>
        <v/>
      </c>
      <c r="L289" s="54">
        <v>43359.0</v>
      </c>
      <c r="M289" s="56">
        <f t="shared" ref="M289:N289" si="972">IF(M288+$H$12&gt;$G$16,$H$12,M288+$H$12)</f>
        <v>530</v>
      </c>
      <c r="N289" s="56">
        <f t="shared" si="972"/>
        <v>530</v>
      </c>
      <c r="O289" s="56">
        <f t="shared" si="10"/>
        <v>530</v>
      </c>
      <c r="P289" s="42">
        <f t="shared" ref="P289:R289" si="973">if(M289=$H$12,1,"")</f>
        <v>1</v>
      </c>
      <c r="Q289" s="44">
        <f t="shared" si="973"/>
        <v>1</v>
      </c>
      <c r="R289" s="42">
        <f t="shared" si="973"/>
        <v>1</v>
      </c>
      <c r="S289" s="47">
        <f t="shared" si="7"/>
        <v>1</v>
      </c>
    </row>
    <row r="290">
      <c r="C290" s="54">
        <v>43360.0</v>
      </c>
      <c r="D290" s="58">
        <f t="shared" ref="D290:E290" si="974">IF(D289+$H$12&gt;$G$16,$H$12,D289+$H$12)</f>
        <v>3710</v>
      </c>
      <c r="E290" s="56">
        <f t="shared" si="974"/>
        <v>3710</v>
      </c>
      <c r="F290" s="58">
        <f t="shared" si="74"/>
        <v>3710</v>
      </c>
      <c r="G290" s="42" t="str">
        <f t="shared" si="75"/>
        <v/>
      </c>
      <c r="H290" s="58" t="str">
        <f t="shared" ref="H290:I290" si="975">if(E290=$H$12,1,"")</f>
        <v/>
      </c>
      <c r="I290" s="42" t="str">
        <f t="shared" si="975"/>
        <v/>
      </c>
      <c r="J290" s="47" t="str">
        <f t="shared" si="4"/>
        <v/>
      </c>
      <c r="L290" s="54">
        <v>43360.0</v>
      </c>
      <c r="M290" s="56">
        <f t="shared" ref="M290:N290" si="976">IF(M289+$H$12&gt;$G$16,$H$12,M289+$H$12)</f>
        <v>1060</v>
      </c>
      <c r="N290" s="56">
        <f t="shared" si="976"/>
        <v>1060</v>
      </c>
      <c r="O290" s="56">
        <f t="shared" si="10"/>
        <v>1060</v>
      </c>
      <c r="P290" s="42" t="str">
        <f t="shared" ref="P290:R290" si="977">if(M290=$H$12,1,"")</f>
        <v/>
      </c>
      <c r="Q290" s="44" t="str">
        <f t="shared" si="977"/>
        <v/>
      </c>
      <c r="R290" s="42" t="str">
        <f t="shared" si="977"/>
        <v/>
      </c>
      <c r="S290" s="47" t="str">
        <f t="shared" si="7"/>
        <v/>
      </c>
    </row>
    <row r="291">
      <c r="C291" s="54">
        <v>43361.0</v>
      </c>
      <c r="D291" s="58">
        <f t="shared" ref="D291:E291" si="978">IF(D290+$H$12&gt;$G$16,$H$12,D290+$H$12)</f>
        <v>4240</v>
      </c>
      <c r="E291" s="56">
        <f t="shared" si="978"/>
        <v>4240</v>
      </c>
      <c r="F291" s="58">
        <f t="shared" si="74"/>
        <v>4240</v>
      </c>
      <c r="G291" s="42" t="str">
        <f t="shared" si="75"/>
        <v/>
      </c>
      <c r="H291" s="58" t="str">
        <f t="shared" ref="H291:I291" si="979">if(E291=$H$12,1,"")</f>
        <v/>
      </c>
      <c r="I291" s="42" t="str">
        <f t="shared" si="979"/>
        <v/>
      </c>
      <c r="J291" s="47" t="str">
        <f t="shared" si="4"/>
        <v/>
      </c>
      <c r="L291" s="54">
        <v>43361.0</v>
      </c>
      <c r="M291" s="56">
        <f t="shared" ref="M291:N291" si="980">IF(M290+$H$12&gt;$G$16,$H$12,M290+$H$12)</f>
        <v>1590</v>
      </c>
      <c r="N291" s="56">
        <f t="shared" si="980"/>
        <v>1590</v>
      </c>
      <c r="O291" s="56">
        <f t="shared" si="10"/>
        <v>1590</v>
      </c>
      <c r="P291" s="42" t="str">
        <f t="shared" ref="P291:R291" si="981">if(M291=$H$12,1,"")</f>
        <v/>
      </c>
      <c r="Q291" s="44" t="str">
        <f t="shared" si="981"/>
        <v/>
      </c>
      <c r="R291" s="42" t="str">
        <f t="shared" si="981"/>
        <v/>
      </c>
      <c r="S291" s="47" t="str">
        <f t="shared" si="7"/>
        <v/>
      </c>
    </row>
    <row r="292">
      <c r="C292" s="54">
        <v>43362.0</v>
      </c>
      <c r="D292" s="58">
        <f t="shared" ref="D292:E292" si="982">IF(D291+$H$12&gt;$G$16,$H$12,D291+$H$12)</f>
        <v>4770</v>
      </c>
      <c r="E292" s="56">
        <f t="shared" si="982"/>
        <v>4770</v>
      </c>
      <c r="F292" s="58">
        <f t="shared" si="74"/>
        <v>4770</v>
      </c>
      <c r="G292" s="42" t="str">
        <f t="shared" si="75"/>
        <v/>
      </c>
      <c r="H292" s="58" t="str">
        <f t="shared" ref="H292:I292" si="983">if(E292=$H$12,1,"")</f>
        <v/>
      </c>
      <c r="I292" s="42" t="str">
        <f t="shared" si="983"/>
        <v/>
      </c>
      <c r="J292" s="47" t="str">
        <f t="shared" si="4"/>
        <v/>
      </c>
      <c r="L292" s="54">
        <v>43362.0</v>
      </c>
      <c r="M292" s="56">
        <f t="shared" ref="M292:N292" si="984">IF(M291+$H$12&gt;$G$16,$H$12,M291+$H$12)</f>
        <v>2120</v>
      </c>
      <c r="N292" s="56">
        <f t="shared" si="984"/>
        <v>2120</v>
      </c>
      <c r="O292" s="56">
        <f t="shared" si="10"/>
        <v>2120</v>
      </c>
      <c r="P292" s="42" t="str">
        <f t="shared" ref="P292:R292" si="985">if(M292=$H$12,1,"")</f>
        <v/>
      </c>
      <c r="Q292" s="44" t="str">
        <f t="shared" si="985"/>
        <v/>
      </c>
      <c r="R292" s="42" t="str">
        <f t="shared" si="985"/>
        <v/>
      </c>
      <c r="S292" s="47" t="str">
        <f t="shared" si="7"/>
        <v/>
      </c>
    </row>
    <row r="293">
      <c r="C293" s="54">
        <v>43363.0</v>
      </c>
      <c r="D293" s="58">
        <f t="shared" ref="D293:E293" si="986">IF(D292+$H$12&gt;$G$16,$H$12,D292+$H$12)</f>
        <v>5300</v>
      </c>
      <c r="E293" s="56">
        <f t="shared" si="986"/>
        <v>5300</v>
      </c>
      <c r="F293" s="58">
        <f t="shared" si="74"/>
        <v>5300</v>
      </c>
      <c r="G293" s="42" t="str">
        <f t="shared" si="75"/>
        <v/>
      </c>
      <c r="H293" s="58" t="str">
        <f t="shared" ref="H293:I293" si="987">if(E293=$H$12,1,"")</f>
        <v/>
      </c>
      <c r="I293" s="42" t="str">
        <f t="shared" si="987"/>
        <v/>
      </c>
      <c r="J293" s="47" t="str">
        <f t="shared" si="4"/>
        <v/>
      </c>
      <c r="L293" s="54">
        <v>43363.0</v>
      </c>
      <c r="M293" s="56">
        <f t="shared" ref="M293:N293" si="988">IF(M292+$H$12&gt;$G$16,$H$12,M292+$H$12)</f>
        <v>2650</v>
      </c>
      <c r="N293" s="56">
        <f t="shared" si="988"/>
        <v>2650</v>
      </c>
      <c r="O293" s="56">
        <f t="shared" si="10"/>
        <v>2650</v>
      </c>
      <c r="P293" s="42" t="str">
        <f t="shared" ref="P293:R293" si="989">if(M293=$H$12,1,"")</f>
        <v/>
      </c>
      <c r="Q293" s="44" t="str">
        <f t="shared" si="989"/>
        <v/>
      </c>
      <c r="R293" s="42" t="str">
        <f t="shared" si="989"/>
        <v/>
      </c>
      <c r="S293" s="47" t="str">
        <f t="shared" si="7"/>
        <v/>
      </c>
    </row>
    <row r="294">
      <c r="C294" s="54">
        <v>43364.0</v>
      </c>
      <c r="D294" s="58">
        <f t="shared" ref="D294:E294" si="990">IF(D293+$H$12&gt;$G$16,$H$12,D293+$H$12)</f>
        <v>5830</v>
      </c>
      <c r="E294" s="56">
        <f t="shared" si="990"/>
        <v>5830</v>
      </c>
      <c r="F294" s="58">
        <f t="shared" si="74"/>
        <v>5830</v>
      </c>
      <c r="G294" s="42" t="str">
        <f t="shared" si="75"/>
        <v/>
      </c>
      <c r="H294" s="58" t="str">
        <f t="shared" ref="H294:I294" si="991">if(E294=$H$12,1,"")</f>
        <v/>
      </c>
      <c r="I294" s="42" t="str">
        <f t="shared" si="991"/>
        <v/>
      </c>
      <c r="J294" s="47" t="str">
        <f t="shared" si="4"/>
        <v/>
      </c>
      <c r="L294" s="54">
        <v>43364.0</v>
      </c>
      <c r="M294" s="56">
        <f t="shared" ref="M294:N294" si="992">IF(M293+$H$12&gt;$G$16,$H$12,M293+$H$12)</f>
        <v>3180</v>
      </c>
      <c r="N294" s="56">
        <f t="shared" si="992"/>
        <v>3180</v>
      </c>
      <c r="O294" s="56">
        <f t="shared" si="10"/>
        <v>3180</v>
      </c>
      <c r="P294" s="42" t="str">
        <f t="shared" ref="P294:R294" si="993">if(M294=$H$12,1,"")</f>
        <v/>
      </c>
      <c r="Q294" s="44" t="str">
        <f t="shared" si="993"/>
        <v/>
      </c>
      <c r="R294" s="42" t="str">
        <f t="shared" si="993"/>
        <v/>
      </c>
      <c r="S294" s="47" t="str">
        <f t="shared" si="7"/>
        <v/>
      </c>
    </row>
    <row r="295">
      <c r="C295" s="54">
        <v>43365.0</v>
      </c>
      <c r="D295" s="58">
        <f t="shared" ref="D295:E295" si="994">IF(D294+$H$12&gt;$G$16,$H$12,D294+$H$12)</f>
        <v>6360</v>
      </c>
      <c r="E295" s="56">
        <f t="shared" si="994"/>
        <v>6360</v>
      </c>
      <c r="F295" s="58">
        <f t="shared" si="74"/>
        <v>6360</v>
      </c>
      <c r="G295" s="42" t="str">
        <f t="shared" si="75"/>
        <v/>
      </c>
      <c r="H295" s="58" t="str">
        <f t="shared" ref="H295:I295" si="995">if(E295=$H$12,1,"")</f>
        <v/>
      </c>
      <c r="I295" s="42" t="str">
        <f t="shared" si="995"/>
        <v/>
      </c>
      <c r="J295" s="47" t="str">
        <f t="shared" si="4"/>
        <v/>
      </c>
      <c r="L295" s="54">
        <v>43365.0</v>
      </c>
      <c r="M295" s="56">
        <f t="shared" ref="M295:N295" si="996">IF(M294+$H$12&gt;$G$16,$H$12,M294+$H$12)</f>
        <v>3710</v>
      </c>
      <c r="N295" s="56">
        <f t="shared" si="996"/>
        <v>3710</v>
      </c>
      <c r="O295" s="56">
        <f t="shared" si="10"/>
        <v>3710</v>
      </c>
      <c r="P295" s="42" t="str">
        <f t="shared" ref="P295:R295" si="997">if(M295=$H$12,1,"")</f>
        <v/>
      </c>
      <c r="Q295" s="44" t="str">
        <f t="shared" si="997"/>
        <v/>
      </c>
      <c r="R295" s="42" t="str">
        <f t="shared" si="997"/>
        <v/>
      </c>
      <c r="S295" s="47" t="str">
        <f t="shared" si="7"/>
        <v/>
      </c>
    </row>
    <row r="296">
      <c r="C296" s="54">
        <v>43366.0</v>
      </c>
      <c r="D296" s="58">
        <f t="shared" ref="D296:E296" si="998">IF(D295+$H$12&gt;$G$16,$H$12,D295+$H$12)</f>
        <v>6890</v>
      </c>
      <c r="E296" s="56">
        <f t="shared" si="998"/>
        <v>6890</v>
      </c>
      <c r="F296" s="58">
        <f t="shared" si="74"/>
        <v>6890</v>
      </c>
      <c r="G296" s="42" t="str">
        <f t="shared" si="75"/>
        <v/>
      </c>
      <c r="H296" s="58" t="str">
        <f t="shared" ref="H296:I296" si="999">if(E296=$H$12,1,"")</f>
        <v/>
      </c>
      <c r="I296" s="42" t="str">
        <f t="shared" si="999"/>
        <v/>
      </c>
      <c r="J296" s="47" t="str">
        <f t="shared" si="4"/>
        <v/>
      </c>
      <c r="L296" s="54">
        <v>43366.0</v>
      </c>
      <c r="M296" s="56">
        <f t="shared" ref="M296:N296" si="1000">IF(M295+$H$12&gt;$G$16,$H$12,M295+$H$12)</f>
        <v>4240</v>
      </c>
      <c r="N296" s="56">
        <f t="shared" si="1000"/>
        <v>4240</v>
      </c>
      <c r="O296" s="56">
        <f t="shared" si="10"/>
        <v>4240</v>
      </c>
      <c r="P296" s="42" t="str">
        <f t="shared" ref="P296:R296" si="1001">if(M296=$H$12,1,"")</f>
        <v/>
      </c>
      <c r="Q296" s="44" t="str">
        <f t="shared" si="1001"/>
        <v/>
      </c>
      <c r="R296" s="42" t="str">
        <f t="shared" si="1001"/>
        <v/>
      </c>
      <c r="S296" s="47" t="str">
        <f t="shared" si="7"/>
        <v/>
      </c>
    </row>
    <row r="297">
      <c r="C297" s="54">
        <v>43367.0</v>
      </c>
      <c r="D297" s="58">
        <f t="shared" ref="D297:E297" si="1002">IF(D296+$H$12&gt;$G$16,$H$12,D296+$H$12)</f>
        <v>7420</v>
      </c>
      <c r="E297" s="56">
        <f t="shared" si="1002"/>
        <v>7420</v>
      </c>
      <c r="F297" s="58">
        <f t="shared" si="74"/>
        <v>7420</v>
      </c>
      <c r="G297" s="42" t="str">
        <f t="shared" si="75"/>
        <v/>
      </c>
      <c r="H297" s="58" t="str">
        <f t="shared" ref="H297:I297" si="1003">if(E297=$H$12,1,"")</f>
        <v/>
      </c>
      <c r="I297" s="42" t="str">
        <f t="shared" si="1003"/>
        <v/>
      </c>
      <c r="J297" s="47" t="str">
        <f t="shared" si="4"/>
        <v/>
      </c>
      <c r="L297" s="54">
        <v>43367.0</v>
      </c>
      <c r="M297" s="56">
        <f t="shared" ref="M297:N297" si="1004">IF(M296+$H$12&gt;$G$16,$H$12,M296+$H$12)</f>
        <v>4770</v>
      </c>
      <c r="N297" s="56">
        <f t="shared" si="1004"/>
        <v>4770</v>
      </c>
      <c r="O297" s="56">
        <f t="shared" si="10"/>
        <v>4770</v>
      </c>
      <c r="P297" s="42" t="str">
        <f t="shared" ref="P297:R297" si="1005">if(M297=$H$12,1,"")</f>
        <v/>
      </c>
      <c r="Q297" s="44" t="str">
        <f t="shared" si="1005"/>
        <v/>
      </c>
      <c r="R297" s="42" t="str">
        <f t="shared" si="1005"/>
        <v/>
      </c>
      <c r="S297" s="47" t="str">
        <f t="shared" si="7"/>
        <v/>
      </c>
    </row>
    <row r="298">
      <c r="C298" s="54">
        <v>43368.0</v>
      </c>
      <c r="D298" s="58">
        <f t="shared" ref="D298:E298" si="1006">IF(D297+$H$12&gt;$G$16,$H$12,D297+$H$12)</f>
        <v>7950</v>
      </c>
      <c r="E298" s="56">
        <f t="shared" si="1006"/>
        <v>7950</v>
      </c>
      <c r="F298" s="58">
        <f t="shared" si="74"/>
        <v>7950</v>
      </c>
      <c r="G298" s="42" t="str">
        <f t="shared" si="75"/>
        <v/>
      </c>
      <c r="H298" s="58" t="str">
        <f t="shared" ref="H298:I298" si="1007">if(E298=$H$12,1,"")</f>
        <v/>
      </c>
      <c r="I298" s="42" t="str">
        <f t="shared" si="1007"/>
        <v/>
      </c>
      <c r="J298" s="47" t="str">
        <f t="shared" si="4"/>
        <v/>
      </c>
      <c r="L298" s="54">
        <v>43368.0</v>
      </c>
      <c r="M298" s="56">
        <f t="shared" ref="M298:N298" si="1008">IF(M297+$H$12&gt;$G$16,$H$12,M297+$H$12)</f>
        <v>5300</v>
      </c>
      <c r="N298" s="56">
        <f t="shared" si="1008"/>
        <v>5300</v>
      </c>
      <c r="O298" s="56">
        <f t="shared" si="10"/>
        <v>5300</v>
      </c>
      <c r="P298" s="42" t="str">
        <f t="shared" ref="P298:R298" si="1009">if(M298=$H$12,1,"")</f>
        <v/>
      </c>
      <c r="Q298" s="44" t="str">
        <f t="shared" si="1009"/>
        <v/>
      </c>
      <c r="R298" s="42" t="str">
        <f t="shared" si="1009"/>
        <v/>
      </c>
      <c r="S298" s="47" t="str">
        <f t="shared" si="7"/>
        <v/>
      </c>
    </row>
    <row r="299">
      <c r="C299" s="54">
        <v>43369.0</v>
      </c>
      <c r="D299" s="58">
        <f t="shared" ref="D299:E299" si="1010">IF(D298+$H$12&gt;$G$16,$H$12,D298+$H$12)</f>
        <v>8480</v>
      </c>
      <c r="E299" s="56">
        <f t="shared" si="1010"/>
        <v>8480</v>
      </c>
      <c r="F299" s="58">
        <f t="shared" si="74"/>
        <v>8480</v>
      </c>
      <c r="G299" s="42" t="str">
        <f t="shared" si="75"/>
        <v/>
      </c>
      <c r="H299" s="58" t="str">
        <f t="shared" ref="H299:I299" si="1011">if(E299=$H$12,1,"")</f>
        <v/>
      </c>
      <c r="I299" s="42" t="str">
        <f t="shared" si="1011"/>
        <v/>
      </c>
      <c r="J299" s="47" t="str">
        <f t="shared" si="4"/>
        <v/>
      </c>
      <c r="L299" s="54">
        <v>43369.0</v>
      </c>
      <c r="M299" s="56">
        <f t="shared" ref="M299:N299" si="1012">IF(M298+$H$12&gt;$G$16,$H$12,M298+$H$12)</f>
        <v>5830</v>
      </c>
      <c r="N299" s="56">
        <f t="shared" si="1012"/>
        <v>5830</v>
      </c>
      <c r="O299" s="56">
        <f t="shared" si="10"/>
        <v>5830</v>
      </c>
      <c r="P299" s="42" t="str">
        <f t="shared" ref="P299:R299" si="1013">if(M299=$H$12,1,"")</f>
        <v/>
      </c>
      <c r="Q299" s="44" t="str">
        <f t="shared" si="1013"/>
        <v/>
      </c>
      <c r="R299" s="42" t="str">
        <f t="shared" si="1013"/>
        <v/>
      </c>
      <c r="S299" s="47" t="str">
        <f t="shared" si="7"/>
        <v/>
      </c>
    </row>
    <row r="300">
      <c r="C300" s="54">
        <v>43370.0</v>
      </c>
      <c r="D300" s="58">
        <f t="shared" ref="D300:E300" si="1014">IF(D299+$H$12&gt;$G$16,$H$12,D299+$H$12)</f>
        <v>9010</v>
      </c>
      <c r="E300" s="56">
        <f t="shared" si="1014"/>
        <v>9010</v>
      </c>
      <c r="F300" s="58">
        <f t="shared" si="74"/>
        <v>9010</v>
      </c>
      <c r="G300" s="42" t="str">
        <f t="shared" si="75"/>
        <v/>
      </c>
      <c r="H300" s="58" t="str">
        <f t="shared" ref="H300:I300" si="1015">if(E300=$H$12,1,"")</f>
        <v/>
      </c>
      <c r="I300" s="42" t="str">
        <f t="shared" si="1015"/>
        <v/>
      </c>
      <c r="J300" s="47" t="str">
        <f t="shared" si="4"/>
        <v/>
      </c>
      <c r="L300" s="54">
        <v>43370.0</v>
      </c>
      <c r="M300" s="56">
        <f t="shared" ref="M300:N300" si="1016">IF(M299+$H$12&gt;$G$16,$H$12,M299+$H$12)</f>
        <v>6360</v>
      </c>
      <c r="N300" s="56">
        <f t="shared" si="1016"/>
        <v>6360</v>
      </c>
      <c r="O300" s="56">
        <f t="shared" si="10"/>
        <v>6360</v>
      </c>
      <c r="P300" s="42" t="str">
        <f t="shared" ref="P300:R300" si="1017">if(M300=$H$12,1,"")</f>
        <v/>
      </c>
      <c r="Q300" s="44" t="str">
        <f t="shared" si="1017"/>
        <v/>
      </c>
      <c r="R300" s="42" t="str">
        <f t="shared" si="1017"/>
        <v/>
      </c>
      <c r="S300" s="47" t="str">
        <f t="shared" si="7"/>
        <v/>
      </c>
    </row>
    <row r="301">
      <c r="C301" s="54">
        <v>43371.0</v>
      </c>
      <c r="D301" s="58">
        <f t="shared" ref="D301:E301" si="1018">IF(D300+$H$12&gt;$G$16,$H$12,D300+$H$12)</f>
        <v>9540</v>
      </c>
      <c r="E301" s="56">
        <f t="shared" si="1018"/>
        <v>9540</v>
      </c>
      <c r="F301" s="58">
        <f t="shared" si="74"/>
        <v>9540</v>
      </c>
      <c r="G301" s="42" t="str">
        <f t="shared" si="75"/>
        <v/>
      </c>
      <c r="H301" s="58" t="str">
        <f t="shared" ref="H301:I301" si="1019">if(E301=$H$12,1,"")</f>
        <v/>
      </c>
      <c r="I301" s="42" t="str">
        <f t="shared" si="1019"/>
        <v/>
      </c>
      <c r="J301" s="47" t="str">
        <f t="shared" si="4"/>
        <v/>
      </c>
      <c r="L301" s="54">
        <v>43371.0</v>
      </c>
      <c r="M301" s="56">
        <f t="shared" ref="M301:N301" si="1020">IF(M300+$H$12&gt;$G$16,$H$12,M300+$H$12)</f>
        <v>6890</v>
      </c>
      <c r="N301" s="56">
        <f t="shared" si="1020"/>
        <v>6890</v>
      </c>
      <c r="O301" s="56">
        <f t="shared" si="10"/>
        <v>6890</v>
      </c>
      <c r="P301" s="42" t="str">
        <f t="shared" ref="P301:R301" si="1021">if(M301=$H$12,1,"")</f>
        <v/>
      </c>
      <c r="Q301" s="44" t="str">
        <f t="shared" si="1021"/>
        <v/>
      </c>
      <c r="R301" s="42" t="str">
        <f t="shared" si="1021"/>
        <v/>
      </c>
      <c r="S301" s="47" t="str">
        <f t="shared" si="7"/>
        <v/>
      </c>
    </row>
    <row r="302">
      <c r="C302" s="54">
        <v>43372.0</v>
      </c>
      <c r="D302" s="58">
        <f t="shared" ref="D302:E302" si="1022">IF(D301+$H$12&gt;$G$16,$H$12,D301+$H$12)</f>
        <v>10070</v>
      </c>
      <c r="E302" s="56">
        <f t="shared" si="1022"/>
        <v>10070</v>
      </c>
      <c r="F302" s="58">
        <f t="shared" si="74"/>
        <v>10070</v>
      </c>
      <c r="G302" s="42" t="str">
        <f t="shared" si="75"/>
        <v/>
      </c>
      <c r="H302" s="58" t="str">
        <f t="shared" ref="H302:I302" si="1023">if(E302=$H$12,1,"")</f>
        <v/>
      </c>
      <c r="I302" s="42" t="str">
        <f t="shared" si="1023"/>
        <v/>
      </c>
      <c r="J302" s="47" t="str">
        <f t="shared" si="4"/>
        <v/>
      </c>
      <c r="L302" s="54">
        <v>43372.0</v>
      </c>
      <c r="M302" s="56">
        <f t="shared" ref="M302:N302" si="1024">IF(M301+$H$12&gt;$G$16,$H$12,M301+$H$12)</f>
        <v>7420</v>
      </c>
      <c r="N302" s="56">
        <f t="shared" si="1024"/>
        <v>7420</v>
      </c>
      <c r="O302" s="56">
        <f t="shared" si="10"/>
        <v>7420</v>
      </c>
      <c r="P302" s="42" t="str">
        <f t="shared" ref="P302:R302" si="1025">if(M302=$H$12,1,"")</f>
        <v/>
      </c>
      <c r="Q302" s="44" t="str">
        <f t="shared" si="1025"/>
        <v/>
      </c>
      <c r="R302" s="42" t="str">
        <f t="shared" si="1025"/>
        <v/>
      </c>
      <c r="S302" s="47" t="str">
        <f t="shared" si="7"/>
        <v/>
      </c>
    </row>
    <row r="303">
      <c r="C303" s="54">
        <v>43373.0</v>
      </c>
      <c r="D303" s="58">
        <f t="shared" ref="D303:E303" si="1026">IF(D302+$H$12&gt;$G$16,$H$12,D302+$H$12)</f>
        <v>10600</v>
      </c>
      <c r="E303" s="56">
        <f t="shared" si="1026"/>
        <v>10600</v>
      </c>
      <c r="F303" s="58">
        <f t="shared" si="74"/>
        <v>10600</v>
      </c>
      <c r="G303" s="42" t="str">
        <f t="shared" si="75"/>
        <v/>
      </c>
      <c r="H303" s="58" t="str">
        <f t="shared" ref="H303:I303" si="1027">if(E303=$H$12,1,"")</f>
        <v/>
      </c>
      <c r="I303" s="42" t="str">
        <f t="shared" si="1027"/>
        <v/>
      </c>
      <c r="J303" s="47" t="str">
        <f t="shared" si="4"/>
        <v/>
      </c>
      <c r="L303" s="54">
        <v>43373.0</v>
      </c>
      <c r="M303" s="56">
        <f t="shared" ref="M303:N303" si="1028">IF(M302+$H$12&gt;$G$16,$H$12,M302+$H$12)</f>
        <v>7950</v>
      </c>
      <c r="N303" s="56">
        <f t="shared" si="1028"/>
        <v>7950</v>
      </c>
      <c r="O303" s="56">
        <f t="shared" si="10"/>
        <v>7950</v>
      </c>
      <c r="P303" s="42" t="str">
        <f t="shared" ref="P303:R303" si="1029">if(M303=$H$12,1,"")</f>
        <v/>
      </c>
      <c r="Q303" s="44" t="str">
        <f t="shared" si="1029"/>
        <v/>
      </c>
      <c r="R303" s="42" t="str">
        <f t="shared" si="1029"/>
        <v/>
      </c>
      <c r="S303" s="47" t="str">
        <f t="shared" si="7"/>
        <v/>
      </c>
    </row>
    <row r="304">
      <c r="C304" s="54">
        <v>43374.0</v>
      </c>
      <c r="D304" s="58">
        <f t="shared" ref="D304:E304" si="1030">IF(D303+$H$12&gt;$G$16,$H$12,D303+$H$12)</f>
        <v>11130</v>
      </c>
      <c r="E304" s="56">
        <f t="shared" si="1030"/>
        <v>11130</v>
      </c>
      <c r="F304" s="58">
        <f t="shared" si="74"/>
        <v>11130</v>
      </c>
      <c r="G304" s="42" t="str">
        <f t="shared" si="75"/>
        <v/>
      </c>
      <c r="H304" s="58" t="str">
        <f t="shared" ref="H304:I304" si="1031">if(E304=$H$12,1,"")</f>
        <v/>
      </c>
      <c r="I304" s="42" t="str">
        <f t="shared" si="1031"/>
        <v/>
      </c>
      <c r="J304" s="47" t="str">
        <f t="shared" si="4"/>
        <v/>
      </c>
      <c r="L304" s="54">
        <v>43374.0</v>
      </c>
      <c r="M304" s="56">
        <f t="shared" ref="M304:N304" si="1032">IF(M303+$H$12&gt;$G$16,$H$12,M303+$H$12)</f>
        <v>8480</v>
      </c>
      <c r="N304" s="56">
        <f t="shared" si="1032"/>
        <v>8480</v>
      </c>
      <c r="O304" s="56">
        <f t="shared" si="10"/>
        <v>8480</v>
      </c>
      <c r="P304" s="42" t="str">
        <f t="shared" ref="P304:R304" si="1033">if(M304=$H$12,1,"")</f>
        <v/>
      </c>
      <c r="Q304" s="44" t="str">
        <f t="shared" si="1033"/>
        <v/>
      </c>
      <c r="R304" s="42" t="str">
        <f t="shared" si="1033"/>
        <v/>
      </c>
      <c r="S304" s="47" t="str">
        <f t="shared" si="7"/>
        <v/>
      </c>
    </row>
    <row r="305">
      <c r="C305" s="54">
        <v>43375.0</v>
      </c>
      <c r="D305" s="58">
        <f t="shared" ref="D305:E305" si="1034">IF(D304+$H$12&gt;$G$16,$H$12,D304+$H$12)</f>
        <v>11660</v>
      </c>
      <c r="E305" s="56">
        <f t="shared" si="1034"/>
        <v>11660</v>
      </c>
      <c r="F305" s="58">
        <f t="shared" si="74"/>
        <v>11660</v>
      </c>
      <c r="G305" s="42" t="str">
        <f t="shared" si="75"/>
        <v/>
      </c>
      <c r="H305" s="58" t="str">
        <f t="shared" ref="H305:I305" si="1035">if(E305=$H$12,1,"")</f>
        <v/>
      </c>
      <c r="I305" s="42" t="str">
        <f t="shared" si="1035"/>
        <v/>
      </c>
      <c r="J305" s="47" t="str">
        <f t="shared" si="4"/>
        <v/>
      </c>
      <c r="L305" s="54">
        <v>43375.0</v>
      </c>
      <c r="M305" s="56">
        <f t="shared" ref="M305:N305" si="1036">IF(M304+$H$12&gt;$G$16,$H$12,M304+$H$12)</f>
        <v>9010</v>
      </c>
      <c r="N305" s="56">
        <f t="shared" si="1036"/>
        <v>9010</v>
      </c>
      <c r="O305" s="56">
        <f t="shared" si="10"/>
        <v>9010</v>
      </c>
      <c r="P305" s="42" t="str">
        <f t="shared" ref="P305:R305" si="1037">if(M305=$H$12,1,"")</f>
        <v/>
      </c>
      <c r="Q305" s="44" t="str">
        <f t="shared" si="1037"/>
        <v/>
      </c>
      <c r="R305" s="42" t="str">
        <f t="shared" si="1037"/>
        <v/>
      </c>
      <c r="S305" s="47" t="str">
        <f t="shared" si="7"/>
        <v/>
      </c>
    </row>
    <row r="306">
      <c r="C306" s="54">
        <v>43376.0</v>
      </c>
      <c r="D306" s="58">
        <f t="shared" ref="D306:E306" si="1038">IF(D305+$H$12&gt;$G$16,$H$12,D305+$H$12)</f>
        <v>12190</v>
      </c>
      <c r="E306" s="56">
        <f t="shared" si="1038"/>
        <v>12190</v>
      </c>
      <c r="F306" s="58">
        <f t="shared" si="74"/>
        <v>12190</v>
      </c>
      <c r="G306" s="42" t="str">
        <f t="shared" si="75"/>
        <v/>
      </c>
      <c r="H306" s="58" t="str">
        <f t="shared" ref="H306:I306" si="1039">if(E306=$H$12,1,"")</f>
        <v/>
      </c>
      <c r="I306" s="42" t="str">
        <f t="shared" si="1039"/>
        <v/>
      </c>
      <c r="J306" s="47" t="str">
        <f t="shared" si="4"/>
        <v/>
      </c>
      <c r="L306" s="54">
        <v>43376.0</v>
      </c>
      <c r="M306" s="56">
        <f t="shared" ref="M306:N306" si="1040">IF(M305+$H$12&gt;$G$16,$H$12,M305+$H$12)</f>
        <v>9540</v>
      </c>
      <c r="N306" s="56">
        <f t="shared" si="1040"/>
        <v>9540</v>
      </c>
      <c r="O306" s="56">
        <f t="shared" si="10"/>
        <v>9540</v>
      </c>
      <c r="P306" s="42" t="str">
        <f t="shared" ref="P306:R306" si="1041">if(M306=$H$12,1,"")</f>
        <v/>
      </c>
      <c r="Q306" s="44" t="str">
        <f t="shared" si="1041"/>
        <v/>
      </c>
      <c r="R306" s="42" t="str">
        <f t="shared" si="1041"/>
        <v/>
      </c>
      <c r="S306" s="47" t="str">
        <f t="shared" si="7"/>
        <v/>
      </c>
    </row>
    <row r="307">
      <c r="C307" s="54">
        <v>43377.0</v>
      </c>
      <c r="D307" s="58">
        <f t="shared" ref="D307:E307" si="1042">IF(D306+$H$12&gt;$G$16,$H$12,D306+$H$12)</f>
        <v>12720</v>
      </c>
      <c r="E307" s="56">
        <f t="shared" si="1042"/>
        <v>12720</v>
      </c>
      <c r="F307" s="58">
        <f t="shared" si="74"/>
        <v>12720</v>
      </c>
      <c r="G307" s="42" t="str">
        <f t="shared" si="75"/>
        <v/>
      </c>
      <c r="H307" s="58" t="str">
        <f t="shared" ref="H307:I307" si="1043">if(E307=$H$12,1,"")</f>
        <v/>
      </c>
      <c r="I307" s="42" t="str">
        <f t="shared" si="1043"/>
        <v/>
      </c>
      <c r="J307" s="47" t="str">
        <f t="shared" si="4"/>
        <v/>
      </c>
      <c r="L307" s="54">
        <v>43377.0</v>
      </c>
      <c r="M307" s="56">
        <f t="shared" ref="M307:N307" si="1044">IF(M306+$H$12&gt;$G$16,$H$12,M306+$H$12)</f>
        <v>10070</v>
      </c>
      <c r="N307" s="56">
        <f t="shared" si="1044"/>
        <v>10070</v>
      </c>
      <c r="O307" s="56">
        <f t="shared" si="10"/>
        <v>10070</v>
      </c>
      <c r="P307" s="42" t="str">
        <f t="shared" ref="P307:R307" si="1045">if(M307=$H$12,1,"")</f>
        <v/>
      </c>
      <c r="Q307" s="44" t="str">
        <f t="shared" si="1045"/>
        <v/>
      </c>
      <c r="R307" s="42" t="str">
        <f t="shared" si="1045"/>
        <v/>
      </c>
      <c r="S307" s="47" t="str">
        <f t="shared" si="7"/>
        <v/>
      </c>
    </row>
    <row r="308">
      <c r="C308" s="54">
        <v>43378.0</v>
      </c>
      <c r="D308" s="58">
        <f t="shared" ref="D308:E308" si="1046">IF(D307+$H$12&gt;$G$16,$H$12,D307+$H$12)</f>
        <v>13250</v>
      </c>
      <c r="E308" s="56">
        <f t="shared" si="1046"/>
        <v>13250</v>
      </c>
      <c r="F308" s="58">
        <f t="shared" si="74"/>
        <v>13250</v>
      </c>
      <c r="G308" s="42" t="str">
        <f t="shared" si="75"/>
        <v/>
      </c>
      <c r="H308" s="58" t="str">
        <f t="shared" ref="H308:I308" si="1047">if(E308=$H$12,1,"")</f>
        <v/>
      </c>
      <c r="I308" s="42" t="str">
        <f t="shared" si="1047"/>
        <v/>
      </c>
      <c r="J308" s="47" t="str">
        <f t="shared" si="4"/>
        <v/>
      </c>
      <c r="L308" s="54">
        <v>43378.0</v>
      </c>
      <c r="M308" s="56">
        <f t="shared" ref="M308:N308" si="1048">IF(M307+$H$12&gt;$G$16,$H$12,M307+$H$12)</f>
        <v>10600</v>
      </c>
      <c r="N308" s="56">
        <f t="shared" si="1048"/>
        <v>10600</v>
      </c>
      <c r="O308" s="56">
        <f t="shared" si="10"/>
        <v>10600</v>
      </c>
      <c r="P308" s="42" t="str">
        <f t="shared" ref="P308:R308" si="1049">if(M308=$H$12,1,"")</f>
        <v/>
      </c>
      <c r="Q308" s="44" t="str">
        <f t="shared" si="1049"/>
        <v/>
      </c>
      <c r="R308" s="42" t="str">
        <f t="shared" si="1049"/>
        <v/>
      </c>
      <c r="S308" s="47" t="str">
        <f t="shared" si="7"/>
        <v/>
      </c>
    </row>
    <row r="309">
      <c r="C309" s="54">
        <v>43379.0</v>
      </c>
      <c r="D309" s="58">
        <f t="shared" ref="D309:E309" si="1050">IF(D308+$H$12&gt;$G$16,$H$12,D308+$H$12)</f>
        <v>13780</v>
      </c>
      <c r="E309" s="56">
        <f t="shared" si="1050"/>
        <v>13780</v>
      </c>
      <c r="F309" s="58">
        <f t="shared" si="74"/>
        <v>13780</v>
      </c>
      <c r="G309" s="42" t="str">
        <f t="shared" si="75"/>
        <v/>
      </c>
      <c r="H309" s="58" t="str">
        <f t="shared" ref="H309:I309" si="1051">if(E309=$H$12,1,"")</f>
        <v/>
      </c>
      <c r="I309" s="42" t="str">
        <f t="shared" si="1051"/>
        <v/>
      </c>
      <c r="J309" s="47" t="str">
        <f t="shared" si="4"/>
        <v/>
      </c>
      <c r="L309" s="54">
        <v>43379.0</v>
      </c>
      <c r="M309" s="56">
        <f t="shared" ref="M309:N309" si="1052">IF(M308+$H$12&gt;$G$16,$H$12,M308+$H$12)</f>
        <v>11130</v>
      </c>
      <c r="N309" s="56">
        <f t="shared" si="1052"/>
        <v>11130</v>
      </c>
      <c r="O309" s="56">
        <f t="shared" si="10"/>
        <v>11130</v>
      </c>
      <c r="P309" s="42" t="str">
        <f t="shared" ref="P309:R309" si="1053">if(M309=$H$12,1,"")</f>
        <v/>
      </c>
      <c r="Q309" s="44" t="str">
        <f t="shared" si="1053"/>
        <v/>
      </c>
      <c r="R309" s="42" t="str">
        <f t="shared" si="1053"/>
        <v/>
      </c>
      <c r="S309" s="47" t="str">
        <f t="shared" si="7"/>
        <v/>
      </c>
    </row>
    <row r="310">
      <c r="C310" s="54">
        <v>43380.0</v>
      </c>
      <c r="D310" s="58">
        <f t="shared" ref="D310:E310" si="1054">IF(D309+$H$12&gt;$G$16,$H$12,D309+$H$12)</f>
        <v>14310</v>
      </c>
      <c r="E310" s="56">
        <f t="shared" si="1054"/>
        <v>14310</v>
      </c>
      <c r="F310" s="58">
        <f t="shared" si="74"/>
        <v>14310</v>
      </c>
      <c r="G310" s="42" t="str">
        <f t="shared" si="75"/>
        <v/>
      </c>
      <c r="H310" s="58" t="str">
        <f t="shared" ref="H310:I310" si="1055">if(E310=$H$12,1,"")</f>
        <v/>
      </c>
      <c r="I310" s="42" t="str">
        <f t="shared" si="1055"/>
        <v/>
      </c>
      <c r="J310" s="47" t="str">
        <f t="shared" si="4"/>
        <v/>
      </c>
      <c r="L310" s="54">
        <v>43380.0</v>
      </c>
      <c r="M310" s="56">
        <f t="shared" ref="M310:N310" si="1056">IF(M309+$H$12&gt;$G$16,$H$12,M309+$H$12)</f>
        <v>11660</v>
      </c>
      <c r="N310" s="56">
        <f t="shared" si="1056"/>
        <v>11660</v>
      </c>
      <c r="O310" s="56">
        <f t="shared" si="10"/>
        <v>11660</v>
      </c>
      <c r="P310" s="42" t="str">
        <f t="shared" ref="P310:R310" si="1057">if(M310=$H$12,1,"")</f>
        <v/>
      </c>
      <c r="Q310" s="44" t="str">
        <f t="shared" si="1057"/>
        <v/>
      </c>
      <c r="R310" s="42" t="str">
        <f t="shared" si="1057"/>
        <v/>
      </c>
      <c r="S310" s="47" t="str">
        <f t="shared" si="7"/>
        <v/>
      </c>
    </row>
    <row r="311">
      <c r="C311" s="54">
        <v>43381.0</v>
      </c>
      <c r="D311" s="58">
        <f t="shared" ref="D311:E311" si="1058">IF(D310+$H$12&gt;$G$16,$H$12,D310+$H$12)</f>
        <v>14840</v>
      </c>
      <c r="E311" s="56">
        <f t="shared" si="1058"/>
        <v>14840</v>
      </c>
      <c r="F311" s="58">
        <f t="shared" si="74"/>
        <v>14840</v>
      </c>
      <c r="G311" s="42" t="str">
        <f t="shared" si="75"/>
        <v/>
      </c>
      <c r="H311" s="58" t="str">
        <f t="shared" ref="H311:I311" si="1059">if(E311=$H$12,1,"")</f>
        <v/>
      </c>
      <c r="I311" s="42" t="str">
        <f t="shared" si="1059"/>
        <v/>
      </c>
      <c r="J311" s="47" t="str">
        <f t="shared" si="4"/>
        <v/>
      </c>
      <c r="L311" s="54">
        <v>43381.0</v>
      </c>
      <c r="M311" s="56">
        <f t="shared" ref="M311:N311" si="1060">IF(M310+$H$12&gt;$G$16,$H$12,M310+$H$12)</f>
        <v>12190</v>
      </c>
      <c r="N311" s="56">
        <f t="shared" si="1060"/>
        <v>12190</v>
      </c>
      <c r="O311" s="56">
        <f t="shared" si="10"/>
        <v>12190</v>
      </c>
      <c r="P311" s="42" t="str">
        <f t="shared" ref="P311:R311" si="1061">if(M311=$H$12,1,"")</f>
        <v/>
      </c>
      <c r="Q311" s="44" t="str">
        <f t="shared" si="1061"/>
        <v/>
      </c>
      <c r="R311" s="42" t="str">
        <f t="shared" si="1061"/>
        <v/>
      </c>
      <c r="S311" s="47" t="str">
        <f t="shared" si="7"/>
        <v/>
      </c>
    </row>
    <row r="312">
      <c r="C312" s="54">
        <v>43382.0</v>
      </c>
      <c r="D312" s="58">
        <f t="shared" ref="D312:E312" si="1062">IF(D311+$H$12&gt;$G$16,$H$12,D311+$H$12)</f>
        <v>15370</v>
      </c>
      <c r="E312" s="56">
        <f t="shared" si="1062"/>
        <v>15370</v>
      </c>
      <c r="F312" s="58">
        <f t="shared" si="74"/>
        <v>15370</v>
      </c>
      <c r="G312" s="42" t="str">
        <f t="shared" si="75"/>
        <v/>
      </c>
      <c r="H312" s="58" t="str">
        <f t="shared" ref="H312:I312" si="1063">if(E312=$H$12,1,"")</f>
        <v/>
      </c>
      <c r="I312" s="42" t="str">
        <f t="shared" si="1063"/>
        <v/>
      </c>
      <c r="J312" s="47" t="str">
        <f t="shared" si="4"/>
        <v/>
      </c>
      <c r="L312" s="54">
        <v>43382.0</v>
      </c>
      <c r="M312" s="56">
        <f t="shared" ref="M312:N312" si="1064">IF(M311+$H$12&gt;$G$16,$H$12,M311+$H$12)</f>
        <v>12720</v>
      </c>
      <c r="N312" s="56">
        <f t="shared" si="1064"/>
        <v>12720</v>
      </c>
      <c r="O312" s="56">
        <f t="shared" si="10"/>
        <v>12720</v>
      </c>
      <c r="P312" s="42" t="str">
        <f t="shared" ref="P312:R312" si="1065">if(M312=$H$12,1,"")</f>
        <v/>
      </c>
      <c r="Q312" s="44" t="str">
        <f t="shared" si="1065"/>
        <v/>
      </c>
      <c r="R312" s="42" t="str">
        <f t="shared" si="1065"/>
        <v/>
      </c>
      <c r="S312" s="47" t="str">
        <f t="shared" si="7"/>
        <v/>
      </c>
    </row>
    <row r="313">
      <c r="C313" s="54">
        <v>43383.0</v>
      </c>
      <c r="D313" s="58">
        <f t="shared" ref="D313:E313" si="1066">IF(D312+$H$12&gt;$G$16,$H$12,D312+$H$12)</f>
        <v>15900</v>
      </c>
      <c r="E313" s="56">
        <f t="shared" si="1066"/>
        <v>15900</v>
      </c>
      <c r="F313" s="58">
        <f t="shared" si="74"/>
        <v>15900</v>
      </c>
      <c r="G313" s="42" t="str">
        <f t="shared" si="75"/>
        <v/>
      </c>
      <c r="H313" s="58" t="str">
        <f t="shared" ref="H313:I313" si="1067">if(E313=$H$12,1,"")</f>
        <v/>
      </c>
      <c r="I313" s="42" t="str">
        <f t="shared" si="1067"/>
        <v/>
      </c>
      <c r="J313" s="47" t="str">
        <f t="shared" si="4"/>
        <v/>
      </c>
      <c r="L313" s="54">
        <v>43383.0</v>
      </c>
      <c r="M313" s="56">
        <f t="shared" ref="M313:N313" si="1068">IF(M312+$H$12&gt;$G$16,$H$12,M312+$H$12)</f>
        <v>13250</v>
      </c>
      <c r="N313" s="56">
        <f t="shared" si="1068"/>
        <v>13250</v>
      </c>
      <c r="O313" s="56">
        <f t="shared" si="10"/>
        <v>13250</v>
      </c>
      <c r="P313" s="42" t="str">
        <f t="shared" ref="P313:R313" si="1069">if(M313=$H$12,1,"")</f>
        <v/>
      </c>
      <c r="Q313" s="44" t="str">
        <f t="shared" si="1069"/>
        <v/>
      </c>
      <c r="R313" s="42" t="str">
        <f t="shared" si="1069"/>
        <v/>
      </c>
      <c r="S313" s="47" t="str">
        <f t="shared" si="7"/>
        <v/>
      </c>
    </row>
    <row r="314">
      <c r="C314" s="54">
        <v>43384.0</v>
      </c>
      <c r="D314" s="58">
        <f t="shared" ref="D314:E314" si="1070">IF(D313+$H$12&gt;$G$16,$H$12,D313+$H$12)</f>
        <v>16430</v>
      </c>
      <c r="E314" s="56">
        <f t="shared" si="1070"/>
        <v>16430</v>
      </c>
      <c r="F314" s="58">
        <f t="shared" si="74"/>
        <v>16430</v>
      </c>
      <c r="G314" s="42" t="str">
        <f t="shared" si="75"/>
        <v/>
      </c>
      <c r="H314" s="58" t="str">
        <f t="shared" ref="H314:I314" si="1071">if(E314=$H$12,1,"")</f>
        <v/>
      </c>
      <c r="I314" s="42" t="str">
        <f t="shared" si="1071"/>
        <v/>
      </c>
      <c r="J314" s="47" t="str">
        <f t="shared" si="4"/>
        <v/>
      </c>
      <c r="L314" s="54">
        <v>43384.0</v>
      </c>
      <c r="M314" s="56">
        <f t="shared" ref="M314:N314" si="1072">IF(M313+$H$12&gt;$G$16,$H$12,M313+$H$12)</f>
        <v>13780</v>
      </c>
      <c r="N314" s="56">
        <f t="shared" si="1072"/>
        <v>13780</v>
      </c>
      <c r="O314" s="56">
        <f t="shared" si="10"/>
        <v>13780</v>
      </c>
      <c r="P314" s="42" t="str">
        <f t="shared" ref="P314:R314" si="1073">if(M314=$H$12,1,"")</f>
        <v/>
      </c>
      <c r="Q314" s="44" t="str">
        <f t="shared" si="1073"/>
        <v/>
      </c>
      <c r="R314" s="42" t="str">
        <f t="shared" si="1073"/>
        <v/>
      </c>
      <c r="S314" s="47" t="str">
        <f t="shared" si="7"/>
        <v/>
      </c>
    </row>
    <row r="315">
      <c r="C315" s="54">
        <v>43385.0</v>
      </c>
      <c r="D315" s="58">
        <f t="shared" ref="D315:E315" si="1074">IF(D314+$H$12&gt;$G$16,$H$12,D314+$H$12)</f>
        <v>16960</v>
      </c>
      <c r="E315" s="56">
        <f t="shared" si="1074"/>
        <v>16960</v>
      </c>
      <c r="F315" s="58">
        <f t="shared" si="74"/>
        <v>16960</v>
      </c>
      <c r="G315" s="42" t="str">
        <f t="shared" si="75"/>
        <v/>
      </c>
      <c r="H315" s="58" t="str">
        <f t="shared" ref="H315:I315" si="1075">if(E315=$H$12,1,"")</f>
        <v/>
      </c>
      <c r="I315" s="42" t="str">
        <f t="shared" si="1075"/>
        <v/>
      </c>
      <c r="J315" s="47" t="str">
        <f t="shared" si="4"/>
        <v/>
      </c>
      <c r="L315" s="54">
        <v>43385.0</v>
      </c>
      <c r="M315" s="56">
        <f t="shared" ref="M315:N315" si="1076">IF(M314+$H$12&gt;$G$16,$H$12,M314+$H$12)</f>
        <v>14310</v>
      </c>
      <c r="N315" s="56">
        <f t="shared" si="1076"/>
        <v>14310</v>
      </c>
      <c r="O315" s="56">
        <f t="shared" si="10"/>
        <v>14310</v>
      </c>
      <c r="P315" s="42" t="str">
        <f t="shared" ref="P315:R315" si="1077">if(M315=$H$12,1,"")</f>
        <v/>
      </c>
      <c r="Q315" s="44" t="str">
        <f t="shared" si="1077"/>
        <v/>
      </c>
      <c r="R315" s="42" t="str">
        <f t="shared" si="1077"/>
        <v/>
      </c>
      <c r="S315" s="47" t="str">
        <f t="shared" si="7"/>
        <v/>
      </c>
    </row>
    <row r="316">
      <c r="C316" s="54">
        <v>43386.0</v>
      </c>
      <c r="D316" s="58">
        <f t="shared" ref="D316:E316" si="1078">IF(D315+$H$12&gt;$G$16,$H$12,D315+$H$12)</f>
        <v>17490</v>
      </c>
      <c r="E316" s="56">
        <f t="shared" si="1078"/>
        <v>17490</v>
      </c>
      <c r="F316" s="58">
        <f t="shared" si="74"/>
        <v>17490</v>
      </c>
      <c r="G316" s="42" t="str">
        <f t="shared" si="75"/>
        <v/>
      </c>
      <c r="H316" s="58" t="str">
        <f t="shared" ref="H316:I316" si="1079">if(E316=$H$12,1,"")</f>
        <v/>
      </c>
      <c r="I316" s="42" t="str">
        <f t="shared" si="1079"/>
        <v/>
      </c>
      <c r="J316" s="47" t="str">
        <f t="shared" si="4"/>
        <v/>
      </c>
      <c r="L316" s="54">
        <v>43386.0</v>
      </c>
      <c r="M316" s="56">
        <f t="shared" ref="M316:N316" si="1080">IF(M315+$H$12&gt;$G$16,$H$12,M315+$H$12)</f>
        <v>14840</v>
      </c>
      <c r="N316" s="56">
        <f t="shared" si="1080"/>
        <v>14840</v>
      </c>
      <c r="O316" s="56">
        <f t="shared" si="10"/>
        <v>14840</v>
      </c>
      <c r="P316" s="42" t="str">
        <f t="shared" ref="P316:R316" si="1081">if(M316=$H$12,1,"")</f>
        <v/>
      </c>
      <c r="Q316" s="44" t="str">
        <f t="shared" si="1081"/>
        <v/>
      </c>
      <c r="R316" s="42" t="str">
        <f t="shared" si="1081"/>
        <v/>
      </c>
      <c r="S316" s="47" t="str">
        <f t="shared" si="7"/>
        <v/>
      </c>
    </row>
    <row r="317">
      <c r="C317" s="54">
        <v>43387.0</v>
      </c>
      <c r="D317" s="58">
        <f t="shared" ref="D317:E317" si="1082">IF(D316+$H$12&gt;$G$16,$H$12,D316+$H$12)</f>
        <v>18020</v>
      </c>
      <c r="E317" s="56">
        <f t="shared" si="1082"/>
        <v>18020</v>
      </c>
      <c r="F317" s="58">
        <f t="shared" si="74"/>
        <v>18020</v>
      </c>
      <c r="G317" s="42" t="str">
        <f t="shared" si="75"/>
        <v/>
      </c>
      <c r="H317" s="58" t="str">
        <f t="shared" ref="H317:I317" si="1083">if(E317=$H$12,1,"")</f>
        <v/>
      </c>
      <c r="I317" s="42" t="str">
        <f t="shared" si="1083"/>
        <v/>
      </c>
      <c r="J317" s="47" t="str">
        <f t="shared" si="4"/>
        <v/>
      </c>
      <c r="L317" s="54">
        <v>43387.0</v>
      </c>
      <c r="M317" s="56">
        <f t="shared" ref="M317:N317" si="1084">IF(M316+$H$12&gt;$G$16,$H$12,M316+$H$12)</f>
        <v>15370</v>
      </c>
      <c r="N317" s="56">
        <f t="shared" si="1084"/>
        <v>15370</v>
      </c>
      <c r="O317" s="56">
        <f t="shared" si="10"/>
        <v>15370</v>
      </c>
      <c r="P317" s="42" t="str">
        <f t="shared" ref="P317:R317" si="1085">if(M317=$H$12,1,"")</f>
        <v/>
      </c>
      <c r="Q317" s="44" t="str">
        <f t="shared" si="1085"/>
        <v/>
      </c>
      <c r="R317" s="42" t="str">
        <f t="shared" si="1085"/>
        <v/>
      </c>
      <c r="S317" s="47" t="str">
        <f t="shared" si="7"/>
        <v/>
      </c>
    </row>
    <row r="318">
      <c r="C318" s="54">
        <v>43388.0</v>
      </c>
      <c r="D318" s="58">
        <f t="shared" ref="D318:E318" si="1086">IF(D317+$H$12&gt;$G$16,$H$12,D317+$H$12)</f>
        <v>18550</v>
      </c>
      <c r="E318" s="56">
        <f t="shared" si="1086"/>
        <v>18550</v>
      </c>
      <c r="F318" s="58">
        <f t="shared" si="74"/>
        <v>18550</v>
      </c>
      <c r="G318" s="42" t="str">
        <f t="shared" si="75"/>
        <v/>
      </c>
      <c r="H318" s="58" t="str">
        <f t="shared" ref="H318:I318" si="1087">if(E318=$H$12,1,"")</f>
        <v/>
      </c>
      <c r="I318" s="42" t="str">
        <f t="shared" si="1087"/>
        <v/>
      </c>
      <c r="J318" s="47" t="str">
        <f t="shared" si="4"/>
        <v/>
      </c>
      <c r="L318" s="54">
        <v>43388.0</v>
      </c>
      <c r="M318" s="56">
        <f t="shared" ref="M318:N318" si="1088">IF(M317+$H$12&gt;$G$16,$H$12,M317+$H$12)</f>
        <v>15900</v>
      </c>
      <c r="N318" s="56">
        <f t="shared" si="1088"/>
        <v>15900</v>
      </c>
      <c r="O318" s="56">
        <f t="shared" si="10"/>
        <v>15900</v>
      </c>
      <c r="P318" s="42" t="str">
        <f t="shared" ref="P318:R318" si="1089">if(M318=$H$12,1,"")</f>
        <v/>
      </c>
      <c r="Q318" s="44" t="str">
        <f t="shared" si="1089"/>
        <v/>
      </c>
      <c r="R318" s="42" t="str">
        <f t="shared" si="1089"/>
        <v/>
      </c>
      <c r="S318" s="47" t="str">
        <f t="shared" si="7"/>
        <v/>
      </c>
    </row>
    <row r="319">
      <c r="C319" s="54">
        <v>43389.0</v>
      </c>
      <c r="D319" s="58">
        <f t="shared" ref="D319:E319" si="1090">IF(D318+$H$12&gt;$G$16,$H$12,D318+$H$12)</f>
        <v>19080</v>
      </c>
      <c r="E319" s="56">
        <f t="shared" si="1090"/>
        <v>19080</v>
      </c>
      <c r="F319" s="58">
        <f t="shared" si="74"/>
        <v>19080</v>
      </c>
      <c r="G319" s="42" t="str">
        <f t="shared" si="75"/>
        <v/>
      </c>
      <c r="H319" s="58" t="str">
        <f t="shared" ref="H319:I319" si="1091">if(E319=$H$12,1,"")</f>
        <v/>
      </c>
      <c r="I319" s="42" t="str">
        <f t="shared" si="1091"/>
        <v/>
      </c>
      <c r="J319" s="47" t="str">
        <f t="shared" si="4"/>
        <v/>
      </c>
      <c r="L319" s="54">
        <v>43389.0</v>
      </c>
      <c r="M319" s="56">
        <f t="shared" ref="M319:N319" si="1092">IF(M318+$H$12&gt;$G$16,$H$12,M318+$H$12)</f>
        <v>16430</v>
      </c>
      <c r="N319" s="56">
        <f t="shared" si="1092"/>
        <v>16430</v>
      </c>
      <c r="O319" s="56">
        <f t="shared" si="10"/>
        <v>16430</v>
      </c>
      <c r="P319" s="42" t="str">
        <f t="shared" ref="P319:R319" si="1093">if(M319=$H$12,1,"")</f>
        <v/>
      </c>
      <c r="Q319" s="44" t="str">
        <f t="shared" si="1093"/>
        <v/>
      </c>
      <c r="R319" s="42" t="str">
        <f t="shared" si="1093"/>
        <v/>
      </c>
      <c r="S319" s="47" t="str">
        <f t="shared" si="7"/>
        <v/>
      </c>
    </row>
    <row r="320">
      <c r="C320" s="54">
        <v>43390.0</v>
      </c>
      <c r="D320" s="58">
        <f t="shared" ref="D320:E320" si="1094">IF(D319+$H$12&gt;$G$16,$H$12,D319+$H$12)</f>
        <v>19610</v>
      </c>
      <c r="E320" s="56">
        <f t="shared" si="1094"/>
        <v>19610</v>
      </c>
      <c r="F320" s="58">
        <f t="shared" si="74"/>
        <v>19610</v>
      </c>
      <c r="G320" s="42" t="str">
        <f t="shared" si="75"/>
        <v/>
      </c>
      <c r="H320" s="58" t="str">
        <f t="shared" ref="H320:I320" si="1095">if(E320=$H$12,1,"")</f>
        <v/>
      </c>
      <c r="I320" s="42" t="str">
        <f t="shared" si="1095"/>
        <v/>
      </c>
      <c r="J320" s="47" t="str">
        <f t="shared" si="4"/>
        <v/>
      </c>
      <c r="L320" s="54">
        <v>43390.0</v>
      </c>
      <c r="M320" s="56">
        <f t="shared" ref="M320:N320" si="1096">IF(M319+$H$12&gt;$G$16,$H$12,M319+$H$12)</f>
        <v>16960</v>
      </c>
      <c r="N320" s="56">
        <f t="shared" si="1096"/>
        <v>16960</v>
      </c>
      <c r="O320" s="56">
        <f t="shared" si="10"/>
        <v>16960</v>
      </c>
      <c r="P320" s="42" t="str">
        <f t="shared" ref="P320:R320" si="1097">if(M320=$H$12,1,"")</f>
        <v/>
      </c>
      <c r="Q320" s="44" t="str">
        <f t="shared" si="1097"/>
        <v/>
      </c>
      <c r="R320" s="42" t="str">
        <f t="shared" si="1097"/>
        <v/>
      </c>
      <c r="S320" s="47" t="str">
        <f t="shared" si="7"/>
        <v/>
      </c>
    </row>
    <row r="321">
      <c r="C321" s="54">
        <v>43391.0</v>
      </c>
      <c r="D321" s="58">
        <f t="shared" ref="D321:E321" si="1098">IF(D320+$H$12&gt;$G$16,$H$12,D320+$H$12)</f>
        <v>530</v>
      </c>
      <c r="E321" s="56">
        <f t="shared" si="1098"/>
        <v>530</v>
      </c>
      <c r="F321" s="58">
        <f t="shared" si="74"/>
        <v>530</v>
      </c>
      <c r="G321" s="42">
        <f t="shared" si="75"/>
        <v>1</v>
      </c>
      <c r="H321" s="58">
        <f t="shared" ref="H321:I321" si="1099">if(E321=$H$12,1,"")</f>
        <v>1</v>
      </c>
      <c r="I321" s="42">
        <f t="shared" si="1099"/>
        <v>1</v>
      </c>
      <c r="J321" s="47">
        <f t="shared" si="4"/>
        <v>1</v>
      </c>
      <c r="L321" s="54">
        <v>43391.0</v>
      </c>
      <c r="M321" s="56">
        <f t="shared" ref="M321:N321" si="1100">IF(M320+$H$12&gt;$G$16,$H$12,M320+$H$12)</f>
        <v>17490</v>
      </c>
      <c r="N321" s="56">
        <f t="shared" si="1100"/>
        <v>17490</v>
      </c>
      <c r="O321" s="56">
        <f t="shared" si="10"/>
        <v>17490</v>
      </c>
      <c r="P321" s="42" t="str">
        <f t="shared" ref="P321:R321" si="1101">if(M321=$H$12,1,"")</f>
        <v/>
      </c>
      <c r="Q321" s="44" t="str">
        <f t="shared" si="1101"/>
        <v/>
      </c>
      <c r="R321" s="42" t="str">
        <f t="shared" si="1101"/>
        <v/>
      </c>
      <c r="S321" s="47" t="str">
        <f t="shared" si="7"/>
        <v/>
      </c>
    </row>
    <row r="322">
      <c r="C322" s="54">
        <v>43392.0</v>
      </c>
      <c r="D322" s="58">
        <f t="shared" ref="D322:E322" si="1102">IF(D321+$H$12&gt;$G$16,$H$12,D321+$H$12)</f>
        <v>1060</v>
      </c>
      <c r="E322" s="56">
        <f t="shared" si="1102"/>
        <v>1060</v>
      </c>
      <c r="F322" s="58">
        <f t="shared" si="74"/>
        <v>1060</v>
      </c>
      <c r="G322" s="42" t="str">
        <f t="shared" si="75"/>
        <v/>
      </c>
      <c r="H322" s="58" t="str">
        <f t="shared" ref="H322:I322" si="1103">if(E322=$H$12,1,"")</f>
        <v/>
      </c>
      <c r="I322" s="42" t="str">
        <f t="shared" si="1103"/>
        <v/>
      </c>
      <c r="J322" s="47" t="str">
        <f t="shared" si="4"/>
        <v/>
      </c>
      <c r="L322" s="54">
        <v>43392.0</v>
      </c>
      <c r="M322" s="56">
        <f t="shared" ref="M322:N322" si="1104">IF(M321+$H$12&gt;$G$16,$H$12,M321+$H$12)</f>
        <v>18020</v>
      </c>
      <c r="N322" s="56">
        <f t="shared" si="1104"/>
        <v>18020</v>
      </c>
      <c r="O322" s="56">
        <f t="shared" si="10"/>
        <v>18020</v>
      </c>
      <c r="P322" s="42" t="str">
        <f t="shared" ref="P322:R322" si="1105">if(M322=$H$12,1,"")</f>
        <v/>
      </c>
      <c r="Q322" s="44" t="str">
        <f t="shared" si="1105"/>
        <v/>
      </c>
      <c r="R322" s="42" t="str">
        <f t="shared" si="1105"/>
        <v/>
      </c>
      <c r="S322" s="47" t="str">
        <f t="shared" si="7"/>
        <v/>
      </c>
    </row>
    <row r="323">
      <c r="C323" s="54">
        <v>43393.0</v>
      </c>
      <c r="D323" s="58">
        <f t="shared" ref="D323:E323" si="1106">IF(D322+$H$12&gt;$G$16,$H$12,D322+$H$12)</f>
        <v>1590</v>
      </c>
      <c r="E323" s="56">
        <f t="shared" si="1106"/>
        <v>1590</v>
      </c>
      <c r="F323" s="58">
        <f t="shared" si="74"/>
        <v>1590</v>
      </c>
      <c r="G323" s="42" t="str">
        <f t="shared" si="75"/>
        <v/>
      </c>
      <c r="H323" s="58" t="str">
        <f t="shared" ref="H323:I323" si="1107">if(E323=$H$12,1,"")</f>
        <v/>
      </c>
      <c r="I323" s="42" t="str">
        <f t="shared" si="1107"/>
        <v/>
      </c>
      <c r="J323" s="47" t="str">
        <f t="shared" si="4"/>
        <v/>
      </c>
      <c r="L323" s="54">
        <v>43393.0</v>
      </c>
      <c r="M323" s="56">
        <f t="shared" ref="M323:N323" si="1108">IF(M322+$H$12&gt;$G$16,$H$12,M322+$H$12)</f>
        <v>18550</v>
      </c>
      <c r="N323" s="56">
        <f t="shared" si="1108"/>
        <v>18550</v>
      </c>
      <c r="O323" s="56">
        <f t="shared" si="10"/>
        <v>18550</v>
      </c>
      <c r="P323" s="42" t="str">
        <f t="shared" ref="P323:R323" si="1109">if(M323=$H$12,1,"")</f>
        <v/>
      </c>
      <c r="Q323" s="44" t="str">
        <f t="shared" si="1109"/>
        <v/>
      </c>
      <c r="R323" s="42" t="str">
        <f t="shared" si="1109"/>
        <v/>
      </c>
      <c r="S323" s="47" t="str">
        <f t="shared" si="7"/>
        <v/>
      </c>
    </row>
    <row r="324">
      <c r="C324" s="54">
        <v>43394.0</v>
      </c>
      <c r="D324" s="58">
        <f t="shared" ref="D324:E324" si="1110">IF(D323+$H$12&gt;$G$16,$H$12,D323+$H$12)</f>
        <v>2120</v>
      </c>
      <c r="E324" s="56">
        <f t="shared" si="1110"/>
        <v>2120</v>
      </c>
      <c r="F324" s="58">
        <f t="shared" si="74"/>
        <v>2120</v>
      </c>
      <c r="G324" s="42" t="str">
        <f t="shared" si="75"/>
        <v/>
      </c>
      <c r="H324" s="58" t="str">
        <f t="shared" ref="H324:I324" si="1111">if(E324=$H$12,1,"")</f>
        <v/>
      </c>
      <c r="I324" s="42" t="str">
        <f t="shared" si="1111"/>
        <v/>
      </c>
      <c r="J324" s="47" t="str">
        <f t="shared" si="4"/>
        <v/>
      </c>
      <c r="L324" s="54">
        <v>43394.0</v>
      </c>
      <c r="M324" s="56">
        <f t="shared" ref="M324:N324" si="1112">IF(M323+$H$12&gt;$G$16,$H$12,M323+$H$12)</f>
        <v>19080</v>
      </c>
      <c r="N324" s="56">
        <f t="shared" si="1112"/>
        <v>19080</v>
      </c>
      <c r="O324" s="56">
        <f t="shared" si="10"/>
        <v>19080</v>
      </c>
      <c r="P324" s="42" t="str">
        <f t="shared" ref="P324:R324" si="1113">if(M324=$H$12,1,"")</f>
        <v/>
      </c>
      <c r="Q324" s="44" t="str">
        <f t="shared" si="1113"/>
        <v/>
      </c>
      <c r="R324" s="42" t="str">
        <f t="shared" si="1113"/>
        <v/>
      </c>
      <c r="S324" s="47" t="str">
        <f t="shared" si="7"/>
        <v/>
      </c>
    </row>
    <row r="325">
      <c r="C325" s="54">
        <v>43395.0</v>
      </c>
      <c r="D325" s="58">
        <f t="shared" ref="D325:E325" si="1114">IF(D324+$H$12&gt;$G$16,$H$12,D324+$H$12)</f>
        <v>2650</v>
      </c>
      <c r="E325" s="56">
        <f t="shared" si="1114"/>
        <v>2650</v>
      </c>
      <c r="F325" s="58">
        <f t="shared" si="74"/>
        <v>2650</v>
      </c>
      <c r="G325" s="42" t="str">
        <f t="shared" si="75"/>
        <v/>
      </c>
      <c r="H325" s="58" t="str">
        <f t="shared" ref="H325:I325" si="1115">if(E325=$H$12,1,"")</f>
        <v/>
      </c>
      <c r="I325" s="42" t="str">
        <f t="shared" si="1115"/>
        <v/>
      </c>
      <c r="J325" s="47" t="str">
        <f t="shared" si="4"/>
        <v/>
      </c>
      <c r="L325" s="54">
        <v>43395.0</v>
      </c>
      <c r="M325" s="56">
        <f t="shared" ref="M325:N325" si="1116">IF(M324+$H$12&gt;$G$16,$H$12,M324+$H$12)</f>
        <v>19610</v>
      </c>
      <c r="N325" s="56">
        <f t="shared" si="1116"/>
        <v>19610</v>
      </c>
      <c r="O325" s="56">
        <f t="shared" si="10"/>
        <v>19610</v>
      </c>
      <c r="P325" s="42" t="str">
        <f t="shared" ref="P325:R325" si="1117">if(M325=$H$12,1,"")</f>
        <v/>
      </c>
      <c r="Q325" s="44" t="str">
        <f t="shared" si="1117"/>
        <v/>
      </c>
      <c r="R325" s="42" t="str">
        <f t="shared" si="1117"/>
        <v/>
      </c>
      <c r="S325" s="47" t="str">
        <f t="shared" si="7"/>
        <v/>
      </c>
    </row>
    <row r="326">
      <c r="C326" s="54">
        <v>43396.0</v>
      </c>
      <c r="D326" s="58">
        <f t="shared" ref="D326:E326" si="1118">IF(D325+$H$12&gt;$G$16,$H$12,D325+$H$12)</f>
        <v>3180</v>
      </c>
      <c r="E326" s="56">
        <f t="shared" si="1118"/>
        <v>3180</v>
      </c>
      <c r="F326" s="58">
        <f t="shared" si="74"/>
        <v>3180</v>
      </c>
      <c r="G326" s="42" t="str">
        <f t="shared" si="75"/>
        <v/>
      </c>
      <c r="H326" s="58" t="str">
        <f t="shared" ref="H326:I326" si="1119">if(E326=$H$12,1,"")</f>
        <v/>
      </c>
      <c r="I326" s="42" t="str">
        <f t="shared" si="1119"/>
        <v/>
      </c>
      <c r="J326" s="47" t="str">
        <f t="shared" si="4"/>
        <v/>
      </c>
      <c r="L326" s="54">
        <v>43396.0</v>
      </c>
      <c r="M326" s="56">
        <f t="shared" ref="M326:N326" si="1120">IF(M325+$H$12&gt;$G$16,$H$12,M325+$H$12)</f>
        <v>530</v>
      </c>
      <c r="N326" s="56">
        <f t="shared" si="1120"/>
        <v>530</v>
      </c>
      <c r="O326" s="56">
        <f t="shared" si="10"/>
        <v>530</v>
      </c>
      <c r="P326" s="42">
        <f t="shared" ref="P326:R326" si="1121">if(M326=$H$12,1,"")</f>
        <v>1</v>
      </c>
      <c r="Q326" s="44">
        <f t="shared" si="1121"/>
        <v>1</v>
      </c>
      <c r="R326" s="42">
        <f t="shared" si="1121"/>
        <v>1</v>
      </c>
      <c r="S326" s="47">
        <f t="shared" si="7"/>
        <v>1</v>
      </c>
    </row>
    <row r="327">
      <c r="C327" s="54">
        <v>43397.0</v>
      </c>
      <c r="D327" s="58">
        <f t="shared" ref="D327:E327" si="1122">IF(D326+$H$12&gt;$G$16,$H$12,D326+$H$12)</f>
        <v>3710</v>
      </c>
      <c r="E327" s="56">
        <f t="shared" si="1122"/>
        <v>3710</v>
      </c>
      <c r="F327" s="58">
        <f t="shared" si="74"/>
        <v>3710</v>
      </c>
      <c r="G327" s="42" t="str">
        <f t="shared" si="75"/>
        <v/>
      </c>
      <c r="H327" s="58" t="str">
        <f t="shared" ref="H327:I327" si="1123">if(E327=$H$12,1,"")</f>
        <v/>
      </c>
      <c r="I327" s="42" t="str">
        <f t="shared" si="1123"/>
        <v/>
      </c>
      <c r="J327" s="47" t="str">
        <f t="shared" si="4"/>
        <v/>
      </c>
      <c r="L327" s="54">
        <v>43397.0</v>
      </c>
      <c r="M327" s="56">
        <f t="shared" ref="M327:N327" si="1124">IF(M326+$H$12&gt;$G$16,$H$12,M326+$H$12)</f>
        <v>1060</v>
      </c>
      <c r="N327" s="56">
        <f t="shared" si="1124"/>
        <v>1060</v>
      </c>
      <c r="O327" s="56">
        <f t="shared" si="10"/>
        <v>1060</v>
      </c>
      <c r="P327" s="42" t="str">
        <f t="shared" ref="P327:R327" si="1125">if(M327=$H$12,1,"")</f>
        <v/>
      </c>
      <c r="Q327" s="44" t="str">
        <f t="shared" si="1125"/>
        <v/>
      </c>
      <c r="R327" s="42" t="str">
        <f t="shared" si="1125"/>
        <v/>
      </c>
      <c r="S327" s="47" t="str">
        <f t="shared" si="7"/>
        <v/>
      </c>
    </row>
    <row r="328">
      <c r="C328" s="54">
        <v>43398.0</v>
      </c>
      <c r="D328" s="58">
        <f t="shared" ref="D328:E328" si="1126">IF(D327+$H$12&gt;$G$16,$H$12,D327+$H$12)</f>
        <v>4240</v>
      </c>
      <c r="E328" s="56">
        <f t="shared" si="1126"/>
        <v>4240</v>
      </c>
      <c r="F328" s="58">
        <f t="shared" si="74"/>
        <v>4240</v>
      </c>
      <c r="G328" s="42" t="str">
        <f t="shared" si="75"/>
        <v/>
      </c>
      <c r="H328" s="58" t="str">
        <f t="shared" ref="H328:I328" si="1127">if(E328=$H$12,1,"")</f>
        <v/>
      </c>
      <c r="I328" s="42" t="str">
        <f t="shared" si="1127"/>
        <v/>
      </c>
      <c r="J328" s="47" t="str">
        <f t="shared" si="4"/>
        <v/>
      </c>
      <c r="L328" s="54">
        <v>43398.0</v>
      </c>
      <c r="M328" s="56">
        <f t="shared" ref="M328:N328" si="1128">IF(M327+$H$12&gt;$G$16,$H$12,M327+$H$12)</f>
        <v>1590</v>
      </c>
      <c r="N328" s="56">
        <f t="shared" si="1128"/>
        <v>1590</v>
      </c>
      <c r="O328" s="56">
        <f t="shared" si="10"/>
        <v>1590</v>
      </c>
      <c r="P328" s="42" t="str">
        <f t="shared" ref="P328:R328" si="1129">if(M328=$H$12,1,"")</f>
        <v/>
      </c>
      <c r="Q328" s="44" t="str">
        <f t="shared" si="1129"/>
        <v/>
      </c>
      <c r="R328" s="42" t="str">
        <f t="shared" si="1129"/>
        <v/>
      </c>
      <c r="S328" s="47" t="str">
        <f t="shared" si="7"/>
        <v/>
      </c>
    </row>
    <row r="329">
      <c r="C329" s="54">
        <v>43399.0</v>
      </c>
      <c r="D329" s="58">
        <f t="shared" ref="D329:E329" si="1130">IF(D328+$H$12&gt;$G$16,$H$12,D328+$H$12)</f>
        <v>4770</v>
      </c>
      <c r="E329" s="56">
        <f t="shared" si="1130"/>
        <v>4770</v>
      </c>
      <c r="F329" s="58">
        <f t="shared" si="74"/>
        <v>4770</v>
      </c>
      <c r="G329" s="42" t="str">
        <f t="shared" si="75"/>
        <v/>
      </c>
      <c r="H329" s="58" t="str">
        <f t="shared" ref="H329:I329" si="1131">if(E329=$H$12,1,"")</f>
        <v/>
      </c>
      <c r="I329" s="42" t="str">
        <f t="shared" si="1131"/>
        <v/>
      </c>
      <c r="J329" s="47" t="str">
        <f t="shared" si="4"/>
        <v/>
      </c>
      <c r="L329" s="54">
        <v>43399.0</v>
      </c>
      <c r="M329" s="56">
        <f t="shared" ref="M329:N329" si="1132">IF(M328+$H$12&gt;$G$16,$H$12,M328+$H$12)</f>
        <v>2120</v>
      </c>
      <c r="N329" s="56">
        <f t="shared" si="1132"/>
        <v>2120</v>
      </c>
      <c r="O329" s="56">
        <f t="shared" si="10"/>
        <v>2120</v>
      </c>
      <c r="P329" s="42" t="str">
        <f t="shared" ref="P329:R329" si="1133">if(M329=$H$12,1,"")</f>
        <v/>
      </c>
      <c r="Q329" s="44" t="str">
        <f t="shared" si="1133"/>
        <v/>
      </c>
      <c r="R329" s="42" t="str">
        <f t="shared" si="1133"/>
        <v/>
      </c>
      <c r="S329" s="47" t="str">
        <f t="shared" si="7"/>
        <v/>
      </c>
    </row>
    <row r="330">
      <c r="C330" s="54">
        <v>43400.0</v>
      </c>
      <c r="D330" s="58">
        <f t="shared" ref="D330:E330" si="1134">IF(D329+$H$12&gt;$G$16,$H$12,D329+$H$12)</f>
        <v>5300</v>
      </c>
      <c r="E330" s="56">
        <f t="shared" si="1134"/>
        <v>5300</v>
      </c>
      <c r="F330" s="58">
        <f t="shared" si="74"/>
        <v>5300</v>
      </c>
      <c r="G330" s="42" t="str">
        <f t="shared" si="75"/>
        <v/>
      </c>
      <c r="H330" s="58" t="str">
        <f t="shared" ref="H330:I330" si="1135">if(E330=$H$12,1,"")</f>
        <v/>
      </c>
      <c r="I330" s="42" t="str">
        <f t="shared" si="1135"/>
        <v/>
      </c>
      <c r="J330" s="47" t="str">
        <f t="shared" si="4"/>
        <v/>
      </c>
      <c r="L330" s="54">
        <v>43400.0</v>
      </c>
      <c r="M330" s="56">
        <f t="shared" ref="M330:N330" si="1136">IF(M329+$H$12&gt;$G$16,$H$12,M329+$H$12)</f>
        <v>2650</v>
      </c>
      <c r="N330" s="56">
        <f t="shared" si="1136"/>
        <v>2650</v>
      </c>
      <c r="O330" s="56">
        <f t="shared" si="10"/>
        <v>2650</v>
      </c>
      <c r="P330" s="42" t="str">
        <f t="shared" ref="P330:R330" si="1137">if(M330=$H$12,1,"")</f>
        <v/>
      </c>
      <c r="Q330" s="44" t="str">
        <f t="shared" si="1137"/>
        <v/>
      </c>
      <c r="R330" s="42" t="str">
        <f t="shared" si="1137"/>
        <v/>
      </c>
      <c r="S330" s="47" t="str">
        <f t="shared" si="7"/>
        <v/>
      </c>
    </row>
    <row r="331">
      <c r="C331" s="54">
        <v>43401.0</v>
      </c>
      <c r="D331" s="58">
        <f t="shared" ref="D331:E331" si="1138">IF(D330+$H$12&gt;$G$16,$H$12,D330+$H$12)</f>
        <v>5830</v>
      </c>
      <c r="E331" s="56">
        <f t="shared" si="1138"/>
        <v>5830</v>
      </c>
      <c r="F331" s="58">
        <f t="shared" si="74"/>
        <v>5830</v>
      </c>
      <c r="G331" s="42" t="str">
        <f t="shared" si="75"/>
        <v/>
      </c>
      <c r="H331" s="58" t="str">
        <f t="shared" ref="H331:I331" si="1139">if(E331=$H$12,1,"")</f>
        <v/>
      </c>
      <c r="I331" s="42" t="str">
        <f t="shared" si="1139"/>
        <v/>
      </c>
      <c r="J331" s="47" t="str">
        <f t="shared" si="4"/>
        <v/>
      </c>
      <c r="L331" s="54">
        <v>43401.0</v>
      </c>
      <c r="M331" s="56">
        <f t="shared" ref="M331:N331" si="1140">IF(M330+$H$12&gt;$G$16,$H$12,M330+$H$12)</f>
        <v>3180</v>
      </c>
      <c r="N331" s="56">
        <f t="shared" si="1140"/>
        <v>3180</v>
      </c>
      <c r="O331" s="56">
        <f t="shared" si="10"/>
        <v>3180</v>
      </c>
      <c r="P331" s="42" t="str">
        <f t="shared" ref="P331:R331" si="1141">if(M331=$H$12,1,"")</f>
        <v/>
      </c>
      <c r="Q331" s="44" t="str">
        <f t="shared" si="1141"/>
        <v/>
      </c>
      <c r="R331" s="42" t="str">
        <f t="shared" si="1141"/>
        <v/>
      </c>
      <c r="S331" s="47" t="str">
        <f t="shared" si="7"/>
        <v/>
      </c>
    </row>
    <row r="332">
      <c r="C332" s="54">
        <v>43402.0</v>
      </c>
      <c r="D332" s="58">
        <f t="shared" ref="D332:E332" si="1142">IF(D331+$H$12&gt;$G$16,$H$12,D331+$H$12)</f>
        <v>6360</v>
      </c>
      <c r="E332" s="56">
        <f t="shared" si="1142"/>
        <v>6360</v>
      </c>
      <c r="F332" s="58">
        <f t="shared" si="74"/>
        <v>6360</v>
      </c>
      <c r="G332" s="42" t="str">
        <f t="shared" si="75"/>
        <v/>
      </c>
      <c r="H332" s="58" t="str">
        <f t="shared" ref="H332:I332" si="1143">if(E332=$H$12,1,"")</f>
        <v/>
      </c>
      <c r="I332" s="42" t="str">
        <f t="shared" si="1143"/>
        <v/>
      </c>
      <c r="J332" s="47" t="str">
        <f t="shared" si="4"/>
        <v/>
      </c>
      <c r="L332" s="54">
        <v>43402.0</v>
      </c>
      <c r="M332" s="56">
        <f t="shared" ref="M332:N332" si="1144">IF(M331+$H$12&gt;$G$16,$H$12,M331+$H$12)</f>
        <v>3710</v>
      </c>
      <c r="N332" s="56">
        <f t="shared" si="1144"/>
        <v>3710</v>
      </c>
      <c r="O332" s="56">
        <f t="shared" si="10"/>
        <v>3710</v>
      </c>
      <c r="P332" s="42" t="str">
        <f t="shared" ref="P332:R332" si="1145">if(M332=$H$12,1,"")</f>
        <v/>
      </c>
      <c r="Q332" s="44" t="str">
        <f t="shared" si="1145"/>
        <v/>
      </c>
      <c r="R332" s="42" t="str">
        <f t="shared" si="1145"/>
        <v/>
      </c>
      <c r="S332" s="47" t="str">
        <f t="shared" si="7"/>
        <v/>
      </c>
    </row>
    <row r="333">
      <c r="C333" s="54">
        <v>43403.0</v>
      </c>
      <c r="D333" s="58">
        <f t="shared" ref="D333:E333" si="1146">IF(D332+$H$12&gt;$G$16,$H$12,D332+$H$12)</f>
        <v>6890</v>
      </c>
      <c r="E333" s="56">
        <f t="shared" si="1146"/>
        <v>6890</v>
      </c>
      <c r="F333" s="58">
        <f t="shared" si="74"/>
        <v>6890</v>
      </c>
      <c r="G333" s="42" t="str">
        <f t="shared" si="75"/>
        <v/>
      </c>
      <c r="H333" s="58" t="str">
        <f t="shared" ref="H333:I333" si="1147">if(E333=$H$12,1,"")</f>
        <v/>
      </c>
      <c r="I333" s="42" t="str">
        <f t="shared" si="1147"/>
        <v/>
      </c>
      <c r="J333" s="47" t="str">
        <f t="shared" si="4"/>
        <v/>
      </c>
      <c r="L333" s="54">
        <v>43403.0</v>
      </c>
      <c r="M333" s="56">
        <f t="shared" ref="M333:N333" si="1148">IF(M332+$H$12&gt;$G$16,$H$12,M332+$H$12)</f>
        <v>4240</v>
      </c>
      <c r="N333" s="56">
        <f t="shared" si="1148"/>
        <v>4240</v>
      </c>
      <c r="O333" s="56">
        <f t="shared" si="10"/>
        <v>4240</v>
      </c>
      <c r="P333" s="42" t="str">
        <f t="shared" ref="P333:R333" si="1149">if(M333=$H$12,1,"")</f>
        <v/>
      </c>
      <c r="Q333" s="44" t="str">
        <f t="shared" si="1149"/>
        <v/>
      </c>
      <c r="R333" s="42" t="str">
        <f t="shared" si="1149"/>
        <v/>
      </c>
      <c r="S333" s="47" t="str">
        <f t="shared" si="7"/>
        <v/>
      </c>
    </row>
    <row r="334">
      <c r="C334" s="54">
        <v>43404.0</v>
      </c>
      <c r="D334" s="58">
        <f t="shared" ref="D334:E334" si="1150">IF(D333+$H$12&gt;$G$16,$H$12,D333+$H$12)</f>
        <v>7420</v>
      </c>
      <c r="E334" s="56">
        <f t="shared" si="1150"/>
        <v>7420</v>
      </c>
      <c r="F334" s="58">
        <f t="shared" si="74"/>
        <v>7420</v>
      </c>
      <c r="G334" s="42" t="str">
        <f t="shared" si="75"/>
        <v/>
      </c>
      <c r="H334" s="58" t="str">
        <f t="shared" ref="H334:I334" si="1151">if(E334=$H$12,1,"")</f>
        <v/>
      </c>
      <c r="I334" s="42" t="str">
        <f t="shared" si="1151"/>
        <v/>
      </c>
      <c r="J334" s="47" t="str">
        <f t="shared" si="4"/>
        <v/>
      </c>
      <c r="L334" s="54">
        <v>43404.0</v>
      </c>
      <c r="M334" s="56">
        <f t="shared" ref="M334:N334" si="1152">IF(M333+$H$12&gt;$G$16,$H$12,M333+$H$12)</f>
        <v>4770</v>
      </c>
      <c r="N334" s="56">
        <f t="shared" si="1152"/>
        <v>4770</v>
      </c>
      <c r="O334" s="56">
        <f t="shared" si="10"/>
        <v>4770</v>
      </c>
      <c r="P334" s="42" t="str">
        <f t="shared" ref="P334:R334" si="1153">if(M334=$H$12,1,"")</f>
        <v/>
      </c>
      <c r="Q334" s="44" t="str">
        <f t="shared" si="1153"/>
        <v/>
      </c>
      <c r="R334" s="42" t="str">
        <f t="shared" si="1153"/>
        <v/>
      </c>
      <c r="S334" s="47" t="str">
        <f t="shared" si="7"/>
        <v/>
      </c>
    </row>
    <row r="335">
      <c r="C335" s="54">
        <v>43405.0</v>
      </c>
      <c r="D335" s="58">
        <f t="shared" ref="D335:E335" si="1154">IF(D334+$H$12&gt;$G$16,$H$12,D334+$H$12)</f>
        <v>7950</v>
      </c>
      <c r="E335" s="56">
        <f t="shared" si="1154"/>
        <v>7950</v>
      </c>
      <c r="F335" s="58">
        <f t="shared" si="74"/>
        <v>7950</v>
      </c>
      <c r="G335" s="42" t="str">
        <f t="shared" si="75"/>
        <v/>
      </c>
      <c r="H335" s="58" t="str">
        <f t="shared" ref="H335:I335" si="1155">if(E335=$H$12,1,"")</f>
        <v/>
      </c>
      <c r="I335" s="42" t="str">
        <f t="shared" si="1155"/>
        <v/>
      </c>
      <c r="J335" s="47" t="str">
        <f t="shared" si="4"/>
        <v/>
      </c>
      <c r="L335" s="54">
        <v>43405.0</v>
      </c>
      <c r="M335" s="56">
        <f t="shared" ref="M335:N335" si="1156">IF(M334+$H$12&gt;$G$16,$H$12,M334+$H$12)</f>
        <v>5300</v>
      </c>
      <c r="N335" s="56">
        <f t="shared" si="1156"/>
        <v>5300</v>
      </c>
      <c r="O335" s="56">
        <f t="shared" si="10"/>
        <v>5300</v>
      </c>
      <c r="P335" s="42" t="str">
        <f t="shared" ref="P335:R335" si="1157">if(M335=$H$12,1,"")</f>
        <v/>
      </c>
      <c r="Q335" s="44" t="str">
        <f t="shared" si="1157"/>
        <v/>
      </c>
      <c r="R335" s="42" t="str">
        <f t="shared" si="1157"/>
        <v/>
      </c>
      <c r="S335" s="47" t="str">
        <f t="shared" si="7"/>
        <v/>
      </c>
    </row>
    <row r="336">
      <c r="C336" s="54">
        <v>43406.0</v>
      </c>
      <c r="D336" s="58">
        <f t="shared" ref="D336:E336" si="1158">IF(D335+$H$12&gt;$G$16,$H$12,D335+$H$12)</f>
        <v>8480</v>
      </c>
      <c r="E336" s="56">
        <f t="shared" si="1158"/>
        <v>8480</v>
      </c>
      <c r="F336" s="58">
        <f t="shared" si="74"/>
        <v>8480</v>
      </c>
      <c r="G336" s="42" t="str">
        <f t="shared" si="75"/>
        <v/>
      </c>
      <c r="H336" s="58" t="str">
        <f t="shared" ref="H336:I336" si="1159">if(E336=$H$12,1,"")</f>
        <v/>
      </c>
      <c r="I336" s="42" t="str">
        <f t="shared" si="1159"/>
        <v/>
      </c>
      <c r="J336" s="47" t="str">
        <f t="shared" si="4"/>
        <v/>
      </c>
      <c r="L336" s="54">
        <v>43406.0</v>
      </c>
      <c r="M336" s="56">
        <f t="shared" ref="M336:N336" si="1160">IF(M335+$H$12&gt;$G$16,$H$12,M335+$H$12)</f>
        <v>5830</v>
      </c>
      <c r="N336" s="56">
        <f t="shared" si="1160"/>
        <v>5830</v>
      </c>
      <c r="O336" s="56">
        <f t="shared" si="10"/>
        <v>5830</v>
      </c>
      <c r="P336" s="42" t="str">
        <f t="shared" ref="P336:R336" si="1161">if(M336=$H$12,1,"")</f>
        <v/>
      </c>
      <c r="Q336" s="44" t="str">
        <f t="shared" si="1161"/>
        <v/>
      </c>
      <c r="R336" s="42" t="str">
        <f t="shared" si="1161"/>
        <v/>
      </c>
      <c r="S336" s="47" t="str">
        <f t="shared" si="7"/>
        <v/>
      </c>
    </row>
    <row r="337">
      <c r="C337" s="54">
        <v>43407.0</v>
      </c>
      <c r="D337" s="58">
        <f t="shared" ref="D337:E337" si="1162">IF(D336+$H$12&gt;$G$16,$H$12,D336+$H$12)</f>
        <v>9010</v>
      </c>
      <c r="E337" s="56">
        <f t="shared" si="1162"/>
        <v>9010</v>
      </c>
      <c r="F337" s="58">
        <f t="shared" si="74"/>
        <v>9010</v>
      </c>
      <c r="G337" s="42" t="str">
        <f t="shared" si="75"/>
        <v/>
      </c>
      <c r="H337" s="58" t="str">
        <f t="shared" ref="H337:I337" si="1163">if(E337=$H$12,1,"")</f>
        <v/>
      </c>
      <c r="I337" s="42" t="str">
        <f t="shared" si="1163"/>
        <v/>
      </c>
      <c r="J337" s="47" t="str">
        <f t="shared" si="4"/>
        <v/>
      </c>
      <c r="L337" s="54">
        <v>43407.0</v>
      </c>
      <c r="M337" s="56">
        <f t="shared" ref="M337:N337" si="1164">IF(M336+$H$12&gt;$G$16,$H$12,M336+$H$12)</f>
        <v>6360</v>
      </c>
      <c r="N337" s="56">
        <f t="shared" si="1164"/>
        <v>6360</v>
      </c>
      <c r="O337" s="56">
        <f t="shared" si="10"/>
        <v>6360</v>
      </c>
      <c r="P337" s="42" t="str">
        <f t="shared" ref="P337:R337" si="1165">if(M337=$H$12,1,"")</f>
        <v/>
      </c>
      <c r="Q337" s="44" t="str">
        <f t="shared" si="1165"/>
        <v/>
      </c>
      <c r="R337" s="42" t="str">
        <f t="shared" si="1165"/>
        <v/>
      </c>
      <c r="S337" s="47" t="str">
        <f t="shared" si="7"/>
        <v/>
      </c>
    </row>
    <row r="338">
      <c r="C338" s="54">
        <v>43408.0</v>
      </c>
      <c r="D338" s="58">
        <f t="shared" ref="D338:E338" si="1166">IF(D337+$H$12&gt;$G$16,$H$12,D337+$H$12)</f>
        <v>9540</v>
      </c>
      <c r="E338" s="56">
        <f t="shared" si="1166"/>
        <v>9540</v>
      </c>
      <c r="F338" s="58">
        <f t="shared" si="74"/>
        <v>9540</v>
      </c>
      <c r="G338" s="42" t="str">
        <f t="shared" si="75"/>
        <v/>
      </c>
      <c r="H338" s="58" t="str">
        <f t="shared" ref="H338:I338" si="1167">if(E338=$H$12,1,"")</f>
        <v/>
      </c>
      <c r="I338" s="42" t="str">
        <f t="shared" si="1167"/>
        <v/>
      </c>
      <c r="J338" s="47" t="str">
        <f t="shared" si="4"/>
        <v/>
      </c>
      <c r="L338" s="54">
        <v>43408.0</v>
      </c>
      <c r="M338" s="56">
        <f t="shared" ref="M338:N338" si="1168">IF(M337+$H$12&gt;$G$16,$H$12,M337+$H$12)</f>
        <v>6890</v>
      </c>
      <c r="N338" s="56">
        <f t="shared" si="1168"/>
        <v>6890</v>
      </c>
      <c r="O338" s="56">
        <f t="shared" si="10"/>
        <v>6890</v>
      </c>
      <c r="P338" s="42" t="str">
        <f t="shared" ref="P338:R338" si="1169">if(M338=$H$12,1,"")</f>
        <v/>
      </c>
      <c r="Q338" s="44" t="str">
        <f t="shared" si="1169"/>
        <v/>
      </c>
      <c r="R338" s="42" t="str">
        <f t="shared" si="1169"/>
        <v/>
      </c>
      <c r="S338" s="47" t="str">
        <f t="shared" si="7"/>
        <v/>
      </c>
    </row>
    <row r="339">
      <c r="C339" s="54">
        <v>43409.0</v>
      </c>
      <c r="D339" s="58">
        <f t="shared" ref="D339:E339" si="1170">IF(D338+$H$12&gt;$G$16,$H$12,D338+$H$12)</f>
        <v>10070</v>
      </c>
      <c r="E339" s="56">
        <f t="shared" si="1170"/>
        <v>10070</v>
      </c>
      <c r="F339" s="58">
        <f t="shared" si="74"/>
        <v>10070</v>
      </c>
      <c r="G339" s="42" t="str">
        <f t="shared" si="75"/>
        <v/>
      </c>
      <c r="H339" s="58" t="str">
        <f t="shared" ref="H339:I339" si="1171">if(E339=$H$12,1,"")</f>
        <v/>
      </c>
      <c r="I339" s="42" t="str">
        <f t="shared" si="1171"/>
        <v/>
      </c>
      <c r="J339" s="47" t="str">
        <f t="shared" si="4"/>
        <v/>
      </c>
      <c r="L339" s="54">
        <v>43409.0</v>
      </c>
      <c r="M339" s="56">
        <f t="shared" ref="M339:N339" si="1172">IF(M338+$H$12&gt;$G$16,$H$12,M338+$H$12)</f>
        <v>7420</v>
      </c>
      <c r="N339" s="56">
        <f t="shared" si="1172"/>
        <v>7420</v>
      </c>
      <c r="O339" s="56">
        <f t="shared" si="10"/>
        <v>7420</v>
      </c>
      <c r="P339" s="42" t="str">
        <f t="shared" ref="P339:R339" si="1173">if(M339=$H$12,1,"")</f>
        <v/>
      </c>
      <c r="Q339" s="44" t="str">
        <f t="shared" si="1173"/>
        <v/>
      </c>
      <c r="R339" s="42" t="str">
        <f t="shared" si="1173"/>
        <v/>
      </c>
      <c r="S339" s="47" t="str">
        <f t="shared" si="7"/>
        <v/>
      </c>
    </row>
    <row r="340">
      <c r="C340" s="54">
        <v>43410.0</v>
      </c>
      <c r="D340" s="58">
        <f t="shared" ref="D340:E340" si="1174">IF(D339+$H$12&gt;$G$16,$H$12,D339+$H$12)</f>
        <v>10600</v>
      </c>
      <c r="E340" s="56">
        <f t="shared" si="1174"/>
        <v>10600</v>
      </c>
      <c r="F340" s="58">
        <f t="shared" si="74"/>
        <v>10600</v>
      </c>
      <c r="G340" s="42" t="str">
        <f t="shared" si="75"/>
        <v/>
      </c>
      <c r="H340" s="58" t="str">
        <f t="shared" ref="H340:I340" si="1175">if(E340=$H$12,1,"")</f>
        <v/>
      </c>
      <c r="I340" s="42" t="str">
        <f t="shared" si="1175"/>
        <v/>
      </c>
      <c r="J340" s="47" t="str">
        <f t="shared" si="4"/>
        <v/>
      </c>
      <c r="L340" s="54">
        <v>43410.0</v>
      </c>
      <c r="M340" s="56">
        <f t="shared" ref="M340:N340" si="1176">IF(M339+$H$12&gt;$G$16,$H$12,M339+$H$12)</f>
        <v>7950</v>
      </c>
      <c r="N340" s="56">
        <f t="shared" si="1176"/>
        <v>7950</v>
      </c>
      <c r="O340" s="56">
        <f t="shared" si="10"/>
        <v>7950</v>
      </c>
      <c r="P340" s="42" t="str">
        <f t="shared" ref="P340:R340" si="1177">if(M340=$H$12,1,"")</f>
        <v/>
      </c>
      <c r="Q340" s="44" t="str">
        <f t="shared" si="1177"/>
        <v/>
      </c>
      <c r="R340" s="42" t="str">
        <f t="shared" si="1177"/>
        <v/>
      </c>
      <c r="S340" s="47" t="str">
        <f t="shared" si="7"/>
        <v/>
      </c>
    </row>
    <row r="341">
      <c r="C341" s="54">
        <v>43411.0</v>
      </c>
      <c r="D341" s="58">
        <f t="shared" ref="D341:E341" si="1178">IF(D340+$H$12&gt;$G$16,$H$12,D340+$H$12)</f>
        <v>11130</v>
      </c>
      <c r="E341" s="56">
        <f t="shared" si="1178"/>
        <v>11130</v>
      </c>
      <c r="F341" s="58">
        <f t="shared" si="74"/>
        <v>11130</v>
      </c>
      <c r="G341" s="42" t="str">
        <f t="shared" si="75"/>
        <v/>
      </c>
      <c r="H341" s="58" t="str">
        <f t="shared" ref="H341:I341" si="1179">if(E341=$H$12,1,"")</f>
        <v/>
      </c>
      <c r="I341" s="42" t="str">
        <f t="shared" si="1179"/>
        <v/>
      </c>
      <c r="J341" s="47" t="str">
        <f t="shared" si="4"/>
        <v/>
      </c>
      <c r="L341" s="54">
        <v>43411.0</v>
      </c>
      <c r="M341" s="56">
        <f t="shared" ref="M341:N341" si="1180">IF(M340+$H$12&gt;$G$16,$H$12,M340+$H$12)</f>
        <v>8480</v>
      </c>
      <c r="N341" s="56">
        <f t="shared" si="1180"/>
        <v>8480</v>
      </c>
      <c r="O341" s="56">
        <f t="shared" si="10"/>
        <v>8480</v>
      </c>
      <c r="P341" s="42" t="str">
        <f t="shared" ref="P341:R341" si="1181">if(M341=$H$12,1,"")</f>
        <v/>
      </c>
      <c r="Q341" s="44" t="str">
        <f t="shared" si="1181"/>
        <v/>
      </c>
      <c r="R341" s="42" t="str">
        <f t="shared" si="1181"/>
        <v/>
      </c>
      <c r="S341" s="47" t="str">
        <f t="shared" si="7"/>
        <v/>
      </c>
    </row>
    <row r="342">
      <c r="C342" s="54">
        <v>43412.0</v>
      </c>
      <c r="D342" s="58">
        <f t="shared" ref="D342:E342" si="1182">IF(D341+$H$12&gt;$G$16,$H$12,D341+$H$12)</f>
        <v>11660</v>
      </c>
      <c r="E342" s="56">
        <f t="shared" si="1182"/>
        <v>11660</v>
      </c>
      <c r="F342" s="58">
        <f t="shared" si="74"/>
        <v>11660</v>
      </c>
      <c r="G342" s="42" t="str">
        <f t="shared" si="75"/>
        <v/>
      </c>
      <c r="H342" s="58" t="str">
        <f t="shared" ref="H342:I342" si="1183">if(E342=$H$12,1,"")</f>
        <v/>
      </c>
      <c r="I342" s="42" t="str">
        <f t="shared" si="1183"/>
        <v/>
      </c>
      <c r="J342" s="47" t="str">
        <f t="shared" si="4"/>
        <v/>
      </c>
      <c r="L342" s="54">
        <v>43412.0</v>
      </c>
      <c r="M342" s="56">
        <f t="shared" ref="M342:N342" si="1184">IF(M341+$H$12&gt;$G$16,$H$12,M341+$H$12)</f>
        <v>9010</v>
      </c>
      <c r="N342" s="56">
        <f t="shared" si="1184"/>
        <v>9010</v>
      </c>
      <c r="O342" s="56">
        <f t="shared" si="10"/>
        <v>9010</v>
      </c>
      <c r="P342" s="42" t="str">
        <f t="shared" ref="P342:R342" si="1185">if(M342=$H$12,1,"")</f>
        <v/>
      </c>
      <c r="Q342" s="44" t="str">
        <f t="shared" si="1185"/>
        <v/>
      </c>
      <c r="R342" s="42" t="str">
        <f t="shared" si="1185"/>
        <v/>
      </c>
      <c r="S342" s="47" t="str">
        <f t="shared" si="7"/>
        <v/>
      </c>
    </row>
    <row r="343">
      <c r="C343" s="54">
        <v>43413.0</v>
      </c>
      <c r="D343" s="58">
        <f t="shared" ref="D343:E343" si="1186">IF(D342+$H$12&gt;$G$16,$H$12,D342+$H$12)</f>
        <v>12190</v>
      </c>
      <c r="E343" s="56">
        <f t="shared" si="1186"/>
        <v>12190</v>
      </c>
      <c r="F343" s="58">
        <f t="shared" si="74"/>
        <v>12190</v>
      </c>
      <c r="G343" s="42" t="str">
        <f t="shared" si="75"/>
        <v/>
      </c>
      <c r="H343" s="58" t="str">
        <f t="shared" ref="H343:I343" si="1187">if(E343=$H$12,1,"")</f>
        <v/>
      </c>
      <c r="I343" s="42" t="str">
        <f t="shared" si="1187"/>
        <v/>
      </c>
      <c r="J343" s="47" t="str">
        <f t="shared" si="4"/>
        <v/>
      </c>
      <c r="L343" s="54">
        <v>43413.0</v>
      </c>
      <c r="M343" s="56">
        <f t="shared" ref="M343:N343" si="1188">IF(M342+$H$12&gt;$G$16,$H$12,M342+$H$12)</f>
        <v>9540</v>
      </c>
      <c r="N343" s="56">
        <f t="shared" si="1188"/>
        <v>9540</v>
      </c>
      <c r="O343" s="56">
        <f t="shared" si="10"/>
        <v>9540</v>
      </c>
      <c r="P343" s="42" t="str">
        <f t="shared" ref="P343:R343" si="1189">if(M343=$H$12,1,"")</f>
        <v/>
      </c>
      <c r="Q343" s="44" t="str">
        <f t="shared" si="1189"/>
        <v/>
      </c>
      <c r="R343" s="42" t="str">
        <f t="shared" si="1189"/>
        <v/>
      </c>
      <c r="S343" s="47" t="str">
        <f t="shared" si="7"/>
        <v/>
      </c>
    </row>
    <row r="344">
      <c r="C344" s="54">
        <v>43414.0</v>
      </c>
      <c r="D344" s="58">
        <f t="shared" ref="D344:E344" si="1190">IF(D343+$H$12&gt;$G$16,$H$12,D343+$H$12)</f>
        <v>12720</v>
      </c>
      <c r="E344" s="56">
        <f t="shared" si="1190"/>
        <v>12720</v>
      </c>
      <c r="F344" s="58">
        <f t="shared" si="74"/>
        <v>12720</v>
      </c>
      <c r="G344" s="42" t="str">
        <f t="shared" si="75"/>
        <v/>
      </c>
      <c r="H344" s="58" t="str">
        <f t="shared" ref="H344:I344" si="1191">if(E344=$H$12,1,"")</f>
        <v/>
      </c>
      <c r="I344" s="42" t="str">
        <f t="shared" si="1191"/>
        <v/>
      </c>
      <c r="J344" s="47" t="str">
        <f t="shared" si="4"/>
        <v/>
      </c>
      <c r="L344" s="54">
        <v>43414.0</v>
      </c>
      <c r="M344" s="56">
        <f t="shared" ref="M344:N344" si="1192">IF(M343+$H$12&gt;$G$16,$H$12,M343+$H$12)</f>
        <v>10070</v>
      </c>
      <c r="N344" s="56">
        <f t="shared" si="1192"/>
        <v>10070</v>
      </c>
      <c r="O344" s="56">
        <f t="shared" si="10"/>
        <v>10070</v>
      </c>
      <c r="P344" s="42" t="str">
        <f t="shared" ref="P344:R344" si="1193">if(M344=$H$12,1,"")</f>
        <v/>
      </c>
      <c r="Q344" s="44" t="str">
        <f t="shared" si="1193"/>
        <v/>
      </c>
      <c r="R344" s="42" t="str">
        <f t="shared" si="1193"/>
        <v/>
      </c>
      <c r="S344" s="47" t="str">
        <f t="shared" si="7"/>
        <v/>
      </c>
    </row>
    <row r="345">
      <c r="C345" s="54">
        <v>43415.0</v>
      </c>
      <c r="D345" s="58">
        <f t="shared" ref="D345:E345" si="1194">IF(D344+$H$12&gt;$G$16,$H$12,D344+$H$12)</f>
        <v>13250</v>
      </c>
      <c r="E345" s="56">
        <f t="shared" si="1194"/>
        <v>13250</v>
      </c>
      <c r="F345" s="58">
        <f t="shared" si="74"/>
        <v>13250</v>
      </c>
      <c r="G345" s="42" t="str">
        <f t="shared" si="75"/>
        <v/>
      </c>
      <c r="H345" s="58" t="str">
        <f t="shared" ref="H345:I345" si="1195">if(E345=$H$12,1,"")</f>
        <v/>
      </c>
      <c r="I345" s="42" t="str">
        <f t="shared" si="1195"/>
        <v/>
      </c>
      <c r="J345" s="47" t="str">
        <f t="shared" si="4"/>
        <v/>
      </c>
      <c r="L345" s="54">
        <v>43415.0</v>
      </c>
      <c r="M345" s="56">
        <f t="shared" ref="M345:N345" si="1196">IF(M344+$H$12&gt;$G$16,$H$12,M344+$H$12)</f>
        <v>10600</v>
      </c>
      <c r="N345" s="56">
        <f t="shared" si="1196"/>
        <v>10600</v>
      </c>
      <c r="O345" s="56">
        <f t="shared" si="10"/>
        <v>10600</v>
      </c>
      <c r="P345" s="42" t="str">
        <f t="shared" ref="P345:R345" si="1197">if(M345=$H$12,1,"")</f>
        <v/>
      </c>
      <c r="Q345" s="44" t="str">
        <f t="shared" si="1197"/>
        <v/>
      </c>
      <c r="R345" s="42" t="str">
        <f t="shared" si="1197"/>
        <v/>
      </c>
      <c r="S345" s="47" t="str">
        <f t="shared" si="7"/>
        <v/>
      </c>
    </row>
    <row r="346">
      <c r="C346" s="54">
        <v>43416.0</v>
      </c>
      <c r="D346" s="58">
        <f t="shared" ref="D346:E346" si="1198">IF(D345+$H$12&gt;$G$16,$H$12,D345+$H$12)</f>
        <v>13780</v>
      </c>
      <c r="E346" s="56">
        <f t="shared" si="1198"/>
        <v>13780</v>
      </c>
      <c r="F346" s="58">
        <f t="shared" si="74"/>
        <v>13780</v>
      </c>
      <c r="G346" s="42" t="str">
        <f t="shared" si="75"/>
        <v/>
      </c>
      <c r="H346" s="58" t="str">
        <f t="shared" ref="H346:I346" si="1199">if(E346=$H$12,1,"")</f>
        <v/>
      </c>
      <c r="I346" s="42" t="str">
        <f t="shared" si="1199"/>
        <v/>
      </c>
      <c r="J346" s="47" t="str">
        <f t="shared" si="4"/>
        <v/>
      </c>
      <c r="L346" s="54">
        <v>43416.0</v>
      </c>
      <c r="M346" s="56">
        <f t="shared" ref="M346:N346" si="1200">IF(M345+$H$12&gt;$G$16,$H$12,M345+$H$12)</f>
        <v>11130</v>
      </c>
      <c r="N346" s="56">
        <f t="shared" si="1200"/>
        <v>11130</v>
      </c>
      <c r="O346" s="56">
        <f t="shared" si="10"/>
        <v>11130</v>
      </c>
      <c r="P346" s="42" t="str">
        <f t="shared" ref="P346:R346" si="1201">if(M346=$H$12,1,"")</f>
        <v/>
      </c>
      <c r="Q346" s="44" t="str">
        <f t="shared" si="1201"/>
        <v/>
      </c>
      <c r="R346" s="42" t="str">
        <f t="shared" si="1201"/>
        <v/>
      </c>
      <c r="S346" s="47" t="str">
        <f t="shared" si="7"/>
        <v/>
      </c>
    </row>
    <row r="347">
      <c r="C347" s="54">
        <v>43417.0</v>
      </c>
      <c r="D347" s="58">
        <f t="shared" ref="D347:E347" si="1202">IF(D346+$H$12&gt;$G$16,$H$12,D346+$H$12)</f>
        <v>14310</v>
      </c>
      <c r="E347" s="56">
        <f t="shared" si="1202"/>
        <v>14310</v>
      </c>
      <c r="F347" s="58">
        <f t="shared" si="74"/>
        <v>14310</v>
      </c>
      <c r="G347" s="42" t="str">
        <f t="shared" si="75"/>
        <v/>
      </c>
      <c r="H347" s="58" t="str">
        <f t="shared" ref="H347:I347" si="1203">if(E347=$H$12,1,"")</f>
        <v/>
      </c>
      <c r="I347" s="42" t="str">
        <f t="shared" si="1203"/>
        <v/>
      </c>
      <c r="J347" s="47" t="str">
        <f t="shared" si="4"/>
        <v/>
      </c>
      <c r="L347" s="54">
        <v>43417.0</v>
      </c>
      <c r="M347" s="56">
        <f t="shared" ref="M347:N347" si="1204">IF(M346+$H$12&gt;$G$16,$H$12,M346+$H$12)</f>
        <v>11660</v>
      </c>
      <c r="N347" s="56">
        <f t="shared" si="1204"/>
        <v>11660</v>
      </c>
      <c r="O347" s="56">
        <f t="shared" si="10"/>
        <v>11660</v>
      </c>
      <c r="P347" s="42" t="str">
        <f t="shared" ref="P347:R347" si="1205">if(M347=$H$12,1,"")</f>
        <v/>
      </c>
      <c r="Q347" s="44" t="str">
        <f t="shared" si="1205"/>
        <v/>
      </c>
      <c r="R347" s="42" t="str">
        <f t="shared" si="1205"/>
        <v/>
      </c>
      <c r="S347" s="47" t="str">
        <f t="shared" si="7"/>
        <v/>
      </c>
    </row>
    <row r="348">
      <c r="C348" s="54">
        <v>43418.0</v>
      </c>
      <c r="D348" s="58">
        <f t="shared" ref="D348:E348" si="1206">IF(D347+$H$12&gt;$G$16,$H$12,D347+$H$12)</f>
        <v>14840</v>
      </c>
      <c r="E348" s="56">
        <f t="shared" si="1206"/>
        <v>14840</v>
      </c>
      <c r="F348" s="58">
        <f t="shared" si="74"/>
        <v>14840</v>
      </c>
      <c r="G348" s="42" t="str">
        <f t="shared" si="75"/>
        <v/>
      </c>
      <c r="H348" s="58" t="str">
        <f t="shared" ref="H348:I348" si="1207">if(E348=$H$12,1,"")</f>
        <v/>
      </c>
      <c r="I348" s="42" t="str">
        <f t="shared" si="1207"/>
        <v/>
      </c>
      <c r="J348" s="47" t="str">
        <f t="shared" si="4"/>
        <v/>
      </c>
      <c r="L348" s="54">
        <v>43418.0</v>
      </c>
      <c r="M348" s="56">
        <f t="shared" ref="M348:N348" si="1208">IF(M347+$H$12&gt;$G$16,$H$12,M347+$H$12)</f>
        <v>12190</v>
      </c>
      <c r="N348" s="56">
        <f t="shared" si="1208"/>
        <v>12190</v>
      </c>
      <c r="O348" s="56">
        <f t="shared" si="10"/>
        <v>12190</v>
      </c>
      <c r="P348" s="42" t="str">
        <f t="shared" ref="P348:R348" si="1209">if(M348=$H$12,1,"")</f>
        <v/>
      </c>
      <c r="Q348" s="44" t="str">
        <f t="shared" si="1209"/>
        <v/>
      </c>
      <c r="R348" s="42" t="str">
        <f t="shared" si="1209"/>
        <v/>
      </c>
      <c r="S348" s="47" t="str">
        <f t="shared" si="7"/>
        <v/>
      </c>
    </row>
    <row r="349">
      <c r="C349" s="54">
        <v>43419.0</v>
      </c>
      <c r="D349" s="58">
        <f t="shared" ref="D349:E349" si="1210">IF(D348+$H$12&gt;$G$16,$H$12,D348+$H$12)</f>
        <v>15370</v>
      </c>
      <c r="E349" s="56">
        <f t="shared" si="1210"/>
        <v>15370</v>
      </c>
      <c r="F349" s="58">
        <f t="shared" si="74"/>
        <v>15370</v>
      </c>
      <c r="G349" s="42" t="str">
        <f t="shared" si="75"/>
        <v/>
      </c>
      <c r="H349" s="58" t="str">
        <f t="shared" ref="H349:I349" si="1211">if(E349=$H$12,1,"")</f>
        <v/>
      </c>
      <c r="I349" s="42" t="str">
        <f t="shared" si="1211"/>
        <v/>
      </c>
      <c r="J349" s="47" t="str">
        <f t="shared" si="4"/>
        <v/>
      </c>
      <c r="L349" s="54">
        <v>43419.0</v>
      </c>
      <c r="M349" s="56">
        <f t="shared" ref="M349:N349" si="1212">IF(M348+$H$12&gt;$G$16,$H$12,M348+$H$12)</f>
        <v>12720</v>
      </c>
      <c r="N349" s="56">
        <f t="shared" si="1212"/>
        <v>12720</v>
      </c>
      <c r="O349" s="56">
        <f t="shared" si="10"/>
        <v>12720</v>
      </c>
      <c r="P349" s="42" t="str">
        <f t="shared" ref="P349:R349" si="1213">if(M349=$H$12,1,"")</f>
        <v/>
      </c>
      <c r="Q349" s="44" t="str">
        <f t="shared" si="1213"/>
        <v/>
      </c>
      <c r="R349" s="42" t="str">
        <f t="shared" si="1213"/>
        <v/>
      </c>
      <c r="S349" s="47" t="str">
        <f t="shared" si="7"/>
        <v/>
      </c>
    </row>
    <row r="350">
      <c r="C350" s="54">
        <v>43420.0</v>
      </c>
      <c r="D350" s="58">
        <f t="shared" ref="D350:E350" si="1214">IF(D349+$H$12&gt;$G$16,$H$12,D349+$H$12)</f>
        <v>15900</v>
      </c>
      <c r="E350" s="56">
        <f t="shared" si="1214"/>
        <v>15900</v>
      </c>
      <c r="F350" s="58">
        <f t="shared" si="74"/>
        <v>15900</v>
      </c>
      <c r="G350" s="42" t="str">
        <f t="shared" si="75"/>
        <v/>
      </c>
      <c r="H350" s="58" t="str">
        <f t="shared" ref="H350:I350" si="1215">if(E350=$H$12,1,"")</f>
        <v/>
      </c>
      <c r="I350" s="42" t="str">
        <f t="shared" si="1215"/>
        <v/>
      </c>
      <c r="J350" s="47" t="str">
        <f t="shared" si="4"/>
        <v/>
      </c>
      <c r="L350" s="54">
        <v>43420.0</v>
      </c>
      <c r="M350" s="56">
        <f t="shared" ref="M350:N350" si="1216">IF(M349+$H$12&gt;$G$16,$H$12,M349+$H$12)</f>
        <v>13250</v>
      </c>
      <c r="N350" s="56">
        <f t="shared" si="1216"/>
        <v>13250</v>
      </c>
      <c r="O350" s="56">
        <f t="shared" si="10"/>
        <v>13250</v>
      </c>
      <c r="P350" s="42" t="str">
        <f t="shared" ref="P350:R350" si="1217">if(M350=$H$12,1,"")</f>
        <v/>
      </c>
      <c r="Q350" s="44" t="str">
        <f t="shared" si="1217"/>
        <v/>
      </c>
      <c r="R350" s="42" t="str">
        <f t="shared" si="1217"/>
        <v/>
      </c>
      <c r="S350" s="47" t="str">
        <f t="shared" si="7"/>
        <v/>
      </c>
    </row>
    <row r="351">
      <c r="C351" s="54">
        <v>43421.0</v>
      </c>
      <c r="D351" s="58">
        <f t="shared" ref="D351:E351" si="1218">IF(D350+$H$12&gt;$G$16,$H$12,D350+$H$12)</f>
        <v>16430</v>
      </c>
      <c r="E351" s="56">
        <f t="shared" si="1218"/>
        <v>16430</v>
      </c>
      <c r="F351" s="58">
        <f t="shared" si="74"/>
        <v>16430</v>
      </c>
      <c r="G351" s="42" t="str">
        <f t="shared" si="75"/>
        <v/>
      </c>
      <c r="H351" s="58" t="str">
        <f t="shared" ref="H351:I351" si="1219">if(E351=$H$12,1,"")</f>
        <v/>
      </c>
      <c r="I351" s="42" t="str">
        <f t="shared" si="1219"/>
        <v/>
      </c>
      <c r="J351" s="47" t="str">
        <f t="shared" si="4"/>
        <v/>
      </c>
      <c r="L351" s="54">
        <v>43421.0</v>
      </c>
      <c r="M351" s="56">
        <f t="shared" ref="M351:N351" si="1220">IF(M350+$H$12&gt;$G$16,$H$12,M350+$H$12)</f>
        <v>13780</v>
      </c>
      <c r="N351" s="56">
        <f t="shared" si="1220"/>
        <v>13780</v>
      </c>
      <c r="O351" s="56">
        <f t="shared" si="10"/>
        <v>13780</v>
      </c>
      <c r="P351" s="42" t="str">
        <f t="shared" ref="P351:R351" si="1221">if(M351=$H$12,1,"")</f>
        <v/>
      </c>
      <c r="Q351" s="44" t="str">
        <f t="shared" si="1221"/>
        <v/>
      </c>
      <c r="R351" s="42" t="str">
        <f t="shared" si="1221"/>
        <v/>
      </c>
      <c r="S351" s="47" t="str">
        <f t="shared" si="7"/>
        <v/>
      </c>
    </row>
    <row r="352">
      <c r="C352" s="54">
        <v>43422.0</v>
      </c>
      <c r="D352" s="58">
        <f t="shared" ref="D352:E352" si="1222">IF(D351+$H$12&gt;$G$16,$H$12,D351+$H$12)</f>
        <v>16960</v>
      </c>
      <c r="E352" s="56">
        <f t="shared" si="1222"/>
        <v>16960</v>
      </c>
      <c r="F352" s="58">
        <f t="shared" si="74"/>
        <v>16960</v>
      </c>
      <c r="G352" s="42" t="str">
        <f t="shared" si="75"/>
        <v/>
      </c>
      <c r="H352" s="58" t="str">
        <f t="shared" ref="H352:I352" si="1223">if(E352=$H$12,1,"")</f>
        <v/>
      </c>
      <c r="I352" s="42" t="str">
        <f t="shared" si="1223"/>
        <v/>
      </c>
      <c r="J352" s="47" t="str">
        <f t="shared" si="4"/>
        <v/>
      </c>
      <c r="L352" s="54">
        <v>43422.0</v>
      </c>
      <c r="M352" s="56">
        <f t="shared" ref="M352:N352" si="1224">IF(M351+$H$12&gt;$G$16,$H$12,M351+$H$12)</f>
        <v>14310</v>
      </c>
      <c r="N352" s="56">
        <f t="shared" si="1224"/>
        <v>14310</v>
      </c>
      <c r="O352" s="56">
        <f t="shared" si="10"/>
        <v>14310</v>
      </c>
      <c r="P352" s="42" t="str">
        <f t="shared" ref="P352:R352" si="1225">if(M352=$H$12,1,"")</f>
        <v/>
      </c>
      <c r="Q352" s="44" t="str">
        <f t="shared" si="1225"/>
        <v/>
      </c>
      <c r="R352" s="42" t="str">
        <f t="shared" si="1225"/>
        <v/>
      </c>
      <c r="S352" s="47" t="str">
        <f t="shared" si="7"/>
        <v/>
      </c>
    </row>
    <row r="353">
      <c r="C353" s="54">
        <v>43423.0</v>
      </c>
      <c r="D353" s="58">
        <f t="shared" ref="D353:E353" si="1226">IF(D352+$H$12&gt;$G$16,$H$12,D352+$H$12)</f>
        <v>17490</v>
      </c>
      <c r="E353" s="56">
        <f t="shared" si="1226"/>
        <v>17490</v>
      </c>
      <c r="F353" s="58">
        <f t="shared" si="74"/>
        <v>17490</v>
      </c>
      <c r="G353" s="42" t="str">
        <f t="shared" si="75"/>
        <v/>
      </c>
      <c r="H353" s="58" t="str">
        <f t="shared" ref="H353:I353" si="1227">if(E353=$H$12,1,"")</f>
        <v/>
      </c>
      <c r="I353" s="42" t="str">
        <f t="shared" si="1227"/>
        <v/>
      </c>
      <c r="J353" s="47" t="str">
        <f t="shared" si="4"/>
        <v/>
      </c>
      <c r="L353" s="54">
        <v>43423.0</v>
      </c>
      <c r="M353" s="56">
        <f t="shared" ref="M353:N353" si="1228">IF(M352+$H$12&gt;$G$16,$H$12,M352+$H$12)</f>
        <v>14840</v>
      </c>
      <c r="N353" s="56">
        <f t="shared" si="1228"/>
        <v>14840</v>
      </c>
      <c r="O353" s="56">
        <f t="shared" si="10"/>
        <v>14840</v>
      </c>
      <c r="P353" s="42" t="str">
        <f t="shared" ref="P353:R353" si="1229">if(M353=$H$12,1,"")</f>
        <v/>
      </c>
      <c r="Q353" s="44" t="str">
        <f t="shared" si="1229"/>
        <v/>
      </c>
      <c r="R353" s="42" t="str">
        <f t="shared" si="1229"/>
        <v/>
      </c>
      <c r="S353" s="47" t="str">
        <f t="shared" si="7"/>
        <v/>
      </c>
    </row>
    <row r="354">
      <c r="C354" s="54">
        <v>43424.0</v>
      </c>
      <c r="D354" s="58">
        <f t="shared" ref="D354:E354" si="1230">IF(D353+$H$12&gt;$G$16,$H$12,D353+$H$12)</f>
        <v>18020</v>
      </c>
      <c r="E354" s="56">
        <f t="shared" si="1230"/>
        <v>18020</v>
      </c>
      <c r="F354" s="58">
        <f t="shared" si="74"/>
        <v>18020</v>
      </c>
      <c r="G354" s="42" t="str">
        <f t="shared" si="75"/>
        <v/>
      </c>
      <c r="H354" s="58" t="str">
        <f t="shared" ref="H354:I354" si="1231">if(E354=$H$12,1,"")</f>
        <v/>
      </c>
      <c r="I354" s="42" t="str">
        <f t="shared" si="1231"/>
        <v/>
      </c>
      <c r="J354" s="47" t="str">
        <f t="shared" si="4"/>
        <v/>
      </c>
      <c r="L354" s="54">
        <v>43424.0</v>
      </c>
      <c r="M354" s="56">
        <f t="shared" ref="M354:N354" si="1232">IF(M353+$H$12&gt;$G$16,$H$12,M353+$H$12)</f>
        <v>15370</v>
      </c>
      <c r="N354" s="56">
        <f t="shared" si="1232"/>
        <v>15370</v>
      </c>
      <c r="O354" s="56">
        <f t="shared" si="10"/>
        <v>15370</v>
      </c>
      <c r="P354" s="42" t="str">
        <f t="shared" ref="P354:R354" si="1233">if(M354=$H$12,1,"")</f>
        <v/>
      </c>
      <c r="Q354" s="44" t="str">
        <f t="shared" si="1233"/>
        <v/>
      </c>
      <c r="R354" s="42" t="str">
        <f t="shared" si="1233"/>
        <v/>
      </c>
      <c r="S354" s="47" t="str">
        <f t="shared" si="7"/>
        <v/>
      </c>
    </row>
    <row r="355">
      <c r="C355" s="54">
        <v>43425.0</v>
      </c>
      <c r="D355" s="58">
        <f t="shared" ref="D355:E355" si="1234">IF(D354+$H$12&gt;$G$16,$H$12,D354+$H$12)</f>
        <v>18550</v>
      </c>
      <c r="E355" s="56">
        <f t="shared" si="1234"/>
        <v>18550</v>
      </c>
      <c r="F355" s="58">
        <f t="shared" si="74"/>
        <v>18550</v>
      </c>
      <c r="G355" s="42" t="str">
        <f t="shared" si="75"/>
        <v/>
      </c>
      <c r="H355" s="58" t="str">
        <f t="shared" ref="H355:I355" si="1235">if(E355=$H$12,1,"")</f>
        <v/>
      </c>
      <c r="I355" s="42" t="str">
        <f t="shared" si="1235"/>
        <v/>
      </c>
      <c r="J355" s="47" t="str">
        <f t="shared" si="4"/>
        <v/>
      </c>
      <c r="L355" s="54">
        <v>43425.0</v>
      </c>
      <c r="M355" s="56">
        <f t="shared" ref="M355:N355" si="1236">IF(M354+$H$12&gt;$G$16,$H$12,M354+$H$12)</f>
        <v>15900</v>
      </c>
      <c r="N355" s="56">
        <f t="shared" si="1236"/>
        <v>15900</v>
      </c>
      <c r="O355" s="56">
        <f t="shared" si="10"/>
        <v>15900</v>
      </c>
      <c r="P355" s="42" t="str">
        <f t="shared" ref="P355:R355" si="1237">if(M355=$H$12,1,"")</f>
        <v/>
      </c>
      <c r="Q355" s="44" t="str">
        <f t="shared" si="1237"/>
        <v/>
      </c>
      <c r="R355" s="42" t="str">
        <f t="shared" si="1237"/>
        <v/>
      </c>
      <c r="S355" s="47" t="str">
        <f t="shared" si="7"/>
        <v/>
      </c>
    </row>
    <row r="356">
      <c r="C356" s="54">
        <v>43426.0</v>
      </c>
      <c r="D356" s="58">
        <f t="shared" ref="D356:E356" si="1238">IF(D355+$H$12&gt;$G$16,$H$12,D355+$H$12)</f>
        <v>19080</v>
      </c>
      <c r="E356" s="56">
        <f t="shared" si="1238"/>
        <v>19080</v>
      </c>
      <c r="F356" s="58">
        <f t="shared" si="74"/>
        <v>19080</v>
      </c>
      <c r="G356" s="42" t="str">
        <f t="shared" si="75"/>
        <v/>
      </c>
      <c r="H356" s="58" t="str">
        <f t="shared" ref="H356:I356" si="1239">if(E356=$H$12,1,"")</f>
        <v/>
      </c>
      <c r="I356" s="42" t="str">
        <f t="shared" si="1239"/>
        <v/>
      </c>
      <c r="J356" s="47" t="str">
        <f t="shared" si="4"/>
        <v/>
      </c>
      <c r="L356" s="54">
        <v>43426.0</v>
      </c>
      <c r="M356" s="56">
        <f t="shared" ref="M356:N356" si="1240">IF(M355+$H$12&gt;$G$16,$H$12,M355+$H$12)</f>
        <v>16430</v>
      </c>
      <c r="N356" s="56">
        <f t="shared" si="1240"/>
        <v>16430</v>
      </c>
      <c r="O356" s="56">
        <f t="shared" si="10"/>
        <v>16430</v>
      </c>
      <c r="P356" s="42" t="str">
        <f t="shared" ref="P356:R356" si="1241">if(M356=$H$12,1,"")</f>
        <v/>
      </c>
      <c r="Q356" s="44" t="str">
        <f t="shared" si="1241"/>
        <v/>
      </c>
      <c r="R356" s="42" t="str">
        <f t="shared" si="1241"/>
        <v/>
      </c>
      <c r="S356" s="47" t="str">
        <f t="shared" si="7"/>
        <v/>
      </c>
    </row>
    <row r="357">
      <c r="C357" s="54">
        <v>43427.0</v>
      </c>
      <c r="D357" s="58">
        <f t="shared" ref="D357:E357" si="1242">IF(D356+$H$12&gt;$G$16,$H$12,D356+$H$12)</f>
        <v>19610</v>
      </c>
      <c r="E357" s="56">
        <f t="shared" si="1242"/>
        <v>19610</v>
      </c>
      <c r="F357" s="58">
        <f t="shared" si="74"/>
        <v>19610</v>
      </c>
      <c r="G357" s="42" t="str">
        <f t="shared" si="75"/>
        <v/>
      </c>
      <c r="H357" s="58" t="str">
        <f t="shared" ref="H357:I357" si="1243">if(E357=$H$12,1,"")</f>
        <v/>
      </c>
      <c r="I357" s="42" t="str">
        <f t="shared" si="1243"/>
        <v/>
      </c>
      <c r="J357" s="47" t="str">
        <f t="shared" si="4"/>
        <v/>
      </c>
      <c r="L357" s="54">
        <v>43427.0</v>
      </c>
      <c r="M357" s="56">
        <f t="shared" ref="M357:N357" si="1244">IF(M356+$H$12&gt;$G$16,$H$12,M356+$H$12)</f>
        <v>16960</v>
      </c>
      <c r="N357" s="56">
        <f t="shared" si="1244"/>
        <v>16960</v>
      </c>
      <c r="O357" s="56">
        <f t="shared" si="10"/>
        <v>16960</v>
      </c>
      <c r="P357" s="42" t="str">
        <f t="shared" ref="P357:R357" si="1245">if(M357=$H$12,1,"")</f>
        <v/>
      </c>
      <c r="Q357" s="44" t="str">
        <f t="shared" si="1245"/>
        <v/>
      </c>
      <c r="R357" s="42" t="str">
        <f t="shared" si="1245"/>
        <v/>
      </c>
      <c r="S357" s="47" t="str">
        <f t="shared" si="7"/>
        <v/>
      </c>
    </row>
    <row r="358">
      <c r="C358" s="54">
        <v>43428.0</v>
      </c>
      <c r="D358" s="58">
        <f t="shared" ref="D358:E358" si="1246">IF(D357+$H$12&gt;$G$16,$H$12,D357+$H$12)</f>
        <v>530</v>
      </c>
      <c r="E358" s="56">
        <f t="shared" si="1246"/>
        <v>530</v>
      </c>
      <c r="F358" s="58">
        <f t="shared" si="74"/>
        <v>530</v>
      </c>
      <c r="G358" s="42">
        <f t="shared" si="75"/>
        <v>1</v>
      </c>
      <c r="H358" s="58">
        <f t="shared" ref="H358:I358" si="1247">if(E358=$H$12,1,"")</f>
        <v>1</v>
      </c>
      <c r="I358" s="42">
        <f t="shared" si="1247"/>
        <v>1</v>
      </c>
      <c r="J358" s="47">
        <f t="shared" si="4"/>
        <v>1</v>
      </c>
      <c r="L358" s="54">
        <v>43428.0</v>
      </c>
      <c r="M358" s="56">
        <f t="shared" ref="M358:N358" si="1248">IF(M357+$H$12&gt;$G$16,$H$12,M357+$H$12)</f>
        <v>17490</v>
      </c>
      <c r="N358" s="56">
        <f t="shared" si="1248"/>
        <v>17490</v>
      </c>
      <c r="O358" s="56">
        <f t="shared" si="10"/>
        <v>17490</v>
      </c>
      <c r="P358" s="42" t="str">
        <f t="shared" ref="P358:R358" si="1249">if(M358=$H$12,1,"")</f>
        <v/>
      </c>
      <c r="Q358" s="44" t="str">
        <f t="shared" si="1249"/>
        <v/>
      </c>
      <c r="R358" s="42" t="str">
        <f t="shared" si="1249"/>
        <v/>
      </c>
      <c r="S358" s="47" t="str">
        <f t="shared" si="7"/>
        <v/>
      </c>
    </row>
    <row r="359">
      <c r="C359" s="54">
        <v>43429.0</v>
      </c>
      <c r="D359" s="58">
        <f t="shared" ref="D359:E359" si="1250">IF(D358+$H$12&gt;$G$16,$H$12,D358+$H$12)</f>
        <v>1060</v>
      </c>
      <c r="E359" s="56">
        <f t="shared" si="1250"/>
        <v>1060</v>
      </c>
      <c r="F359" s="58">
        <f t="shared" si="74"/>
        <v>1060</v>
      </c>
      <c r="G359" s="42" t="str">
        <f t="shared" si="75"/>
        <v/>
      </c>
      <c r="H359" s="58" t="str">
        <f t="shared" ref="H359:I359" si="1251">if(E359=$H$12,1,"")</f>
        <v/>
      </c>
      <c r="I359" s="42" t="str">
        <f t="shared" si="1251"/>
        <v/>
      </c>
      <c r="J359" s="47" t="str">
        <f t="shared" si="4"/>
        <v/>
      </c>
      <c r="L359" s="54">
        <v>43429.0</v>
      </c>
      <c r="M359" s="56">
        <f t="shared" ref="M359:N359" si="1252">IF(M358+$H$12&gt;$G$16,$H$12,M358+$H$12)</f>
        <v>18020</v>
      </c>
      <c r="N359" s="56">
        <f t="shared" si="1252"/>
        <v>18020</v>
      </c>
      <c r="O359" s="56">
        <f t="shared" si="10"/>
        <v>18020</v>
      </c>
      <c r="P359" s="42" t="str">
        <f t="shared" ref="P359:R359" si="1253">if(M359=$H$12,1,"")</f>
        <v/>
      </c>
      <c r="Q359" s="44" t="str">
        <f t="shared" si="1253"/>
        <v/>
      </c>
      <c r="R359" s="42" t="str">
        <f t="shared" si="1253"/>
        <v/>
      </c>
      <c r="S359" s="47" t="str">
        <f t="shared" si="7"/>
        <v/>
      </c>
    </row>
    <row r="360">
      <c r="C360" s="54">
        <v>43430.0</v>
      </c>
      <c r="D360" s="58">
        <f t="shared" ref="D360:E360" si="1254">IF(D359+$H$12&gt;$G$16,$H$12,D359+$H$12)</f>
        <v>1590</v>
      </c>
      <c r="E360" s="56">
        <f t="shared" si="1254"/>
        <v>1590</v>
      </c>
      <c r="F360" s="58">
        <f t="shared" si="74"/>
        <v>1590</v>
      </c>
      <c r="G360" s="42" t="str">
        <f t="shared" si="75"/>
        <v/>
      </c>
      <c r="H360" s="58" t="str">
        <f t="shared" ref="H360:I360" si="1255">if(E360=$H$12,1,"")</f>
        <v/>
      </c>
      <c r="I360" s="42" t="str">
        <f t="shared" si="1255"/>
        <v/>
      </c>
      <c r="J360" s="47" t="str">
        <f t="shared" si="4"/>
        <v/>
      </c>
      <c r="L360" s="54">
        <v>43430.0</v>
      </c>
      <c r="M360" s="56">
        <f t="shared" ref="M360:N360" si="1256">IF(M359+$H$12&gt;$G$16,$H$12,M359+$H$12)</f>
        <v>18550</v>
      </c>
      <c r="N360" s="56">
        <f t="shared" si="1256"/>
        <v>18550</v>
      </c>
      <c r="O360" s="56">
        <f t="shared" si="10"/>
        <v>18550</v>
      </c>
      <c r="P360" s="42" t="str">
        <f t="shared" ref="P360:R360" si="1257">if(M360=$H$12,1,"")</f>
        <v/>
      </c>
      <c r="Q360" s="44" t="str">
        <f t="shared" si="1257"/>
        <v/>
      </c>
      <c r="R360" s="42" t="str">
        <f t="shared" si="1257"/>
        <v/>
      </c>
      <c r="S360" s="47" t="str">
        <f t="shared" si="7"/>
        <v/>
      </c>
    </row>
    <row r="361">
      <c r="C361" s="54">
        <v>43431.0</v>
      </c>
      <c r="D361" s="58">
        <f t="shared" ref="D361:E361" si="1258">IF(D360+$H$12&gt;$G$16,$H$12,D360+$H$12)</f>
        <v>2120</v>
      </c>
      <c r="E361" s="56">
        <f t="shared" si="1258"/>
        <v>2120</v>
      </c>
      <c r="F361" s="58">
        <f t="shared" si="74"/>
        <v>2120</v>
      </c>
      <c r="G361" s="42" t="str">
        <f t="shared" si="75"/>
        <v/>
      </c>
      <c r="H361" s="58" t="str">
        <f t="shared" ref="H361:I361" si="1259">if(E361=$H$12,1,"")</f>
        <v/>
      </c>
      <c r="I361" s="42" t="str">
        <f t="shared" si="1259"/>
        <v/>
      </c>
      <c r="J361" s="47" t="str">
        <f t="shared" si="4"/>
        <v/>
      </c>
      <c r="L361" s="54">
        <v>43431.0</v>
      </c>
      <c r="M361" s="56">
        <f t="shared" ref="M361:N361" si="1260">IF(M360+$H$12&gt;$G$16,$H$12,M360+$H$12)</f>
        <v>19080</v>
      </c>
      <c r="N361" s="56">
        <f t="shared" si="1260"/>
        <v>19080</v>
      </c>
      <c r="O361" s="56">
        <f t="shared" si="10"/>
        <v>19080</v>
      </c>
      <c r="P361" s="42" t="str">
        <f t="shared" ref="P361:R361" si="1261">if(M361=$H$12,1,"")</f>
        <v/>
      </c>
      <c r="Q361" s="44" t="str">
        <f t="shared" si="1261"/>
        <v/>
      </c>
      <c r="R361" s="42" t="str">
        <f t="shared" si="1261"/>
        <v/>
      </c>
      <c r="S361" s="47" t="str">
        <f t="shared" si="7"/>
        <v/>
      </c>
    </row>
    <row r="362">
      <c r="C362" s="54">
        <v>43432.0</v>
      </c>
      <c r="D362" s="58">
        <f t="shared" ref="D362:E362" si="1262">IF(D361+$H$12&gt;$G$16,$H$12,D361+$H$12)</f>
        <v>2650</v>
      </c>
      <c r="E362" s="56">
        <f t="shared" si="1262"/>
        <v>2650</v>
      </c>
      <c r="F362" s="58">
        <f t="shared" si="74"/>
        <v>2650</v>
      </c>
      <c r="G362" s="42" t="str">
        <f t="shared" si="75"/>
        <v/>
      </c>
      <c r="H362" s="58" t="str">
        <f t="shared" ref="H362:I362" si="1263">if(E362=$H$12,1,"")</f>
        <v/>
      </c>
      <c r="I362" s="42" t="str">
        <f t="shared" si="1263"/>
        <v/>
      </c>
      <c r="J362" s="47" t="str">
        <f t="shared" si="4"/>
        <v/>
      </c>
      <c r="L362" s="54">
        <v>43432.0</v>
      </c>
      <c r="M362" s="56">
        <f t="shared" ref="M362:N362" si="1264">IF(M361+$H$12&gt;$G$16,$H$12,M361+$H$12)</f>
        <v>19610</v>
      </c>
      <c r="N362" s="56">
        <f t="shared" si="1264"/>
        <v>19610</v>
      </c>
      <c r="O362" s="56">
        <f t="shared" si="10"/>
        <v>19610</v>
      </c>
      <c r="P362" s="42" t="str">
        <f t="shared" ref="P362:R362" si="1265">if(M362=$H$12,1,"")</f>
        <v/>
      </c>
      <c r="Q362" s="44" t="str">
        <f t="shared" si="1265"/>
        <v/>
      </c>
      <c r="R362" s="42" t="str">
        <f t="shared" si="1265"/>
        <v/>
      </c>
      <c r="S362" s="47" t="str">
        <f t="shared" si="7"/>
        <v/>
      </c>
    </row>
    <row r="363">
      <c r="C363" s="54">
        <v>43433.0</v>
      </c>
      <c r="D363" s="58">
        <f t="shared" ref="D363:E363" si="1266">IF(D362+$H$12&gt;$G$16,$H$12,D362+$H$12)</f>
        <v>3180</v>
      </c>
      <c r="E363" s="56">
        <f t="shared" si="1266"/>
        <v>3180</v>
      </c>
      <c r="F363" s="58">
        <f t="shared" si="74"/>
        <v>3180</v>
      </c>
      <c r="G363" s="42" t="str">
        <f t="shared" si="75"/>
        <v/>
      </c>
      <c r="H363" s="58" t="str">
        <f t="shared" ref="H363:I363" si="1267">if(E363=$H$12,1,"")</f>
        <v/>
      </c>
      <c r="I363" s="42" t="str">
        <f t="shared" si="1267"/>
        <v/>
      </c>
      <c r="J363" s="47" t="str">
        <f t="shared" si="4"/>
        <v/>
      </c>
      <c r="L363" s="54">
        <v>43433.0</v>
      </c>
      <c r="M363" s="56">
        <f t="shared" ref="M363:N363" si="1268">IF(M362+$H$12&gt;$G$16,$H$12,M362+$H$12)</f>
        <v>530</v>
      </c>
      <c r="N363" s="56">
        <f t="shared" si="1268"/>
        <v>530</v>
      </c>
      <c r="O363" s="56">
        <f t="shared" si="10"/>
        <v>530</v>
      </c>
      <c r="P363" s="42">
        <f t="shared" ref="P363:R363" si="1269">if(M363=$H$12,1,"")</f>
        <v>1</v>
      </c>
      <c r="Q363" s="44">
        <f t="shared" si="1269"/>
        <v>1</v>
      </c>
      <c r="R363" s="42">
        <f t="shared" si="1269"/>
        <v>1</v>
      </c>
      <c r="S363" s="47">
        <f t="shared" si="7"/>
        <v>1</v>
      </c>
    </row>
    <row r="364">
      <c r="C364" s="54">
        <v>43434.0</v>
      </c>
      <c r="D364" s="58">
        <f t="shared" ref="D364:E364" si="1270">IF(D363+$H$12&gt;$G$16,$H$12,D363+$H$12)</f>
        <v>3710</v>
      </c>
      <c r="E364" s="56">
        <f t="shared" si="1270"/>
        <v>3710</v>
      </c>
      <c r="F364" s="58">
        <f t="shared" si="74"/>
        <v>3710</v>
      </c>
      <c r="G364" s="42" t="str">
        <f t="shared" si="75"/>
        <v/>
      </c>
      <c r="H364" s="58" t="str">
        <f t="shared" ref="H364:I364" si="1271">if(E364=$H$12,1,"")</f>
        <v/>
      </c>
      <c r="I364" s="42" t="str">
        <f t="shared" si="1271"/>
        <v/>
      </c>
      <c r="J364" s="47" t="str">
        <f t="shared" si="4"/>
        <v/>
      </c>
      <c r="L364" s="54">
        <v>43434.0</v>
      </c>
      <c r="M364" s="56">
        <f t="shared" ref="M364:N364" si="1272">IF(M363+$H$12&gt;$G$16,$H$12,M363+$H$12)</f>
        <v>1060</v>
      </c>
      <c r="N364" s="56">
        <f t="shared" si="1272"/>
        <v>1060</v>
      </c>
      <c r="O364" s="56">
        <f t="shared" si="10"/>
        <v>1060</v>
      </c>
      <c r="P364" s="42" t="str">
        <f t="shared" ref="P364:R364" si="1273">if(M364=$H$12,1,"")</f>
        <v/>
      </c>
      <c r="Q364" s="44" t="str">
        <f t="shared" si="1273"/>
        <v/>
      </c>
      <c r="R364" s="42" t="str">
        <f t="shared" si="1273"/>
        <v/>
      </c>
      <c r="S364" s="47" t="str">
        <f t="shared" si="7"/>
        <v/>
      </c>
    </row>
    <row r="365">
      <c r="C365" s="54">
        <v>43435.0</v>
      </c>
      <c r="D365" s="58">
        <f t="shared" ref="D365:E365" si="1274">IF(D364+$H$12&gt;$G$16,$H$12,D364+$H$12)</f>
        <v>4240</v>
      </c>
      <c r="E365" s="56">
        <f t="shared" si="1274"/>
        <v>4240</v>
      </c>
      <c r="F365" s="58">
        <f t="shared" si="74"/>
        <v>4240</v>
      </c>
      <c r="G365" s="42" t="str">
        <f t="shared" si="75"/>
        <v/>
      </c>
      <c r="H365" s="58" t="str">
        <f t="shared" ref="H365:I365" si="1275">if(E365=$H$12,1,"")</f>
        <v/>
      </c>
      <c r="I365" s="42" t="str">
        <f t="shared" si="1275"/>
        <v/>
      </c>
      <c r="J365" s="47" t="str">
        <f t="shared" si="4"/>
        <v/>
      </c>
      <c r="L365" s="54">
        <v>43435.0</v>
      </c>
      <c r="M365" s="56">
        <f t="shared" ref="M365:N365" si="1276">IF(M364+$H$12&gt;$G$16,$H$12,M364+$H$12)</f>
        <v>1590</v>
      </c>
      <c r="N365" s="56">
        <f t="shared" si="1276"/>
        <v>1590</v>
      </c>
      <c r="O365" s="56">
        <f t="shared" si="10"/>
        <v>1590</v>
      </c>
      <c r="P365" s="42" t="str">
        <f t="shared" ref="P365:R365" si="1277">if(M365=$H$12,1,"")</f>
        <v/>
      </c>
      <c r="Q365" s="44" t="str">
        <f t="shared" si="1277"/>
        <v/>
      </c>
      <c r="R365" s="42" t="str">
        <f t="shared" si="1277"/>
        <v/>
      </c>
      <c r="S365" s="47" t="str">
        <f t="shared" si="7"/>
        <v/>
      </c>
    </row>
    <row r="366">
      <c r="C366" s="54">
        <v>43436.0</v>
      </c>
      <c r="D366" s="58">
        <f t="shared" ref="D366:E366" si="1278">IF(D365+$H$12&gt;$G$16,$H$12,D365+$H$12)</f>
        <v>4770</v>
      </c>
      <c r="E366" s="56">
        <f t="shared" si="1278"/>
        <v>4770</v>
      </c>
      <c r="F366" s="58">
        <f t="shared" si="74"/>
        <v>4770</v>
      </c>
      <c r="G366" s="42" t="str">
        <f t="shared" si="75"/>
        <v/>
      </c>
      <c r="H366" s="58" t="str">
        <f t="shared" ref="H366:I366" si="1279">if(E366=$H$12,1,"")</f>
        <v/>
      </c>
      <c r="I366" s="42" t="str">
        <f t="shared" si="1279"/>
        <v/>
      </c>
      <c r="J366" s="47" t="str">
        <f t="shared" si="4"/>
        <v/>
      </c>
      <c r="L366" s="54">
        <v>43436.0</v>
      </c>
      <c r="M366" s="56">
        <f t="shared" ref="M366:N366" si="1280">IF(M365+$H$12&gt;$G$16,$H$12,M365+$H$12)</f>
        <v>2120</v>
      </c>
      <c r="N366" s="56">
        <f t="shared" si="1280"/>
        <v>2120</v>
      </c>
      <c r="O366" s="56">
        <f t="shared" si="10"/>
        <v>2120</v>
      </c>
      <c r="P366" s="42" t="str">
        <f t="shared" ref="P366:R366" si="1281">if(M366=$H$12,1,"")</f>
        <v/>
      </c>
      <c r="Q366" s="44" t="str">
        <f t="shared" si="1281"/>
        <v/>
      </c>
      <c r="R366" s="42" t="str">
        <f t="shared" si="1281"/>
        <v/>
      </c>
      <c r="S366" s="47" t="str">
        <f t="shared" si="7"/>
        <v/>
      </c>
    </row>
    <row r="367">
      <c r="C367" s="54">
        <v>43437.0</v>
      </c>
      <c r="D367" s="58">
        <f t="shared" ref="D367:E367" si="1282">IF(D366+$H$12&gt;$G$16,$H$12,D366+$H$12)</f>
        <v>5300</v>
      </c>
      <c r="E367" s="56">
        <f t="shared" si="1282"/>
        <v>5300</v>
      </c>
      <c r="F367" s="58">
        <f t="shared" si="74"/>
        <v>5300</v>
      </c>
      <c r="G367" s="42" t="str">
        <f t="shared" si="75"/>
        <v/>
      </c>
      <c r="H367" s="58" t="str">
        <f t="shared" ref="H367:I367" si="1283">if(E367=$H$12,1,"")</f>
        <v/>
      </c>
      <c r="I367" s="42" t="str">
        <f t="shared" si="1283"/>
        <v/>
      </c>
      <c r="J367" s="47" t="str">
        <f t="shared" si="4"/>
        <v/>
      </c>
      <c r="L367" s="54">
        <v>43437.0</v>
      </c>
      <c r="M367" s="56">
        <f t="shared" ref="M367:N367" si="1284">IF(M366+$H$12&gt;$G$16,$H$12,M366+$H$12)</f>
        <v>2650</v>
      </c>
      <c r="N367" s="56">
        <f t="shared" si="1284"/>
        <v>2650</v>
      </c>
      <c r="O367" s="56">
        <f t="shared" si="10"/>
        <v>2650</v>
      </c>
      <c r="P367" s="42" t="str">
        <f t="shared" ref="P367:R367" si="1285">if(M367=$H$12,1,"")</f>
        <v/>
      </c>
      <c r="Q367" s="44" t="str">
        <f t="shared" si="1285"/>
        <v/>
      </c>
      <c r="R367" s="42" t="str">
        <f t="shared" si="1285"/>
        <v/>
      </c>
      <c r="S367" s="47" t="str">
        <f t="shared" si="7"/>
        <v/>
      </c>
    </row>
    <row r="368">
      <c r="C368" s="54">
        <v>43438.0</v>
      </c>
      <c r="D368" s="58">
        <f t="shared" ref="D368:E368" si="1286">IF(D367+$H$12&gt;$G$16,$H$12,D367+$H$12)</f>
        <v>5830</v>
      </c>
      <c r="E368" s="56">
        <f t="shared" si="1286"/>
        <v>5830</v>
      </c>
      <c r="F368" s="58">
        <f t="shared" si="74"/>
        <v>5830</v>
      </c>
      <c r="G368" s="42" t="str">
        <f t="shared" si="75"/>
        <v/>
      </c>
      <c r="H368" s="58" t="str">
        <f t="shared" ref="H368:I368" si="1287">if(E368=$H$12,1,"")</f>
        <v/>
      </c>
      <c r="I368" s="42" t="str">
        <f t="shared" si="1287"/>
        <v/>
      </c>
      <c r="J368" s="47" t="str">
        <f t="shared" si="4"/>
        <v/>
      </c>
      <c r="L368" s="54">
        <v>43438.0</v>
      </c>
      <c r="M368" s="56">
        <f t="shared" ref="M368:N368" si="1288">IF(M367+$H$12&gt;$G$16,$H$12,M367+$H$12)</f>
        <v>3180</v>
      </c>
      <c r="N368" s="56">
        <f t="shared" si="1288"/>
        <v>3180</v>
      </c>
      <c r="O368" s="56">
        <f t="shared" si="10"/>
        <v>3180</v>
      </c>
      <c r="P368" s="42" t="str">
        <f t="shared" ref="P368:R368" si="1289">if(M368=$H$12,1,"")</f>
        <v/>
      </c>
      <c r="Q368" s="44" t="str">
        <f t="shared" si="1289"/>
        <v/>
      </c>
      <c r="R368" s="42" t="str">
        <f t="shared" si="1289"/>
        <v/>
      </c>
      <c r="S368" s="47" t="str">
        <f t="shared" si="7"/>
        <v/>
      </c>
    </row>
    <row r="369">
      <c r="C369" s="54">
        <v>43439.0</v>
      </c>
      <c r="D369" s="58">
        <f t="shared" ref="D369:E369" si="1290">IF(D368+$H$12&gt;$G$16,$H$12,D368+$H$12)</f>
        <v>6360</v>
      </c>
      <c r="E369" s="56">
        <f t="shared" si="1290"/>
        <v>6360</v>
      </c>
      <c r="F369" s="58">
        <f t="shared" si="74"/>
        <v>6360</v>
      </c>
      <c r="G369" s="42" t="str">
        <f t="shared" si="75"/>
        <v/>
      </c>
      <c r="H369" s="58" t="str">
        <f t="shared" ref="H369:I369" si="1291">if(E369=$H$12,1,"")</f>
        <v/>
      </c>
      <c r="I369" s="42" t="str">
        <f t="shared" si="1291"/>
        <v/>
      </c>
      <c r="J369" s="47" t="str">
        <f t="shared" si="4"/>
        <v/>
      </c>
      <c r="L369" s="54">
        <v>43439.0</v>
      </c>
      <c r="M369" s="56">
        <f t="shared" ref="M369:N369" si="1292">IF(M368+$H$12&gt;$G$16,$H$12,M368+$H$12)</f>
        <v>3710</v>
      </c>
      <c r="N369" s="56">
        <f t="shared" si="1292"/>
        <v>3710</v>
      </c>
      <c r="O369" s="56">
        <f t="shared" si="10"/>
        <v>3710</v>
      </c>
      <c r="P369" s="42" t="str">
        <f t="shared" ref="P369:R369" si="1293">if(M369=$H$12,1,"")</f>
        <v/>
      </c>
      <c r="Q369" s="44" t="str">
        <f t="shared" si="1293"/>
        <v/>
      </c>
      <c r="R369" s="42" t="str">
        <f t="shared" si="1293"/>
        <v/>
      </c>
      <c r="S369" s="47" t="str">
        <f t="shared" si="7"/>
        <v/>
      </c>
    </row>
    <row r="370">
      <c r="C370" s="54">
        <v>43440.0</v>
      </c>
      <c r="D370" s="58">
        <f t="shared" ref="D370:E370" si="1294">IF(D369+$H$12&gt;$G$16,$H$12,D369+$H$12)</f>
        <v>6890</v>
      </c>
      <c r="E370" s="56">
        <f t="shared" si="1294"/>
        <v>6890</v>
      </c>
      <c r="F370" s="58">
        <f t="shared" si="74"/>
        <v>6890</v>
      </c>
      <c r="G370" s="42" t="str">
        <f t="shared" si="75"/>
        <v/>
      </c>
      <c r="H370" s="58" t="str">
        <f t="shared" ref="H370:I370" si="1295">if(E370=$H$12,1,"")</f>
        <v/>
      </c>
      <c r="I370" s="42" t="str">
        <f t="shared" si="1295"/>
        <v/>
      </c>
      <c r="J370" s="47" t="str">
        <f t="shared" si="4"/>
        <v/>
      </c>
      <c r="L370" s="54">
        <v>43440.0</v>
      </c>
      <c r="M370" s="56">
        <f t="shared" ref="M370:N370" si="1296">IF(M369+$H$12&gt;$G$16,$H$12,M369+$H$12)</f>
        <v>4240</v>
      </c>
      <c r="N370" s="56">
        <f t="shared" si="1296"/>
        <v>4240</v>
      </c>
      <c r="O370" s="56">
        <f t="shared" si="10"/>
        <v>4240</v>
      </c>
      <c r="P370" s="42" t="str">
        <f t="shared" ref="P370:R370" si="1297">if(M370=$H$12,1,"")</f>
        <v/>
      </c>
      <c r="Q370" s="44" t="str">
        <f t="shared" si="1297"/>
        <v/>
      </c>
      <c r="R370" s="42" t="str">
        <f t="shared" si="1297"/>
        <v/>
      </c>
      <c r="S370" s="47" t="str">
        <f t="shared" si="7"/>
        <v/>
      </c>
    </row>
    <row r="371">
      <c r="C371" s="54">
        <v>43441.0</v>
      </c>
      <c r="D371" s="58">
        <f t="shared" ref="D371:E371" si="1298">IF(D370+$H$12&gt;$G$16,$H$12,D370+$H$12)</f>
        <v>7420</v>
      </c>
      <c r="E371" s="56">
        <f t="shared" si="1298"/>
        <v>7420</v>
      </c>
      <c r="F371" s="58">
        <f t="shared" si="74"/>
        <v>7420</v>
      </c>
      <c r="G371" s="42" t="str">
        <f t="shared" si="75"/>
        <v/>
      </c>
      <c r="H371" s="58" t="str">
        <f t="shared" ref="H371:I371" si="1299">if(E371=$H$12,1,"")</f>
        <v/>
      </c>
      <c r="I371" s="42" t="str">
        <f t="shared" si="1299"/>
        <v/>
      </c>
      <c r="J371" s="47" t="str">
        <f t="shared" si="4"/>
        <v/>
      </c>
      <c r="L371" s="54">
        <v>43441.0</v>
      </c>
      <c r="M371" s="56">
        <f t="shared" ref="M371:N371" si="1300">IF(M370+$H$12&gt;$G$16,$H$12,M370+$H$12)</f>
        <v>4770</v>
      </c>
      <c r="N371" s="56">
        <f t="shared" si="1300"/>
        <v>4770</v>
      </c>
      <c r="O371" s="56">
        <f t="shared" si="10"/>
        <v>4770</v>
      </c>
      <c r="P371" s="42" t="str">
        <f t="shared" ref="P371:R371" si="1301">if(M371=$H$12,1,"")</f>
        <v/>
      </c>
      <c r="Q371" s="44" t="str">
        <f t="shared" si="1301"/>
        <v/>
      </c>
      <c r="R371" s="42" t="str">
        <f t="shared" si="1301"/>
        <v/>
      </c>
      <c r="S371" s="47" t="str">
        <f t="shared" si="7"/>
        <v/>
      </c>
    </row>
    <row r="372">
      <c r="C372" s="54">
        <v>43442.0</v>
      </c>
      <c r="D372" s="58">
        <f t="shared" ref="D372:E372" si="1302">IF(D371+$H$12&gt;$G$16,$H$12,D371+$H$12)</f>
        <v>7950</v>
      </c>
      <c r="E372" s="56">
        <f t="shared" si="1302"/>
        <v>7950</v>
      </c>
      <c r="F372" s="58">
        <f t="shared" si="74"/>
        <v>7950</v>
      </c>
      <c r="G372" s="42" t="str">
        <f t="shared" si="75"/>
        <v/>
      </c>
      <c r="H372" s="58" t="str">
        <f t="shared" ref="H372:I372" si="1303">if(E372=$H$12,1,"")</f>
        <v/>
      </c>
      <c r="I372" s="42" t="str">
        <f t="shared" si="1303"/>
        <v/>
      </c>
      <c r="J372" s="47" t="str">
        <f t="shared" si="4"/>
        <v/>
      </c>
      <c r="L372" s="54">
        <v>43442.0</v>
      </c>
      <c r="M372" s="56">
        <f t="shared" ref="M372:N372" si="1304">IF(M371+$H$12&gt;$G$16,$H$12,M371+$H$12)</f>
        <v>5300</v>
      </c>
      <c r="N372" s="56">
        <f t="shared" si="1304"/>
        <v>5300</v>
      </c>
      <c r="O372" s="56">
        <f t="shared" si="10"/>
        <v>5300</v>
      </c>
      <c r="P372" s="42" t="str">
        <f t="shared" ref="P372:R372" si="1305">if(M372=$H$12,1,"")</f>
        <v/>
      </c>
      <c r="Q372" s="44" t="str">
        <f t="shared" si="1305"/>
        <v/>
      </c>
      <c r="R372" s="42" t="str">
        <f t="shared" si="1305"/>
        <v/>
      </c>
      <c r="S372" s="47" t="str">
        <f t="shared" si="7"/>
        <v/>
      </c>
    </row>
    <row r="373">
      <c r="C373" s="54">
        <v>43443.0</v>
      </c>
      <c r="D373" s="58">
        <f t="shared" ref="D373:E373" si="1306">IF(D372+$H$12&gt;$G$16,$H$12,D372+$H$12)</f>
        <v>8480</v>
      </c>
      <c r="E373" s="56">
        <f t="shared" si="1306"/>
        <v>8480</v>
      </c>
      <c r="F373" s="58">
        <f t="shared" si="74"/>
        <v>8480</v>
      </c>
      <c r="G373" s="42" t="str">
        <f t="shared" si="75"/>
        <v/>
      </c>
      <c r="H373" s="58" t="str">
        <f t="shared" ref="H373:I373" si="1307">if(E373=$H$12,1,"")</f>
        <v/>
      </c>
      <c r="I373" s="42" t="str">
        <f t="shared" si="1307"/>
        <v/>
      </c>
      <c r="J373" s="47" t="str">
        <f t="shared" si="4"/>
        <v/>
      </c>
      <c r="L373" s="54">
        <v>43443.0</v>
      </c>
      <c r="M373" s="56">
        <f t="shared" ref="M373:N373" si="1308">IF(M372+$H$12&gt;$G$16,$H$12,M372+$H$12)</f>
        <v>5830</v>
      </c>
      <c r="N373" s="56">
        <f t="shared" si="1308"/>
        <v>5830</v>
      </c>
      <c r="O373" s="56">
        <f t="shared" si="10"/>
        <v>5830</v>
      </c>
      <c r="P373" s="42" t="str">
        <f t="shared" ref="P373:R373" si="1309">if(M373=$H$12,1,"")</f>
        <v/>
      </c>
      <c r="Q373" s="44" t="str">
        <f t="shared" si="1309"/>
        <v/>
      </c>
      <c r="R373" s="42" t="str">
        <f t="shared" si="1309"/>
        <v/>
      </c>
      <c r="S373" s="47" t="str">
        <f t="shared" si="7"/>
        <v/>
      </c>
    </row>
    <row r="374">
      <c r="C374" s="54">
        <v>43444.0</v>
      </c>
      <c r="D374" s="58">
        <f t="shared" ref="D374:E374" si="1310">IF(D373+$H$12&gt;$G$16,$H$12,D373+$H$12)</f>
        <v>9010</v>
      </c>
      <c r="E374" s="56">
        <f t="shared" si="1310"/>
        <v>9010</v>
      </c>
      <c r="F374" s="58">
        <f t="shared" si="74"/>
        <v>9010</v>
      </c>
      <c r="G374" s="42" t="str">
        <f t="shared" si="75"/>
        <v/>
      </c>
      <c r="H374" s="58" t="str">
        <f t="shared" ref="H374:I374" si="1311">if(E374=$H$12,1,"")</f>
        <v/>
      </c>
      <c r="I374" s="42" t="str">
        <f t="shared" si="1311"/>
        <v/>
      </c>
      <c r="J374" s="47" t="str">
        <f t="shared" si="4"/>
        <v/>
      </c>
      <c r="L374" s="54">
        <v>43444.0</v>
      </c>
      <c r="M374" s="56">
        <f t="shared" ref="M374:N374" si="1312">IF(M373+$H$12&gt;$G$16,$H$12,M373+$H$12)</f>
        <v>6360</v>
      </c>
      <c r="N374" s="56">
        <f t="shared" si="1312"/>
        <v>6360</v>
      </c>
      <c r="O374" s="56">
        <f t="shared" si="10"/>
        <v>6360</v>
      </c>
      <c r="P374" s="42" t="str">
        <f t="shared" ref="P374:R374" si="1313">if(M374=$H$12,1,"")</f>
        <v/>
      </c>
      <c r="Q374" s="44" t="str">
        <f t="shared" si="1313"/>
        <v/>
      </c>
      <c r="R374" s="42" t="str">
        <f t="shared" si="1313"/>
        <v/>
      </c>
      <c r="S374" s="47" t="str">
        <f t="shared" si="7"/>
        <v/>
      </c>
    </row>
    <row r="375">
      <c r="C375" s="54">
        <v>43445.0</v>
      </c>
      <c r="D375" s="58">
        <f t="shared" ref="D375:E375" si="1314">IF(D374+$H$12&gt;$G$16,$H$12,D374+$H$12)</f>
        <v>9540</v>
      </c>
      <c r="E375" s="56">
        <f t="shared" si="1314"/>
        <v>9540</v>
      </c>
      <c r="F375" s="58">
        <f t="shared" si="74"/>
        <v>9540</v>
      </c>
      <c r="G375" s="42" t="str">
        <f t="shared" si="75"/>
        <v/>
      </c>
      <c r="H375" s="58" t="str">
        <f t="shared" ref="H375:I375" si="1315">if(E375=$H$12,1,"")</f>
        <v/>
      </c>
      <c r="I375" s="42" t="str">
        <f t="shared" si="1315"/>
        <v/>
      </c>
      <c r="J375" s="47" t="str">
        <f t="shared" si="4"/>
        <v/>
      </c>
      <c r="L375" s="54">
        <v>43445.0</v>
      </c>
      <c r="M375" s="56">
        <f t="shared" ref="M375:N375" si="1316">IF(M374+$H$12&gt;$G$16,$H$12,M374+$H$12)</f>
        <v>6890</v>
      </c>
      <c r="N375" s="56">
        <f t="shared" si="1316"/>
        <v>6890</v>
      </c>
      <c r="O375" s="56">
        <f t="shared" si="10"/>
        <v>6890</v>
      </c>
      <c r="P375" s="42" t="str">
        <f t="shared" ref="P375:R375" si="1317">if(M375=$H$12,1,"")</f>
        <v/>
      </c>
      <c r="Q375" s="44" t="str">
        <f t="shared" si="1317"/>
        <v/>
      </c>
      <c r="R375" s="42" t="str">
        <f t="shared" si="1317"/>
        <v/>
      </c>
      <c r="S375" s="47" t="str">
        <f t="shared" si="7"/>
        <v/>
      </c>
    </row>
    <row r="376">
      <c r="C376" s="54">
        <v>43446.0</v>
      </c>
      <c r="D376" s="58">
        <f t="shared" ref="D376:E376" si="1318">IF(D375+$H$12&gt;$G$16,$H$12,D375+$H$12)</f>
        <v>10070</v>
      </c>
      <c r="E376" s="56">
        <f t="shared" si="1318"/>
        <v>10070</v>
      </c>
      <c r="F376" s="58">
        <f t="shared" si="74"/>
        <v>10070</v>
      </c>
      <c r="G376" s="42" t="str">
        <f t="shared" si="75"/>
        <v/>
      </c>
      <c r="H376" s="58" t="str">
        <f t="shared" ref="H376:I376" si="1319">if(E376=$H$12,1,"")</f>
        <v/>
      </c>
      <c r="I376" s="42" t="str">
        <f t="shared" si="1319"/>
        <v/>
      </c>
      <c r="J376" s="47" t="str">
        <f t="shared" si="4"/>
        <v/>
      </c>
      <c r="L376" s="54">
        <v>43446.0</v>
      </c>
      <c r="M376" s="56">
        <f t="shared" ref="M376:N376" si="1320">IF(M375+$H$12&gt;$G$16,$H$12,M375+$H$12)</f>
        <v>7420</v>
      </c>
      <c r="N376" s="56">
        <f t="shared" si="1320"/>
        <v>7420</v>
      </c>
      <c r="O376" s="56">
        <f t="shared" si="10"/>
        <v>7420</v>
      </c>
      <c r="P376" s="42" t="str">
        <f t="shared" ref="P376:R376" si="1321">if(M376=$H$12,1,"")</f>
        <v/>
      </c>
      <c r="Q376" s="44" t="str">
        <f t="shared" si="1321"/>
        <v/>
      </c>
      <c r="R376" s="42" t="str">
        <f t="shared" si="1321"/>
        <v/>
      </c>
      <c r="S376" s="47" t="str">
        <f t="shared" si="7"/>
        <v/>
      </c>
    </row>
    <row r="377">
      <c r="C377" s="54">
        <v>43447.0</v>
      </c>
      <c r="D377" s="58">
        <f t="shared" ref="D377:E377" si="1322">IF(D376+$H$12&gt;$G$16,$H$12,D376+$H$12)</f>
        <v>10600</v>
      </c>
      <c r="E377" s="56">
        <f t="shared" si="1322"/>
        <v>10600</v>
      </c>
      <c r="F377" s="58">
        <f t="shared" si="74"/>
        <v>10600</v>
      </c>
      <c r="G377" s="42" t="str">
        <f t="shared" si="75"/>
        <v/>
      </c>
      <c r="H377" s="58" t="str">
        <f t="shared" ref="H377:I377" si="1323">if(E377=$H$12,1,"")</f>
        <v/>
      </c>
      <c r="I377" s="42" t="str">
        <f t="shared" si="1323"/>
        <v/>
      </c>
      <c r="J377" s="47" t="str">
        <f t="shared" si="4"/>
        <v/>
      </c>
      <c r="L377" s="54">
        <v>43447.0</v>
      </c>
      <c r="M377" s="56">
        <f t="shared" ref="M377:N377" si="1324">IF(M376+$H$12&gt;$G$16,$H$12,M376+$H$12)</f>
        <v>7950</v>
      </c>
      <c r="N377" s="56">
        <f t="shared" si="1324"/>
        <v>7950</v>
      </c>
      <c r="O377" s="56">
        <f t="shared" si="10"/>
        <v>7950</v>
      </c>
      <c r="P377" s="42" t="str">
        <f t="shared" ref="P377:R377" si="1325">if(M377=$H$12,1,"")</f>
        <v/>
      </c>
      <c r="Q377" s="44" t="str">
        <f t="shared" si="1325"/>
        <v/>
      </c>
      <c r="R377" s="42" t="str">
        <f t="shared" si="1325"/>
        <v/>
      </c>
      <c r="S377" s="47" t="str">
        <f t="shared" si="7"/>
        <v/>
      </c>
    </row>
    <row r="378">
      <c r="C378" s="54">
        <v>43448.0</v>
      </c>
      <c r="D378" s="58">
        <f t="shared" ref="D378:E378" si="1326">IF(D377+$H$12&gt;$G$16,$H$12,D377+$H$12)</f>
        <v>11130</v>
      </c>
      <c r="E378" s="56">
        <f t="shared" si="1326"/>
        <v>11130</v>
      </c>
      <c r="F378" s="58">
        <f t="shared" si="74"/>
        <v>11130</v>
      </c>
      <c r="G378" s="42" t="str">
        <f t="shared" si="75"/>
        <v/>
      </c>
      <c r="H378" s="58" t="str">
        <f t="shared" ref="H378:I378" si="1327">if(E378=$H$12,1,"")</f>
        <v/>
      </c>
      <c r="I378" s="42" t="str">
        <f t="shared" si="1327"/>
        <v/>
      </c>
      <c r="J378" s="47" t="str">
        <f t="shared" si="4"/>
        <v/>
      </c>
      <c r="L378" s="54">
        <v>43448.0</v>
      </c>
      <c r="M378" s="56">
        <f t="shared" ref="M378:N378" si="1328">IF(M377+$H$12&gt;$G$16,$H$12,M377+$H$12)</f>
        <v>8480</v>
      </c>
      <c r="N378" s="56">
        <f t="shared" si="1328"/>
        <v>8480</v>
      </c>
      <c r="O378" s="56">
        <f t="shared" si="10"/>
        <v>8480</v>
      </c>
      <c r="P378" s="42" t="str">
        <f t="shared" ref="P378:R378" si="1329">if(M378=$H$12,1,"")</f>
        <v/>
      </c>
      <c r="Q378" s="44" t="str">
        <f t="shared" si="1329"/>
        <v/>
      </c>
      <c r="R378" s="42" t="str">
        <f t="shared" si="1329"/>
        <v/>
      </c>
      <c r="S378" s="47" t="str">
        <f t="shared" si="7"/>
        <v/>
      </c>
    </row>
    <row r="379">
      <c r="C379" s="54">
        <v>43449.0</v>
      </c>
      <c r="D379" s="58">
        <f t="shared" ref="D379:E379" si="1330">IF(D378+$H$12&gt;$G$16,$H$12,D378+$H$12)</f>
        <v>11660</v>
      </c>
      <c r="E379" s="56">
        <f t="shared" si="1330"/>
        <v>11660</v>
      </c>
      <c r="F379" s="58">
        <f t="shared" si="74"/>
        <v>11660</v>
      </c>
      <c r="G379" s="42" t="str">
        <f t="shared" si="75"/>
        <v/>
      </c>
      <c r="H379" s="58" t="str">
        <f t="shared" ref="H379:I379" si="1331">if(E379=$H$12,1,"")</f>
        <v/>
      </c>
      <c r="I379" s="42" t="str">
        <f t="shared" si="1331"/>
        <v/>
      </c>
      <c r="J379" s="47" t="str">
        <f t="shared" si="4"/>
        <v/>
      </c>
      <c r="L379" s="54">
        <v>43449.0</v>
      </c>
      <c r="M379" s="56">
        <f t="shared" ref="M379:N379" si="1332">IF(M378+$H$12&gt;$G$16,$H$12,M378+$H$12)</f>
        <v>9010</v>
      </c>
      <c r="N379" s="56">
        <f t="shared" si="1332"/>
        <v>9010</v>
      </c>
      <c r="O379" s="56">
        <f t="shared" si="10"/>
        <v>9010</v>
      </c>
      <c r="P379" s="42" t="str">
        <f t="shared" ref="P379:R379" si="1333">if(M379=$H$12,1,"")</f>
        <v/>
      </c>
      <c r="Q379" s="44" t="str">
        <f t="shared" si="1333"/>
        <v/>
      </c>
      <c r="R379" s="42" t="str">
        <f t="shared" si="1333"/>
        <v/>
      </c>
      <c r="S379" s="47" t="str">
        <f t="shared" si="7"/>
        <v/>
      </c>
    </row>
    <row r="380">
      <c r="C380" s="54">
        <v>43450.0</v>
      </c>
      <c r="D380" s="58">
        <f t="shared" ref="D380:E380" si="1334">IF(D379+$H$12&gt;$G$16,$H$12,D379+$H$12)</f>
        <v>12190</v>
      </c>
      <c r="E380" s="56">
        <f t="shared" si="1334"/>
        <v>12190</v>
      </c>
      <c r="F380" s="58">
        <f t="shared" si="74"/>
        <v>12190</v>
      </c>
      <c r="G380" s="42" t="str">
        <f t="shared" si="75"/>
        <v/>
      </c>
      <c r="H380" s="58" t="str">
        <f t="shared" ref="H380:I380" si="1335">if(E380=$H$12,1,"")</f>
        <v/>
      </c>
      <c r="I380" s="42" t="str">
        <f t="shared" si="1335"/>
        <v/>
      </c>
      <c r="J380" s="47" t="str">
        <f t="shared" si="4"/>
        <v/>
      </c>
      <c r="L380" s="54">
        <v>43450.0</v>
      </c>
      <c r="M380" s="56">
        <f t="shared" ref="M380:N380" si="1336">IF(M379+$H$12&gt;$G$16,$H$12,M379+$H$12)</f>
        <v>9540</v>
      </c>
      <c r="N380" s="56">
        <f t="shared" si="1336"/>
        <v>9540</v>
      </c>
      <c r="O380" s="56">
        <f t="shared" si="10"/>
        <v>9540</v>
      </c>
      <c r="P380" s="42" t="str">
        <f t="shared" ref="P380:R380" si="1337">if(M380=$H$12,1,"")</f>
        <v/>
      </c>
      <c r="Q380" s="44" t="str">
        <f t="shared" si="1337"/>
        <v/>
      </c>
      <c r="R380" s="42" t="str">
        <f t="shared" si="1337"/>
        <v/>
      </c>
      <c r="S380" s="47" t="str">
        <f t="shared" si="7"/>
        <v/>
      </c>
    </row>
    <row r="381">
      <c r="C381" s="54">
        <v>43451.0</v>
      </c>
      <c r="D381" s="58">
        <f t="shared" ref="D381:E381" si="1338">IF(D380+$H$12&gt;$G$16,$H$12,D380+$H$12)</f>
        <v>12720</v>
      </c>
      <c r="E381" s="56">
        <f t="shared" si="1338"/>
        <v>12720</v>
      </c>
      <c r="F381" s="58">
        <f t="shared" si="74"/>
        <v>12720</v>
      </c>
      <c r="G381" s="42" t="str">
        <f t="shared" si="75"/>
        <v/>
      </c>
      <c r="H381" s="58" t="str">
        <f t="shared" ref="H381:I381" si="1339">if(E381=$H$12,1,"")</f>
        <v/>
      </c>
      <c r="I381" s="42" t="str">
        <f t="shared" si="1339"/>
        <v/>
      </c>
      <c r="J381" s="47" t="str">
        <f t="shared" si="4"/>
        <v/>
      </c>
      <c r="L381" s="54">
        <v>43451.0</v>
      </c>
      <c r="M381" s="56">
        <f t="shared" ref="M381:N381" si="1340">IF(M380+$H$12&gt;$G$16,$H$12,M380+$H$12)</f>
        <v>10070</v>
      </c>
      <c r="N381" s="56">
        <f t="shared" si="1340"/>
        <v>10070</v>
      </c>
      <c r="O381" s="56">
        <f t="shared" si="10"/>
        <v>10070</v>
      </c>
      <c r="P381" s="42" t="str">
        <f t="shared" ref="P381:R381" si="1341">if(M381=$H$12,1,"")</f>
        <v/>
      </c>
      <c r="Q381" s="44" t="str">
        <f t="shared" si="1341"/>
        <v/>
      </c>
      <c r="R381" s="42" t="str">
        <f t="shared" si="1341"/>
        <v/>
      </c>
      <c r="S381" s="47" t="str">
        <f t="shared" si="7"/>
        <v/>
      </c>
    </row>
    <row r="382">
      <c r="C382" s="54">
        <v>43452.0</v>
      </c>
      <c r="D382" s="58">
        <f t="shared" ref="D382:E382" si="1342">IF(D381+$H$12&gt;$G$16,$H$12,D381+$H$12)</f>
        <v>13250</v>
      </c>
      <c r="E382" s="56">
        <f t="shared" si="1342"/>
        <v>13250</v>
      </c>
      <c r="F382" s="58">
        <f t="shared" si="74"/>
        <v>13250</v>
      </c>
      <c r="G382" s="42" t="str">
        <f t="shared" si="75"/>
        <v/>
      </c>
      <c r="H382" s="58" t="str">
        <f t="shared" ref="H382:I382" si="1343">if(E382=$H$12,1,"")</f>
        <v/>
      </c>
      <c r="I382" s="42" t="str">
        <f t="shared" si="1343"/>
        <v/>
      </c>
      <c r="J382" s="47" t="str">
        <f t="shared" si="4"/>
        <v/>
      </c>
      <c r="L382" s="54">
        <v>43452.0</v>
      </c>
      <c r="M382" s="56">
        <f t="shared" ref="M382:N382" si="1344">IF(M381+$H$12&gt;$G$16,$H$12,M381+$H$12)</f>
        <v>10600</v>
      </c>
      <c r="N382" s="56">
        <f t="shared" si="1344"/>
        <v>10600</v>
      </c>
      <c r="O382" s="56">
        <f t="shared" si="10"/>
        <v>10600</v>
      </c>
      <c r="P382" s="42" t="str">
        <f t="shared" ref="P382:R382" si="1345">if(M382=$H$12,1,"")</f>
        <v/>
      </c>
      <c r="Q382" s="44" t="str">
        <f t="shared" si="1345"/>
        <v/>
      </c>
      <c r="R382" s="42" t="str">
        <f t="shared" si="1345"/>
        <v/>
      </c>
      <c r="S382" s="47" t="str">
        <f t="shared" si="7"/>
        <v/>
      </c>
    </row>
    <row r="383">
      <c r="C383" s="54">
        <v>43453.0</v>
      </c>
      <c r="D383" s="58">
        <f t="shared" ref="D383:E383" si="1346">IF(D382+$H$12&gt;$G$16,$H$12,D382+$H$12)</f>
        <v>13780</v>
      </c>
      <c r="E383" s="56">
        <f t="shared" si="1346"/>
        <v>13780</v>
      </c>
      <c r="F383" s="58">
        <f t="shared" si="74"/>
        <v>13780</v>
      </c>
      <c r="G383" s="42" t="str">
        <f t="shared" si="75"/>
        <v/>
      </c>
      <c r="H383" s="58" t="str">
        <f t="shared" ref="H383:I383" si="1347">if(E383=$H$12,1,"")</f>
        <v/>
      </c>
      <c r="I383" s="42" t="str">
        <f t="shared" si="1347"/>
        <v/>
      </c>
      <c r="J383" s="47" t="str">
        <f t="shared" si="4"/>
        <v/>
      </c>
      <c r="L383" s="54">
        <v>43453.0</v>
      </c>
      <c r="M383" s="56">
        <f t="shared" ref="M383:N383" si="1348">IF(M382+$H$12&gt;$G$16,$H$12,M382+$H$12)</f>
        <v>11130</v>
      </c>
      <c r="N383" s="56">
        <f t="shared" si="1348"/>
        <v>11130</v>
      </c>
      <c r="O383" s="56">
        <f t="shared" si="10"/>
        <v>11130</v>
      </c>
      <c r="P383" s="42" t="str">
        <f t="shared" ref="P383:R383" si="1349">if(M383=$H$12,1,"")</f>
        <v/>
      </c>
      <c r="Q383" s="44" t="str">
        <f t="shared" si="1349"/>
        <v/>
      </c>
      <c r="R383" s="42" t="str">
        <f t="shared" si="1349"/>
        <v/>
      </c>
      <c r="S383" s="47" t="str">
        <f t="shared" si="7"/>
        <v/>
      </c>
    </row>
    <row r="384">
      <c r="C384" s="54">
        <v>43454.0</v>
      </c>
      <c r="D384" s="58">
        <f t="shared" ref="D384:E384" si="1350">IF(D383+$H$12&gt;$G$16,$H$12,D383+$H$12)</f>
        <v>14310</v>
      </c>
      <c r="E384" s="56">
        <f t="shared" si="1350"/>
        <v>14310</v>
      </c>
      <c r="F384" s="58">
        <f t="shared" si="74"/>
        <v>14310</v>
      </c>
      <c r="G384" s="42" t="str">
        <f t="shared" si="75"/>
        <v/>
      </c>
      <c r="H384" s="58" t="str">
        <f t="shared" ref="H384:I384" si="1351">if(E384=$H$12,1,"")</f>
        <v/>
      </c>
      <c r="I384" s="42" t="str">
        <f t="shared" si="1351"/>
        <v/>
      </c>
      <c r="J384" s="47" t="str">
        <f t="shared" si="4"/>
        <v/>
      </c>
      <c r="L384" s="54">
        <v>43454.0</v>
      </c>
      <c r="M384" s="56">
        <f t="shared" ref="M384:N384" si="1352">IF(M383+$H$12&gt;$G$16,$H$12,M383+$H$12)</f>
        <v>11660</v>
      </c>
      <c r="N384" s="56">
        <f t="shared" si="1352"/>
        <v>11660</v>
      </c>
      <c r="O384" s="56">
        <f t="shared" si="10"/>
        <v>11660</v>
      </c>
      <c r="P384" s="42" t="str">
        <f t="shared" ref="P384:R384" si="1353">if(M384=$H$12,1,"")</f>
        <v/>
      </c>
      <c r="Q384" s="44" t="str">
        <f t="shared" si="1353"/>
        <v/>
      </c>
      <c r="R384" s="42" t="str">
        <f t="shared" si="1353"/>
        <v/>
      </c>
      <c r="S384" s="47" t="str">
        <f t="shared" si="7"/>
        <v/>
      </c>
    </row>
    <row r="385">
      <c r="C385" s="54">
        <v>43455.0</v>
      </c>
      <c r="D385" s="58">
        <f t="shared" ref="D385:E385" si="1354">IF(D384+$H$12&gt;$G$16,$H$12,D384+$H$12)</f>
        <v>14840</v>
      </c>
      <c r="E385" s="56">
        <f t="shared" si="1354"/>
        <v>14840</v>
      </c>
      <c r="F385" s="58">
        <f t="shared" si="74"/>
        <v>14840</v>
      </c>
      <c r="G385" s="42" t="str">
        <f t="shared" si="75"/>
        <v/>
      </c>
      <c r="H385" s="58" t="str">
        <f t="shared" ref="H385:I385" si="1355">if(E385=$H$12,1,"")</f>
        <v/>
      </c>
      <c r="I385" s="42" t="str">
        <f t="shared" si="1355"/>
        <v/>
      </c>
      <c r="J385" s="47" t="str">
        <f t="shared" si="4"/>
        <v/>
      </c>
      <c r="L385" s="54">
        <v>43455.0</v>
      </c>
      <c r="M385" s="56">
        <f t="shared" ref="M385:N385" si="1356">IF(M384+$H$12&gt;$G$16,$H$12,M384+$H$12)</f>
        <v>12190</v>
      </c>
      <c r="N385" s="56">
        <f t="shared" si="1356"/>
        <v>12190</v>
      </c>
      <c r="O385" s="56">
        <f t="shared" si="10"/>
        <v>12190</v>
      </c>
      <c r="P385" s="42" t="str">
        <f t="shared" ref="P385:R385" si="1357">if(M385=$H$12,1,"")</f>
        <v/>
      </c>
      <c r="Q385" s="44" t="str">
        <f t="shared" si="1357"/>
        <v/>
      </c>
      <c r="R385" s="42" t="str">
        <f t="shared" si="1357"/>
        <v/>
      </c>
      <c r="S385" s="47" t="str">
        <f t="shared" si="7"/>
        <v/>
      </c>
    </row>
    <row r="386">
      <c r="C386" s="54">
        <v>43456.0</v>
      </c>
      <c r="D386" s="58">
        <f t="shared" ref="D386:E386" si="1358">IF(D385+$H$12&gt;$G$16,$H$12,D385+$H$12)</f>
        <v>15370</v>
      </c>
      <c r="E386" s="56">
        <f t="shared" si="1358"/>
        <v>15370</v>
      </c>
      <c r="F386" s="58">
        <f t="shared" si="74"/>
        <v>15370</v>
      </c>
      <c r="G386" s="42" t="str">
        <f t="shared" si="75"/>
        <v/>
      </c>
      <c r="H386" s="58" t="str">
        <f t="shared" ref="H386:I386" si="1359">if(E386=$H$12,1,"")</f>
        <v/>
      </c>
      <c r="I386" s="42" t="str">
        <f t="shared" si="1359"/>
        <v/>
      </c>
      <c r="J386" s="47" t="str">
        <f t="shared" si="4"/>
        <v/>
      </c>
      <c r="L386" s="54">
        <v>43456.0</v>
      </c>
      <c r="M386" s="56">
        <f t="shared" ref="M386:N386" si="1360">IF(M385+$H$12&gt;$G$16,$H$12,M385+$H$12)</f>
        <v>12720</v>
      </c>
      <c r="N386" s="56">
        <f t="shared" si="1360"/>
        <v>12720</v>
      </c>
      <c r="O386" s="56">
        <f t="shared" si="10"/>
        <v>12720</v>
      </c>
      <c r="P386" s="42" t="str">
        <f t="shared" ref="P386:R386" si="1361">if(M386=$H$12,1,"")</f>
        <v/>
      </c>
      <c r="Q386" s="44" t="str">
        <f t="shared" si="1361"/>
        <v/>
      </c>
      <c r="R386" s="42" t="str">
        <f t="shared" si="1361"/>
        <v/>
      </c>
      <c r="S386" s="47" t="str">
        <f t="shared" si="7"/>
        <v/>
      </c>
    </row>
    <row r="387">
      <c r="C387" s="54">
        <v>43457.0</v>
      </c>
      <c r="D387" s="58">
        <f t="shared" ref="D387:E387" si="1362">IF(D386+$H$12&gt;$G$16,$H$12,D386+$H$12)</f>
        <v>15900</v>
      </c>
      <c r="E387" s="56">
        <f t="shared" si="1362"/>
        <v>15900</v>
      </c>
      <c r="F387" s="58">
        <f t="shared" si="74"/>
        <v>15900</v>
      </c>
      <c r="G387" s="42" t="str">
        <f t="shared" si="75"/>
        <v/>
      </c>
      <c r="H387" s="58" t="str">
        <f t="shared" ref="H387:I387" si="1363">if(E387=$H$12,1,"")</f>
        <v/>
      </c>
      <c r="I387" s="42" t="str">
        <f t="shared" si="1363"/>
        <v/>
      </c>
      <c r="J387" s="47" t="str">
        <f t="shared" si="4"/>
        <v/>
      </c>
      <c r="L387" s="54">
        <v>43457.0</v>
      </c>
      <c r="M387" s="56">
        <f t="shared" ref="M387:N387" si="1364">IF(M386+$H$12&gt;$G$16,$H$12,M386+$H$12)</f>
        <v>13250</v>
      </c>
      <c r="N387" s="56">
        <f t="shared" si="1364"/>
        <v>13250</v>
      </c>
      <c r="O387" s="56">
        <f t="shared" si="10"/>
        <v>13250</v>
      </c>
      <c r="P387" s="42" t="str">
        <f t="shared" ref="P387:R387" si="1365">if(M387=$H$12,1,"")</f>
        <v/>
      </c>
      <c r="Q387" s="44" t="str">
        <f t="shared" si="1365"/>
        <v/>
      </c>
      <c r="R387" s="42" t="str">
        <f t="shared" si="1365"/>
        <v/>
      </c>
      <c r="S387" s="47" t="str">
        <f t="shared" si="7"/>
        <v/>
      </c>
    </row>
    <row r="388">
      <c r="C388" s="54">
        <v>43458.0</v>
      </c>
      <c r="D388" s="58">
        <f t="shared" ref="D388:E388" si="1366">IF(D387+$H$12&gt;$G$16,$H$12,D387+$H$12)</f>
        <v>16430</v>
      </c>
      <c r="E388" s="56">
        <f t="shared" si="1366"/>
        <v>16430</v>
      </c>
      <c r="F388" s="58">
        <f t="shared" si="74"/>
        <v>16430</v>
      </c>
      <c r="G388" s="42" t="str">
        <f t="shared" si="75"/>
        <v/>
      </c>
      <c r="H388" s="58" t="str">
        <f t="shared" ref="H388:I388" si="1367">if(E388=$H$12,1,"")</f>
        <v/>
      </c>
      <c r="I388" s="42" t="str">
        <f t="shared" si="1367"/>
        <v/>
      </c>
      <c r="J388" s="47" t="str">
        <f t="shared" si="4"/>
        <v/>
      </c>
      <c r="L388" s="54">
        <v>43458.0</v>
      </c>
      <c r="M388" s="56">
        <f t="shared" ref="M388:N388" si="1368">IF(M387+$H$12&gt;$G$16,$H$12,M387+$H$12)</f>
        <v>13780</v>
      </c>
      <c r="N388" s="56">
        <f t="shared" si="1368"/>
        <v>13780</v>
      </c>
      <c r="O388" s="56">
        <f t="shared" si="10"/>
        <v>13780</v>
      </c>
      <c r="P388" s="42" t="str">
        <f t="shared" ref="P388:R388" si="1369">if(M388=$H$12,1,"")</f>
        <v/>
      </c>
      <c r="Q388" s="44" t="str">
        <f t="shared" si="1369"/>
        <v/>
      </c>
      <c r="R388" s="42" t="str">
        <f t="shared" si="1369"/>
        <v/>
      </c>
      <c r="S388" s="47" t="str">
        <f t="shared" si="7"/>
        <v/>
      </c>
    </row>
    <row r="389">
      <c r="C389" s="54">
        <v>43459.0</v>
      </c>
      <c r="D389" s="58">
        <f t="shared" ref="D389:E389" si="1370">IF(D388+$H$12&gt;$G$16,$H$12,D388+$H$12)</f>
        <v>16960</v>
      </c>
      <c r="E389" s="56">
        <f t="shared" si="1370"/>
        <v>16960</v>
      </c>
      <c r="F389" s="58">
        <f t="shared" si="74"/>
        <v>16960</v>
      </c>
      <c r="G389" s="42" t="str">
        <f t="shared" si="75"/>
        <v/>
      </c>
      <c r="H389" s="58" t="str">
        <f t="shared" ref="H389:I389" si="1371">if(E389=$H$12,1,"")</f>
        <v/>
      </c>
      <c r="I389" s="42" t="str">
        <f t="shared" si="1371"/>
        <v/>
      </c>
      <c r="J389" s="47" t="str">
        <f t="shared" si="4"/>
        <v/>
      </c>
      <c r="L389" s="54">
        <v>43459.0</v>
      </c>
      <c r="M389" s="56">
        <f t="shared" ref="M389:N389" si="1372">IF(M388+$H$12&gt;$G$16,$H$12,M388+$H$12)</f>
        <v>14310</v>
      </c>
      <c r="N389" s="56">
        <f t="shared" si="1372"/>
        <v>14310</v>
      </c>
      <c r="O389" s="56">
        <f t="shared" si="10"/>
        <v>14310</v>
      </c>
      <c r="P389" s="42" t="str">
        <f t="shared" ref="P389:R389" si="1373">if(M389=$H$12,1,"")</f>
        <v/>
      </c>
      <c r="Q389" s="44" t="str">
        <f t="shared" si="1373"/>
        <v/>
      </c>
      <c r="R389" s="42" t="str">
        <f t="shared" si="1373"/>
        <v/>
      </c>
      <c r="S389" s="47" t="str">
        <f t="shared" si="7"/>
        <v/>
      </c>
    </row>
    <row r="390">
      <c r="C390" s="54">
        <v>43460.0</v>
      </c>
      <c r="D390" s="58">
        <f t="shared" ref="D390:E390" si="1374">IF(D389+$H$12&gt;$G$16,$H$12,D389+$H$12)</f>
        <v>17490</v>
      </c>
      <c r="E390" s="56">
        <f t="shared" si="1374"/>
        <v>17490</v>
      </c>
      <c r="F390" s="58">
        <f t="shared" si="74"/>
        <v>17490</v>
      </c>
      <c r="G390" s="42" t="str">
        <f t="shared" si="75"/>
        <v/>
      </c>
      <c r="H390" s="58" t="str">
        <f t="shared" ref="H390:I390" si="1375">if(E390=$H$12,1,"")</f>
        <v/>
      </c>
      <c r="I390" s="42" t="str">
        <f t="shared" si="1375"/>
        <v/>
      </c>
      <c r="J390" s="47" t="str">
        <f t="shared" si="4"/>
        <v/>
      </c>
      <c r="L390" s="54">
        <v>43460.0</v>
      </c>
      <c r="M390" s="56">
        <f t="shared" ref="M390:N390" si="1376">IF(M389+$H$12&gt;$G$16,$H$12,M389+$H$12)</f>
        <v>14840</v>
      </c>
      <c r="N390" s="56">
        <f t="shared" si="1376"/>
        <v>14840</v>
      </c>
      <c r="O390" s="56">
        <f t="shared" si="10"/>
        <v>14840</v>
      </c>
      <c r="P390" s="42" t="str">
        <f t="shared" ref="P390:R390" si="1377">if(M390=$H$12,1,"")</f>
        <v/>
      </c>
      <c r="Q390" s="44" t="str">
        <f t="shared" si="1377"/>
        <v/>
      </c>
      <c r="R390" s="42" t="str">
        <f t="shared" si="1377"/>
        <v/>
      </c>
      <c r="S390" s="47" t="str">
        <f t="shared" si="7"/>
        <v/>
      </c>
    </row>
    <row r="391">
      <c r="C391" s="54">
        <v>43461.0</v>
      </c>
      <c r="D391" s="58">
        <f t="shared" ref="D391:E391" si="1378">IF(D390+$H$12&gt;$G$16,$H$12,D390+$H$12)</f>
        <v>18020</v>
      </c>
      <c r="E391" s="56">
        <f t="shared" si="1378"/>
        <v>18020</v>
      </c>
      <c r="F391" s="58">
        <f t="shared" si="74"/>
        <v>18020</v>
      </c>
      <c r="G391" s="42" t="str">
        <f t="shared" si="75"/>
        <v/>
      </c>
      <c r="H391" s="58" t="str">
        <f t="shared" ref="H391:I391" si="1379">if(E391=$H$12,1,"")</f>
        <v/>
      </c>
      <c r="I391" s="42" t="str">
        <f t="shared" si="1379"/>
        <v/>
      </c>
      <c r="J391" s="47" t="str">
        <f t="shared" si="4"/>
        <v/>
      </c>
      <c r="L391" s="54">
        <v>43461.0</v>
      </c>
      <c r="M391" s="56">
        <f t="shared" ref="M391:N391" si="1380">IF(M390+$H$12&gt;$G$16,$H$12,M390+$H$12)</f>
        <v>15370</v>
      </c>
      <c r="N391" s="56">
        <f t="shared" si="1380"/>
        <v>15370</v>
      </c>
      <c r="O391" s="56">
        <f t="shared" si="10"/>
        <v>15370</v>
      </c>
      <c r="P391" s="42" t="str">
        <f t="shared" ref="P391:R391" si="1381">if(M391=$H$12,1,"")</f>
        <v/>
      </c>
      <c r="Q391" s="44" t="str">
        <f t="shared" si="1381"/>
        <v/>
      </c>
      <c r="R391" s="42" t="str">
        <f t="shared" si="1381"/>
        <v/>
      </c>
      <c r="S391" s="47" t="str">
        <f t="shared" si="7"/>
        <v/>
      </c>
    </row>
    <row r="392">
      <c r="C392" s="54">
        <v>43462.0</v>
      </c>
      <c r="D392" s="58">
        <f t="shared" ref="D392:E392" si="1382">IF(D391+$H$12&gt;$G$16,$H$12,D391+$H$12)</f>
        <v>18550</v>
      </c>
      <c r="E392" s="56">
        <f t="shared" si="1382"/>
        <v>18550</v>
      </c>
      <c r="F392" s="58">
        <f t="shared" si="74"/>
        <v>18550</v>
      </c>
      <c r="G392" s="42" t="str">
        <f t="shared" si="75"/>
        <v/>
      </c>
      <c r="H392" s="58" t="str">
        <f t="shared" ref="H392:I392" si="1383">if(E392=$H$12,1,"")</f>
        <v/>
      </c>
      <c r="I392" s="42" t="str">
        <f t="shared" si="1383"/>
        <v/>
      </c>
      <c r="J392" s="47" t="str">
        <f t="shared" si="4"/>
        <v/>
      </c>
      <c r="L392" s="54">
        <v>43462.0</v>
      </c>
      <c r="M392" s="56">
        <f t="shared" ref="M392:N392" si="1384">IF(M391+$H$12&gt;$G$16,$H$12,M391+$H$12)</f>
        <v>15900</v>
      </c>
      <c r="N392" s="56">
        <f t="shared" si="1384"/>
        <v>15900</v>
      </c>
      <c r="O392" s="56">
        <f t="shared" si="10"/>
        <v>15900</v>
      </c>
      <c r="P392" s="42" t="str">
        <f t="shared" ref="P392:R392" si="1385">if(M392=$H$12,1,"")</f>
        <v/>
      </c>
      <c r="Q392" s="44" t="str">
        <f t="shared" si="1385"/>
        <v/>
      </c>
      <c r="R392" s="42" t="str">
        <f t="shared" si="1385"/>
        <v/>
      </c>
      <c r="S392" s="47" t="str">
        <f t="shared" si="7"/>
        <v/>
      </c>
    </row>
    <row r="393">
      <c r="C393" s="54">
        <v>43463.0</v>
      </c>
      <c r="D393" s="58">
        <f t="shared" ref="D393:E393" si="1386">IF(D392+$H$12&gt;$G$16,$H$12,D392+$H$12)</f>
        <v>19080</v>
      </c>
      <c r="E393" s="56">
        <f t="shared" si="1386"/>
        <v>19080</v>
      </c>
      <c r="F393" s="58">
        <f t="shared" si="74"/>
        <v>19080</v>
      </c>
      <c r="G393" s="42" t="str">
        <f t="shared" si="75"/>
        <v/>
      </c>
      <c r="H393" s="58" t="str">
        <f t="shared" ref="H393:I393" si="1387">if(E393=$H$12,1,"")</f>
        <v/>
      </c>
      <c r="I393" s="42" t="str">
        <f t="shared" si="1387"/>
        <v/>
      </c>
      <c r="J393" s="47" t="str">
        <f t="shared" si="4"/>
        <v/>
      </c>
      <c r="L393" s="54">
        <v>43463.0</v>
      </c>
      <c r="M393" s="56">
        <f t="shared" ref="M393:N393" si="1388">IF(M392+$H$12&gt;$G$16,$H$12,M392+$H$12)</f>
        <v>16430</v>
      </c>
      <c r="N393" s="56">
        <f t="shared" si="1388"/>
        <v>16430</v>
      </c>
      <c r="O393" s="56">
        <f t="shared" si="10"/>
        <v>16430</v>
      </c>
      <c r="P393" s="42" t="str">
        <f t="shared" ref="P393:R393" si="1389">if(M393=$H$12,1,"")</f>
        <v/>
      </c>
      <c r="Q393" s="44" t="str">
        <f t="shared" si="1389"/>
        <v/>
      </c>
      <c r="R393" s="42" t="str">
        <f t="shared" si="1389"/>
        <v/>
      </c>
      <c r="S393" s="47" t="str">
        <f t="shared" si="7"/>
        <v/>
      </c>
    </row>
    <row r="394">
      <c r="C394" s="54">
        <v>43464.0</v>
      </c>
      <c r="D394" s="58">
        <f t="shared" ref="D394:E394" si="1390">IF(D393+$H$12&gt;$G$16,$H$12,D393+$H$12)</f>
        <v>19610</v>
      </c>
      <c r="E394" s="56">
        <f t="shared" si="1390"/>
        <v>19610</v>
      </c>
      <c r="F394" s="58">
        <f t="shared" si="74"/>
        <v>19610</v>
      </c>
      <c r="G394" s="42" t="str">
        <f t="shared" si="75"/>
        <v/>
      </c>
      <c r="H394" s="58" t="str">
        <f t="shared" ref="H394:I394" si="1391">if(E394=$H$12,1,"")</f>
        <v/>
      </c>
      <c r="I394" s="42" t="str">
        <f t="shared" si="1391"/>
        <v/>
      </c>
      <c r="J394" s="47" t="str">
        <f t="shared" si="4"/>
        <v/>
      </c>
      <c r="L394" s="54">
        <v>43464.0</v>
      </c>
      <c r="M394" s="56">
        <f t="shared" ref="M394:N394" si="1392">IF(M393+$H$12&gt;$G$16,$H$12,M393+$H$12)</f>
        <v>16960</v>
      </c>
      <c r="N394" s="56">
        <f t="shared" si="1392"/>
        <v>16960</v>
      </c>
      <c r="O394" s="56">
        <f t="shared" si="10"/>
        <v>16960</v>
      </c>
      <c r="P394" s="42" t="str">
        <f t="shared" ref="P394:R394" si="1393">if(M394=$H$12,1,"")</f>
        <v/>
      </c>
      <c r="Q394" s="44" t="str">
        <f t="shared" si="1393"/>
        <v/>
      </c>
      <c r="R394" s="42" t="str">
        <f t="shared" si="1393"/>
        <v/>
      </c>
      <c r="S394" s="47" t="str">
        <f t="shared" si="7"/>
        <v/>
      </c>
    </row>
    <row r="395">
      <c r="C395" s="126">
        <v>43465.0</v>
      </c>
      <c r="D395" s="58">
        <f t="shared" ref="D395:E395" si="1394">IF(D394+$H$12&gt;$G$16,$H$12,D394+$H$12)</f>
        <v>530</v>
      </c>
      <c r="E395" s="56">
        <f t="shared" si="1394"/>
        <v>530</v>
      </c>
      <c r="F395" s="58">
        <f t="shared" si="74"/>
        <v>530</v>
      </c>
      <c r="G395" s="42">
        <f t="shared" si="75"/>
        <v>1</v>
      </c>
      <c r="H395" s="58">
        <f t="shared" ref="H395:I395" si="1395">if(E395=$H$12,1,"")</f>
        <v>1</v>
      </c>
      <c r="I395" s="42">
        <f t="shared" si="1395"/>
        <v>1</v>
      </c>
      <c r="J395" s="47">
        <f t="shared" si="4"/>
        <v>1</v>
      </c>
      <c r="L395" s="126">
        <v>43465.0</v>
      </c>
      <c r="M395" s="56">
        <f t="shared" ref="M395:N395" si="1396">IF(M394+$H$12&gt;$G$16,$H$12,M394+$H$12)</f>
        <v>17490</v>
      </c>
      <c r="N395" s="56">
        <f t="shared" si="1396"/>
        <v>17490</v>
      </c>
      <c r="O395" s="56">
        <f t="shared" si="10"/>
        <v>17490</v>
      </c>
      <c r="P395" s="42" t="str">
        <f t="shared" ref="P395:R395" si="1397">if(M395=$H$12,1,"")</f>
        <v/>
      </c>
      <c r="Q395" s="44" t="str">
        <f t="shared" si="1397"/>
        <v/>
      </c>
      <c r="R395" s="42" t="str">
        <f t="shared" si="1397"/>
        <v/>
      </c>
      <c r="S395" s="47" t="str">
        <f t="shared" si="7"/>
        <v/>
      </c>
    </row>
    <row r="396">
      <c r="C396" s="126"/>
      <c r="F396" s="127"/>
      <c r="G396" s="128" t="s">
        <v>212</v>
      </c>
      <c r="H396" s="128" t="s">
        <v>213</v>
      </c>
      <c r="I396" s="129" t="s">
        <v>214</v>
      </c>
      <c r="J396" s="127"/>
      <c r="K396" s="130" t="s">
        <v>215</v>
      </c>
      <c r="P396" s="128" t="s">
        <v>212</v>
      </c>
      <c r="Q396" s="128" t="s">
        <v>216</v>
      </c>
      <c r="R396" s="129" t="s">
        <v>214</v>
      </c>
      <c r="S396" s="127"/>
      <c r="T396" s="130" t="s">
        <v>215</v>
      </c>
    </row>
    <row r="397">
      <c r="C397" s="126"/>
      <c r="F397" s="127"/>
      <c r="G397" s="130">
        <f t="shared" ref="G397:I397" si="1398">SUM(G31:G395)</f>
        <v>9</v>
      </c>
      <c r="H397" s="127">
        <f t="shared" si="1398"/>
        <v>9</v>
      </c>
      <c r="I397" s="130">
        <f t="shared" si="1398"/>
        <v>9</v>
      </c>
      <c r="J397" s="127"/>
      <c r="K397" s="127">
        <f>SUM(J31:J395)</f>
        <v>9</v>
      </c>
      <c r="P397" s="130">
        <f t="shared" ref="P397:R397" si="1399">SUM(P31:P395)</f>
        <v>9</v>
      </c>
      <c r="Q397" s="127">
        <f t="shared" si="1399"/>
        <v>9</v>
      </c>
      <c r="R397" s="130">
        <f t="shared" si="1399"/>
        <v>9</v>
      </c>
      <c r="S397" s="127"/>
      <c r="T397" s="127">
        <f>SUM(S31:S395)</f>
        <v>9</v>
      </c>
    </row>
    <row r="398">
      <c r="C398" s="126"/>
      <c r="F398" s="128" t="s">
        <v>29</v>
      </c>
      <c r="G398" s="131">
        <f>$G$5*G397</f>
        <v>675</v>
      </c>
      <c r="H398" s="127">
        <f>H397*$F$5</f>
        <v>540</v>
      </c>
      <c r="I398" s="127">
        <f>$E$5*I397</f>
        <v>450</v>
      </c>
      <c r="J398" s="128" t="s">
        <v>217</v>
      </c>
      <c r="K398" s="127">
        <f>SUM(G398+I398+H398)</f>
        <v>1665</v>
      </c>
      <c r="P398" s="131">
        <f>$G$5*P397</f>
        <v>675</v>
      </c>
      <c r="Q398" s="127">
        <f>$F$5*Q397</f>
        <v>540</v>
      </c>
      <c r="R398" s="127">
        <f>$E$5*R397</f>
        <v>450</v>
      </c>
      <c r="S398" s="128" t="s">
        <v>217</v>
      </c>
      <c r="T398" s="127">
        <f>SUM(P398+R398+Q398)</f>
        <v>1665</v>
      </c>
    </row>
    <row r="399">
      <c r="C399" s="1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sheetData>
    <row r="1">
      <c r="A1" s="2" t="s">
        <v>57</v>
      </c>
      <c r="B1" s="2">
        <f>B3+G3</f>
        <v>17784.55113</v>
      </c>
      <c r="F1" s="2"/>
      <c r="G1" s="2"/>
      <c r="I1" s="8"/>
      <c r="J1" s="8"/>
      <c r="K1" s="8"/>
      <c r="L1" s="8"/>
    </row>
    <row r="2">
      <c r="A2" s="19" t="s">
        <v>61</v>
      </c>
      <c r="D2" s="26"/>
      <c r="F2" s="19" t="s">
        <v>63</v>
      </c>
      <c r="I2" s="13" t="s">
        <v>64</v>
      </c>
      <c r="J2" s="13" t="s">
        <v>65</v>
      </c>
      <c r="K2" s="13" t="s">
        <v>66</v>
      </c>
      <c r="L2" s="13" t="s">
        <v>67</v>
      </c>
    </row>
    <row r="3">
      <c r="A3" s="4" t="s">
        <v>68</v>
      </c>
      <c r="B3" s="4">
        <f>B14+B15+B16+B17</f>
        <v>1250</v>
      </c>
      <c r="D3" s="26"/>
      <c r="F3" s="2" t="s">
        <v>68</v>
      </c>
      <c r="G3">
        <f>G14+G15+G16</f>
        <v>16534.55113</v>
      </c>
      <c r="H3" s="2"/>
      <c r="I3" s="10" t="s">
        <v>69</v>
      </c>
      <c r="J3" s="10">
        <v>50.0</v>
      </c>
      <c r="K3" s="10">
        <v>100.0</v>
      </c>
      <c r="L3" s="23">
        <f>B7</f>
        <v>0</v>
      </c>
    </row>
    <row r="4">
      <c r="A4" s="4"/>
      <c r="B4" s="4"/>
      <c r="D4" s="26"/>
      <c r="H4" s="2"/>
      <c r="I4" s="13" t="s">
        <v>70</v>
      </c>
      <c r="J4" s="10">
        <v>0.0</v>
      </c>
      <c r="K4" s="10">
        <v>350.0</v>
      </c>
      <c r="L4" s="10">
        <v>150.0</v>
      </c>
    </row>
    <row r="5">
      <c r="A5" s="4" t="s">
        <v>71</v>
      </c>
      <c r="B5" s="30" t="s">
        <v>72</v>
      </c>
      <c r="D5" s="26"/>
      <c r="F5" s="8" t="s">
        <v>74</v>
      </c>
      <c r="G5" s="31">
        <v>50.0</v>
      </c>
      <c r="I5" s="8" t="s">
        <v>75</v>
      </c>
      <c r="J5" s="2">
        <v>45.0</v>
      </c>
      <c r="K5" s="8" t="s">
        <v>76</v>
      </c>
      <c r="L5" s="2">
        <v>275.0</v>
      </c>
    </row>
    <row r="6">
      <c r="A6" s="1" t="s">
        <v>77</v>
      </c>
      <c r="B6" s="30">
        <v>100.0</v>
      </c>
      <c r="D6" s="26"/>
      <c r="F6" s="2" t="s">
        <v>78</v>
      </c>
      <c r="G6" s="31">
        <v>15.0</v>
      </c>
      <c r="I6" s="2" t="s">
        <v>79</v>
      </c>
      <c r="J6" s="2">
        <v>10.0</v>
      </c>
    </row>
    <row r="7">
      <c r="A7" s="1" t="s">
        <v>80</v>
      </c>
      <c r="B7" s="33">
        <v>0.0</v>
      </c>
      <c r="D7" s="26"/>
      <c r="F7" s="2" t="s">
        <v>81</v>
      </c>
      <c r="G7" s="31">
        <v>24.0</v>
      </c>
    </row>
    <row r="8">
      <c r="A8" s="2" t="s">
        <v>82</v>
      </c>
      <c r="B8" s="31">
        <v>0.0</v>
      </c>
      <c r="D8" s="26"/>
      <c r="F8" s="2" t="s">
        <v>83</v>
      </c>
      <c r="G8" s="31">
        <v>12.5</v>
      </c>
      <c r="I8" s="13" t="s">
        <v>84</v>
      </c>
    </row>
    <row r="9">
      <c r="A9" s="2" t="s">
        <v>85</v>
      </c>
      <c r="B9" s="31">
        <v>0.0</v>
      </c>
      <c r="D9" s="26"/>
      <c r="F9" s="2" t="s">
        <v>86</v>
      </c>
      <c r="G9" s="31" t="s">
        <v>87</v>
      </c>
      <c r="I9" s="13" t="s">
        <v>88</v>
      </c>
      <c r="J9" s="10">
        <v>400.0</v>
      </c>
      <c r="K9" s="10">
        <v>1500.0</v>
      </c>
      <c r="L9" s="10">
        <v>2500.0</v>
      </c>
      <c r="M9" s="10">
        <v>10000.0</v>
      </c>
    </row>
    <row r="10">
      <c r="A10" s="8" t="s">
        <v>89</v>
      </c>
      <c r="B10" s="31">
        <v>0.0</v>
      </c>
      <c r="D10" s="26"/>
      <c r="F10" s="2" t="s">
        <v>91</v>
      </c>
      <c r="G10" s="31">
        <v>0.0</v>
      </c>
      <c r="H10" s="2"/>
      <c r="I10" s="13" t="s">
        <v>92</v>
      </c>
      <c r="J10" s="10">
        <v>200.0</v>
      </c>
      <c r="K10" s="10">
        <v>500.0</v>
      </c>
      <c r="L10" s="10">
        <v>900.0</v>
      </c>
      <c r="M10" s="10">
        <v>2000.0</v>
      </c>
    </row>
    <row r="11">
      <c r="A11" s="8" t="s">
        <v>93</v>
      </c>
      <c r="B11" s="31">
        <f>L9</f>
        <v>2500</v>
      </c>
      <c r="D11" s="26"/>
      <c r="F11" s="8" t="s">
        <v>94</v>
      </c>
      <c r="G11" s="2">
        <f>G10+G8+1.5</f>
        <v>14</v>
      </c>
    </row>
    <row r="12">
      <c r="D12" s="26"/>
      <c r="F12" s="8" t="s">
        <v>96</v>
      </c>
      <c r="G12">
        <f>G10+G8</f>
        <v>12.5</v>
      </c>
    </row>
    <row r="13">
      <c r="A13" s="8" t="s">
        <v>98</v>
      </c>
      <c r="B13">
        <f>SQRT(B8^2+B9^2+B10^2)</f>
        <v>0</v>
      </c>
      <c r="D13" s="26"/>
      <c r="F13" s="8" t="s">
        <v>102</v>
      </c>
      <c r="G13">
        <f>SQRT(G6^2+G7^2+(G8+G10)^2)</f>
        <v>30.93945701</v>
      </c>
    </row>
    <row r="14">
      <c r="A14" s="8" t="s">
        <v>103</v>
      </c>
      <c r="B14" s="41">
        <f>K4</f>
        <v>350</v>
      </c>
      <c r="D14" s="26"/>
      <c r="F14" s="8" t="s">
        <v>104</v>
      </c>
      <c r="G14" s="41">
        <f>2*G13*J5</f>
        <v>2784.551131</v>
      </c>
    </row>
    <row r="15">
      <c r="A15" s="8" t="s">
        <v>106</v>
      </c>
      <c r="B15" s="41">
        <f>B7*L4</f>
        <v>0</v>
      </c>
      <c r="D15" s="26"/>
      <c r="F15" s="8" t="s">
        <v>108</v>
      </c>
      <c r="G15" s="41">
        <f>G5*L5</f>
        <v>13750</v>
      </c>
    </row>
    <row r="16">
      <c r="A16" s="8" t="s">
        <v>109</v>
      </c>
      <c r="B16" s="41">
        <f>B13*J5</f>
        <v>0</v>
      </c>
      <c r="D16" s="26"/>
      <c r="F16" s="2" t="s">
        <v>112</v>
      </c>
      <c r="G16" s="41">
        <f>IF(G10&gt;0, 27*G5^(1.6)+140*G10^(1.7),0)</f>
        <v>0</v>
      </c>
    </row>
    <row r="17">
      <c r="A17" s="8" t="s">
        <v>113</v>
      </c>
      <c r="B17" s="48">
        <f>L10</f>
        <v>900</v>
      </c>
      <c r="D17" s="26"/>
    </row>
  </sheetData>
  <mergeCells count="2">
    <mergeCell ref="F2:G2"/>
    <mergeCell ref="A2:B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17" max="17" width="27.29"/>
    <col customWidth="1" min="20" max="20" width="17.43"/>
    <col customWidth="1" min="21" max="21" width="21.43"/>
    <col customWidth="1" min="22" max="22" width="17.57"/>
    <col customWidth="1" min="23" max="23" width="17.29"/>
    <col customWidth="1" min="24" max="24" width="27.14"/>
    <col customWidth="1" min="25" max="25" width="22.71"/>
  </cols>
  <sheetData>
    <row r="1">
      <c r="A1" s="43" t="s">
        <v>105</v>
      </c>
      <c r="B1" s="45" t="s">
        <v>107</v>
      </c>
      <c r="C1" s="45" t="s">
        <v>110</v>
      </c>
      <c r="D1" s="46" t="s">
        <v>111</v>
      </c>
      <c r="E1" s="45"/>
      <c r="F1" s="49"/>
      <c r="G1" s="50" t="s">
        <v>114</v>
      </c>
      <c r="H1" s="51" t="s">
        <v>115</v>
      </c>
      <c r="I1" s="51" t="s">
        <v>116</v>
      </c>
      <c r="J1" s="52"/>
      <c r="K1" s="52"/>
      <c r="L1" s="52"/>
      <c r="M1" s="52"/>
      <c r="N1" s="53"/>
      <c r="O1" s="4"/>
      <c r="P1" s="55" t="s">
        <v>117</v>
      </c>
      <c r="Q1" s="18">
        <v>530.0</v>
      </c>
      <c r="R1" s="2" t="s">
        <v>118</v>
      </c>
      <c r="S1" s="57" t="s">
        <v>119</v>
      </c>
      <c r="T1" s="59">
        <f>SUM(M8:M737)/(2*1000*3)</f>
        <v>15.40733333</v>
      </c>
      <c r="U1" s="57" t="s">
        <v>120</v>
      </c>
      <c r="V1">
        <f>T3/Pump!F4</f>
        <v>0.09376489966</v>
      </c>
      <c r="X1" s="57" t="s">
        <v>121</v>
      </c>
      <c r="Y1" s="41">
        <f t="shared" ref="Y1:Y2" si="1">Q3*75</f>
        <v>0</v>
      </c>
    </row>
    <row r="2">
      <c r="A2" s="60" t="s">
        <v>122</v>
      </c>
      <c r="B2" s="61" t="s">
        <v>123</v>
      </c>
      <c r="C2" s="61" t="s">
        <v>123</v>
      </c>
      <c r="D2" s="62"/>
      <c r="E2" s="61"/>
      <c r="F2" s="63"/>
      <c r="G2" s="64"/>
      <c r="H2" s="65"/>
      <c r="I2" s="65"/>
      <c r="J2" s="65"/>
      <c r="K2" s="65"/>
      <c r="L2" s="65"/>
      <c r="M2" s="65"/>
      <c r="N2" s="66"/>
      <c r="O2" s="4"/>
      <c r="P2" s="4"/>
      <c r="S2" s="57" t="s">
        <v>124</v>
      </c>
      <c r="T2" s="67">
        <f>T1*100</f>
        <v>1540.733333</v>
      </c>
      <c r="U2" s="19" t="s">
        <v>125</v>
      </c>
      <c r="V2">
        <f>ROUNDUP(R8/S8)</f>
        <v>2</v>
      </c>
      <c r="X2" s="57" t="s">
        <v>126</v>
      </c>
      <c r="Y2" s="41">
        <f t="shared" si="1"/>
        <v>75</v>
      </c>
    </row>
    <row r="3">
      <c r="A3" s="60">
        <f>Collectionstorage!B7+Collectionstorage!B6</f>
        <v>100</v>
      </c>
      <c r="B3" s="71">
        <f>Collectionstorage!G5</f>
        <v>50</v>
      </c>
      <c r="C3" s="61">
        <v>0.0</v>
      </c>
      <c r="D3" s="74">
        <f>Q1</f>
        <v>530</v>
      </c>
      <c r="E3" s="74"/>
      <c r="F3" s="75"/>
      <c r="G3" s="76"/>
      <c r="H3" s="78"/>
      <c r="I3" s="78"/>
      <c r="J3" s="78"/>
      <c r="K3" s="78"/>
      <c r="L3" s="78"/>
      <c r="M3" s="78"/>
      <c r="N3" s="79"/>
      <c r="O3" s="4"/>
      <c r="P3" s="14" t="s">
        <v>138</v>
      </c>
      <c r="Q3" s="80">
        <f>COUNTIF(G39:G372,"&lt;=0.01")</f>
        <v>0</v>
      </c>
      <c r="S3" s="57" t="s">
        <v>141</v>
      </c>
      <c r="T3">
        <f>SUM(O8:O372)</f>
        <v>140.6473495</v>
      </c>
      <c r="U3" s="19" t="s">
        <v>144</v>
      </c>
      <c r="V3" s="41">
        <f>V2*'Power System'!G4</f>
        <v>1000</v>
      </c>
    </row>
    <row r="4">
      <c r="A4" s="82"/>
      <c r="B4" s="82"/>
      <c r="C4" s="82"/>
      <c r="D4" s="4"/>
      <c r="E4" s="3"/>
      <c r="F4" s="3"/>
      <c r="G4" s="3"/>
      <c r="H4" s="83"/>
      <c r="I4" s="83"/>
      <c r="J4" s="83"/>
      <c r="K4" s="83"/>
      <c r="L4" s="83"/>
      <c r="M4" s="84"/>
      <c r="N4" s="84"/>
      <c r="O4" s="4"/>
      <c r="P4" s="8" t="s">
        <v>149</v>
      </c>
      <c r="Q4" s="80">
        <f>COUNTIF(G373:G737,"&lt;=0.01")</f>
        <v>1</v>
      </c>
      <c r="S4" s="57" t="s">
        <v>150</v>
      </c>
      <c r="T4" s="59">
        <f>SUM(O373:O737)</f>
        <v>136.6873115</v>
      </c>
      <c r="U4" s="57" t="s">
        <v>153</v>
      </c>
      <c r="V4" s="2">
        <v>4.0</v>
      </c>
    </row>
    <row r="5">
      <c r="A5" s="82"/>
      <c r="B5" s="82"/>
      <c r="C5" s="86"/>
      <c r="D5" s="82"/>
      <c r="E5" s="2"/>
      <c r="F5" s="2"/>
      <c r="G5" s="2"/>
      <c r="H5" s="83"/>
      <c r="I5" s="83"/>
      <c r="J5" s="83"/>
      <c r="K5" s="83"/>
      <c r="L5" s="83"/>
      <c r="M5" s="83"/>
      <c r="N5" s="83"/>
      <c r="O5" s="4"/>
      <c r="P5" s="8"/>
      <c r="S5" s="8" t="s">
        <v>155</v>
      </c>
      <c r="T5">
        <f>COUNTIF(G738:G1102,"&lt;=0.01")</f>
        <v>132</v>
      </c>
      <c r="U5" s="57" t="s">
        <v>158</v>
      </c>
      <c r="V5">
        <f>(Q3+Q4+T5)/4</f>
        <v>33.25</v>
      </c>
    </row>
    <row r="6">
      <c r="A6" s="87" t="s">
        <v>159</v>
      </c>
      <c r="B6" s="88" t="s">
        <v>162</v>
      </c>
      <c r="C6" s="89" t="s">
        <v>163</v>
      </c>
      <c r="D6" s="90" t="s">
        <v>165</v>
      </c>
      <c r="E6" s="91" t="s">
        <v>166</v>
      </c>
      <c r="F6" s="91" t="s">
        <v>166</v>
      </c>
      <c r="G6" s="92" t="s">
        <v>167</v>
      </c>
      <c r="H6" s="92" t="s">
        <v>168</v>
      </c>
      <c r="I6" s="92" t="s">
        <v>169</v>
      </c>
      <c r="J6" s="93" t="s">
        <v>170</v>
      </c>
      <c r="K6" s="93" t="s">
        <v>171</v>
      </c>
      <c r="L6" s="92" t="s">
        <v>172</v>
      </c>
      <c r="M6" s="92" t="s">
        <v>173</v>
      </c>
      <c r="N6" s="92" t="s">
        <v>174</v>
      </c>
      <c r="O6" s="92" t="s">
        <v>175</v>
      </c>
      <c r="P6" s="92" t="s">
        <v>176</v>
      </c>
      <c r="Q6" s="94" t="s">
        <v>177</v>
      </c>
      <c r="R6" s="94" t="s">
        <v>178</v>
      </c>
      <c r="S6" s="95" t="s">
        <v>179</v>
      </c>
      <c r="U6" s="96" t="s">
        <v>180</v>
      </c>
      <c r="V6" s="94" t="s">
        <v>181</v>
      </c>
      <c r="W6" s="94" t="s">
        <v>182</v>
      </c>
      <c r="X6" s="97" t="s">
        <v>183</v>
      </c>
      <c r="Y6" s="98" t="s">
        <v>184</v>
      </c>
      <c r="Z6" s="97" t="s">
        <v>185</v>
      </c>
    </row>
    <row r="7">
      <c r="A7" s="87"/>
      <c r="B7" s="88" t="s">
        <v>186</v>
      </c>
      <c r="C7" s="89" t="s">
        <v>187</v>
      </c>
      <c r="D7" s="90" t="s">
        <v>188</v>
      </c>
      <c r="E7" s="99" t="s">
        <v>188</v>
      </c>
      <c r="F7" s="99" t="s">
        <v>187</v>
      </c>
      <c r="G7" s="88" t="s">
        <v>123</v>
      </c>
      <c r="H7" s="89" t="s">
        <v>189</v>
      </c>
      <c r="I7" s="89" t="s">
        <v>189</v>
      </c>
      <c r="J7" s="100" t="s">
        <v>190</v>
      </c>
      <c r="K7" s="100" t="s">
        <v>189</v>
      </c>
      <c r="L7" s="92" t="s">
        <v>190</v>
      </c>
      <c r="M7" s="92" t="s">
        <v>190</v>
      </c>
      <c r="N7" s="92" t="s">
        <v>191</v>
      </c>
      <c r="O7" s="92" t="s">
        <v>192</v>
      </c>
      <c r="P7" s="92" t="s">
        <v>191</v>
      </c>
      <c r="Q7" s="96" t="s">
        <v>189</v>
      </c>
      <c r="R7" s="96" t="s">
        <v>189</v>
      </c>
      <c r="S7" s="101" t="s">
        <v>189</v>
      </c>
      <c r="U7" s="96" t="s">
        <v>122</v>
      </c>
      <c r="V7" s="102"/>
      <c r="W7" s="103" t="s">
        <v>193</v>
      </c>
      <c r="X7" s="104"/>
      <c r="Y7" s="105">
        <v>4413.0</v>
      </c>
      <c r="Z7" s="105">
        <v>350.0</v>
      </c>
    </row>
    <row r="8">
      <c r="A8" s="106">
        <v>41640.0</v>
      </c>
      <c r="B8" s="107">
        <v>18.8</v>
      </c>
      <c r="C8" s="9">
        <f t="shared" ref="C8:C1102" si="2">B8/1000*$A$3</f>
        <v>1.88</v>
      </c>
      <c r="D8" s="108">
        <f t="shared" ref="D8:D1102" si="3">C8*1000</f>
        <v>1880</v>
      </c>
      <c r="E8" s="108">
        <f>IF(D8&gt;Collectionstorage!$B$11,Collectionstorage!$B$11,D8)</f>
        <v>1880</v>
      </c>
      <c r="F8" s="108">
        <f t="shared" ref="F8:F1102" si="4">E8/1000</f>
        <v>1.88</v>
      </c>
      <c r="G8" s="108">
        <f>F8</f>
        <v>1.88</v>
      </c>
      <c r="H8" s="109">
        <f>(F8*(1000*9.81*Collectionstorage!$G$11+Collectionstorage!$G$13*Flowrate!$F$10*1000/(2*0.02)*Pump!$B$5^2+10*1000/2*Pump!$B$5^2+Filtration!$B$6*Pump!$B$5))</f>
        <v>460410.3231</v>
      </c>
      <c r="I8" s="9">
        <f>(F8*(1000*9.81*Collectionstorage!$G$11+Collectionstorage!$G$13*Flowrate!$F$10*1000/(2*0.02)*Pump!$B$5^2+10*1000/2*Pump!$B$5^2+Filtration!$B$6*Pump!$B$5)) / 0.72</f>
        <v>639458.782</v>
      </c>
      <c r="J8" s="4">
        <f t="shared" ref="J8:J1102" si="5">5*F8</f>
        <v>9.4</v>
      </c>
      <c r="K8" s="4">
        <f t="shared" ref="K8:K1102" si="6">J8*2*10^6</f>
        <v>18800000</v>
      </c>
      <c r="L8" s="4">
        <f t="shared" ref="L8:L1102" si="7">10*F8</f>
        <v>18.8</v>
      </c>
      <c r="M8">
        <f t="shared" ref="M8:M1102" si="8">L8*20</f>
        <v>376</v>
      </c>
      <c r="N8" s="2">
        <v>0.0</v>
      </c>
      <c r="O8" s="2">
        <f>E8/(Pump!$B$6*60)</f>
        <v>1.128010823</v>
      </c>
      <c r="P8" s="4">
        <f t="shared" ref="P8:P1102" si="9">I8+N8</f>
        <v>639458.782</v>
      </c>
      <c r="Q8" s="4">
        <f>SUM(P8:P737)</f>
        <v>3176898425</v>
      </c>
      <c r="R8" s="115">
        <f>Q8/2</f>
        <v>1588449212</v>
      </c>
      <c r="S8" s="115">
        <f>Z7*U8*Y7*3600*V8*W8^2*X8</f>
        <v>1282341419</v>
      </c>
      <c r="U8" s="103">
        <v>1.6</v>
      </c>
      <c r="V8" s="103">
        <v>0.17</v>
      </c>
      <c r="W8" s="103">
        <v>0.96</v>
      </c>
      <c r="X8" s="105">
        <v>0.92</v>
      </c>
    </row>
    <row r="9">
      <c r="A9" s="106">
        <v>41641.0</v>
      </c>
      <c r="B9" s="107">
        <v>19.8</v>
      </c>
      <c r="C9" s="9">
        <f t="shared" si="2"/>
        <v>1.98</v>
      </c>
      <c r="D9" s="108">
        <f t="shared" si="3"/>
        <v>1980</v>
      </c>
      <c r="E9" s="108">
        <f>IF(D9&gt;Collectionstorage!$B$11,Collectionstorage!$B$11,D9)</f>
        <v>1980</v>
      </c>
      <c r="F9" s="108">
        <f t="shared" si="4"/>
        <v>1.98</v>
      </c>
      <c r="G9" s="108">
        <f t="shared" ref="G9:G38" si="10">IF((G8+F9)&gt;$B$3,$B$3,(G8+F9))</f>
        <v>3.86</v>
      </c>
      <c r="H9" s="109">
        <f>F9*(1000*9.81*Collectionstorage!$G$11+Collectionstorage!$G$13*Flowrate!$F$10*1000/(2*0.02)*Pump!$B$5^2+10*1000/2*Pump!$B$5^2+Filtration!$B$6*Pump!$B$5)</f>
        <v>484900.2339</v>
      </c>
      <c r="I9" s="9">
        <f>(F9*(1000*9.81*Collectionstorage!$G$11+Collectionstorage!$G$13*Flowrate!$F$10*1000/(2*0.02)*Pump!$B$5^2+10*1000/2*Pump!$B$5^2+Filtration!$B$6*Pump!$B$5)) / 0.72</f>
        <v>673472.5471</v>
      </c>
      <c r="J9" s="4">
        <f t="shared" si="5"/>
        <v>9.9</v>
      </c>
      <c r="K9" s="4">
        <f t="shared" si="6"/>
        <v>19800000</v>
      </c>
      <c r="L9" s="4">
        <f t="shared" si="7"/>
        <v>19.8</v>
      </c>
      <c r="M9">
        <f t="shared" si="8"/>
        <v>396</v>
      </c>
      <c r="N9" s="2">
        <v>0.0</v>
      </c>
      <c r="O9" s="2">
        <f>E9/(Pump!$B$6*60)</f>
        <v>1.188011399</v>
      </c>
      <c r="P9" s="4">
        <f t="shared" si="9"/>
        <v>673472.5471</v>
      </c>
      <c r="T9" s="116"/>
      <c r="U9" s="116"/>
      <c r="V9" s="116"/>
      <c r="W9" s="116"/>
    </row>
    <row r="10">
      <c r="A10" s="106">
        <v>41642.0</v>
      </c>
      <c r="B10" s="107">
        <v>0.0</v>
      </c>
      <c r="C10" s="9">
        <f t="shared" si="2"/>
        <v>0</v>
      </c>
      <c r="D10" s="108">
        <f t="shared" si="3"/>
        <v>0</v>
      </c>
      <c r="E10" s="108">
        <f>IF(D10&gt;Collectionstorage!$B$11,Collectionstorage!$B$11,D10)</f>
        <v>0</v>
      </c>
      <c r="F10" s="108">
        <f t="shared" si="4"/>
        <v>0</v>
      </c>
      <c r="G10" s="108">
        <f t="shared" si="10"/>
        <v>3.86</v>
      </c>
      <c r="H10" s="109">
        <f>F10*(1000*9.81*Collectionstorage!$G$11+Collectionstorage!$G$13*Flowrate!$F$10*1000/(2*0.02)*Pump!$B$5^2+10*1000/2*Pump!$B$5^2+Filtration!$B$6*Pump!$B$5)</f>
        <v>0</v>
      </c>
      <c r="I10" s="9">
        <f>(F10*(1000*9.81*Collectionstorage!$G$11+Collectionstorage!$G$13*Flowrate!$F$10*1000/(2*0.02)*Pump!$B$5^2+10*1000/2*Pump!$B$5^2+Filtration!$B$6*Pump!$B$5)) / 0.72</f>
        <v>0</v>
      </c>
      <c r="J10" s="4">
        <f t="shared" si="5"/>
        <v>0</v>
      </c>
      <c r="K10" s="4">
        <f t="shared" si="6"/>
        <v>0</v>
      </c>
      <c r="L10" s="4">
        <f t="shared" si="7"/>
        <v>0</v>
      </c>
      <c r="M10">
        <f t="shared" si="8"/>
        <v>0</v>
      </c>
      <c r="N10" s="2">
        <v>0.0</v>
      </c>
      <c r="O10" s="2">
        <f>E10/(Pump!$B$6*60)</f>
        <v>0</v>
      </c>
      <c r="P10" s="4">
        <f t="shared" si="9"/>
        <v>0</v>
      </c>
      <c r="T10" s="116"/>
      <c r="U10" s="116"/>
      <c r="V10" s="116"/>
      <c r="W10" s="116"/>
    </row>
    <row r="11">
      <c r="A11" s="106">
        <v>41643.0</v>
      </c>
      <c r="B11" s="107">
        <v>0.0</v>
      </c>
      <c r="C11" s="9">
        <f t="shared" si="2"/>
        <v>0</v>
      </c>
      <c r="D11" s="108">
        <f t="shared" si="3"/>
        <v>0</v>
      </c>
      <c r="E11" s="108">
        <f>IF(D11&gt;Collectionstorage!$B$11,Collectionstorage!$B$11,D11)</f>
        <v>0</v>
      </c>
      <c r="F11" s="108">
        <f t="shared" si="4"/>
        <v>0</v>
      </c>
      <c r="G11" s="108">
        <f t="shared" si="10"/>
        <v>3.86</v>
      </c>
      <c r="H11" s="109">
        <f>F11*(1000*9.81*Collectionstorage!$G$11+Collectionstorage!$G$13*Flowrate!$F$10*1000/(2*0.02)*Pump!$B$5^2+10*1000/2*Pump!$B$5^2+Filtration!$B$6*Pump!$B$5)</f>
        <v>0</v>
      </c>
      <c r="I11" s="9">
        <f>(F11*(1000*9.81*Collectionstorage!$G$11+Collectionstorage!$G$13*Flowrate!$F$10*1000/(2*0.02)*Pump!$B$5^2+10*1000/2*Pump!$B$5^2+Filtration!$B$6*Pump!$B$5)) / 0.72</f>
        <v>0</v>
      </c>
      <c r="J11" s="4">
        <f t="shared" si="5"/>
        <v>0</v>
      </c>
      <c r="K11" s="4">
        <f t="shared" si="6"/>
        <v>0</v>
      </c>
      <c r="L11" s="4">
        <f t="shared" si="7"/>
        <v>0</v>
      </c>
      <c r="M11">
        <f t="shared" si="8"/>
        <v>0</v>
      </c>
      <c r="N11" s="2">
        <v>0.0</v>
      </c>
      <c r="O11" s="2">
        <f>E11/(Pump!$B$6*60)</f>
        <v>0</v>
      </c>
      <c r="P11" s="4">
        <f t="shared" si="9"/>
        <v>0</v>
      </c>
      <c r="T11" s="6">
        <v>15.62733333</v>
      </c>
      <c r="U11" s="116"/>
      <c r="V11" s="116"/>
      <c r="W11" s="116"/>
    </row>
    <row r="12">
      <c r="A12" s="106">
        <v>41644.0</v>
      </c>
      <c r="B12" s="107">
        <v>0.0</v>
      </c>
      <c r="C12" s="9">
        <f t="shared" si="2"/>
        <v>0</v>
      </c>
      <c r="D12" s="108">
        <f t="shared" si="3"/>
        <v>0</v>
      </c>
      <c r="E12" s="108">
        <f>IF(D12&gt;Collectionstorage!$B$11,Collectionstorage!$B$11,D12)</f>
        <v>0</v>
      </c>
      <c r="F12" s="108">
        <f t="shared" si="4"/>
        <v>0</v>
      </c>
      <c r="G12" s="108">
        <f t="shared" si="10"/>
        <v>3.86</v>
      </c>
      <c r="H12" s="109">
        <f>F12*(1000*9.81*Collectionstorage!$G$11+Collectionstorage!$G$13*Flowrate!$F$10*1000/(2*0.02)*Pump!$B$5^2+10*1000/2*Pump!$B$5^2+Filtration!$B$6*Pump!$B$5)</f>
        <v>0</v>
      </c>
      <c r="I12" s="9">
        <f>(F12*(1000*9.81*Collectionstorage!$G$11+Collectionstorage!$G$13*Flowrate!$F$10*1000/(2*0.02)*Pump!$B$5^2+10*1000/2*Pump!$B$5^2+Filtration!$B$6*Pump!$B$5)) / 0.72</f>
        <v>0</v>
      </c>
      <c r="J12" s="4">
        <f t="shared" si="5"/>
        <v>0</v>
      </c>
      <c r="K12" s="4">
        <f t="shared" si="6"/>
        <v>0</v>
      </c>
      <c r="L12" s="4">
        <f t="shared" si="7"/>
        <v>0</v>
      </c>
      <c r="M12">
        <f t="shared" si="8"/>
        <v>0</v>
      </c>
      <c r="N12" s="2">
        <v>0.0</v>
      </c>
      <c r="O12" s="2">
        <f>E12/(Pump!$B$6*60)</f>
        <v>0</v>
      </c>
      <c r="P12" s="4">
        <f t="shared" si="9"/>
        <v>0</v>
      </c>
    </row>
    <row r="13">
      <c r="A13" s="106">
        <v>41645.0</v>
      </c>
      <c r="B13" s="107">
        <v>5.0</v>
      </c>
      <c r="C13" s="9">
        <f t="shared" si="2"/>
        <v>0.5</v>
      </c>
      <c r="D13" s="108">
        <f t="shared" si="3"/>
        <v>500</v>
      </c>
      <c r="E13" s="108">
        <f>IF(D13&gt;Collectionstorage!$B$11,Collectionstorage!$B$11,D13)</f>
        <v>500</v>
      </c>
      <c r="F13" s="108">
        <f t="shared" si="4"/>
        <v>0.5</v>
      </c>
      <c r="G13" s="108">
        <f t="shared" si="10"/>
        <v>4.36</v>
      </c>
      <c r="H13" s="109">
        <f>F13*(1000*9.81*Collectionstorage!$G$11+Collectionstorage!$G$13*Flowrate!$F$10*1000/(2*0.02)*Pump!$B$5^2+10*1000/2*Pump!$B$5^2+Filtration!$B$6*Pump!$B$5)</f>
        <v>122449.554</v>
      </c>
      <c r="I13" s="9">
        <f>(F13*(1000*9.81*Collectionstorage!$G$11+Collectionstorage!$G$13*Flowrate!$F$10*1000/(2*0.02)*Pump!$B$5^2+10*1000/2*Pump!$B$5^2+Filtration!$B$6*Pump!$B$5)) / 0.72</f>
        <v>170068.825</v>
      </c>
      <c r="J13" s="4">
        <f t="shared" si="5"/>
        <v>2.5</v>
      </c>
      <c r="K13" s="4">
        <f t="shared" si="6"/>
        <v>5000000</v>
      </c>
      <c r="L13" s="4">
        <f t="shared" si="7"/>
        <v>5</v>
      </c>
      <c r="M13">
        <f t="shared" si="8"/>
        <v>100</v>
      </c>
      <c r="N13" s="2">
        <v>0.0</v>
      </c>
      <c r="O13" s="2">
        <f>E13/(Pump!$B$6*60)</f>
        <v>0.3000028785</v>
      </c>
      <c r="P13" s="4">
        <f t="shared" si="9"/>
        <v>170068.825</v>
      </c>
      <c r="R13" s="19"/>
    </row>
    <row r="14">
      <c r="A14" s="106">
        <v>41646.0</v>
      </c>
      <c r="B14" s="107">
        <v>20.4</v>
      </c>
      <c r="C14" s="9">
        <f t="shared" si="2"/>
        <v>2.04</v>
      </c>
      <c r="D14" s="108">
        <f t="shared" si="3"/>
        <v>2040</v>
      </c>
      <c r="E14" s="108">
        <f>IF(D14&gt;Collectionstorage!$B$11,Collectionstorage!$B$11,D14)</f>
        <v>2040</v>
      </c>
      <c r="F14" s="108">
        <f t="shared" si="4"/>
        <v>2.04</v>
      </c>
      <c r="G14" s="108">
        <f t="shared" si="10"/>
        <v>6.4</v>
      </c>
      <c r="H14" s="109">
        <f>F14*(1000*9.81*Collectionstorage!$G$11+Collectionstorage!$G$13*Flowrate!$F$10*1000/(2*0.02)*Pump!$B$5^2+10*1000/2*Pump!$B$5^2+Filtration!$B$6*Pump!$B$5)</f>
        <v>499594.1804</v>
      </c>
      <c r="I14" s="9">
        <f>(F14*(1000*9.81*Collectionstorage!$G$11+Collectionstorage!$G$13*Flowrate!$F$10*1000/(2*0.02)*Pump!$B$5^2+10*1000/2*Pump!$B$5^2+Filtration!$B$6*Pump!$B$5)) / 0.72</f>
        <v>693880.8061</v>
      </c>
      <c r="J14" s="4">
        <f t="shared" si="5"/>
        <v>10.2</v>
      </c>
      <c r="K14" s="4">
        <f t="shared" si="6"/>
        <v>20400000</v>
      </c>
      <c r="L14" s="4">
        <f t="shared" si="7"/>
        <v>20.4</v>
      </c>
      <c r="M14">
        <f t="shared" si="8"/>
        <v>408</v>
      </c>
      <c r="N14" s="2">
        <v>0.0</v>
      </c>
      <c r="O14" s="2">
        <f>E14/(Pump!$B$6*60)</f>
        <v>1.224011744</v>
      </c>
      <c r="P14" s="4">
        <f t="shared" si="9"/>
        <v>693880.8061</v>
      </c>
      <c r="R14" s="2"/>
    </row>
    <row r="15">
      <c r="A15" s="106">
        <v>41647.0</v>
      </c>
      <c r="B15" s="107">
        <v>24.8</v>
      </c>
      <c r="C15" s="9">
        <f t="shared" si="2"/>
        <v>2.48</v>
      </c>
      <c r="D15" s="108">
        <f t="shared" si="3"/>
        <v>2480</v>
      </c>
      <c r="E15" s="108">
        <f>IF(D15&gt;Collectionstorage!$B$11,Collectionstorage!$B$11,D15)</f>
        <v>2480</v>
      </c>
      <c r="F15" s="108">
        <f t="shared" si="4"/>
        <v>2.48</v>
      </c>
      <c r="G15" s="108">
        <f t="shared" si="10"/>
        <v>8.88</v>
      </c>
      <c r="H15" s="109">
        <f>F15*(1000*9.81*Collectionstorage!$G$11+Collectionstorage!$G$13*Flowrate!$F$10*1000/(2*0.02)*Pump!$B$5^2+10*1000/2*Pump!$B$5^2+Filtration!$B$6*Pump!$B$5)</f>
        <v>607349.7879</v>
      </c>
      <c r="I15" s="9">
        <f>(F15*(1000*9.81*Collectionstorage!$G$11+Collectionstorage!$G$13*Flowrate!$F$10*1000/(2*0.02)*Pump!$B$5^2+10*1000/2*Pump!$B$5^2+Filtration!$B$6*Pump!$B$5)) / 0.72</f>
        <v>843541.3721</v>
      </c>
      <c r="J15" s="4">
        <f t="shared" si="5"/>
        <v>12.4</v>
      </c>
      <c r="K15" s="4">
        <f t="shared" si="6"/>
        <v>24800000</v>
      </c>
      <c r="L15" s="4">
        <f t="shared" si="7"/>
        <v>24.8</v>
      </c>
      <c r="M15">
        <f t="shared" si="8"/>
        <v>496</v>
      </c>
      <c r="N15" s="2">
        <v>0.0</v>
      </c>
      <c r="O15" s="2">
        <f>E15/(Pump!$B$6*60)</f>
        <v>1.488014277</v>
      </c>
      <c r="P15" s="4">
        <f t="shared" si="9"/>
        <v>843541.3721</v>
      </c>
      <c r="R15" s="2"/>
    </row>
    <row r="16">
      <c r="A16" s="106">
        <v>41648.0</v>
      </c>
      <c r="B16" s="107">
        <v>34.0</v>
      </c>
      <c r="C16" s="9">
        <f t="shared" si="2"/>
        <v>3.4</v>
      </c>
      <c r="D16" s="108">
        <f t="shared" si="3"/>
        <v>3400</v>
      </c>
      <c r="E16" s="108">
        <f>IF(D16&gt;Collectionstorage!$B$11,Collectionstorage!$B$11,D16)</f>
        <v>2500</v>
      </c>
      <c r="F16" s="108">
        <f t="shared" si="4"/>
        <v>2.5</v>
      </c>
      <c r="G16" s="108">
        <f t="shared" si="10"/>
        <v>11.38</v>
      </c>
      <c r="H16" s="109">
        <f>F16*(1000*9.81*Collectionstorage!$G$11+Collectionstorage!$G$13*Flowrate!$F$10*1000/(2*0.02)*Pump!$B$5^2+10*1000/2*Pump!$B$5^2+Filtration!$B$6*Pump!$B$5)</f>
        <v>612247.77</v>
      </c>
      <c r="I16" s="9">
        <f>(F16*(1000*9.81*Collectionstorage!$G$11+Collectionstorage!$G$13*Flowrate!$F$10*1000/(2*0.02)*Pump!$B$5^2+10*1000/2*Pump!$B$5^2+Filtration!$B$6*Pump!$B$5)) / 0.72</f>
        <v>850344.1251</v>
      </c>
      <c r="J16" s="4">
        <f t="shared" si="5"/>
        <v>12.5</v>
      </c>
      <c r="K16" s="4">
        <f t="shared" si="6"/>
        <v>25000000</v>
      </c>
      <c r="L16" s="4">
        <f t="shared" si="7"/>
        <v>25</v>
      </c>
      <c r="M16">
        <f t="shared" si="8"/>
        <v>500</v>
      </c>
      <c r="N16" s="2">
        <v>0.0</v>
      </c>
      <c r="O16" s="2">
        <f>E16/(Pump!$B$6*60)</f>
        <v>1.500014392</v>
      </c>
      <c r="P16" s="4">
        <f t="shared" si="9"/>
        <v>850344.1251</v>
      </c>
      <c r="R16" s="2"/>
    </row>
    <row r="17">
      <c r="A17" s="106">
        <v>41649.0</v>
      </c>
      <c r="B17" s="107">
        <v>44.6</v>
      </c>
      <c r="C17" s="9">
        <f t="shared" si="2"/>
        <v>4.46</v>
      </c>
      <c r="D17" s="108">
        <f t="shared" si="3"/>
        <v>4460</v>
      </c>
      <c r="E17" s="108">
        <f>IF(D17&gt;Collectionstorage!$B$11,Collectionstorage!$B$11,D17)</f>
        <v>2500</v>
      </c>
      <c r="F17" s="108">
        <f t="shared" si="4"/>
        <v>2.5</v>
      </c>
      <c r="G17" s="108">
        <f t="shared" si="10"/>
        <v>13.88</v>
      </c>
      <c r="H17" s="109">
        <f>F17*(1000*9.81*Collectionstorage!$G$11+Collectionstorage!$G$13*Flowrate!$F$10*1000/(2*0.02)*Pump!$B$5^2+10*1000/2*Pump!$B$5^2+Filtration!$B$6*Pump!$B$5)</f>
        <v>612247.77</v>
      </c>
      <c r="I17" s="9">
        <f>(F17*(1000*9.81*Collectionstorage!$G$11+Collectionstorage!$G$13*Flowrate!$F$10*1000/(2*0.02)*Pump!$B$5^2+10*1000/2*Pump!$B$5^2+Filtration!$B$6*Pump!$B$5)) / 0.72</f>
        <v>850344.1251</v>
      </c>
      <c r="J17" s="4">
        <f t="shared" si="5"/>
        <v>12.5</v>
      </c>
      <c r="K17" s="4">
        <f t="shared" si="6"/>
        <v>25000000</v>
      </c>
      <c r="L17" s="4">
        <f t="shared" si="7"/>
        <v>25</v>
      </c>
      <c r="M17">
        <f t="shared" si="8"/>
        <v>500</v>
      </c>
      <c r="N17" s="2">
        <v>0.0</v>
      </c>
      <c r="O17" s="2">
        <f>E17/(Pump!$B$6*60)</f>
        <v>1.500014392</v>
      </c>
      <c r="P17" s="4">
        <f t="shared" si="9"/>
        <v>850344.1251</v>
      </c>
      <c r="R17" s="2"/>
    </row>
    <row r="18">
      <c r="A18" s="106">
        <v>41650.0</v>
      </c>
      <c r="B18" s="107">
        <v>14.4</v>
      </c>
      <c r="C18" s="9">
        <f t="shared" si="2"/>
        <v>1.44</v>
      </c>
      <c r="D18" s="108">
        <f t="shared" si="3"/>
        <v>1440</v>
      </c>
      <c r="E18" s="108">
        <f>IF(D18&gt;Collectionstorage!$B$11,Collectionstorage!$B$11,D18)</f>
        <v>1440</v>
      </c>
      <c r="F18" s="108">
        <f t="shared" si="4"/>
        <v>1.44</v>
      </c>
      <c r="G18" s="108">
        <f t="shared" si="10"/>
        <v>15.32</v>
      </c>
      <c r="H18" s="109">
        <f>F18*(1000*9.81*Collectionstorage!$G$11+Collectionstorage!$G$13*Flowrate!$F$10*1000/(2*0.02)*Pump!$B$5^2+10*1000/2*Pump!$B$5^2+Filtration!$B$6*Pump!$B$5)</f>
        <v>352654.7155</v>
      </c>
      <c r="I18" s="9">
        <f>(F18*(1000*9.81*Collectionstorage!$G$11+Collectionstorage!$G$13*Flowrate!$F$10*1000/(2*0.02)*Pump!$B$5^2+10*1000/2*Pump!$B$5^2+Filtration!$B$6*Pump!$B$5)) / 0.72</f>
        <v>489798.216</v>
      </c>
      <c r="J18" s="4">
        <f t="shared" si="5"/>
        <v>7.2</v>
      </c>
      <c r="K18" s="4">
        <f t="shared" si="6"/>
        <v>14400000</v>
      </c>
      <c r="L18" s="4">
        <f t="shared" si="7"/>
        <v>14.4</v>
      </c>
      <c r="M18">
        <f t="shared" si="8"/>
        <v>288</v>
      </c>
      <c r="N18" s="2">
        <v>0.0</v>
      </c>
      <c r="O18" s="2">
        <f>E18/(Pump!$B$6*60)</f>
        <v>0.8640082901</v>
      </c>
      <c r="P18" s="4">
        <f t="shared" si="9"/>
        <v>489798.216</v>
      </c>
    </row>
    <row r="19">
      <c r="A19" s="106">
        <v>41651.0</v>
      </c>
      <c r="B19" s="107">
        <v>50.2</v>
      </c>
      <c r="C19" s="9">
        <f t="shared" si="2"/>
        <v>5.02</v>
      </c>
      <c r="D19" s="108">
        <f t="shared" si="3"/>
        <v>5020</v>
      </c>
      <c r="E19" s="108">
        <f>IF(D19&gt;Collectionstorage!$B$11,Collectionstorage!$B$11,D19)</f>
        <v>2500</v>
      </c>
      <c r="F19" s="108">
        <f t="shared" si="4"/>
        <v>2.5</v>
      </c>
      <c r="G19" s="108">
        <f t="shared" si="10"/>
        <v>17.82</v>
      </c>
      <c r="H19" s="109">
        <f>F19*(1000*9.81*Collectionstorage!$G$11+Collectionstorage!$G$13*Flowrate!$F$10*1000/(2*0.02)*Pump!$B$5^2+10*1000/2*Pump!$B$5^2+Filtration!$B$6*Pump!$B$5)</f>
        <v>612247.77</v>
      </c>
      <c r="I19" s="9">
        <f>(F19*(1000*9.81*Collectionstorage!$G$11+Collectionstorage!$G$13*Flowrate!$F$10*1000/(2*0.02)*Pump!$B$5^2+10*1000/2*Pump!$B$5^2+Filtration!$B$6*Pump!$B$5)) / 0.72</f>
        <v>850344.1251</v>
      </c>
      <c r="J19" s="4">
        <f t="shared" si="5"/>
        <v>12.5</v>
      </c>
      <c r="K19" s="4">
        <f t="shared" si="6"/>
        <v>25000000</v>
      </c>
      <c r="L19" s="4">
        <f t="shared" si="7"/>
        <v>25</v>
      </c>
      <c r="M19">
        <f t="shared" si="8"/>
        <v>500</v>
      </c>
      <c r="N19" s="2">
        <v>0.0</v>
      </c>
      <c r="O19" s="2">
        <f>E19/(Pump!$B$6*60)</f>
        <v>1.500014392</v>
      </c>
      <c r="P19" s="4">
        <f t="shared" si="9"/>
        <v>850344.1251</v>
      </c>
    </row>
    <row r="20">
      <c r="A20" s="106">
        <v>41652.0</v>
      </c>
      <c r="B20" s="107">
        <v>9.6</v>
      </c>
      <c r="C20" s="9">
        <f t="shared" si="2"/>
        <v>0.96</v>
      </c>
      <c r="D20" s="108">
        <f t="shared" si="3"/>
        <v>960</v>
      </c>
      <c r="E20" s="108">
        <f>IF(D20&gt;Collectionstorage!$B$11,Collectionstorage!$B$11,D20)</f>
        <v>960</v>
      </c>
      <c r="F20" s="108">
        <f t="shared" si="4"/>
        <v>0.96</v>
      </c>
      <c r="G20" s="108">
        <f t="shared" si="10"/>
        <v>18.78</v>
      </c>
      <c r="H20" s="109">
        <f>F20*(1000*9.81*Collectionstorage!$G$11+Collectionstorage!$G$13*Flowrate!$F$10*1000/(2*0.02)*Pump!$B$5^2+10*1000/2*Pump!$B$5^2+Filtration!$B$6*Pump!$B$5)</f>
        <v>235103.1437</v>
      </c>
      <c r="I20" s="9">
        <f>(F20*(1000*9.81*Collectionstorage!$G$11+Collectionstorage!$G$13*Flowrate!$F$10*1000/(2*0.02)*Pump!$B$5^2+10*1000/2*Pump!$B$5^2+Filtration!$B$6*Pump!$B$5)) / 0.72</f>
        <v>326532.144</v>
      </c>
      <c r="J20" s="4">
        <f t="shared" si="5"/>
        <v>4.8</v>
      </c>
      <c r="K20" s="4">
        <f t="shared" si="6"/>
        <v>9600000</v>
      </c>
      <c r="L20" s="4">
        <f t="shared" si="7"/>
        <v>9.6</v>
      </c>
      <c r="M20">
        <f t="shared" si="8"/>
        <v>192</v>
      </c>
      <c r="N20" s="2">
        <v>0.0</v>
      </c>
      <c r="O20" s="2">
        <f>E20/(Pump!$B$6*60)</f>
        <v>0.5760055267</v>
      </c>
      <c r="P20" s="4">
        <f t="shared" si="9"/>
        <v>326532.144</v>
      </c>
    </row>
    <row r="21">
      <c r="A21" s="106">
        <v>41653.0</v>
      </c>
      <c r="B21" s="107">
        <v>5.8</v>
      </c>
      <c r="C21" s="9">
        <f t="shared" si="2"/>
        <v>0.58</v>
      </c>
      <c r="D21" s="108">
        <f t="shared" si="3"/>
        <v>580</v>
      </c>
      <c r="E21" s="108">
        <f>IF(D21&gt;Collectionstorage!$B$11,Collectionstorage!$B$11,D21)</f>
        <v>580</v>
      </c>
      <c r="F21" s="108">
        <f t="shared" si="4"/>
        <v>0.58</v>
      </c>
      <c r="G21" s="108">
        <f t="shared" si="10"/>
        <v>19.36</v>
      </c>
      <c r="H21" s="109">
        <f>F21*(1000*9.81*Collectionstorage!$G$11+Collectionstorage!$G$13*Flowrate!$F$10*1000/(2*0.02)*Pump!$B$5^2+10*1000/2*Pump!$B$5^2+Filtration!$B$6*Pump!$B$5)</f>
        <v>142041.4827</v>
      </c>
      <c r="I21" s="9">
        <f>(F21*(1000*9.81*Collectionstorage!$G$11+Collectionstorage!$G$13*Flowrate!$F$10*1000/(2*0.02)*Pump!$B$5^2+10*1000/2*Pump!$B$5^2+Filtration!$B$6*Pump!$B$5)) / 0.72</f>
        <v>197279.837</v>
      </c>
      <c r="J21" s="4">
        <f t="shared" si="5"/>
        <v>2.9</v>
      </c>
      <c r="K21" s="4">
        <f t="shared" si="6"/>
        <v>5800000</v>
      </c>
      <c r="L21" s="4">
        <f t="shared" si="7"/>
        <v>5.8</v>
      </c>
      <c r="M21">
        <f t="shared" si="8"/>
        <v>116</v>
      </c>
      <c r="N21" s="2">
        <v>0.0</v>
      </c>
      <c r="O21" s="2">
        <f>E21/(Pump!$B$6*60)</f>
        <v>0.3480033391</v>
      </c>
      <c r="P21" s="4">
        <f t="shared" si="9"/>
        <v>197279.837</v>
      </c>
    </row>
    <row r="22">
      <c r="A22" s="106">
        <v>41654.0</v>
      </c>
      <c r="B22" s="107">
        <v>1.6</v>
      </c>
      <c r="C22" s="9">
        <f t="shared" si="2"/>
        <v>0.16</v>
      </c>
      <c r="D22" s="108">
        <f t="shared" si="3"/>
        <v>160</v>
      </c>
      <c r="E22" s="108">
        <f>IF(D22&gt;Collectionstorage!$B$11,Collectionstorage!$B$11,D22)</f>
        <v>160</v>
      </c>
      <c r="F22" s="108">
        <f t="shared" si="4"/>
        <v>0.16</v>
      </c>
      <c r="G22" s="108">
        <f t="shared" si="10"/>
        <v>19.52</v>
      </c>
      <c r="H22" s="109">
        <f>F22*(1000*9.81*Collectionstorage!$G$11+Collectionstorage!$G$13*Flowrate!$F$10*1000/(2*0.02)*Pump!$B$5^2+10*1000/2*Pump!$B$5^2+Filtration!$B$6*Pump!$B$5)</f>
        <v>39183.85728</v>
      </c>
      <c r="I22" s="9">
        <f>(F22*(1000*9.81*Collectionstorage!$G$11+Collectionstorage!$G$13*Flowrate!$F$10*1000/(2*0.02)*Pump!$B$5^2+10*1000/2*Pump!$B$5^2+Filtration!$B$6*Pump!$B$5)) / 0.72</f>
        <v>54422.024</v>
      </c>
      <c r="J22" s="4">
        <f t="shared" si="5"/>
        <v>0.8</v>
      </c>
      <c r="K22" s="4">
        <f t="shared" si="6"/>
        <v>1600000</v>
      </c>
      <c r="L22" s="4">
        <f t="shared" si="7"/>
        <v>1.6</v>
      </c>
      <c r="M22">
        <f t="shared" si="8"/>
        <v>32</v>
      </c>
      <c r="N22" s="2">
        <v>0.0</v>
      </c>
      <c r="O22" s="2">
        <f>E22/(Pump!$B$6*60)</f>
        <v>0.09600092112</v>
      </c>
      <c r="P22" s="4">
        <f t="shared" si="9"/>
        <v>54422.024</v>
      </c>
    </row>
    <row r="23">
      <c r="A23" s="106">
        <v>41655.0</v>
      </c>
      <c r="B23" s="107">
        <v>0.8</v>
      </c>
      <c r="C23" s="9">
        <f t="shared" si="2"/>
        <v>0.08</v>
      </c>
      <c r="D23" s="108">
        <f t="shared" si="3"/>
        <v>80</v>
      </c>
      <c r="E23" s="108">
        <f>IF(D23&gt;Collectionstorage!$B$11,Collectionstorage!$B$11,D23)</f>
        <v>80</v>
      </c>
      <c r="F23" s="108">
        <f t="shared" si="4"/>
        <v>0.08</v>
      </c>
      <c r="G23" s="108">
        <f t="shared" si="10"/>
        <v>19.6</v>
      </c>
      <c r="H23" s="109">
        <f>F23*(1000*9.81*Collectionstorage!$G$11+Collectionstorage!$G$13*Flowrate!$F$10*1000/(2*0.02)*Pump!$B$5^2+10*1000/2*Pump!$B$5^2+Filtration!$B$6*Pump!$B$5)</f>
        <v>19591.92864</v>
      </c>
      <c r="I23" s="9">
        <f>(F23*(1000*9.81*Collectionstorage!$G$11+Collectionstorage!$G$13*Flowrate!$F$10*1000/(2*0.02)*Pump!$B$5^2+10*1000/2*Pump!$B$5^2+Filtration!$B$6*Pump!$B$5)) / 0.72</f>
        <v>27211.012</v>
      </c>
      <c r="J23" s="4">
        <f t="shared" si="5"/>
        <v>0.4</v>
      </c>
      <c r="K23" s="4">
        <f t="shared" si="6"/>
        <v>800000</v>
      </c>
      <c r="L23" s="4">
        <f t="shared" si="7"/>
        <v>0.8</v>
      </c>
      <c r="M23">
        <f t="shared" si="8"/>
        <v>16</v>
      </c>
      <c r="N23" s="2">
        <v>0.0</v>
      </c>
      <c r="O23" s="2">
        <f>E23/(Pump!$B$6*60)</f>
        <v>0.04800046056</v>
      </c>
      <c r="P23" s="4">
        <f t="shared" si="9"/>
        <v>27211.012</v>
      </c>
    </row>
    <row r="24">
      <c r="A24" s="106">
        <v>41656.0</v>
      </c>
      <c r="B24" s="107">
        <v>0.0</v>
      </c>
      <c r="C24" s="9">
        <f t="shared" si="2"/>
        <v>0</v>
      </c>
      <c r="D24" s="108">
        <f t="shared" si="3"/>
        <v>0</v>
      </c>
      <c r="E24" s="108">
        <f>IF(D24&gt;Collectionstorage!$B$11,Collectionstorage!$B$11,D24)</f>
        <v>0</v>
      </c>
      <c r="F24" s="108">
        <f t="shared" si="4"/>
        <v>0</v>
      </c>
      <c r="G24" s="108">
        <f t="shared" si="10"/>
        <v>19.6</v>
      </c>
      <c r="H24" s="109">
        <f>F24*(1000*9.81*Collectionstorage!$G$11+Collectionstorage!$G$13*Flowrate!$F$10*1000/(2*0.02)*Pump!$B$5^2+10*1000/2*Pump!$B$5^2+Filtration!$B$6*Pump!$B$5)</f>
        <v>0</v>
      </c>
      <c r="I24" s="9">
        <f>(F24*(1000*9.81*Collectionstorage!$G$11+Collectionstorage!$G$13*Flowrate!$F$10*1000/(2*0.02)*Pump!$B$5^2+10*1000/2*Pump!$B$5^2+Filtration!$B$6*Pump!$B$5)) / 0.72</f>
        <v>0</v>
      </c>
      <c r="J24" s="4">
        <f t="shared" si="5"/>
        <v>0</v>
      </c>
      <c r="K24" s="4">
        <f t="shared" si="6"/>
        <v>0</v>
      </c>
      <c r="L24" s="4">
        <f t="shared" si="7"/>
        <v>0</v>
      </c>
      <c r="M24">
        <f t="shared" si="8"/>
        <v>0</v>
      </c>
      <c r="N24" s="2">
        <v>0.0</v>
      </c>
      <c r="O24" s="2">
        <f>E24/(Pump!$B$6*60)</f>
        <v>0</v>
      </c>
      <c r="P24" s="4">
        <f t="shared" si="9"/>
        <v>0</v>
      </c>
    </row>
    <row r="25">
      <c r="A25" s="106">
        <v>41657.0</v>
      </c>
      <c r="B25" s="107">
        <v>2.6</v>
      </c>
      <c r="C25" s="9">
        <f t="shared" si="2"/>
        <v>0.26</v>
      </c>
      <c r="D25" s="108">
        <f t="shared" si="3"/>
        <v>260</v>
      </c>
      <c r="E25" s="108">
        <f>IF(D25&gt;Collectionstorage!$B$11,Collectionstorage!$B$11,D25)</f>
        <v>260</v>
      </c>
      <c r="F25" s="108">
        <f t="shared" si="4"/>
        <v>0.26</v>
      </c>
      <c r="G25" s="108">
        <f t="shared" si="10"/>
        <v>19.86</v>
      </c>
      <c r="H25" s="109">
        <f>F25*(1000*9.81*Collectionstorage!$G$11+Collectionstorage!$G$13*Flowrate!$F$10*1000/(2*0.02)*Pump!$B$5^2+10*1000/2*Pump!$B$5^2+Filtration!$B$6*Pump!$B$5)</f>
        <v>63673.76808</v>
      </c>
      <c r="I25" s="9">
        <f>(F25*(1000*9.81*Collectionstorage!$G$11+Collectionstorage!$G$13*Flowrate!$F$10*1000/(2*0.02)*Pump!$B$5^2+10*1000/2*Pump!$B$5^2+Filtration!$B$6*Pump!$B$5)) / 0.72</f>
        <v>88435.78901</v>
      </c>
      <c r="J25" s="4">
        <f t="shared" si="5"/>
        <v>1.3</v>
      </c>
      <c r="K25" s="4">
        <f t="shared" si="6"/>
        <v>2600000</v>
      </c>
      <c r="L25" s="4">
        <f t="shared" si="7"/>
        <v>2.6</v>
      </c>
      <c r="M25">
        <f t="shared" si="8"/>
        <v>52</v>
      </c>
      <c r="N25" s="2">
        <v>0.0</v>
      </c>
      <c r="O25" s="2">
        <f>E25/(Pump!$B$6*60)</f>
        <v>0.1560014968</v>
      </c>
      <c r="P25" s="4">
        <f t="shared" si="9"/>
        <v>88435.78901</v>
      </c>
    </row>
    <row r="26">
      <c r="A26" s="106">
        <v>41658.0</v>
      </c>
      <c r="B26" s="107">
        <v>1.0</v>
      </c>
      <c r="C26" s="9">
        <f t="shared" si="2"/>
        <v>0.1</v>
      </c>
      <c r="D26" s="108">
        <f t="shared" si="3"/>
        <v>100</v>
      </c>
      <c r="E26" s="108">
        <f>IF(D26&gt;Collectionstorage!$B$11,Collectionstorage!$B$11,D26)</f>
        <v>100</v>
      </c>
      <c r="F26" s="108">
        <f t="shared" si="4"/>
        <v>0.1</v>
      </c>
      <c r="G26" s="108">
        <f t="shared" si="10"/>
        <v>19.96</v>
      </c>
      <c r="H26" s="109">
        <f>F26*(1000*9.81*Collectionstorage!$G$11+Collectionstorage!$G$13*Flowrate!$F$10*1000/(2*0.02)*Pump!$B$5^2+10*1000/2*Pump!$B$5^2+Filtration!$B$6*Pump!$B$5)</f>
        <v>24489.9108</v>
      </c>
      <c r="I26" s="9">
        <f>(F26*(1000*9.81*Collectionstorage!$G$11+Collectionstorage!$G$13*Flowrate!$F$10*1000/(2*0.02)*Pump!$B$5^2+10*1000/2*Pump!$B$5^2+Filtration!$B$6*Pump!$B$5)) / 0.72</f>
        <v>34013.765</v>
      </c>
      <c r="J26" s="4">
        <f t="shared" si="5"/>
        <v>0.5</v>
      </c>
      <c r="K26" s="4">
        <f t="shared" si="6"/>
        <v>1000000</v>
      </c>
      <c r="L26" s="4">
        <f t="shared" si="7"/>
        <v>1</v>
      </c>
      <c r="M26">
        <f t="shared" si="8"/>
        <v>20</v>
      </c>
      <c r="N26" s="2">
        <v>0.0</v>
      </c>
      <c r="O26" s="2">
        <f>E26/(Pump!$B$6*60)</f>
        <v>0.0600005757</v>
      </c>
      <c r="P26" s="4">
        <f t="shared" si="9"/>
        <v>34013.765</v>
      </c>
    </row>
    <row r="27">
      <c r="A27" s="106">
        <v>41659.0</v>
      </c>
      <c r="B27" s="107">
        <v>0.6</v>
      </c>
      <c r="C27" s="9">
        <f t="shared" si="2"/>
        <v>0.06</v>
      </c>
      <c r="D27" s="108">
        <f t="shared" si="3"/>
        <v>60</v>
      </c>
      <c r="E27" s="108">
        <f>IF(D27&gt;Collectionstorage!$B$11,Collectionstorage!$B$11,D27)</f>
        <v>60</v>
      </c>
      <c r="F27" s="108">
        <f t="shared" si="4"/>
        <v>0.06</v>
      </c>
      <c r="G27" s="108">
        <f t="shared" si="10"/>
        <v>20.02</v>
      </c>
      <c r="H27" s="109">
        <f>F27*(1000*9.81*Collectionstorage!$G$11+Collectionstorage!$G$13*Flowrate!$F$10*1000/(2*0.02)*Pump!$B$5^2+10*1000/2*Pump!$B$5^2+Filtration!$B$6*Pump!$B$5)</f>
        <v>14693.94648</v>
      </c>
      <c r="I27" s="9">
        <f>(F27*(1000*9.81*Collectionstorage!$G$11+Collectionstorage!$G$13*Flowrate!$F$10*1000/(2*0.02)*Pump!$B$5^2+10*1000/2*Pump!$B$5^2+Filtration!$B$6*Pump!$B$5)) / 0.72</f>
        <v>20408.259</v>
      </c>
      <c r="J27" s="4">
        <f t="shared" si="5"/>
        <v>0.3</v>
      </c>
      <c r="K27" s="4">
        <f t="shared" si="6"/>
        <v>600000</v>
      </c>
      <c r="L27" s="4">
        <f t="shared" si="7"/>
        <v>0.6</v>
      </c>
      <c r="M27">
        <f t="shared" si="8"/>
        <v>12</v>
      </c>
      <c r="N27" s="2">
        <v>0.0</v>
      </c>
      <c r="O27" s="2">
        <f>E27/(Pump!$B$6*60)</f>
        <v>0.03600034542</v>
      </c>
      <c r="P27" s="4">
        <f t="shared" si="9"/>
        <v>20408.259</v>
      </c>
    </row>
    <row r="28">
      <c r="A28" s="106">
        <v>41660.0</v>
      </c>
      <c r="B28" s="107">
        <v>0.8</v>
      </c>
      <c r="C28" s="9">
        <f t="shared" si="2"/>
        <v>0.08</v>
      </c>
      <c r="D28" s="108">
        <f t="shared" si="3"/>
        <v>80</v>
      </c>
      <c r="E28" s="108">
        <f>IF(D28&gt;Collectionstorage!$B$11,Collectionstorage!$B$11,D28)</f>
        <v>80</v>
      </c>
      <c r="F28" s="108">
        <f t="shared" si="4"/>
        <v>0.08</v>
      </c>
      <c r="G28" s="108">
        <f t="shared" si="10"/>
        <v>20.1</v>
      </c>
      <c r="H28" s="109">
        <f>F28*(1000*9.81*Collectionstorage!$G$11+Collectionstorage!$G$13*Flowrate!$F$10*1000/(2*0.02)*Pump!$B$5^2+10*1000/2*Pump!$B$5^2+Filtration!$B$6*Pump!$B$5)</f>
        <v>19591.92864</v>
      </c>
      <c r="I28" s="9">
        <f>(F28*(1000*9.81*Collectionstorage!$G$11+Collectionstorage!$G$13*Flowrate!$F$10*1000/(2*0.02)*Pump!$B$5^2+10*1000/2*Pump!$B$5^2+Filtration!$B$6*Pump!$B$5)) / 0.72</f>
        <v>27211.012</v>
      </c>
      <c r="J28" s="4">
        <f t="shared" si="5"/>
        <v>0.4</v>
      </c>
      <c r="K28" s="4">
        <f t="shared" si="6"/>
        <v>800000</v>
      </c>
      <c r="L28" s="4">
        <f t="shared" si="7"/>
        <v>0.8</v>
      </c>
      <c r="M28">
        <f t="shared" si="8"/>
        <v>16</v>
      </c>
      <c r="N28" s="2">
        <v>0.0</v>
      </c>
      <c r="O28" s="2">
        <f>E28/(Pump!$B$6*60)</f>
        <v>0.04800046056</v>
      </c>
      <c r="P28" s="4">
        <f t="shared" si="9"/>
        <v>27211.012</v>
      </c>
    </row>
    <row r="29">
      <c r="A29" s="106">
        <v>41661.0</v>
      </c>
      <c r="B29" s="107">
        <v>0.6</v>
      </c>
      <c r="C29" s="9">
        <f t="shared" si="2"/>
        <v>0.06</v>
      </c>
      <c r="D29" s="108">
        <f t="shared" si="3"/>
        <v>60</v>
      </c>
      <c r="E29" s="108">
        <f>IF(D29&gt;Collectionstorage!$B$11,Collectionstorage!$B$11,D29)</f>
        <v>60</v>
      </c>
      <c r="F29" s="108">
        <f t="shared" si="4"/>
        <v>0.06</v>
      </c>
      <c r="G29" s="108">
        <f t="shared" si="10"/>
        <v>20.16</v>
      </c>
      <c r="H29" s="109">
        <f>F29*(1000*9.81*Collectionstorage!$G$11+Collectionstorage!$G$13*Flowrate!$F$10*1000/(2*0.02)*Pump!$B$5^2+10*1000/2*Pump!$B$5^2+Filtration!$B$6*Pump!$B$5)</f>
        <v>14693.94648</v>
      </c>
      <c r="I29" s="9">
        <f>(F29*(1000*9.81*Collectionstorage!$G$11+Collectionstorage!$G$13*Flowrate!$F$10*1000/(2*0.02)*Pump!$B$5^2+10*1000/2*Pump!$B$5^2+Filtration!$B$6*Pump!$B$5)) / 0.72</f>
        <v>20408.259</v>
      </c>
      <c r="J29" s="4">
        <f t="shared" si="5"/>
        <v>0.3</v>
      </c>
      <c r="K29" s="4">
        <f t="shared" si="6"/>
        <v>600000</v>
      </c>
      <c r="L29" s="4">
        <f t="shared" si="7"/>
        <v>0.6</v>
      </c>
      <c r="M29">
        <f t="shared" si="8"/>
        <v>12</v>
      </c>
      <c r="N29" s="2">
        <v>0.0</v>
      </c>
      <c r="O29" s="2">
        <f>E29/(Pump!$B$6*60)</f>
        <v>0.03600034542</v>
      </c>
      <c r="P29" s="4">
        <f t="shared" si="9"/>
        <v>20408.259</v>
      </c>
    </row>
    <row r="30">
      <c r="A30" s="106">
        <v>41662.0</v>
      </c>
      <c r="B30" s="107">
        <v>0.0</v>
      </c>
      <c r="C30" s="9">
        <f t="shared" si="2"/>
        <v>0</v>
      </c>
      <c r="D30" s="108">
        <f t="shared" si="3"/>
        <v>0</v>
      </c>
      <c r="E30" s="108">
        <f>IF(D30&gt;Collectionstorage!$B$11,Collectionstorage!$B$11,D30)</f>
        <v>0</v>
      </c>
      <c r="F30" s="108">
        <f t="shared" si="4"/>
        <v>0</v>
      </c>
      <c r="G30" s="108">
        <f t="shared" si="10"/>
        <v>20.16</v>
      </c>
      <c r="H30" s="109">
        <f>F30*(1000*9.81*Collectionstorage!$G$11+Collectionstorage!$G$13*Flowrate!$F$10*1000/(2*0.02)*Pump!$B$5^2+10*1000/2*Pump!$B$5^2+Filtration!$B$6*Pump!$B$5)</f>
        <v>0</v>
      </c>
      <c r="I30" s="9">
        <f>(F30*(1000*9.81*Collectionstorage!$G$11+Collectionstorage!$G$13*Flowrate!$F$10*1000/(2*0.02)*Pump!$B$5^2+10*1000/2*Pump!$B$5^2+Filtration!$B$6*Pump!$B$5)) / 0.72</f>
        <v>0</v>
      </c>
      <c r="J30" s="4">
        <f t="shared" si="5"/>
        <v>0</v>
      </c>
      <c r="K30" s="4">
        <f t="shared" si="6"/>
        <v>0</v>
      </c>
      <c r="L30" s="4">
        <f t="shared" si="7"/>
        <v>0</v>
      </c>
      <c r="M30">
        <f t="shared" si="8"/>
        <v>0</v>
      </c>
      <c r="N30" s="2">
        <v>0.0</v>
      </c>
      <c r="O30" s="2">
        <f>E30/(Pump!$B$6*60)</f>
        <v>0</v>
      </c>
      <c r="P30" s="4">
        <f t="shared" si="9"/>
        <v>0</v>
      </c>
    </row>
    <row r="31">
      <c r="A31" s="106">
        <v>41663.0</v>
      </c>
      <c r="B31" s="107">
        <v>0.0</v>
      </c>
      <c r="C31" s="9">
        <f t="shared" si="2"/>
        <v>0</v>
      </c>
      <c r="D31" s="108">
        <f t="shared" si="3"/>
        <v>0</v>
      </c>
      <c r="E31" s="108">
        <f>IF(D31&gt;Collectionstorage!$B$11,Collectionstorage!$B$11,D31)</f>
        <v>0</v>
      </c>
      <c r="F31" s="108">
        <f t="shared" si="4"/>
        <v>0</v>
      </c>
      <c r="G31" s="108">
        <f t="shared" si="10"/>
        <v>20.16</v>
      </c>
      <c r="H31" s="109">
        <f>F31*(1000*9.81*Collectionstorage!$G$11+Collectionstorage!$G$13*Flowrate!$F$10*1000/(2*0.02)*Pump!$B$5^2+10*1000/2*Pump!$B$5^2+Filtration!$B$6*Pump!$B$5)</f>
        <v>0</v>
      </c>
      <c r="I31" s="9">
        <f>(F31*(1000*9.81*Collectionstorage!$G$11+Collectionstorage!$G$13*Flowrate!$F$10*1000/(2*0.02)*Pump!$B$5^2+10*1000/2*Pump!$B$5^2+Filtration!$B$6*Pump!$B$5)) / 0.72</f>
        <v>0</v>
      </c>
      <c r="J31" s="4">
        <f t="shared" si="5"/>
        <v>0</v>
      </c>
      <c r="K31" s="4">
        <f t="shared" si="6"/>
        <v>0</v>
      </c>
      <c r="L31" s="4">
        <f t="shared" si="7"/>
        <v>0</v>
      </c>
      <c r="M31">
        <f t="shared" si="8"/>
        <v>0</v>
      </c>
      <c r="N31" s="2">
        <v>0.0</v>
      </c>
      <c r="O31" s="2">
        <f>E31/(Pump!$B$6*60)</f>
        <v>0</v>
      </c>
      <c r="P31" s="4">
        <f t="shared" si="9"/>
        <v>0</v>
      </c>
    </row>
    <row r="32">
      <c r="A32" s="106">
        <v>41664.0</v>
      </c>
      <c r="B32" s="107">
        <v>0.0</v>
      </c>
      <c r="C32" s="9">
        <f t="shared" si="2"/>
        <v>0</v>
      </c>
      <c r="D32" s="108">
        <f t="shared" si="3"/>
        <v>0</v>
      </c>
      <c r="E32" s="108">
        <f>IF(D32&gt;Collectionstorage!$B$11,Collectionstorage!$B$11,D32)</f>
        <v>0</v>
      </c>
      <c r="F32" s="108">
        <f t="shared" si="4"/>
        <v>0</v>
      </c>
      <c r="G32" s="108">
        <f t="shared" si="10"/>
        <v>20.16</v>
      </c>
      <c r="H32" s="109">
        <f>F32*(1000*9.81*Collectionstorage!$G$11+Collectionstorage!$G$13*Flowrate!$F$10*1000/(2*0.02)*Pump!$B$5^2+10*1000/2*Pump!$B$5^2+Filtration!$B$6*Pump!$B$5)</f>
        <v>0</v>
      </c>
      <c r="I32" s="9">
        <f>(F32*(1000*9.81*Collectionstorage!$G$11+Collectionstorage!$G$13*Flowrate!$F$10*1000/(2*0.02)*Pump!$B$5^2+10*1000/2*Pump!$B$5^2+Filtration!$B$6*Pump!$B$5)) / 0.72</f>
        <v>0</v>
      </c>
      <c r="J32" s="4">
        <f t="shared" si="5"/>
        <v>0</v>
      </c>
      <c r="K32" s="4">
        <f t="shared" si="6"/>
        <v>0</v>
      </c>
      <c r="L32" s="4">
        <f t="shared" si="7"/>
        <v>0</v>
      </c>
      <c r="M32">
        <f t="shared" si="8"/>
        <v>0</v>
      </c>
      <c r="N32" s="2">
        <v>0.0</v>
      </c>
      <c r="O32" s="2">
        <f>E32/(Pump!$B$6*60)</f>
        <v>0</v>
      </c>
      <c r="P32" s="4">
        <f t="shared" si="9"/>
        <v>0</v>
      </c>
    </row>
    <row r="33">
      <c r="A33" s="106">
        <v>41665.0</v>
      </c>
      <c r="B33" s="107">
        <v>0.0</v>
      </c>
      <c r="C33" s="9">
        <f t="shared" si="2"/>
        <v>0</v>
      </c>
      <c r="D33" s="108">
        <f t="shared" si="3"/>
        <v>0</v>
      </c>
      <c r="E33" s="108">
        <f>IF(D33&gt;Collectionstorage!$B$11,Collectionstorage!$B$11,D33)</f>
        <v>0</v>
      </c>
      <c r="F33" s="108">
        <f t="shared" si="4"/>
        <v>0</v>
      </c>
      <c r="G33" s="108">
        <f t="shared" si="10"/>
        <v>20.16</v>
      </c>
      <c r="H33" s="109">
        <f>F33*(1000*9.81*Collectionstorage!$G$11+Collectionstorage!$G$13*Flowrate!$F$10*1000/(2*0.02)*Pump!$B$5^2+10*1000/2*Pump!$B$5^2+Filtration!$B$6*Pump!$B$5)</f>
        <v>0</v>
      </c>
      <c r="I33" s="9">
        <f>(F33*(1000*9.81*Collectionstorage!$G$11+Collectionstorage!$G$13*Flowrate!$F$10*1000/(2*0.02)*Pump!$B$5^2+10*1000/2*Pump!$B$5^2+Filtration!$B$6*Pump!$B$5)) / 0.72</f>
        <v>0</v>
      </c>
      <c r="J33" s="4">
        <f t="shared" si="5"/>
        <v>0</v>
      </c>
      <c r="K33" s="4">
        <f t="shared" si="6"/>
        <v>0</v>
      </c>
      <c r="L33" s="4">
        <f t="shared" si="7"/>
        <v>0</v>
      </c>
      <c r="M33">
        <f t="shared" si="8"/>
        <v>0</v>
      </c>
      <c r="N33" s="2">
        <v>0.0</v>
      </c>
      <c r="O33" s="2">
        <f>E33/(Pump!$B$6*60)</f>
        <v>0</v>
      </c>
      <c r="P33" s="4">
        <f t="shared" si="9"/>
        <v>0</v>
      </c>
    </row>
    <row r="34">
      <c r="A34" s="106">
        <v>41666.0</v>
      </c>
      <c r="B34" s="107">
        <v>17.6</v>
      </c>
      <c r="C34" s="9">
        <f t="shared" si="2"/>
        <v>1.76</v>
      </c>
      <c r="D34" s="108">
        <f t="shared" si="3"/>
        <v>1760</v>
      </c>
      <c r="E34" s="108">
        <f>IF(D34&gt;Collectionstorage!$B$11,Collectionstorage!$B$11,D34)</f>
        <v>1760</v>
      </c>
      <c r="F34" s="108">
        <f t="shared" si="4"/>
        <v>1.76</v>
      </c>
      <c r="G34" s="108">
        <f t="shared" si="10"/>
        <v>21.92</v>
      </c>
      <c r="H34" s="109">
        <f>F34*(1000*9.81*Collectionstorage!$G$11+Collectionstorage!$G$13*Flowrate!$F$10*1000/(2*0.02)*Pump!$B$5^2+10*1000/2*Pump!$B$5^2+Filtration!$B$6*Pump!$B$5)</f>
        <v>431022.4301</v>
      </c>
      <c r="I34" s="9">
        <f>(F34*(1000*9.81*Collectionstorage!$G$11+Collectionstorage!$G$13*Flowrate!$F$10*1000/(2*0.02)*Pump!$B$5^2+10*1000/2*Pump!$B$5^2+Filtration!$B$6*Pump!$B$5)) / 0.72</f>
        <v>598642.264</v>
      </c>
      <c r="J34" s="4">
        <f t="shared" si="5"/>
        <v>8.8</v>
      </c>
      <c r="K34" s="4">
        <f t="shared" si="6"/>
        <v>17600000</v>
      </c>
      <c r="L34" s="4">
        <f t="shared" si="7"/>
        <v>17.6</v>
      </c>
      <c r="M34">
        <f t="shared" si="8"/>
        <v>352</v>
      </c>
      <c r="N34" s="2">
        <v>0.0</v>
      </c>
      <c r="O34" s="2">
        <f>E34/(Pump!$B$6*60)</f>
        <v>1.056010132</v>
      </c>
      <c r="P34" s="4">
        <f t="shared" si="9"/>
        <v>598642.264</v>
      </c>
    </row>
    <row r="35">
      <c r="A35" s="106">
        <v>41667.0</v>
      </c>
      <c r="B35" s="107">
        <v>0.0</v>
      </c>
      <c r="C35" s="9">
        <f t="shared" si="2"/>
        <v>0</v>
      </c>
      <c r="D35" s="108">
        <f t="shared" si="3"/>
        <v>0</v>
      </c>
      <c r="E35" s="108">
        <f>IF(D35&gt;Collectionstorage!$B$11,Collectionstorage!$B$11,D35)</f>
        <v>0</v>
      </c>
      <c r="F35" s="108">
        <f t="shared" si="4"/>
        <v>0</v>
      </c>
      <c r="G35" s="108">
        <f t="shared" si="10"/>
        <v>21.92</v>
      </c>
      <c r="H35" s="109">
        <f>F35*(1000*9.81*Collectionstorage!$G$11+Collectionstorage!$G$13*Flowrate!$F$10*1000/(2*0.02)*Pump!$B$5^2+10*1000/2*Pump!$B$5^2+Filtration!$B$6*Pump!$B$5)</f>
        <v>0</v>
      </c>
      <c r="I35" s="9">
        <f>(F35*(1000*9.81*Collectionstorage!$G$11+Collectionstorage!$G$13*Flowrate!$F$10*1000/(2*0.02)*Pump!$B$5^2+10*1000/2*Pump!$B$5^2+Filtration!$B$6*Pump!$B$5)) / 0.72</f>
        <v>0</v>
      </c>
      <c r="J35" s="4">
        <f t="shared" si="5"/>
        <v>0</v>
      </c>
      <c r="K35" s="4">
        <f t="shared" si="6"/>
        <v>0</v>
      </c>
      <c r="L35" s="4">
        <f t="shared" si="7"/>
        <v>0</v>
      </c>
      <c r="M35">
        <f t="shared" si="8"/>
        <v>0</v>
      </c>
      <c r="N35" s="2">
        <v>0.0</v>
      </c>
      <c r="O35" s="2">
        <f>E35/(Pump!$B$6*60)</f>
        <v>0</v>
      </c>
      <c r="P35" s="4">
        <f t="shared" si="9"/>
        <v>0</v>
      </c>
    </row>
    <row r="36">
      <c r="A36" s="106">
        <v>41668.0</v>
      </c>
      <c r="B36" s="107">
        <v>0.0</v>
      </c>
      <c r="C36" s="9">
        <f t="shared" si="2"/>
        <v>0</v>
      </c>
      <c r="D36" s="108">
        <f t="shared" si="3"/>
        <v>0</v>
      </c>
      <c r="E36" s="108">
        <f>IF(D36&gt;Collectionstorage!$B$11,Collectionstorage!$B$11,D36)</f>
        <v>0</v>
      </c>
      <c r="F36" s="108">
        <f t="shared" si="4"/>
        <v>0</v>
      </c>
      <c r="G36" s="108">
        <f t="shared" si="10"/>
        <v>21.92</v>
      </c>
      <c r="H36" s="109">
        <f>F36*(1000*9.81*Collectionstorage!$G$11+Collectionstorage!$G$13*Flowrate!$F$10*1000/(2*0.02)*Pump!$B$5^2+10*1000/2*Pump!$B$5^2+Filtration!$B$6*Pump!$B$5)</f>
        <v>0</v>
      </c>
      <c r="I36" s="9">
        <f>(F36*(1000*9.81*Collectionstorage!$G$11+Collectionstorage!$G$13*Flowrate!$F$10*1000/(2*0.02)*Pump!$B$5^2+10*1000/2*Pump!$B$5^2+Filtration!$B$6*Pump!$B$5)) / 0.72</f>
        <v>0</v>
      </c>
      <c r="J36" s="4">
        <f t="shared" si="5"/>
        <v>0</v>
      </c>
      <c r="K36" s="4">
        <f t="shared" si="6"/>
        <v>0</v>
      </c>
      <c r="L36" s="4">
        <f t="shared" si="7"/>
        <v>0</v>
      </c>
      <c r="M36">
        <f t="shared" si="8"/>
        <v>0</v>
      </c>
      <c r="N36" s="2">
        <v>0.0</v>
      </c>
      <c r="O36" s="2">
        <f>E36/(Pump!$B$6*60)</f>
        <v>0</v>
      </c>
      <c r="P36" s="4">
        <f t="shared" si="9"/>
        <v>0</v>
      </c>
    </row>
    <row r="37">
      <c r="A37" s="106">
        <v>41669.0</v>
      </c>
      <c r="B37" s="107">
        <v>0.0</v>
      </c>
      <c r="C37" s="9">
        <f t="shared" si="2"/>
        <v>0</v>
      </c>
      <c r="D37" s="108">
        <f t="shared" si="3"/>
        <v>0</v>
      </c>
      <c r="E37" s="108">
        <f>IF(D37&gt;Collectionstorage!$B$11,Collectionstorage!$B$11,D37)</f>
        <v>0</v>
      </c>
      <c r="F37" s="108">
        <f t="shared" si="4"/>
        <v>0</v>
      </c>
      <c r="G37" s="108">
        <f t="shared" si="10"/>
        <v>21.92</v>
      </c>
      <c r="H37" s="109">
        <f>F37*(1000*9.81*Collectionstorage!$G$11+Collectionstorage!$G$13*Flowrate!$F$10*1000/(2*0.02)*Pump!$B$5^2+10*1000/2*Pump!$B$5^2+Filtration!$B$6*Pump!$B$5)</f>
        <v>0</v>
      </c>
      <c r="I37" s="9">
        <f>(F37*(1000*9.81*Collectionstorage!$G$11+Collectionstorage!$G$13*Flowrate!$F$10*1000/(2*0.02)*Pump!$B$5^2+10*1000/2*Pump!$B$5^2+Filtration!$B$6*Pump!$B$5)) / 0.72</f>
        <v>0</v>
      </c>
      <c r="J37" s="4">
        <f t="shared" si="5"/>
        <v>0</v>
      </c>
      <c r="K37" s="4">
        <f t="shared" si="6"/>
        <v>0</v>
      </c>
      <c r="L37" s="4">
        <f t="shared" si="7"/>
        <v>0</v>
      </c>
      <c r="M37">
        <f t="shared" si="8"/>
        <v>0</v>
      </c>
      <c r="N37" s="2">
        <v>0.0</v>
      </c>
      <c r="O37" s="2">
        <f>E37/(Pump!$B$6*60)</f>
        <v>0</v>
      </c>
      <c r="P37" s="4">
        <f t="shared" si="9"/>
        <v>0</v>
      </c>
    </row>
    <row r="38">
      <c r="A38" s="106">
        <v>41670.0</v>
      </c>
      <c r="B38" s="107">
        <v>2.6</v>
      </c>
      <c r="C38" s="9">
        <f t="shared" si="2"/>
        <v>0.26</v>
      </c>
      <c r="D38" s="108">
        <f t="shared" si="3"/>
        <v>260</v>
      </c>
      <c r="E38" s="108">
        <f>IF(D38&gt;Collectionstorage!$B$11,Collectionstorage!$B$11,D38)</f>
        <v>260</v>
      </c>
      <c r="F38" s="108">
        <f t="shared" si="4"/>
        <v>0.26</v>
      </c>
      <c r="G38" s="108">
        <f t="shared" si="10"/>
        <v>22.18</v>
      </c>
      <c r="H38" s="109">
        <f>F38*(1000*9.81*Collectionstorage!$G$11+Collectionstorage!$G$13*Flowrate!$F$10*1000/(2*0.02)*Pump!$B$5^2+10*1000/2*Pump!$B$5^2+Filtration!$B$6*Pump!$B$5)</f>
        <v>63673.76808</v>
      </c>
      <c r="I38" s="9">
        <f>(F38*(1000*9.81*Collectionstorage!$G$11+Collectionstorage!$G$13*Flowrate!$F$10*1000/(2*0.02)*Pump!$B$5^2+10*1000/2*Pump!$B$5^2+Filtration!$B$6*Pump!$B$5)) / 0.72</f>
        <v>88435.78901</v>
      </c>
      <c r="J38" s="4">
        <f t="shared" si="5"/>
        <v>1.3</v>
      </c>
      <c r="K38" s="4">
        <f t="shared" si="6"/>
        <v>2600000</v>
      </c>
      <c r="L38" s="4">
        <f t="shared" si="7"/>
        <v>2.6</v>
      </c>
      <c r="M38">
        <f t="shared" si="8"/>
        <v>52</v>
      </c>
      <c r="N38" s="2">
        <v>0.0</v>
      </c>
      <c r="O38" s="2">
        <f>E38/(Pump!$B$6*60)</f>
        <v>0.1560014968</v>
      </c>
      <c r="P38" s="4">
        <f t="shared" si="9"/>
        <v>88435.78901</v>
      </c>
    </row>
    <row r="39">
      <c r="A39" s="117">
        <v>41671.0</v>
      </c>
      <c r="B39" s="118">
        <v>2.6</v>
      </c>
      <c r="C39" s="119">
        <f t="shared" si="2"/>
        <v>0.26</v>
      </c>
      <c r="D39" s="120">
        <f t="shared" si="3"/>
        <v>260</v>
      </c>
      <c r="E39" s="120">
        <f>IF(D39&gt;Collectionstorage!$B$11,Collectionstorage!$B$11,D39)</f>
        <v>260</v>
      </c>
      <c r="F39" s="120">
        <f t="shared" si="4"/>
        <v>0.26</v>
      </c>
      <c r="G39" s="120">
        <f t="shared" ref="G39:G1102" si="11">IF((G38+F39-$Q$1/1000)&gt;0,IF((G38+F39-$Q$1/1000)&gt;$B$3,$B$3,(G38+F39-$Q$1/1000)),0)</f>
        <v>21.91</v>
      </c>
      <c r="H39" s="121">
        <f>F39*(1000*9.81*Collectionstorage!$G$11+Collectionstorage!$G$13*Flowrate!$F$10*1000/(2*0.02)*Pump!$B$5^2+10*1000/2*Pump!$B$5^2+Filtration!$B$6*Pump!$B$5)</f>
        <v>63673.76808</v>
      </c>
      <c r="I39" s="119">
        <f>(F39*(1000*9.81*Collectionstorage!$G$11+Collectionstorage!$G$13*Flowrate!$F$10*1000/(2*0.02)*Pump!$B$5^2+10*1000/2*Pump!$B$5^2+Filtration!$B$6*Pump!$B$5)) / 0.72</f>
        <v>88435.78901</v>
      </c>
      <c r="J39" s="122">
        <f t="shared" si="5"/>
        <v>1.3</v>
      </c>
      <c r="K39" s="122">
        <f t="shared" si="6"/>
        <v>2600000</v>
      </c>
      <c r="L39" s="122">
        <f t="shared" si="7"/>
        <v>2.6</v>
      </c>
      <c r="M39" s="123">
        <f t="shared" si="8"/>
        <v>52</v>
      </c>
      <c r="N39" s="124">
        <f>'Disinfection '!$B$4*60*60*24</f>
        <v>4320000</v>
      </c>
      <c r="O39" s="125">
        <f>E39/(Pump!$B$6*60)</f>
        <v>0.1560014968</v>
      </c>
      <c r="P39" s="4">
        <f t="shared" si="9"/>
        <v>4408435.789</v>
      </c>
    </row>
    <row r="40">
      <c r="A40" s="106">
        <v>41672.0</v>
      </c>
      <c r="B40" s="107">
        <v>0.0</v>
      </c>
      <c r="C40" s="9">
        <f t="shared" si="2"/>
        <v>0</v>
      </c>
      <c r="D40" s="108">
        <f t="shared" si="3"/>
        <v>0</v>
      </c>
      <c r="E40" s="108">
        <f>IF(D40&gt;Collectionstorage!$B$11,Collectionstorage!$B$11,D40)</f>
        <v>0</v>
      </c>
      <c r="F40" s="108">
        <f t="shared" si="4"/>
        <v>0</v>
      </c>
      <c r="G40" s="108">
        <f t="shared" si="11"/>
        <v>21.38</v>
      </c>
      <c r="H40" s="109">
        <f>F40*(1000*9.81*Collectionstorage!$G$11+Collectionstorage!$G$13*Flowrate!$F$10*1000/(2*0.02)*Pump!$B$5^2+10*1000/2*Pump!$B$5^2+Filtration!$B$6*Pump!$B$5)</f>
        <v>0</v>
      </c>
      <c r="I40" s="9">
        <f>(F40*(1000*9.81*Collectionstorage!$G$11+Collectionstorage!$G$13*Flowrate!$F$10*1000/(2*0.02)*Pump!$B$5^2+10*1000/2*Pump!$B$5^2+Filtration!$B$6*Pump!$B$5)) / 0.72</f>
        <v>0</v>
      </c>
      <c r="J40" s="4">
        <f t="shared" si="5"/>
        <v>0</v>
      </c>
      <c r="K40" s="4">
        <f t="shared" si="6"/>
        <v>0</v>
      </c>
      <c r="L40" s="4">
        <f t="shared" si="7"/>
        <v>0</v>
      </c>
      <c r="M40">
        <f t="shared" si="8"/>
        <v>0</v>
      </c>
      <c r="N40" s="2">
        <f>'Disinfection '!$B$4*60*60*24</f>
        <v>4320000</v>
      </c>
      <c r="O40" s="2">
        <f>E40/(Pump!$B$6*60)</f>
        <v>0</v>
      </c>
      <c r="P40" s="4">
        <f t="shared" si="9"/>
        <v>4320000</v>
      </c>
    </row>
    <row r="41">
      <c r="A41" s="106">
        <v>41673.0</v>
      </c>
      <c r="B41" s="107">
        <v>0.0</v>
      </c>
      <c r="C41" s="9">
        <f t="shared" si="2"/>
        <v>0</v>
      </c>
      <c r="D41" s="108">
        <f t="shared" si="3"/>
        <v>0</v>
      </c>
      <c r="E41" s="108">
        <f>IF(D41&gt;Collectionstorage!$B$11,Collectionstorage!$B$11,D41)</f>
        <v>0</v>
      </c>
      <c r="F41" s="108">
        <f t="shared" si="4"/>
        <v>0</v>
      </c>
      <c r="G41" s="108">
        <f t="shared" si="11"/>
        <v>20.85</v>
      </c>
      <c r="H41" s="109">
        <f>F41*(1000*9.81*Collectionstorage!$G$11+Collectionstorage!$G$13*Flowrate!$F$10*1000/(2*0.02)*Pump!$B$5^2+10*1000/2*Pump!$B$5^2+Filtration!$B$6*Pump!$B$5)</f>
        <v>0</v>
      </c>
      <c r="I41" s="9">
        <f>(F41*(1000*9.81*Collectionstorage!$G$11+Collectionstorage!$G$13*Flowrate!$F$10*1000/(2*0.02)*Pump!$B$5^2+10*1000/2*Pump!$B$5^2+Filtration!$B$6*Pump!$B$5)) / 0.72</f>
        <v>0</v>
      </c>
      <c r="J41" s="4">
        <f t="shared" si="5"/>
        <v>0</v>
      </c>
      <c r="K41" s="4">
        <f t="shared" si="6"/>
        <v>0</v>
      </c>
      <c r="L41" s="4">
        <f t="shared" si="7"/>
        <v>0</v>
      </c>
      <c r="M41">
        <f t="shared" si="8"/>
        <v>0</v>
      </c>
      <c r="N41" s="2">
        <f>'Disinfection '!$B$4*60*60*24</f>
        <v>4320000</v>
      </c>
      <c r="O41" s="2">
        <f>E41/(Pump!$B$6*60)</f>
        <v>0</v>
      </c>
      <c r="P41" s="4">
        <f t="shared" si="9"/>
        <v>4320000</v>
      </c>
    </row>
    <row r="42">
      <c r="A42" s="106">
        <v>41674.0</v>
      </c>
      <c r="B42" s="107">
        <v>0.0</v>
      </c>
      <c r="C42" s="9">
        <f t="shared" si="2"/>
        <v>0</v>
      </c>
      <c r="D42" s="108">
        <f t="shared" si="3"/>
        <v>0</v>
      </c>
      <c r="E42" s="108">
        <f>IF(D42&gt;Collectionstorage!$B$11,Collectionstorage!$B$11,D42)</f>
        <v>0</v>
      </c>
      <c r="F42" s="108">
        <f t="shared" si="4"/>
        <v>0</v>
      </c>
      <c r="G42" s="108">
        <f t="shared" si="11"/>
        <v>20.32</v>
      </c>
      <c r="H42" s="109">
        <f>F42*(1000*9.81*Collectionstorage!$G$11+Collectionstorage!$G$13*Flowrate!$F$10*1000/(2*0.02)*Pump!$B$5^2+10*1000/2*Pump!$B$5^2+Filtration!$B$6*Pump!$B$5)</f>
        <v>0</v>
      </c>
      <c r="I42" s="9">
        <f>(F42*(1000*9.81*Collectionstorage!$G$11+Collectionstorage!$G$13*Flowrate!$F$10*1000/(2*0.02)*Pump!$B$5^2+10*1000/2*Pump!$B$5^2+Filtration!$B$6*Pump!$B$5)) / 0.72</f>
        <v>0</v>
      </c>
      <c r="J42" s="4">
        <f t="shared" si="5"/>
        <v>0</v>
      </c>
      <c r="K42" s="4">
        <f t="shared" si="6"/>
        <v>0</v>
      </c>
      <c r="L42" s="4">
        <f t="shared" si="7"/>
        <v>0</v>
      </c>
      <c r="M42">
        <f t="shared" si="8"/>
        <v>0</v>
      </c>
      <c r="N42" s="2">
        <f>'Disinfection '!$B$4*60*60*24</f>
        <v>4320000</v>
      </c>
      <c r="O42" s="2">
        <f>E42/(Pump!$B$6*60)</f>
        <v>0</v>
      </c>
      <c r="P42" s="4">
        <f t="shared" si="9"/>
        <v>4320000</v>
      </c>
    </row>
    <row r="43">
      <c r="A43" s="106">
        <v>41675.0</v>
      </c>
      <c r="B43" s="107">
        <v>0.0</v>
      </c>
      <c r="C43" s="9">
        <f t="shared" si="2"/>
        <v>0</v>
      </c>
      <c r="D43" s="108">
        <f t="shared" si="3"/>
        <v>0</v>
      </c>
      <c r="E43" s="108">
        <f>IF(D43&gt;Collectionstorage!$B$11,Collectionstorage!$B$11,D43)</f>
        <v>0</v>
      </c>
      <c r="F43" s="108">
        <f t="shared" si="4"/>
        <v>0</v>
      </c>
      <c r="G43" s="108">
        <f t="shared" si="11"/>
        <v>19.79</v>
      </c>
      <c r="H43" s="109">
        <f>F43*(1000*9.81*Collectionstorage!$G$11+Collectionstorage!$G$13*Flowrate!$F$10*1000/(2*0.02)*Pump!$B$5^2+10*1000/2*Pump!$B$5^2+Filtration!$B$6*Pump!$B$5)</f>
        <v>0</v>
      </c>
      <c r="I43" s="9">
        <f>(F43*(1000*9.81*Collectionstorage!$G$11+Collectionstorage!$G$13*Flowrate!$F$10*1000/(2*0.02)*Pump!$B$5^2+10*1000/2*Pump!$B$5^2+Filtration!$B$6*Pump!$B$5)) / 0.72</f>
        <v>0</v>
      </c>
      <c r="J43" s="4">
        <f t="shared" si="5"/>
        <v>0</v>
      </c>
      <c r="K43" s="4">
        <f t="shared" si="6"/>
        <v>0</v>
      </c>
      <c r="L43" s="4">
        <f t="shared" si="7"/>
        <v>0</v>
      </c>
      <c r="M43">
        <f t="shared" si="8"/>
        <v>0</v>
      </c>
      <c r="N43" s="2">
        <f>'Disinfection '!$B$4*60*60*24</f>
        <v>4320000</v>
      </c>
      <c r="O43" s="2">
        <f>E43/(Pump!$B$6*60)</f>
        <v>0</v>
      </c>
      <c r="P43" s="4">
        <f t="shared" si="9"/>
        <v>4320000</v>
      </c>
    </row>
    <row r="44">
      <c r="A44" s="106">
        <v>41676.0</v>
      </c>
      <c r="B44" s="107">
        <v>0.0</v>
      </c>
      <c r="C44" s="9">
        <f t="shared" si="2"/>
        <v>0</v>
      </c>
      <c r="D44" s="108">
        <f t="shared" si="3"/>
        <v>0</v>
      </c>
      <c r="E44" s="108">
        <f>IF(D44&gt;Collectionstorage!$B$11,Collectionstorage!$B$11,D44)</f>
        <v>0</v>
      </c>
      <c r="F44" s="108">
        <f t="shared" si="4"/>
        <v>0</v>
      </c>
      <c r="G44" s="108">
        <f t="shared" si="11"/>
        <v>19.26</v>
      </c>
      <c r="H44" s="109">
        <f>F44*(1000*9.81*Collectionstorage!$G$11+Collectionstorage!$G$13*Flowrate!$F$10*1000/(2*0.02)*Pump!$B$5^2+10*1000/2*Pump!$B$5^2+Filtration!$B$6*Pump!$B$5)</f>
        <v>0</v>
      </c>
      <c r="I44" s="9">
        <f>(F44*(1000*9.81*Collectionstorage!$G$11+Collectionstorage!$G$13*Flowrate!$F$10*1000/(2*0.02)*Pump!$B$5^2+10*1000/2*Pump!$B$5^2+Filtration!$B$6*Pump!$B$5)) / 0.72</f>
        <v>0</v>
      </c>
      <c r="J44" s="4">
        <f t="shared" si="5"/>
        <v>0</v>
      </c>
      <c r="K44" s="4">
        <f t="shared" si="6"/>
        <v>0</v>
      </c>
      <c r="L44" s="4">
        <f t="shared" si="7"/>
        <v>0</v>
      </c>
      <c r="M44">
        <f t="shared" si="8"/>
        <v>0</v>
      </c>
      <c r="N44" s="2">
        <f>'Disinfection '!$B$4*60*60*24</f>
        <v>4320000</v>
      </c>
      <c r="O44" s="2">
        <f>E44/(Pump!$B$6*60)</f>
        <v>0</v>
      </c>
      <c r="P44" s="4">
        <f t="shared" si="9"/>
        <v>4320000</v>
      </c>
    </row>
    <row r="45">
      <c r="A45" s="106">
        <v>41677.0</v>
      </c>
      <c r="B45" s="107">
        <v>0.0</v>
      </c>
      <c r="C45" s="9">
        <f t="shared" si="2"/>
        <v>0</v>
      </c>
      <c r="D45" s="108">
        <f t="shared" si="3"/>
        <v>0</v>
      </c>
      <c r="E45" s="108">
        <f>IF(D45&gt;Collectionstorage!$B$11,Collectionstorage!$B$11,D45)</f>
        <v>0</v>
      </c>
      <c r="F45" s="108">
        <f t="shared" si="4"/>
        <v>0</v>
      </c>
      <c r="G45" s="108">
        <f t="shared" si="11"/>
        <v>18.73</v>
      </c>
      <c r="H45" s="109">
        <f>F45*(1000*9.81*Collectionstorage!$G$11+Collectionstorage!$G$13*Flowrate!$F$10*1000/(2*0.02)*Pump!$B$5^2+10*1000/2*Pump!$B$5^2+Filtration!$B$6*Pump!$B$5)</f>
        <v>0</v>
      </c>
      <c r="I45" s="9">
        <f>(F45*(1000*9.81*Collectionstorage!$G$11+Collectionstorage!$G$13*Flowrate!$F$10*1000/(2*0.02)*Pump!$B$5^2+10*1000/2*Pump!$B$5^2+Filtration!$B$6*Pump!$B$5)) / 0.72</f>
        <v>0</v>
      </c>
      <c r="J45" s="4">
        <f t="shared" si="5"/>
        <v>0</v>
      </c>
      <c r="K45" s="4">
        <f t="shared" si="6"/>
        <v>0</v>
      </c>
      <c r="L45" s="4">
        <f t="shared" si="7"/>
        <v>0</v>
      </c>
      <c r="M45">
        <f t="shared" si="8"/>
        <v>0</v>
      </c>
      <c r="N45" s="2">
        <f>'Disinfection '!$B$4*60*60*24</f>
        <v>4320000</v>
      </c>
      <c r="O45" s="2">
        <f>E45/(Pump!$B$6*60)</f>
        <v>0</v>
      </c>
      <c r="P45" s="4">
        <f t="shared" si="9"/>
        <v>4320000</v>
      </c>
    </row>
    <row r="46">
      <c r="A46" s="106">
        <v>41678.0</v>
      </c>
      <c r="B46" s="107">
        <v>0.0</v>
      </c>
      <c r="C46" s="9">
        <f t="shared" si="2"/>
        <v>0</v>
      </c>
      <c r="D46" s="108">
        <f t="shared" si="3"/>
        <v>0</v>
      </c>
      <c r="E46" s="108">
        <f>IF(D46&gt;Collectionstorage!$B$11,Collectionstorage!$B$11,D46)</f>
        <v>0</v>
      </c>
      <c r="F46" s="108">
        <f t="shared" si="4"/>
        <v>0</v>
      </c>
      <c r="G46" s="108">
        <f t="shared" si="11"/>
        <v>18.2</v>
      </c>
      <c r="H46" s="109">
        <f>F46*(1000*9.81*Collectionstorage!$G$11+Collectionstorage!$G$13*Flowrate!$F$10*1000/(2*0.02)*Pump!$B$5^2+10*1000/2*Pump!$B$5^2+Filtration!$B$6*Pump!$B$5)</f>
        <v>0</v>
      </c>
      <c r="I46" s="9">
        <f>(F46*(1000*9.81*Collectionstorage!$G$11+Collectionstorage!$G$13*Flowrate!$F$10*1000/(2*0.02)*Pump!$B$5^2+10*1000/2*Pump!$B$5^2+Filtration!$B$6*Pump!$B$5)) / 0.72</f>
        <v>0</v>
      </c>
      <c r="J46" s="4">
        <f t="shared" si="5"/>
        <v>0</v>
      </c>
      <c r="K46" s="4">
        <f t="shared" si="6"/>
        <v>0</v>
      </c>
      <c r="L46" s="4">
        <f t="shared" si="7"/>
        <v>0</v>
      </c>
      <c r="M46">
        <f t="shared" si="8"/>
        <v>0</v>
      </c>
      <c r="N46" s="2">
        <f>'Disinfection '!$B$4*60*60*24</f>
        <v>4320000</v>
      </c>
      <c r="O46" s="2">
        <f>E46/(Pump!$B$6*60)</f>
        <v>0</v>
      </c>
      <c r="P46" s="4">
        <f t="shared" si="9"/>
        <v>4320000</v>
      </c>
    </row>
    <row r="47">
      <c r="A47" s="106">
        <v>41679.0</v>
      </c>
      <c r="B47" s="107">
        <v>12.2</v>
      </c>
      <c r="C47" s="9">
        <f t="shared" si="2"/>
        <v>1.22</v>
      </c>
      <c r="D47" s="108">
        <f t="shared" si="3"/>
        <v>1220</v>
      </c>
      <c r="E47" s="108">
        <f>IF(D47&gt;Collectionstorage!$B$11,Collectionstorage!$B$11,D47)</f>
        <v>1220</v>
      </c>
      <c r="F47" s="108">
        <f t="shared" si="4"/>
        <v>1.22</v>
      </c>
      <c r="G47" s="108">
        <f t="shared" si="11"/>
        <v>18.89</v>
      </c>
      <c r="H47" s="109">
        <f>F47*(1000*9.81*Collectionstorage!$G$11+Collectionstorage!$G$13*Flowrate!$F$10*1000/(2*0.02)*Pump!$B$5^2+10*1000/2*Pump!$B$5^2+Filtration!$B$6*Pump!$B$5)</f>
        <v>298776.9118</v>
      </c>
      <c r="I47" s="9">
        <f>(F47*(1000*9.81*Collectionstorage!$G$11+Collectionstorage!$G$13*Flowrate!$F$10*1000/(2*0.02)*Pump!$B$5^2+10*1000/2*Pump!$B$5^2+Filtration!$B$6*Pump!$B$5)) / 0.72</f>
        <v>414967.933</v>
      </c>
      <c r="J47" s="4">
        <f t="shared" si="5"/>
        <v>6.1</v>
      </c>
      <c r="K47" s="4">
        <f t="shared" si="6"/>
        <v>12200000</v>
      </c>
      <c r="L47" s="4">
        <f t="shared" si="7"/>
        <v>12.2</v>
      </c>
      <c r="M47">
        <f t="shared" si="8"/>
        <v>244</v>
      </c>
      <c r="N47" s="2">
        <f>'Disinfection '!$B$4*60*60*24</f>
        <v>4320000</v>
      </c>
      <c r="O47" s="2">
        <f>E47/(Pump!$B$6*60)</f>
        <v>0.7320070235</v>
      </c>
      <c r="P47" s="4">
        <f t="shared" si="9"/>
        <v>4734967.933</v>
      </c>
    </row>
    <row r="48">
      <c r="A48" s="106">
        <v>41680.0</v>
      </c>
      <c r="B48" s="107">
        <v>13.4</v>
      </c>
      <c r="C48" s="9">
        <f t="shared" si="2"/>
        <v>1.34</v>
      </c>
      <c r="D48" s="108">
        <f t="shared" si="3"/>
        <v>1340</v>
      </c>
      <c r="E48" s="108">
        <f>IF(D48&gt;Collectionstorage!$B$11,Collectionstorage!$B$11,D48)</f>
        <v>1340</v>
      </c>
      <c r="F48" s="108">
        <f t="shared" si="4"/>
        <v>1.34</v>
      </c>
      <c r="G48" s="108">
        <f t="shared" si="11"/>
        <v>19.7</v>
      </c>
      <c r="H48" s="109">
        <f>F48*(1000*9.81*Collectionstorage!$G$11+Collectionstorage!$G$13*Flowrate!$F$10*1000/(2*0.02)*Pump!$B$5^2+10*1000/2*Pump!$B$5^2+Filtration!$B$6*Pump!$B$5)</f>
        <v>328164.8047</v>
      </c>
      <c r="I48" s="9">
        <f>(F48*(1000*9.81*Collectionstorage!$G$11+Collectionstorage!$G$13*Flowrate!$F$10*1000/(2*0.02)*Pump!$B$5^2+10*1000/2*Pump!$B$5^2+Filtration!$B$6*Pump!$B$5)) / 0.72</f>
        <v>455784.451</v>
      </c>
      <c r="J48" s="4">
        <f t="shared" si="5"/>
        <v>6.7</v>
      </c>
      <c r="K48" s="4">
        <f t="shared" si="6"/>
        <v>13400000</v>
      </c>
      <c r="L48" s="4">
        <f t="shared" si="7"/>
        <v>13.4</v>
      </c>
      <c r="M48">
        <f t="shared" si="8"/>
        <v>268</v>
      </c>
      <c r="N48" s="2">
        <f>'Disinfection '!$B$4*60*60*24</f>
        <v>4320000</v>
      </c>
      <c r="O48" s="2">
        <f>E48/(Pump!$B$6*60)</f>
        <v>0.8040077144</v>
      </c>
      <c r="P48" s="4">
        <f t="shared" si="9"/>
        <v>4775784.451</v>
      </c>
    </row>
    <row r="49">
      <c r="A49" s="106">
        <v>41681.0</v>
      </c>
      <c r="B49" s="107">
        <v>46.6</v>
      </c>
      <c r="C49" s="9">
        <f t="shared" si="2"/>
        <v>4.66</v>
      </c>
      <c r="D49" s="108">
        <f t="shared" si="3"/>
        <v>4660</v>
      </c>
      <c r="E49" s="108">
        <f>IF(D49&gt;Collectionstorage!$B$11,Collectionstorage!$B$11,D49)</f>
        <v>2500</v>
      </c>
      <c r="F49" s="108">
        <f t="shared" si="4"/>
        <v>2.5</v>
      </c>
      <c r="G49" s="108">
        <f t="shared" si="11"/>
        <v>21.67</v>
      </c>
      <c r="H49" s="109">
        <f>F49*(1000*9.81*Collectionstorage!$G$11+Collectionstorage!$G$13*Flowrate!$F$10*1000/(2*0.02)*Pump!$B$5^2+10*1000/2*Pump!$B$5^2+Filtration!$B$6*Pump!$B$5)</f>
        <v>612247.77</v>
      </c>
      <c r="I49" s="9">
        <f>(F49*(1000*9.81*Collectionstorage!$G$11+Collectionstorage!$G$13*Flowrate!$F$10*1000/(2*0.02)*Pump!$B$5^2+10*1000/2*Pump!$B$5^2+Filtration!$B$6*Pump!$B$5)) / 0.72</f>
        <v>850344.1251</v>
      </c>
      <c r="J49" s="4">
        <f t="shared" si="5"/>
        <v>12.5</v>
      </c>
      <c r="K49" s="4">
        <f t="shared" si="6"/>
        <v>25000000</v>
      </c>
      <c r="L49" s="4">
        <f t="shared" si="7"/>
        <v>25</v>
      </c>
      <c r="M49">
        <f t="shared" si="8"/>
        <v>500</v>
      </c>
      <c r="N49" s="2">
        <f>'Disinfection '!$B$4*60*60*24</f>
        <v>4320000</v>
      </c>
      <c r="O49" s="2">
        <f>E49/(Pump!$B$6*60)</f>
        <v>1.500014392</v>
      </c>
      <c r="P49" s="4">
        <f t="shared" si="9"/>
        <v>5170344.125</v>
      </c>
    </row>
    <row r="50">
      <c r="A50" s="106">
        <v>41682.0</v>
      </c>
      <c r="B50" s="107">
        <v>16.8</v>
      </c>
      <c r="C50" s="9">
        <f t="shared" si="2"/>
        <v>1.68</v>
      </c>
      <c r="D50" s="108">
        <f t="shared" si="3"/>
        <v>1680</v>
      </c>
      <c r="E50" s="108">
        <f>IF(D50&gt;Collectionstorage!$B$11,Collectionstorage!$B$11,D50)</f>
        <v>1680</v>
      </c>
      <c r="F50" s="108">
        <f t="shared" si="4"/>
        <v>1.68</v>
      </c>
      <c r="G50" s="108">
        <f t="shared" si="11"/>
        <v>22.82</v>
      </c>
      <c r="H50" s="109">
        <f>F50*(1000*9.81*Collectionstorage!$G$11+Collectionstorage!$G$13*Flowrate!$F$10*1000/(2*0.02)*Pump!$B$5^2+10*1000/2*Pump!$B$5^2+Filtration!$B$6*Pump!$B$5)</f>
        <v>411430.5015</v>
      </c>
      <c r="I50" s="9">
        <f>(F50*(1000*9.81*Collectionstorage!$G$11+Collectionstorage!$G$13*Flowrate!$F$10*1000/(2*0.02)*Pump!$B$5^2+10*1000/2*Pump!$B$5^2+Filtration!$B$6*Pump!$B$5)) / 0.72</f>
        <v>571431.252</v>
      </c>
      <c r="J50" s="4">
        <f t="shared" si="5"/>
        <v>8.4</v>
      </c>
      <c r="K50" s="4">
        <f t="shared" si="6"/>
        <v>16800000</v>
      </c>
      <c r="L50" s="4">
        <f t="shared" si="7"/>
        <v>16.8</v>
      </c>
      <c r="M50">
        <f t="shared" si="8"/>
        <v>336</v>
      </c>
      <c r="N50" s="2">
        <f>'Disinfection '!$B$4*60*60*24</f>
        <v>4320000</v>
      </c>
      <c r="O50" s="2">
        <f>E50/(Pump!$B$6*60)</f>
        <v>1.008009672</v>
      </c>
      <c r="P50" s="4">
        <f t="shared" si="9"/>
        <v>4891431.252</v>
      </c>
    </row>
    <row r="51">
      <c r="A51" s="106">
        <v>41683.0</v>
      </c>
      <c r="B51" s="107">
        <v>15.6</v>
      </c>
      <c r="C51" s="9">
        <f t="shared" si="2"/>
        <v>1.56</v>
      </c>
      <c r="D51" s="108">
        <f t="shared" si="3"/>
        <v>1560</v>
      </c>
      <c r="E51" s="108">
        <f>IF(D51&gt;Collectionstorage!$B$11,Collectionstorage!$B$11,D51)</f>
        <v>1560</v>
      </c>
      <c r="F51" s="108">
        <f t="shared" si="4"/>
        <v>1.56</v>
      </c>
      <c r="G51" s="108">
        <f t="shared" si="11"/>
        <v>23.85</v>
      </c>
      <c r="H51" s="109">
        <f>F51*(1000*9.81*Collectionstorage!$G$11+Collectionstorage!$G$13*Flowrate!$F$10*1000/(2*0.02)*Pump!$B$5^2+10*1000/2*Pump!$B$5^2+Filtration!$B$6*Pump!$B$5)</f>
        <v>382042.6085</v>
      </c>
      <c r="I51" s="9">
        <f>(F51*(1000*9.81*Collectionstorage!$G$11+Collectionstorage!$G$13*Flowrate!$F$10*1000/(2*0.02)*Pump!$B$5^2+10*1000/2*Pump!$B$5^2+Filtration!$B$6*Pump!$B$5)) / 0.72</f>
        <v>530614.734</v>
      </c>
      <c r="J51" s="4">
        <f t="shared" si="5"/>
        <v>7.8</v>
      </c>
      <c r="K51" s="4">
        <f t="shared" si="6"/>
        <v>15600000</v>
      </c>
      <c r="L51" s="4">
        <f t="shared" si="7"/>
        <v>15.6</v>
      </c>
      <c r="M51">
        <f t="shared" si="8"/>
        <v>312</v>
      </c>
      <c r="N51" s="2">
        <f>'Disinfection '!$B$4*60*60*24</f>
        <v>4320000</v>
      </c>
      <c r="O51" s="2">
        <f>E51/(Pump!$B$6*60)</f>
        <v>0.9360089809</v>
      </c>
      <c r="P51" s="4">
        <f t="shared" si="9"/>
        <v>4850614.734</v>
      </c>
    </row>
    <row r="52">
      <c r="A52" s="106">
        <v>41684.0</v>
      </c>
      <c r="B52" s="107">
        <v>3.0</v>
      </c>
      <c r="C52" s="9">
        <f t="shared" si="2"/>
        <v>0.3</v>
      </c>
      <c r="D52" s="108">
        <f t="shared" si="3"/>
        <v>300</v>
      </c>
      <c r="E52" s="108">
        <f>IF(D52&gt;Collectionstorage!$B$11,Collectionstorage!$B$11,D52)</f>
        <v>300</v>
      </c>
      <c r="F52" s="108">
        <f t="shared" si="4"/>
        <v>0.3</v>
      </c>
      <c r="G52" s="108">
        <f t="shared" si="11"/>
        <v>23.62</v>
      </c>
      <c r="H52" s="109">
        <f>F52*(1000*9.81*Collectionstorage!$G$11+Collectionstorage!$G$13*Flowrate!$F$10*1000/(2*0.02)*Pump!$B$5^2+10*1000/2*Pump!$B$5^2+Filtration!$B$6*Pump!$B$5)</f>
        <v>73469.73241</v>
      </c>
      <c r="I52" s="9">
        <f>(F52*(1000*9.81*Collectionstorage!$G$11+Collectionstorage!$G$13*Flowrate!$F$10*1000/(2*0.02)*Pump!$B$5^2+10*1000/2*Pump!$B$5^2+Filtration!$B$6*Pump!$B$5)) / 0.72</f>
        <v>102041.295</v>
      </c>
      <c r="J52" s="4">
        <f t="shared" si="5"/>
        <v>1.5</v>
      </c>
      <c r="K52" s="4">
        <f t="shared" si="6"/>
        <v>3000000</v>
      </c>
      <c r="L52" s="4">
        <f t="shared" si="7"/>
        <v>3</v>
      </c>
      <c r="M52">
        <f t="shared" si="8"/>
        <v>60</v>
      </c>
      <c r="N52" s="2">
        <f>'Disinfection '!$B$4*60*60*24</f>
        <v>4320000</v>
      </c>
      <c r="O52" s="2">
        <f>E52/(Pump!$B$6*60)</f>
        <v>0.1800017271</v>
      </c>
      <c r="P52" s="4">
        <f t="shared" si="9"/>
        <v>4422041.295</v>
      </c>
    </row>
    <row r="53">
      <c r="A53" s="106">
        <v>41685.0</v>
      </c>
      <c r="B53" s="107">
        <v>11.6</v>
      </c>
      <c r="C53" s="9">
        <f t="shared" si="2"/>
        <v>1.16</v>
      </c>
      <c r="D53" s="108">
        <f t="shared" si="3"/>
        <v>1160</v>
      </c>
      <c r="E53" s="108">
        <f>IF(D53&gt;Collectionstorage!$B$11,Collectionstorage!$B$11,D53)</f>
        <v>1160</v>
      </c>
      <c r="F53" s="108">
        <f t="shared" si="4"/>
        <v>1.16</v>
      </c>
      <c r="G53" s="108">
        <f t="shared" si="11"/>
        <v>24.25</v>
      </c>
      <c r="H53" s="109">
        <f>F53*(1000*9.81*Collectionstorage!$G$11+Collectionstorage!$G$13*Flowrate!$F$10*1000/(2*0.02)*Pump!$B$5^2+10*1000/2*Pump!$B$5^2+Filtration!$B$6*Pump!$B$5)</f>
        <v>284082.9653</v>
      </c>
      <c r="I53" s="9">
        <f>(F53*(1000*9.81*Collectionstorage!$G$11+Collectionstorage!$G$13*Flowrate!$F$10*1000/(2*0.02)*Pump!$B$5^2+10*1000/2*Pump!$B$5^2+Filtration!$B$6*Pump!$B$5)) / 0.72</f>
        <v>394559.674</v>
      </c>
      <c r="J53" s="4">
        <f t="shared" si="5"/>
        <v>5.8</v>
      </c>
      <c r="K53" s="4">
        <f t="shared" si="6"/>
        <v>11600000</v>
      </c>
      <c r="L53" s="4">
        <f t="shared" si="7"/>
        <v>11.6</v>
      </c>
      <c r="M53">
        <f t="shared" si="8"/>
        <v>232</v>
      </c>
      <c r="N53" s="2">
        <f>'Disinfection '!$B$4*60*60*24</f>
        <v>4320000</v>
      </c>
      <c r="O53" s="2">
        <f>E53/(Pump!$B$6*60)</f>
        <v>0.6960066781</v>
      </c>
      <c r="P53" s="4">
        <f t="shared" si="9"/>
        <v>4714559.674</v>
      </c>
    </row>
    <row r="54">
      <c r="A54" s="106">
        <v>41686.0</v>
      </c>
      <c r="B54" s="107">
        <v>19.0</v>
      </c>
      <c r="C54" s="9">
        <f t="shared" si="2"/>
        <v>1.9</v>
      </c>
      <c r="D54" s="108">
        <f t="shared" si="3"/>
        <v>1900</v>
      </c>
      <c r="E54" s="108">
        <f>IF(D54&gt;Collectionstorage!$B$11,Collectionstorage!$B$11,D54)</f>
        <v>1900</v>
      </c>
      <c r="F54" s="108">
        <f t="shared" si="4"/>
        <v>1.9</v>
      </c>
      <c r="G54" s="108">
        <f t="shared" si="11"/>
        <v>25.62</v>
      </c>
      <c r="H54" s="109">
        <f>F54*(1000*9.81*Collectionstorage!$G$11+Collectionstorage!$G$13*Flowrate!$F$10*1000/(2*0.02)*Pump!$B$5^2+10*1000/2*Pump!$B$5^2+Filtration!$B$6*Pump!$B$5)</f>
        <v>465308.3052</v>
      </c>
      <c r="I54" s="9">
        <f>(F54*(1000*9.81*Collectionstorage!$G$11+Collectionstorage!$G$13*Flowrate!$F$10*1000/(2*0.02)*Pump!$B$5^2+10*1000/2*Pump!$B$5^2+Filtration!$B$6*Pump!$B$5)) / 0.72</f>
        <v>646261.535</v>
      </c>
      <c r="J54" s="4">
        <f t="shared" si="5"/>
        <v>9.5</v>
      </c>
      <c r="K54" s="4">
        <f t="shared" si="6"/>
        <v>19000000</v>
      </c>
      <c r="L54" s="4">
        <f t="shared" si="7"/>
        <v>19</v>
      </c>
      <c r="M54">
        <f t="shared" si="8"/>
        <v>380</v>
      </c>
      <c r="N54" s="2">
        <f>'Disinfection '!$B$4*60*60*24</f>
        <v>4320000</v>
      </c>
      <c r="O54" s="2">
        <f>E54/(Pump!$B$6*60)</f>
        <v>1.140010938</v>
      </c>
      <c r="P54" s="4">
        <f t="shared" si="9"/>
        <v>4966261.535</v>
      </c>
    </row>
    <row r="55">
      <c r="A55" s="106">
        <v>41687.0</v>
      </c>
      <c r="B55" s="107">
        <v>9.2</v>
      </c>
      <c r="C55" s="9">
        <f t="shared" si="2"/>
        <v>0.92</v>
      </c>
      <c r="D55" s="108">
        <f t="shared" si="3"/>
        <v>920</v>
      </c>
      <c r="E55" s="108">
        <f>IF(D55&gt;Collectionstorage!$B$11,Collectionstorage!$B$11,D55)</f>
        <v>920</v>
      </c>
      <c r="F55" s="108">
        <f t="shared" si="4"/>
        <v>0.92</v>
      </c>
      <c r="G55" s="108">
        <f t="shared" si="11"/>
        <v>26.01</v>
      </c>
      <c r="H55" s="109">
        <f>F55*(1000*9.81*Collectionstorage!$G$11+Collectionstorage!$G$13*Flowrate!$F$10*1000/(2*0.02)*Pump!$B$5^2+10*1000/2*Pump!$B$5^2+Filtration!$B$6*Pump!$B$5)</f>
        <v>225307.1794</v>
      </c>
      <c r="I55" s="9">
        <f>(F55*(1000*9.81*Collectionstorage!$G$11+Collectionstorage!$G$13*Flowrate!$F$10*1000/(2*0.02)*Pump!$B$5^2+10*1000/2*Pump!$B$5^2+Filtration!$B$6*Pump!$B$5)) / 0.72</f>
        <v>312926.638</v>
      </c>
      <c r="J55" s="4">
        <f t="shared" si="5"/>
        <v>4.6</v>
      </c>
      <c r="K55" s="4">
        <f t="shared" si="6"/>
        <v>9200000</v>
      </c>
      <c r="L55" s="4">
        <f t="shared" si="7"/>
        <v>9.2</v>
      </c>
      <c r="M55">
        <f t="shared" si="8"/>
        <v>184</v>
      </c>
      <c r="N55" s="2">
        <f>'Disinfection '!$B$4*60*60*24</f>
        <v>4320000</v>
      </c>
      <c r="O55" s="2">
        <f>E55/(Pump!$B$6*60)</f>
        <v>0.5520052964</v>
      </c>
      <c r="P55" s="4">
        <f t="shared" si="9"/>
        <v>4632926.638</v>
      </c>
    </row>
    <row r="56">
      <c r="A56" s="106">
        <v>41688.0</v>
      </c>
      <c r="B56" s="107">
        <v>12.6</v>
      </c>
      <c r="C56" s="9">
        <f t="shared" si="2"/>
        <v>1.26</v>
      </c>
      <c r="D56" s="108">
        <f t="shared" si="3"/>
        <v>1260</v>
      </c>
      <c r="E56" s="108">
        <f>IF(D56&gt;Collectionstorage!$B$11,Collectionstorage!$B$11,D56)</f>
        <v>1260</v>
      </c>
      <c r="F56" s="108">
        <f t="shared" si="4"/>
        <v>1.26</v>
      </c>
      <c r="G56" s="108">
        <f t="shared" si="11"/>
        <v>26.74</v>
      </c>
      <c r="H56" s="109">
        <f>F56*(1000*9.81*Collectionstorage!$G$11+Collectionstorage!$G$13*Flowrate!$F$10*1000/(2*0.02)*Pump!$B$5^2+10*1000/2*Pump!$B$5^2+Filtration!$B$6*Pump!$B$5)</f>
        <v>308572.8761</v>
      </c>
      <c r="I56" s="9">
        <f>(F56*(1000*9.81*Collectionstorage!$G$11+Collectionstorage!$G$13*Flowrate!$F$10*1000/(2*0.02)*Pump!$B$5^2+10*1000/2*Pump!$B$5^2+Filtration!$B$6*Pump!$B$5)) / 0.72</f>
        <v>428573.439</v>
      </c>
      <c r="J56" s="4">
        <f t="shared" si="5"/>
        <v>6.3</v>
      </c>
      <c r="K56" s="4">
        <f t="shared" si="6"/>
        <v>12600000</v>
      </c>
      <c r="L56" s="4">
        <f t="shared" si="7"/>
        <v>12.6</v>
      </c>
      <c r="M56">
        <f t="shared" si="8"/>
        <v>252</v>
      </c>
      <c r="N56" s="2">
        <f>'Disinfection '!$B$4*60*60*24</f>
        <v>4320000</v>
      </c>
      <c r="O56" s="2">
        <f>E56/(Pump!$B$6*60)</f>
        <v>0.7560072538</v>
      </c>
      <c r="P56" s="4">
        <f t="shared" si="9"/>
        <v>4748573.439</v>
      </c>
    </row>
    <row r="57">
      <c r="A57" s="106">
        <v>41689.0</v>
      </c>
      <c r="B57" s="107">
        <v>21.8</v>
      </c>
      <c r="C57" s="9">
        <f t="shared" si="2"/>
        <v>2.18</v>
      </c>
      <c r="D57" s="108">
        <f t="shared" si="3"/>
        <v>2180</v>
      </c>
      <c r="E57" s="108">
        <f>IF(D57&gt;Collectionstorage!$B$11,Collectionstorage!$B$11,D57)</f>
        <v>2180</v>
      </c>
      <c r="F57" s="108">
        <f t="shared" si="4"/>
        <v>2.18</v>
      </c>
      <c r="G57" s="108">
        <f t="shared" si="11"/>
        <v>28.39</v>
      </c>
      <c r="H57" s="109">
        <f>F57*(1000*9.81*Collectionstorage!$G$11+Collectionstorage!$G$13*Flowrate!$F$10*1000/(2*0.02)*Pump!$B$5^2+10*1000/2*Pump!$B$5^2+Filtration!$B$6*Pump!$B$5)</f>
        <v>533880.0555</v>
      </c>
      <c r="I57" s="9">
        <f>(F57*(1000*9.81*Collectionstorage!$G$11+Collectionstorage!$G$13*Flowrate!$F$10*1000/(2*0.02)*Pump!$B$5^2+10*1000/2*Pump!$B$5^2+Filtration!$B$6*Pump!$B$5)) / 0.72</f>
        <v>741500.0771</v>
      </c>
      <c r="J57" s="4">
        <f t="shared" si="5"/>
        <v>10.9</v>
      </c>
      <c r="K57" s="4">
        <f t="shared" si="6"/>
        <v>21800000</v>
      </c>
      <c r="L57" s="4">
        <f t="shared" si="7"/>
        <v>21.8</v>
      </c>
      <c r="M57">
        <f t="shared" si="8"/>
        <v>436</v>
      </c>
      <c r="N57" s="2">
        <f>'Disinfection '!$B$4*60*60*24</f>
        <v>4320000</v>
      </c>
      <c r="O57" s="2">
        <f>E57/(Pump!$B$6*60)</f>
        <v>1.30801255</v>
      </c>
      <c r="P57" s="4">
        <f t="shared" si="9"/>
        <v>5061500.077</v>
      </c>
    </row>
    <row r="58">
      <c r="A58" s="106">
        <v>41690.0</v>
      </c>
      <c r="B58" s="107">
        <v>2.4</v>
      </c>
      <c r="C58" s="9">
        <f t="shared" si="2"/>
        <v>0.24</v>
      </c>
      <c r="D58" s="108">
        <f t="shared" si="3"/>
        <v>240</v>
      </c>
      <c r="E58" s="108">
        <f>IF(D58&gt;Collectionstorage!$B$11,Collectionstorage!$B$11,D58)</f>
        <v>240</v>
      </c>
      <c r="F58" s="108">
        <f t="shared" si="4"/>
        <v>0.24</v>
      </c>
      <c r="G58" s="108">
        <f t="shared" si="11"/>
        <v>28.1</v>
      </c>
      <c r="H58" s="109">
        <f>F58*(1000*9.81*Collectionstorage!$G$11+Collectionstorage!$G$13*Flowrate!$F$10*1000/(2*0.02)*Pump!$B$5^2+10*1000/2*Pump!$B$5^2+Filtration!$B$6*Pump!$B$5)</f>
        <v>58775.78592</v>
      </c>
      <c r="I58" s="9">
        <f>(F58*(1000*9.81*Collectionstorage!$G$11+Collectionstorage!$G$13*Flowrate!$F$10*1000/(2*0.02)*Pump!$B$5^2+10*1000/2*Pump!$B$5^2+Filtration!$B$6*Pump!$B$5)) / 0.72</f>
        <v>81633.03601</v>
      </c>
      <c r="J58" s="4">
        <f t="shared" si="5"/>
        <v>1.2</v>
      </c>
      <c r="K58" s="4">
        <f t="shared" si="6"/>
        <v>2400000</v>
      </c>
      <c r="L58" s="4">
        <f t="shared" si="7"/>
        <v>2.4</v>
      </c>
      <c r="M58">
        <f t="shared" si="8"/>
        <v>48</v>
      </c>
      <c r="N58" s="2">
        <f>'Disinfection '!$B$4*60*60*24</f>
        <v>4320000</v>
      </c>
      <c r="O58" s="2">
        <f>E58/(Pump!$B$6*60)</f>
        <v>0.1440013817</v>
      </c>
      <c r="P58" s="4">
        <f t="shared" si="9"/>
        <v>4401633.036</v>
      </c>
    </row>
    <row r="59">
      <c r="A59" s="106">
        <v>41691.0</v>
      </c>
      <c r="B59" s="107">
        <v>0.8</v>
      </c>
      <c r="C59" s="9">
        <f t="shared" si="2"/>
        <v>0.08</v>
      </c>
      <c r="D59" s="108">
        <f t="shared" si="3"/>
        <v>80</v>
      </c>
      <c r="E59" s="108">
        <f>IF(D59&gt;Collectionstorage!$B$11,Collectionstorage!$B$11,D59)</f>
        <v>80</v>
      </c>
      <c r="F59" s="108">
        <f t="shared" si="4"/>
        <v>0.08</v>
      </c>
      <c r="G59" s="108">
        <f t="shared" si="11"/>
        <v>27.65</v>
      </c>
      <c r="H59" s="109">
        <f>F59*(1000*9.81*Collectionstorage!$G$11+Collectionstorage!$G$13*Flowrate!$F$10*1000/(2*0.02)*Pump!$B$5^2+10*1000/2*Pump!$B$5^2+Filtration!$B$6*Pump!$B$5)</f>
        <v>19591.92864</v>
      </c>
      <c r="I59" s="9">
        <f>(F59*(1000*9.81*Collectionstorage!$G$11+Collectionstorage!$G$13*Flowrate!$F$10*1000/(2*0.02)*Pump!$B$5^2+10*1000/2*Pump!$B$5^2+Filtration!$B$6*Pump!$B$5)) / 0.72</f>
        <v>27211.012</v>
      </c>
      <c r="J59" s="4">
        <f t="shared" si="5"/>
        <v>0.4</v>
      </c>
      <c r="K59" s="4">
        <f t="shared" si="6"/>
        <v>800000</v>
      </c>
      <c r="L59" s="4">
        <f t="shared" si="7"/>
        <v>0.8</v>
      </c>
      <c r="M59">
        <f t="shared" si="8"/>
        <v>16</v>
      </c>
      <c r="N59" s="2">
        <f>'Disinfection '!$B$4*60*60*24</f>
        <v>4320000</v>
      </c>
      <c r="O59" s="2">
        <f>E59/(Pump!$B$6*60)</f>
        <v>0.04800046056</v>
      </c>
      <c r="P59" s="4">
        <f t="shared" si="9"/>
        <v>4347211.012</v>
      </c>
    </row>
    <row r="60">
      <c r="A60" s="106">
        <v>41692.0</v>
      </c>
      <c r="B60" s="107">
        <v>4.8</v>
      </c>
      <c r="C60" s="9">
        <f t="shared" si="2"/>
        <v>0.48</v>
      </c>
      <c r="D60" s="108">
        <f t="shared" si="3"/>
        <v>480</v>
      </c>
      <c r="E60" s="108">
        <f>IF(D60&gt;Collectionstorage!$B$11,Collectionstorage!$B$11,D60)</f>
        <v>480</v>
      </c>
      <c r="F60" s="108">
        <f t="shared" si="4"/>
        <v>0.48</v>
      </c>
      <c r="G60" s="108">
        <f t="shared" si="11"/>
        <v>27.6</v>
      </c>
      <c r="H60" s="109">
        <f>F60*(1000*9.81*Collectionstorage!$G$11+Collectionstorage!$G$13*Flowrate!$F$10*1000/(2*0.02)*Pump!$B$5^2+10*1000/2*Pump!$B$5^2+Filtration!$B$6*Pump!$B$5)</f>
        <v>117551.5718</v>
      </c>
      <c r="I60" s="9">
        <f>(F60*(1000*9.81*Collectionstorage!$G$11+Collectionstorage!$G$13*Flowrate!$F$10*1000/(2*0.02)*Pump!$B$5^2+10*1000/2*Pump!$B$5^2+Filtration!$B$6*Pump!$B$5)) / 0.72</f>
        <v>163266.072</v>
      </c>
      <c r="J60" s="4">
        <f t="shared" si="5"/>
        <v>2.4</v>
      </c>
      <c r="K60" s="4">
        <f t="shared" si="6"/>
        <v>4800000</v>
      </c>
      <c r="L60" s="4">
        <f t="shared" si="7"/>
        <v>4.8</v>
      </c>
      <c r="M60">
        <f t="shared" si="8"/>
        <v>96</v>
      </c>
      <c r="N60" s="2">
        <f>'Disinfection '!$B$4*60*60*24</f>
        <v>4320000</v>
      </c>
      <c r="O60" s="2">
        <f>E60/(Pump!$B$6*60)</f>
        <v>0.2880027634</v>
      </c>
      <c r="P60" s="4">
        <f t="shared" si="9"/>
        <v>4483266.072</v>
      </c>
    </row>
    <row r="61">
      <c r="A61" s="106">
        <v>41693.0</v>
      </c>
      <c r="B61" s="107">
        <v>14.6</v>
      </c>
      <c r="C61" s="9">
        <f t="shared" si="2"/>
        <v>1.46</v>
      </c>
      <c r="D61" s="108">
        <f t="shared" si="3"/>
        <v>1460</v>
      </c>
      <c r="E61" s="108">
        <f>IF(D61&gt;Collectionstorage!$B$11,Collectionstorage!$B$11,D61)</f>
        <v>1460</v>
      </c>
      <c r="F61" s="108">
        <f t="shared" si="4"/>
        <v>1.46</v>
      </c>
      <c r="G61" s="108">
        <f t="shared" si="11"/>
        <v>28.53</v>
      </c>
      <c r="H61" s="109">
        <f>F61*(1000*9.81*Collectionstorage!$G$11+Collectionstorage!$G$13*Flowrate!$F$10*1000/(2*0.02)*Pump!$B$5^2+10*1000/2*Pump!$B$5^2+Filtration!$B$6*Pump!$B$5)</f>
        <v>357552.6977</v>
      </c>
      <c r="I61" s="9">
        <f>(F61*(1000*9.81*Collectionstorage!$G$11+Collectionstorage!$G$13*Flowrate!$F$10*1000/(2*0.02)*Pump!$B$5^2+10*1000/2*Pump!$B$5^2+Filtration!$B$6*Pump!$B$5)) / 0.72</f>
        <v>496600.969</v>
      </c>
      <c r="J61" s="4">
        <f t="shared" si="5"/>
        <v>7.3</v>
      </c>
      <c r="K61" s="4">
        <f t="shared" si="6"/>
        <v>14600000</v>
      </c>
      <c r="L61" s="4">
        <f t="shared" si="7"/>
        <v>14.6</v>
      </c>
      <c r="M61">
        <f t="shared" si="8"/>
        <v>292</v>
      </c>
      <c r="N61" s="2">
        <f>'Disinfection '!$B$4*60*60*24</f>
        <v>4320000</v>
      </c>
      <c r="O61" s="2">
        <f>E61/(Pump!$B$6*60)</f>
        <v>0.8760084052</v>
      </c>
      <c r="P61" s="4">
        <f t="shared" si="9"/>
        <v>4816600.969</v>
      </c>
    </row>
    <row r="62">
      <c r="A62" s="106">
        <v>41694.0</v>
      </c>
      <c r="B62" s="107">
        <v>6.8</v>
      </c>
      <c r="C62" s="9">
        <f t="shared" si="2"/>
        <v>0.68</v>
      </c>
      <c r="D62" s="108">
        <f t="shared" si="3"/>
        <v>680</v>
      </c>
      <c r="E62" s="108">
        <f>IF(D62&gt;Collectionstorage!$B$11,Collectionstorage!$B$11,D62)</f>
        <v>680</v>
      </c>
      <c r="F62" s="108">
        <f t="shared" si="4"/>
        <v>0.68</v>
      </c>
      <c r="G62" s="108">
        <f t="shared" si="11"/>
        <v>28.68</v>
      </c>
      <c r="H62" s="109">
        <f>F62*(1000*9.81*Collectionstorage!$G$11+Collectionstorage!$G$13*Flowrate!$F$10*1000/(2*0.02)*Pump!$B$5^2+10*1000/2*Pump!$B$5^2+Filtration!$B$6*Pump!$B$5)</f>
        <v>166531.3935</v>
      </c>
      <c r="I62" s="9">
        <f>(F62*(1000*9.81*Collectionstorage!$G$11+Collectionstorage!$G$13*Flowrate!$F$10*1000/(2*0.02)*Pump!$B$5^2+10*1000/2*Pump!$B$5^2+Filtration!$B$6*Pump!$B$5)) / 0.72</f>
        <v>231293.602</v>
      </c>
      <c r="J62" s="4">
        <f t="shared" si="5"/>
        <v>3.4</v>
      </c>
      <c r="K62" s="4">
        <f t="shared" si="6"/>
        <v>6800000</v>
      </c>
      <c r="L62" s="4">
        <f t="shared" si="7"/>
        <v>6.8</v>
      </c>
      <c r="M62">
        <f t="shared" si="8"/>
        <v>136</v>
      </c>
      <c r="N62" s="2">
        <f>'Disinfection '!$B$4*60*60*24</f>
        <v>4320000</v>
      </c>
      <c r="O62" s="2">
        <f>E62/(Pump!$B$6*60)</f>
        <v>0.4080039148</v>
      </c>
      <c r="P62" s="4">
        <f t="shared" si="9"/>
        <v>4551293.602</v>
      </c>
    </row>
    <row r="63">
      <c r="A63" s="106">
        <v>41695.0</v>
      </c>
      <c r="B63" s="107">
        <v>0.0</v>
      </c>
      <c r="C63" s="9">
        <f t="shared" si="2"/>
        <v>0</v>
      </c>
      <c r="D63" s="108">
        <f t="shared" si="3"/>
        <v>0</v>
      </c>
      <c r="E63" s="108">
        <f>IF(D63&gt;Collectionstorage!$B$11,Collectionstorage!$B$11,D63)</f>
        <v>0</v>
      </c>
      <c r="F63" s="108">
        <f t="shared" si="4"/>
        <v>0</v>
      </c>
      <c r="G63" s="108">
        <f t="shared" si="11"/>
        <v>28.15</v>
      </c>
      <c r="H63" s="109">
        <f>F63*(1000*9.81*Collectionstorage!$G$11+Collectionstorage!$G$13*Flowrate!$F$10*1000/(2*0.02)*Pump!$B$5^2+10*1000/2*Pump!$B$5^2+Filtration!$B$6*Pump!$B$5)</f>
        <v>0</v>
      </c>
      <c r="I63" s="9">
        <f>(F63*(1000*9.81*Collectionstorage!$G$11+Collectionstorage!$G$13*Flowrate!$F$10*1000/(2*0.02)*Pump!$B$5^2+10*1000/2*Pump!$B$5^2+Filtration!$B$6*Pump!$B$5)) / 0.72</f>
        <v>0</v>
      </c>
      <c r="J63" s="4">
        <f t="shared" si="5"/>
        <v>0</v>
      </c>
      <c r="K63" s="4">
        <f t="shared" si="6"/>
        <v>0</v>
      </c>
      <c r="L63" s="4">
        <f t="shared" si="7"/>
        <v>0</v>
      </c>
      <c r="M63">
        <f t="shared" si="8"/>
        <v>0</v>
      </c>
      <c r="N63" s="2">
        <f>'Disinfection '!$B$4*60*60*24</f>
        <v>4320000</v>
      </c>
      <c r="O63" s="2">
        <f>E63/(Pump!$B$6*60)</f>
        <v>0</v>
      </c>
      <c r="P63" s="4">
        <f t="shared" si="9"/>
        <v>4320000</v>
      </c>
    </row>
    <row r="64">
      <c r="A64" s="106">
        <v>41696.0</v>
      </c>
      <c r="B64" s="107">
        <v>0.8</v>
      </c>
      <c r="C64" s="9">
        <f t="shared" si="2"/>
        <v>0.08</v>
      </c>
      <c r="D64" s="108">
        <f t="shared" si="3"/>
        <v>80</v>
      </c>
      <c r="E64" s="108">
        <f>IF(D64&gt;Collectionstorage!$B$11,Collectionstorage!$B$11,D64)</f>
        <v>80</v>
      </c>
      <c r="F64" s="108">
        <f t="shared" si="4"/>
        <v>0.08</v>
      </c>
      <c r="G64" s="108">
        <f t="shared" si="11"/>
        <v>27.7</v>
      </c>
      <c r="H64" s="109">
        <f>F64*(1000*9.81*Collectionstorage!$G$11+Collectionstorage!$G$13*Flowrate!$F$10*1000/(2*0.02)*Pump!$B$5^2+10*1000/2*Pump!$B$5^2+Filtration!$B$6*Pump!$B$5)</f>
        <v>19591.92864</v>
      </c>
      <c r="I64" s="9">
        <f>(F64*(1000*9.81*Collectionstorage!$G$11+Collectionstorage!$G$13*Flowrate!$F$10*1000/(2*0.02)*Pump!$B$5^2+10*1000/2*Pump!$B$5^2+Filtration!$B$6*Pump!$B$5)) / 0.72</f>
        <v>27211.012</v>
      </c>
      <c r="J64" s="4">
        <f t="shared" si="5"/>
        <v>0.4</v>
      </c>
      <c r="K64" s="4">
        <f t="shared" si="6"/>
        <v>800000</v>
      </c>
      <c r="L64" s="4">
        <f t="shared" si="7"/>
        <v>0.8</v>
      </c>
      <c r="M64">
        <f t="shared" si="8"/>
        <v>16</v>
      </c>
      <c r="N64" s="2">
        <f>'Disinfection '!$B$4*60*60*24</f>
        <v>4320000</v>
      </c>
      <c r="O64" s="2">
        <f>E64/(Pump!$B$6*60)</f>
        <v>0.04800046056</v>
      </c>
      <c r="P64" s="4">
        <f t="shared" si="9"/>
        <v>4347211.012</v>
      </c>
    </row>
    <row r="65">
      <c r="A65" s="106">
        <v>41697.0</v>
      </c>
      <c r="B65" s="107">
        <v>0.0</v>
      </c>
      <c r="C65" s="9">
        <f t="shared" si="2"/>
        <v>0</v>
      </c>
      <c r="D65" s="108">
        <f t="shared" si="3"/>
        <v>0</v>
      </c>
      <c r="E65" s="108">
        <f>IF(D65&gt;Collectionstorage!$B$11,Collectionstorage!$B$11,D65)</f>
        <v>0</v>
      </c>
      <c r="F65" s="108">
        <f t="shared" si="4"/>
        <v>0</v>
      </c>
      <c r="G65" s="108">
        <f t="shared" si="11"/>
        <v>27.17</v>
      </c>
      <c r="H65" s="109">
        <f>F65*(1000*9.81*Collectionstorage!$G$11+Collectionstorage!$G$13*Flowrate!$F$10*1000/(2*0.02)*Pump!$B$5^2+10*1000/2*Pump!$B$5^2+Filtration!$B$6*Pump!$B$5)</f>
        <v>0</v>
      </c>
      <c r="I65" s="9">
        <f>(F65*(1000*9.81*Collectionstorage!$G$11+Collectionstorage!$G$13*Flowrate!$F$10*1000/(2*0.02)*Pump!$B$5^2+10*1000/2*Pump!$B$5^2+Filtration!$B$6*Pump!$B$5)) / 0.72</f>
        <v>0</v>
      </c>
      <c r="J65" s="4">
        <f t="shared" si="5"/>
        <v>0</v>
      </c>
      <c r="K65" s="4">
        <f t="shared" si="6"/>
        <v>0</v>
      </c>
      <c r="L65" s="4">
        <f t="shared" si="7"/>
        <v>0</v>
      </c>
      <c r="M65">
        <f t="shared" si="8"/>
        <v>0</v>
      </c>
      <c r="N65" s="2">
        <f>'Disinfection '!$B$4*60*60*24</f>
        <v>4320000</v>
      </c>
      <c r="O65" s="2">
        <f>E65/(Pump!$B$6*60)</f>
        <v>0</v>
      </c>
      <c r="P65" s="4">
        <f t="shared" si="9"/>
        <v>4320000</v>
      </c>
    </row>
    <row r="66">
      <c r="A66" s="106">
        <v>41698.0</v>
      </c>
      <c r="B66" s="107">
        <v>0.4</v>
      </c>
      <c r="C66" s="9">
        <f t="shared" si="2"/>
        <v>0.04</v>
      </c>
      <c r="D66" s="108">
        <f t="shared" si="3"/>
        <v>40</v>
      </c>
      <c r="E66" s="108">
        <f>IF(D66&gt;Collectionstorage!$B$11,Collectionstorage!$B$11,D66)</f>
        <v>40</v>
      </c>
      <c r="F66" s="108">
        <f t="shared" si="4"/>
        <v>0.04</v>
      </c>
      <c r="G66" s="108">
        <f t="shared" si="11"/>
        <v>26.68</v>
      </c>
      <c r="H66" s="109">
        <f>F66*(1000*9.81*Collectionstorage!$G$11+Collectionstorage!$G$13*Flowrate!$F$10*1000/(2*0.02)*Pump!$B$5^2+10*1000/2*Pump!$B$5^2+Filtration!$B$6*Pump!$B$5)</f>
        <v>9795.964321</v>
      </c>
      <c r="I66" s="9">
        <f>(F66*(1000*9.81*Collectionstorage!$G$11+Collectionstorage!$G$13*Flowrate!$F$10*1000/(2*0.02)*Pump!$B$5^2+10*1000/2*Pump!$B$5^2+Filtration!$B$6*Pump!$B$5)) / 0.72</f>
        <v>13605.506</v>
      </c>
      <c r="J66" s="4">
        <f t="shared" si="5"/>
        <v>0.2</v>
      </c>
      <c r="K66" s="4">
        <f t="shared" si="6"/>
        <v>400000</v>
      </c>
      <c r="L66" s="4">
        <f t="shared" si="7"/>
        <v>0.4</v>
      </c>
      <c r="M66">
        <f t="shared" si="8"/>
        <v>8</v>
      </c>
      <c r="N66" s="2">
        <f>'Disinfection '!$B$4*60*60*24</f>
        <v>4320000</v>
      </c>
      <c r="O66" s="2">
        <f>E66/(Pump!$B$6*60)</f>
        <v>0.02400023028</v>
      </c>
      <c r="P66" s="4">
        <f t="shared" si="9"/>
        <v>4333605.506</v>
      </c>
    </row>
    <row r="67">
      <c r="A67" s="106">
        <v>41699.0</v>
      </c>
      <c r="B67" s="107">
        <v>2.0</v>
      </c>
      <c r="C67" s="9">
        <f t="shared" si="2"/>
        <v>0.2</v>
      </c>
      <c r="D67" s="108">
        <f t="shared" si="3"/>
        <v>200</v>
      </c>
      <c r="E67" s="108">
        <f>IF(D67&gt;Collectionstorage!$B$11,Collectionstorage!$B$11,D67)</f>
        <v>200</v>
      </c>
      <c r="F67" s="108">
        <f t="shared" si="4"/>
        <v>0.2</v>
      </c>
      <c r="G67" s="108">
        <f t="shared" si="11"/>
        <v>26.35</v>
      </c>
      <c r="H67" s="109">
        <f>F67*(1000*9.81*Collectionstorage!$G$11+Collectionstorage!$G$13*Flowrate!$F$10*1000/(2*0.02)*Pump!$B$5^2+10*1000/2*Pump!$B$5^2+Filtration!$B$6*Pump!$B$5)</f>
        <v>48979.8216</v>
      </c>
      <c r="I67" s="9">
        <f>(F67*(1000*9.81*Collectionstorage!$G$11+Collectionstorage!$G$13*Flowrate!$F$10*1000/(2*0.02)*Pump!$B$5^2+10*1000/2*Pump!$B$5^2+Filtration!$B$6*Pump!$B$5)) / 0.72</f>
        <v>68027.53001</v>
      </c>
      <c r="J67" s="4">
        <f t="shared" si="5"/>
        <v>1</v>
      </c>
      <c r="K67" s="4">
        <f t="shared" si="6"/>
        <v>2000000</v>
      </c>
      <c r="L67" s="4">
        <f t="shared" si="7"/>
        <v>2</v>
      </c>
      <c r="M67">
        <f t="shared" si="8"/>
        <v>40</v>
      </c>
      <c r="N67" s="2">
        <f>'Disinfection '!$B$4*60*60*24</f>
        <v>4320000</v>
      </c>
      <c r="O67" s="2">
        <f>E67/(Pump!$B$6*60)</f>
        <v>0.1200011514</v>
      </c>
      <c r="P67" s="4">
        <f t="shared" si="9"/>
        <v>4388027.53</v>
      </c>
    </row>
    <row r="68">
      <c r="A68" s="106">
        <v>41700.0</v>
      </c>
      <c r="B68" s="107">
        <v>19.0</v>
      </c>
      <c r="C68" s="9">
        <f t="shared" si="2"/>
        <v>1.9</v>
      </c>
      <c r="D68" s="108">
        <f t="shared" si="3"/>
        <v>1900</v>
      </c>
      <c r="E68" s="108">
        <f>IF(D68&gt;Collectionstorage!$B$11,Collectionstorage!$B$11,D68)</f>
        <v>1900</v>
      </c>
      <c r="F68" s="108">
        <f t="shared" si="4"/>
        <v>1.9</v>
      </c>
      <c r="G68" s="108">
        <f t="shared" si="11"/>
        <v>27.72</v>
      </c>
      <c r="H68" s="109">
        <f>F68*(1000*9.81*Collectionstorage!$G$11+Collectionstorage!$G$13*Flowrate!$F$10*1000/(2*0.02)*Pump!$B$5^2+10*1000/2*Pump!$B$5^2+Filtration!$B$6*Pump!$B$5)</f>
        <v>465308.3052</v>
      </c>
      <c r="I68" s="9">
        <f>(F68*(1000*9.81*Collectionstorage!$G$11+Collectionstorage!$G$13*Flowrate!$F$10*1000/(2*0.02)*Pump!$B$5^2+10*1000/2*Pump!$B$5^2+Filtration!$B$6*Pump!$B$5)) / 0.72</f>
        <v>646261.535</v>
      </c>
      <c r="J68" s="4">
        <f t="shared" si="5"/>
        <v>9.5</v>
      </c>
      <c r="K68" s="4">
        <f t="shared" si="6"/>
        <v>19000000</v>
      </c>
      <c r="L68" s="4">
        <f t="shared" si="7"/>
        <v>19</v>
      </c>
      <c r="M68">
        <f t="shared" si="8"/>
        <v>380</v>
      </c>
      <c r="N68" s="2">
        <f>'Disinfection '!$B$4*60*60*24</f>
        <v>4320000</v>
      </c>
      <c r="O68" s="2">
        <f>E68/(Pump!$B$6*60)</f>
        <v>1.140010938</v>
      </c>
      <c r="P68" s="4">
        <f t="shared" si="9"/>
        <v>4966261.535</v>
      </c>
    </row>
    <row r="69">
      <c r="A69" s="106">
        <v>41701.0</v>
      </c>
      <c r="B69" s="107">
        <v>1.0</v>
      </c>
      <c r="C69" s="9">
        <f t="shared" si="2"/>
        <v>0.1</v>
      </c>
      <c r="D69" s="108">
        <f t="shared" si="3"/>
        <v>100</v>
      </c>
      <c r="E69" s="108">
        <f>IF(D69&gt;Collectionstorage!$B$11,Collectionstorage!$B$11,D69)</f>
        <v>100</v>
      </c>
      <c r="F69" s="108">
        <f t="shared" si="4"/>
        <v>0.1</v>
      </c>
      <c r="G69" s="108">
        <f t="shared" si="11"/>
        <v>27.29</v>
      </c>
      <c r="H69" s="109">
        <f>F69*(1000*9.81*Collectionstorage!$G$11+Collectionstorage!$G$13*Flowrate!$F$10*1000/(2*0.02)*Pump!$B$5^2+10*1000/2*Pump!$B$5^2+Filtration!$B$6*Pump!$B$5)</f>
        <v>24489.9108</v>
      </c>
      <c r="I69" s="9">
        <f>(F69*(1000*9.81*Collectionstorage!$G$11+Collectionstorage!$G$13*Flowrate!$F$10*1000/(2*0.02)*Pump!$B$5^2+10*1000/2*Pump!$B$5^2+Filtration!$B$6*Pump!$B$5)) / 0.72</f>
        <v>34013.765</v>
      </c>
      <c r="J69" s="4">
        <f t="shared" si="5"/>
        <v>0.5</v>
      </c>
      <c r="K69" s="4">
        <f t="shared" si="6"/>
        <v>1000000</v>
      </c>
      <c r="L69" s="4">
        <f t="shared" si="7"/>
        <v>1</v>
      </c>
      <c r="M69">
        <f t="shared" si="8"/>
        <v>20</v>
      </c>
      <c r="N69" s="2">
        <f>'Disinfection '!$B$4*60*60*24</f>
        <v>4320000</v>
      </c>
      <c r="O69" s="2">
        <f>E69/(Pump!$B$6*60)</f>
        <v>0.0600005757</v>
      </c>
      <c r="P69" s="4">
        <f t="shared" si="9"/>
        <v>4354013.765</v>
      </c>
    </row>
    <row r="70">
      <c r="A70" s="106">
        <v>41702.0</v>
      </c>
      <c r="B70" s="107">
        <v>2.4</v>
      </c>
      <c r="C70" s="9">
        <f t="shared" si="2"/>
        <v>0.24</v>
      </c>
      <c r="D70" s="108">
        <f t="shared" si="3"/>
        <v>240</v>
      </c>
      <c r="E70" s="108">
        <f>IF(D70&gt;Collectionstorage!$B$11,Collectionstorage!$B$11,D70)</f>
        <v>240</v>
      </c>
      <c r="F70" s="108">
        <f t="shared" si="4"/>
        <v>0.24</v>
      </c>
      <c r="G70" s="108">
        <f t="shared" si="11"/>
        <v>27</v>
      </c>
      <c r="H70" s="109">
        <f>F70*(1000*9.81*Collectionstorage!$G$11+Collectionstorage!$G$13*Flowrate!$F$10*1000/(2*0.02)*Pump!$B$5^2+10*1000/2*Pump!$B$5^2+Filtration!$B$6*Pump!$B$5)</f>
        <v>58775.78592</v>
      </c>
      <c r="I70" s="9">
        <f>(F70*(1000*9.81*Collectionstorage!$G$11+Collectionstorage!$G$13*Flowrate!$F$10*1000/(2*0.02)*Pump!$B$5^2+10*1000/2*Pump!$B$5^2+Filtration!$B$6*Pump!$B$5)) / 0.72</f>
        <v>81633.03601</v>
      </c>
      <c r="J70" s="4">
        <f t="shared" si="5"/>
        <v>1.2</v>
      </c>
      <c r="K70" s="4">
        <f t="shared" si="6"/>
        <v>2400000</v>
      </c>
      <c r="L70" s="4">
        <f t="shared" si="7"/>
        <v>2.4</v>
      </c>
      <c r="M70">
        <f t="shared" si="8"/>
        <v>48</v>
      </c>
      <c r="N70" s="2">
        <f>'Disinfection '!$B$4*60*60*24</f>
        <v>4320000</v>
      </c>
      <c r="O70" s="2">
        <f>E70/(Pump!$B$6*60)</f>
        <v>0.1440013817</v>
      </c>
      <c r="P70" s="4">
        <f t="shared" si="9"/>
        <v>4401633.036</v>
      </c>
    </row>
    <row r="71">
      <c r="A71" s="106">
        <v>41703.0</v>
      </c>
      <c r="B71" s="107">
        <v>23.8</v>
      </c>
      <c r="C71" s="9">
        <f t="shared" si="2"/>
        <v>2.38</v>
      </c>
      <c r="D71" s="108">
        <f t="shared" si="3"/>
        <v>2380</v>
      </c>
      <c r="E71" s="108">
        <f>IF(D71&gt;Collectionstorage!$B$11,Collectionstorage!$B$11,D71)</f>
        <v>2380</v>
      </c>
      <c r="F71" s="108">
        <f t="shared" si="4"/>
        <v>2.38</v>
      </c>
      <c r="G71" s="108">
        <f t="shared" si="11"/>
        <v>28.85</v>
      </c>
      <c r="H71" s="109">
        <f>F71*(1000*9.81*Collectionstorage!$G$11+Collectionstorage!$G$13*Flowrate!$F$10*1000/(2*0.02)*Pump!$B$5^2+10*1000/2*Pump!$B$5^2+Filtration!$B$6*Pump!$B$5)</f>
        <v>582859.8771</v>
      </c>
      <c r="I71" s="9">
        <f>(F71*(1000*9.81*Collectionstorage!$G$11+Collectionstorage!$G$13*Flowrate!$F$10*1000/(2*0.02)*Pump!$B$5^2+10*1000/2*Pump!$B$5^2+Filtration!$B$6*Pump!$B$5)) / 0.72</f>
        <v>809527.6071</v>
      </c>
      <c r="J71" s="4">
        <f t="shared" si="5"/>
        <v>11.9</v>
      </c>
      <c r="K71" s="4">
        <f t="shared" si="6"/>
        <v>23800000</v>
      </c>
      <c r="L71" s="4">
        <f t="shared" si="7"/>
        <v>23.8</v>
      </c>
      <c r="M71">
        <f t="shared" si="8"/>
        <v>476</v>
      </c>
      <c r="N71" s="2">
        <f>'Disinfection '!$B$4*60*60*24</f>
        <v>4320000</v>
      </c>
      <c r="O71" s="2">
        <f>E71/(Pump!$B$6*60)</f>
        <v>1.428013702</v>
      </c>
      <c r="P71" s="4">
        <f t="shared" si="9"/>
        <v>5129527.607</v>
      </c>
    </row>
    <row r="72">
      <c r="A72" s="106">
        <v>41704.0</v>
      </c>
      <c r="B72" s="107">
        <v>8.6</v>
      </c>
      <c r="C72" s="9">
        <f t="shared" si="2"/>
        <v>0.86</v>
      </c>
      <c r="D72" s="108">
        <f t="shared" si="3"/>
        <v>860</v>
      </c>
      <c r="E72" s="108">
        <f>IF(D72&gt;Collectionstorage!$B$11,Collectionstorage!$B$11,D72)</f>
        <v>860</v>
      </c>
      <c r="F72" s="108">
        <f t="shared" si="4"/>
        <v>0.86</v>
      </c>
      <c r="G72" s="108">
        <f t="shared" si="11"/>
        <v>29.18</v>
      </c>
      <c r="H72" s="109">
        <f>F72*(1000*9.81*Collectionstorage!$G$11+Collectionstorage!$G$13*Flowrate!$F$10*1000/(2*0.02)*Pump!$B$5^2+10*1000/2*Pump!$B$5^2+Filtration!$B$6*Pump!$B$5)</f>
        <v>210613.2329</v>
      </c>
      <c r="I72" s="9">
        <f>(F72*(1000*9.81*Collectionstorage!$G$11+Collectionstorage!$G$13*Flowrate!$F$10*1000/(2*0.02)*Pump!$B$5^2+10*1000/2*Pump!$B$5^2+Filtration!$B$6*Pump!$B$5)) / 0.72</f>
        <v>292518.379</v>
      </c>
      <c r="J72" s="4">
        <f t="shared" si="5"/>
        <v>4.3</v>
      </c>
      <c r="K72" s="4">
        <f t="shared" si="6"/>
        <v>8600000</v>
      </c>
      <c r="L72" s="4">
        <f t="shared" si="7"/>
        <v>8.6</v>
      </c>
      <c r="M72">
        <f t="shared" si="8"/>
        <v>172</v>
      </c>
      <c r="N72" s="2">
        <f>'Disinfection '!$B$4*60*60*24</f>
        <v>4320000</v>
      </c>
      <c r="O72" s="2">
        <f>E72/(Pump!$B$6*60)</f>
        <v>0.516004951</v>
      </c>
      <c r="P72" s="4">
        <f t="shared" si="9"/>
        <v>4612518.379</v>
      </c>
    </row>
    <row r="73">
      <c r="A73" s="106">
        <v>41705.0</v>
      </c>
      <c r="B73" s="107">
        <v>34.0</v>
      </c>
      <c r="C73" s="9">
        <f t="shared" si="2"/>
        <v>3.4</v>
      </c>
      <c r="D73" s="108">
        <f t="shared" si="3"/>
        <v>3400</v>
      </c>
      <c r="E73" s="108">
        <f>IF(D73&gt;Collectionstorage!$B$11,Collectionstorage!$B$11,D73)</f>
        <v>2500</v>
      </c>
      <c r="F73" s="108">
        <f t="shared" si="4"/>
        <v>2.5</v>
      </c>
      <c r="G73" s="108">
        <f t="shared" si="11"/>
        <v>31.15</v>
      </c>
      <c r="H73" s="109">
        <f>F73*(1000*9.81*Collectionstorage!$G$11+Collectionstorage!$G$13*Flowrate!$F$10*1000/(2*0.02)*Pump!$B$5^2+10*1000/2*Pump!$B$5^2+Filtration!$B$6*Pump!$B$5)</f>
        <v>612247.77</v>
      </c>
      <c r="I73" s="9">
        <f>(F73*(1000*9.81*Collectionstorage!$G$11+Collectionstorage!$G$13*Flowrate!$F$10*1000/(2*0.02)*Pump!$B$5^2+10*1000/2*Pump!$B$5^2+Filtration!$B$6*Pump!$B$5)) / 0.72</f>
        <v>850344.1251</v>
      </c>
      <c r="J73" s="4">
        <f t="shared" si="5"/>
        <v>12.5</v>
      </c>
      <c r="K73" s="4">
        <f t="shared" si="6"/>
        <v>25000000</v>
      </c>
      <c r="L73" s="4">
        <f t="shared" si="7"/>
        <v>25</v>
      </c>
      <c r="M73">
        <f t="shared" si="8"/>
        <v>500</v>
      </c>
      <c r="N73" s="2">
        <f>'Disinfection '!$B$4*60*60*24</f>
        <v>4320000</v>
      </c>
      <c r="O73" s="2">
        <f>E73/(Pump!$B$6*60)</f>
        <v>1.500014392</v>
      </c>
      <c r="P73" s="4">
        <f t="shared" si="9"/>
        <v>5170344.125</v>
      </c>
    </row>
    <row r="74">
      <c r="A74" s="106">
        <v>41706.0</v>
      </c>
      <c r="B74" s="107">
        <v>52.4</v>
      </c>
      <c r="C74" s="9">
        <f t="shared" si="2"/>
        <v>5.24</v>
      </c>
      <c r="D74" s="108">
        <f t="shared" si="3"/>
        <v>5240</v>
      </c>
      <c r="E74" s="108">
        <f>IF(D74&gt;Collectionstorage!$B$11,Collectionstorage!$B$11,D74)</f>
        <v>2500</v>
      </c>
      <c r="F74" s="108">
        <f t="shared" si="4"/>
        <v>2.5</v>
      </c>
      <c r="G74" s="108">
        <f t="shared" si="11"/>
        <v>33.12</v>
      </c>
      <c r="H74" s="109">
        <f>F74*(1000*9.81*Collectionstorage!$G$11+Collectionstorage!$G$13*Flowrate!$F$10*1000/(2*0.02)*Pump!$B$5^2+10*1000/2*Pump!$B$5^2+Filtration!$B$6*Pump!$B$5)</f>
        <v>612247.77</v>
      </c>
      <c r="I74" s="9">
        <f>(F74*(1000*9.81*Collectionstorage!$G$11+Collectionstorage!$G$13*Flowrate!$F$10*1000/(2*0.02)*Pump!$B$5^2+10*1000/2*Pump!$B$5^2+Filtration!$B$6*Pump!$B$5)) / 0.72</f>
        <v>850344.1251</v>
      </c>
      <c r="J74" s="4">
        <f t="shared" si="5"/>
        <v>12.5</v>
      </c>
      <c r="K74" s="4">
        <f t="shared" si="6"/>
        <v>25000000</v>
      </c>
      <c r="L74" s="4">
        <f t="shared" si="7"/>
        <v>25</v>
      </c>
      <c r="M74">
        <f t="shared" si="8"/>
        <v>500</v>
      </c>
      <c r="N74" s="2">
        <f>'Disinfection '!$B$4*60*60*24</f>
        <v>4320000</v>
      </c>
      <c r="O74" s="2">
        <f>E74/(Pump!$B$6*60)</f>
        <v>1.500014392</v>
      </c>
      <c r="P74" s="4">
        <f t="shared" si="9"/>
        <v>5170344.125</v>
      </c>
    </row>
    <row r="75">
      <c r="A75" s="106">
        <v>41707.0</v>
      </c>
      <c r="B75" s="107">
        <v>10.6</v>
      </c>
      <c r="C75" s="9">
        <f t="shared" si="2"/>
        <v>1.06</v>
      </c>
      <c r="D75" s="108">
        <f t="shared" si="3"/>
        <v>1060</v>
      </c>
      <c r="E75" s="108">
        <f>IF(D75&gt;Collectionstorage!$B$11,Collectionstorage!$B$11,D75)</f>
        <v>1060</v>
      </c>
      <c r="F75" s="108">
        <f t="shared" si="4"/>
        <v>1.06</v>
      </c>
      <c r="G75" s="108">
        <f t="shared" si="11"/>
        <v>33.65</v>
      </c>
      <c r="H75" s="109">
        <f>F75*(1000*9.81*Collectionstorage!$G$11+Collectionstorage!$G$13*Flowrate!$F$10*1000/(2*0.02)*Pump!$B$5^2+10*1000/2*Pump!$B$5^2+Filtration!$B$6*Pump!$B$5)</f>
        <v>259593.0545</v>
      </c>
      <c r="I75" s="9">
        <f>(F75*(1000*9.81*Collectionstorage!$G$11+Collectionstorage!$G$13*Flowrate!$F$10*1000/(2*0.02)*Pump!$B$5^2+10*1000/2*Pump!$B$5^2+Filtration!$B$6*Pump!$B$5)) / 0.72</f>
        <v>360545.909</v>
      </c>
      <c r="J75" s="4">
        <f t="shared" si="5"/>
        <v>5.3</v>
      </c>
      <c r="K75" s="4">
        <f t="shared" si="6"/>
        <v>10600000</v>
      </c>
      <c r="L75" s="4">
        <f t="shared" si="7"/>
        <v>10.6</v>
      </c>
      <c r="M75">
        <f t="shared" si="8"/>
        <v>212</v>
      </c>
      <c r="N75" s="2">
        <f>'Disinfection '!$B$4*60*60*24</f>
        <v>4320000</v>
      </c>
      <c r="O75" s="2">
        <f>E75/(Pump!$B$6*60)</f>
        <v>0.6360061024</v>
      </c>
      <c r="P75" s="4">
        <f t="shared" si="9"/>
        <v>4680545.909</v>
      </c>
    </row>
    <row r="76">
      <c r="A76" s="106">
        <v>41708.0</v>
      </c>
      <c r="B76" s="107">
        <v>2.4</v>
      </c>
      <c r="C76" s="9">
        <f t="shared" si="2"/>
        <v>0.24</v>
      </c>
      <c r="D76" s="108">
        <f t="shared" si="3"/>
        <v>240</v>
      </c>
      <c r="E76" s="108">
        <f>IF(D76&gt;Collectionstorage!$B$11,Collectionstorage!$B$11,D76)</f>
        <v>240</v>
      </c>
      <c r="F76" s="108">
        <f t="shared" si="4"/>
        <v>0.24</v>
      </c>
      <c r="G76" s="108">
        <f t="shared" si="11"/>
        <v>33.36</v>
      </c>
      <c r="H76" s="109">
        <f>F76*(1000*9.81*Collectionstorage!$G$11+Collectionstorage!$G$13*Flowrate!$F$10*1000/(2*0.02)*Pump!$B$5^2+10*1000/2*Pump!$B$5^2+Filtration!$B$6*Pump!$B$5)</f>
        <v>58775.78592</v>
      </c>
      <c r="I76" s="9">
        <f>(F76*(1000*9.81*Collectionstorage!$G$11+Collectionstorage!$G$13*Flowrate!$F$10*1000/(2*0.02)*Pump!$B$5^2+10*1000/2*Pump!$B$5^2+Filtration!$B$6*Pump!$B$5)) / 0.72</f>
        <v>81633.03601</v>
      </c>
      <c r="J76" s="4">
        <f t="shared" si="5"/>
        <v>1.2</v>
      </c>
      <c r="K76" s="4">
        <f t="shared" si="6"/>
        <v>2400000</v>
      </c>
      <c r="L76" s="4">
        <f t="shared" si="7"/>
        <v>2.4</v>
      </c>
      <c r="M76">
        <f t="shared" si="8"/>
        <v>48</v>
      </c>
      <c r="N76" s="2">
        <f>'Disinfection '!$B$4*60*60*24</f>
        <v>4320000</v>
      </c>
      <c r="O76" s="2">
        <f>E76/(Pump!$B$6*60)</f>
        <v>0.1440013817</v>
      </c>
      <c r="P76" s="4">
        <f t="shared" si="9"/>
        <v>4401633.036</v>
      </c>
    </row>
    <row r="77">
      <c r="A77" s="106">
        <v>41709.0</v>
      </c>
      <c r="B77" s="107">
        <v>0.0</v>
      </c>
      <c r="C77" s="9">
        <f t="shared" si="2"/>
        <v>0</v>
      </c>
      <c r="D77" s="108">
        <f t="shared" si="3"/>
        <v>0</v>
      </c>
      <c r="E77" s="108">
        <f>IF(D77&gt;Collectionstorage!$B$11,Collectionstorage!$B$11,D77)</f>
        <v>0</v>
      </c>
      <c r="F77" s="108">
        <f t="shared" si="4"/>
        <v>0</v>
      </c>
      <c r="G77" s="108">
        <f t="shared" si="11"/>
        <v>32.83</v>
      </c>
      <c r="H77" s="109">
        <f>F77*(1000*9.81*Collectionstorage!$G$11+Collectionstorage!$G$13*Flowrate!$F$10*1000/(2*0.02)*Pump!$B$5^2+10*1000/2*Pump!$B$5^2+Filtration!$B$6*Pump!$B$5)</f>
        <v>0</v>
      </c>
      <c r="I77" s="9">
        <f>(F77*(1000*9.81*Collectionstorage!$G$11+Collectionstorage!$G$13*Flowrate!$F$10*1000/(2*0.02)*Pump!$B$5^2+10*1000/2*Pump!$B$5^2+Filtration!$B$6*Pump!$B$5)) / 0.72</f>
        <v>0</v>
      </c>
      <c r="J77" s="4">
        <f t="shared" si="5"/>
        <v>0</v>
      </c>
      <c r="K77" s="4">
        <f t="shared" si="6"/>
        <v>0</v>
      </c>
      <c r="L77" s="4">
        <f t="shared" si="7"/>
        <v>0</v>
      </c>
      <c r="M77">
        <f t="shared" si="8"/>
        <v>0</v>
      </c>
      <c r="N77" s="2">
        <f>'Disinfection '!$B$4*60*60*24</f>
        <v>4320000</v>
      </c>
      <c r="O77" s="2">
        <f>E77/(Pump!$B$6*60)</f>
        <v>0</v>
      </c>
      <c r="P77" s="4">
        <f t="shared" si="9"/>
        <v>4320000</v>
      </c>
    </row>
    <row r="78">
      <c r="A78" s="106">
        <v>41710.0</v>
      </c>
      <c r="B78" s="107">
        <v>2.8</v>
      </c>
      <c r="C78" s="9">
        <f t="shared" si="2"/>
        <v>0.28</v>
      </c>
      <c r="D78" s="108">
        <f t="shared" si="3"/>
        <v>280</v>
      </c>
      <c r="E78" s="108">
        <f>IF(D78&gt;Collectionstorage!$B$11,Collectionstorage!$B$11,D78)</f>
        <v>280</v>
      </c>
      <c r="F78" s="108">
        <f t="shared" si="4"/>
        <v>0.28</v>
      </c>
      <c r="G78" s="108">
        <f t="shared" si="11"/>
        <v>32.58</v>
      </c>
      <c r="H78" s="109">
        <f>F78*(1000*9.81*Collectionstorage!$G$11+Collectionstorage!$G$13*Flowrate!$F$10*1000/(2*0.02)*Pump!$B$5^2+10*1000/2*Pump!$B$5^2+Filtration!$B$6*Pump!$B$5)</f>
        <v>68571.75025</v>
      </c>
      <c r="I78" s="9">
        <f>(F78*(1000*9.81*Collectionstorage!$G$11+Collectionstorage!$G$13*Flowrate!$F$10*1000/(2*0.02)*Pump!$B$5^2+10*1000/2*Pump!$B$5^2+Filtration!$B$6*Pump!$B$5)) / 0.72</f>
        <v>95238.54201</v>
      </c>
      <c r="J78" s="4">
        <f t="shared" si="5"/>
        <v>1.4</v>
      </c>
      <c r="K78" s="4">
        <f t="shared" si="6"/>
        <v>2800000</v>
      </c>
      <c r="L78" s="4">
        <f t="shared" si="7"/>
        <v>2.8</v>
      </c>
      <c r="M78">
        <f t="shared" si="8"/>
        <v>56</v>
      </c>
      <c r="N78" s="2">
        <f>'Disinfection '!$B$4*60*60*24</f>
        <v>4320000</v>
      </c>
      <c r="O78" s="2">
        <f>E78/(Pump!$B$6*60)</f>
        <v>0.168001612</v>
      </c>
      <c r="P78" s="4">
        <f t="shared" si="9"/>
        <v>4415238.542</v>
      </c>
    </row>
    <row r="79">
      <c r="A79" s="106">
        <v>41711.0</v>
      </c>
      <c r="B79" s="107">
        <v>20.2</v>
      </c>
      <c r="C79" s="9">
        <f t="shared" si="2"/>
        <v>2.02</v>
      </c>
      <c r="D79" s="108">
        <f t="shared" si="3"/>
        <v>2020</v>
      </c>
      <c r="E79" s="108">
        <f>IF(D79&gt;Collectionstorage!$B$11,Collectionstorage!$B$11,D79)</f>
        <v>2020</v>
      </c>
      <c r="F79" s="108">
        <f t="shared" si="4"/>
        <v>2.02</v>
      </c>
      <c r="G79" s="108">
        <f t="shared" si="11"/>
        <v>34.07</v>
      </c>
      <c r="H79" s="109">
        <f>F79*(1000*9.81*Collectionstorage!$G$11+Collectionstorage!$G$13*Flowrate!$F$10*1000/(2*0.02)*Pump!$B$5^2+10*1000/2*Pump!$B$5^2+Filtration!$B$6*Pump!$B$5)</f>
        <v>494696.1982</v>
      </c>
      <c r="I79" s="9">
        <f>(F79*(1000*9.81*Collectionstorage!$G$11+Collectionstorage!$G$13*Flowrate!$F$10*1000/(2*0.02)*Pump!$B$5^2+10*1000/2*Pump!$B$5^2+Filtration!$B$6*Pump!$B$5)) / 0.72</f>
        <v>687078.0531</v>
      </c>
      <c r="J79" s="4">
        <f t="shared" si="5"/>
        <v>10.1</v>
      </c>
      <c r="K79" s="4">
        <f t="shared" si="6"/>
        <v>20200000</v>
      </c>
      <c r="L79" s="4">
        <f t="shared" si="7"/>
        <v>20.2</v>
      </c>
      <c r="M79">
        <f t="shared" si="8"/>
        <v>404</v>
      </c>
      <c r="N79" s="2">
        <f>'Disinfection '!$B$4*60*60*24</f>
        <v>4320000</v>
      </c>
      <c r="O79" s="2">
        <f>E79/(Pump!$B$6*60)</f>
        <v>1.212011629</v>
      </c>
      <c r="P79" s="4">
        <f t="shared" si="9"/>
        <v>5007078.053</v>
      </c>
    </row>
    <row r="80">
      <c r="A80" s="106">
        <v>41712.0</v>
      </c>
      <c r="B80" s="107">
        <v>13.8</v>
      </c>
      <c r="C80" s="9">
        <f t="shared" si="2"/>
        <v>1.38</v>
      </c>
      <c r="D80" s="108">
        <f t="shared" si="3"/>
        <v>1380</v>
      </c>
      <c r="E80" s="108">
        <f>IF(D80&gt;Collectionstorage!$B$11,Collectionstorage!$B$11,D80)</f>
        <v>1380</v>
      </c>
      <c r="F80" s="108">
        <f t="shared" si="4"/>
        <v>1.38</v>
      </c>
      <c r="G80" s="108">
        <f t="shared" si="11"/>
        <v>34.92</v>
      </c>
      <c r="H80" s="109">
        <f>F80*(1000*9.81*Collectionstorage!$G$11+Collectionstorage!$G$13*Flowrate!$F$10*1000/(2*0.02)*Pump!$B$5^2+10*1000/2*Pump!$B$5^2+Filtration!$B$6*Pump!$B$5)</f>
        <v>337960.7691</v>
      </c>
      <c r="I80" s="9">
        <f>(F80*(1000*9.81*Collectionstorage!$G$11+Collectionstorage!$G$13*Flowrate!$F$10*1000/(2*0.02)*Pump!$B$5^2+10*1000/2*Pump!$B$5^2+Filtration!$B$6*Pump!$B$5)) / 0.72</f>
        <v>469389.957</v>
      </c>
      <c r="J80" s="4">
        <f t="shared" si="5"/>
        <v>6.9</v>
      </c>
      <c r="K80" s="4">
        <f t="shared" si="6"/>
        <v>13800000</v>
      </c>
      <c r="L80" s="4">
        <f t="shared" si="7"/>
        <v>13.8</v>
      </c>
      <c r="M80">
        <f t="shared" si="8"/>
        <v>276</v>
      </c>
      <c r="N80" s="2">
        <f>'Disinfection '!$B$4*60*60*24</f>
        <v>4320000</v>
      </c>
      <c r="O80" s="2">
        <f>E80/(Pump!$B$6*60)</f>
        <v>0.8280079446</v>
      </c>
      <c r="P80" s="4">
        <f t="shared" si="9"/>
        <v>4789389.957</v>
      </c>
    </row>
    <row r="81">
      <c r="A81" s="106">
        <v>41713.0</v>
      </c>
      <c r="B81" s="107">
        <v>22.8</v>
      </c>
      <c r="C81" s="9">
        <f t="shared" si="2"/>
        <v>2.28</v>
      </c>
      <c r="D81" s="108">
        <f t="shared" si="3"/>
        <v>2280</v>
      </c>
      <c r="E81" s="108">
        <f>IF(D81&gt;Collectionstorage!$B$11,Collectionstorage!$B$11,D81)</f>
        <v>2280</v>
      </c>
      <c r="F81" s="108">
        <f t="shared" si="4"/>
        <v>2.28</v>
      </c>
      <c r="G81" s="108">
        <f t="shared" si="11"/>
        <v>36.67</v>
      </c>
      <c r="H81" s="109">
        <f>F81*(1000*9.81*Collectionstorage!$G$11+Collectionstorage!$G$13*Flowrate!$F$10*1000/(2*0.02)*Pump!$B$5^2+10*1000/2*Pump!$B$5^2+Filtration!$B$6*Pump!$B$5)</f>
        <v>558369.9663</v>
      </c>
      <c r="I81" s="9">
        <f>(F81*(1000*9.81*Collectionstorage!$G$11+Collectionstorage!$G$13*Flowrate!$F$10*1000/(2*0.02)*Pump!$B$5^2+10*1000/2*Pump!$B$5^2+Filtration!$B$6*Pump!$B$5)) / 0.72</f>
        <v>775513.8421</v>
      </c>
      <c r="J81" s="4">
        <f t="shared" si="5"/>
        <v>11.4</v>
      </c>
      <c r="K81" s="4">
        <f t="shared" si="6"/>
        <v>22800000</v>
      </c>
      <c r="L81" s="4">
        <f t="shared" si="7"/>
        <v>22.8</v>
      </c>
      <c r="M81">
        <f t="shared" si="8"/>
        <v>456</v>
      </c>
      <c r="N81" s="2">
        <f>'Disinfection '!$B$4*60*60*24</f>
        <v>4320000</v>
      </c>
      <c r="O81" s="2">
        <f>E81/(Pump!$B$6*60)</f>
        <v>1.368013126</v>
      </c>
      <c r="P81" s="4">
        <f t="shared" si="9"/>
        <v>5095513.842</v>
      </c>
    </row>
    <row r="82">
      <c r="A82" s="106">
        <v>41714.0</v>
      </c>
      <c r="B82" s="107">
        <v>5.4</v>
      </c>
      <c r="C82" s="9">
        <f t="shared" si="2"/>
        <v>0.54</v>
      </c>
      <c r="D82" s="108">
        <f t="shared" si="3"/>
        <v>540</v>
      </c>
      <c r="E82" s="108">
        <f>IF(D82&gt;Collectionstorage!$B$11,Collectionstorage!$B$11,D82)</f>
        <v>540</v>
      </c>
      <c r="F82" s="108">
        <f t="shared" si="4"/>
        <v>0.54</v>
      </c>
      <c r="G82" s="108">
        <f t="shared" si="11"/>
        <v>36.68</v>
      </c>
      <c r="H82" s="109">
        <f>F82*(1000*9.81*Collectionstorage!$G$11+Collectionstorage!$G$13*Flowrate!$F$10*1000/(2*0.02)*Pump!$B$5^2+10*1000/2*Pump!$B$5^2+Filtration!$B$6*Pump!$B$5)</f>
        <v>132245.5183</v>
      </c>
      <c r="I82" s="9">
        <f>(F82*(1000*9.81*Collectionstorage!$G$11+Collectionstorage!$G$13*Flowrate!$F$10*1000/(2*0.02)*Pump!$B$5^2+10*1000/2*Pump!$B$5^2+Filtration!$B$6*Pump!$B$5)) / 0.72</f>
        <v>183674.331</v>
      </c>
      <c r="J82" s="4">
        <f t="shared" si="5"/>
        <v>2.7</v>
      </c>
      <c r="K82" s="4">
        <f t="shared" si="6"/>
        <v>5400000</v>
      </c>
      <c r="L82" s="4">
        <f t="shared" si="7"/>
        <v>5.4</v>
      </c>
      <c r="M82">
        <f t="shared" si="8"/>
        <v>108</v>
      </c>
      <c r="N82" s="2">
        <f>'Disinfection '!$B$4*60*60*24</f>
        <v>4320000</v>
      </c>
      <c r="O82" s="2">
        <f>E82/(Pump!$B$6*60)</f>
        <v>0.3240031088</v>
      </c>
      <c r="P82" s="4">
        <f t="shared" si="9"/>
        <v>4503674.331</v>
      </c>
    </row>
    <row r="83">
      <c r="A83" s="106">
        <v>41715.0</v>
      </c>
      <c r="B83" s="107">
        <v>0.4</v>
      </c>
      <c r="C83" s="9">
        <f t="shared" si="2"/>
        <v>0.04</v>
      </c>
      <c r="D83" s="108">
        <f t="shared" si="3"/>
        <v>40</v>
      </c>
      <c r="E83" s="108">
        <f>IF(D83&gt;Collectionstorage!$B$11,Collectionstorage!$B$11,D83)</f>
        <v>40</v>
      </c>
      <c r="F83" s="108">
        <f t="shared" si="4"/>
        <v>0.04</v>
      </c>
      <c r="G83" s="108">
        <f t="shared" si="11"/>
        <v>36.19</v>
      </c>
      <c r="H83" s="109">
        <f>F83*(1000*9.81*Collectionstorage!$G$11+Collectionstorage!$G$13*Flowrate!$F$10*1000/(2*0.02)*Pump!$B$5^2+10*1000/2*Pump!$B$5^2+Filtration!$B$6*Pump!$B$5)</f>
        <v>9795.964321</v>
      </c>
      <c r="I83" s="9">
        <f>(F83*(1000*9.81*Collectionstorage!$G$11+Collectionstorage!$G$13*Flowrate!$F$10*1000/(2*0.02)*Pump!$B$5^2+10*1000/2*Pump!$B$5^2+Filtration!$B$6*Pump!$B$5)) / 0.72</f>
        <v>13605.506</v>
      </c>
      <c r="J83" s="4">
        <f t="shared" si="5"/>
        <v>0.2</v>
      </c>
      <c r="K83" s="4">
        <f t="shared" si="6"/>
        <v>400000</v>
      </c>
      <c r="L83" s="4">
        <f t="shared" si="7"/>
        <v>0.4</v>
      </c>
      <c r="M83">
        <f t="shared" si="8"/>
        <v>8</v>
      </c>
      <c r="N83" s="2">
        <f>'Disinfection '!$B$4*60*60*24</f>
        <v>4320000</v>
      </c>
      <c r="O83" s="2">
        <f>E83/(Pump!$B$6*60)</f>
        <v>0.02400023028</v>
      </c>
      <c r="P83" s="4">
        <f t="shared" si="9"/>
        <v>4333605.506</v>
      </c>
    </row>
    <row r="84">
      <c r="A84" s="106">
        <v>41716.0</v>
      </c>
      <c r="B84" s="107">
        <v>31.0</v>
      </c>
      <c r="C84" s="9">
        <f t="shared" si="2"/>
        <v>3.1</v>
      </c>
      <c r="D84" s="108">
        <f t="shared" si="3"/>
        <v>3100</v>
      </c>
      <c r="E84" s="108">
        <f>IF(D84&gt;Collectionstorage!$B$11,Collectionstorage!$B$11,D84)</f>
        <v>2500</v>
      </c>
      <c r="F84" s="108">
        <f t="shared" si="4"/>
        <v>2.5</v>
      </c>
      <c r="G84" s="108">
        <f t="shared" si="11"/>
        <v>38.16</v>
      </c>
      <c r="H84" s="109">
        <f>F84*(1000*9.81*Collectionstorage!$G$11+Collectionstorage!$G$13*Flowrate!$F$10*1000/(2*0.02)*Pump!$B$5^2+10*1000/2*Pump!$B$5^2+Filtration!$B$6*Pump!$B$5)</f>
        <v>612247.77</v>
      </c>
      <c r="I84" s="9">
        <f>(F84*(1000*9.81*Collectionstorage!$G$11+Collectionstorage!$G$13*Flowrate!$F$10*1000/(2*0.02)*Pump!$B$5^2+10*1000/2*Pump!$B$5^2+Filtration!$B$6*Pump!$B$5)) / 0.72</f>
        <v>850344.1251</v>
      </c>
      <c r="J84" s="4">
        <f t="shared" si="5"/>
        <v>12.5</v>
      </c>
      <c r="K84" s="4">
        <f t="shared" si="6"/>
        <v>25000000</v>
      </c>
      <c r="L84" s="4">
        <f t="shared" si="7"/>
        <v>25</v>
      </c>
      <c r="M84">
        <f t="shared" si="8"/>
        <v>500</v>
      </c>
      <c r="N84" s="2">
        <f>'Disinfection '!$B$4*60*60*24</f>
        <v>4320000</v>
      </c>
      <c r="O84" s="2">
        <f>E84/(Pump!$B$6*60)</f>
        <v>1.500014392</v>
      </c>
      <c r="P84" s="4">
        <f t="shared" si="9"/>
        <v>5170344.125</v>
      </c>
    </row>
    <row r="85">
      <c r="A85" s="106">
        <v>41717.0</v>
      </c>
      <c r="B85" s="107">
        <v>1.6</v>
      </c>
      <c r="C85" s="9">
        <f t="shared" si="2"/>
        <v>0.16</v>
      </c>
      <c r="D85" s="108">
        <f t="shared" si="3"/>
        <v>160</v>
      </c>
      <c r="E85" s="108">
        <f>IF(D85&gt;Collectionstorage!$B$11,Collectionstorage!$B$11,D85)</f>
        <v>160</v>
      </c>
      <c r="F85" s="108">
        <f t="shared" si="4"/>
        <v>0.16</v>
      </c>
      <c r="G85" s="108">
        <f t="shared" si="11"/>
        <v>37.79</v>
      </c>
      <c r="H85" s="109">
        <f>F85*(1000*9.81*Collectionstorage!$G$11+Collectionstorage!$G$13*Flowrate!$F$10*1000/(2*0.02)*Pump!$B$5^2+10*1000/2*Pump!$B$5^2+Filtration!$B$6*Pump!$B$5)</f>
        <v>39183.85728</v>
      </c>
      <c r="I85" s="9">
        <f>(F85*(1000*9.81*Collectionstorage!$G$11+Collectionstorage!$G$13*Flowrate!$F$10*1000/(2*0.02)*Pump!$B$5^2+10*1000/2*Pump!$B$5^2+Filtration!$B$6*Pump!$B$5)) / 0.72</f>
        <v>54422.024</v>
      </c>
      <c r="J85" s="4">
        <f t="shared" si="5"/>
        <v>0.8</v>
      </c>
      <c r="K85" s="4">
        <f t="shared" si="6"/>
        <v>1600000</v>
      </c>
      <c r="L85" s="4">
        <f t="shared" si="7"/>
        <v>1.6</v>
      </c>
      <c r="M85">
        <f t="shared" si="8"/>
        <v>32</v>
      </c>
      <c r="N85" s="2">
        <f>'Disinfection '!$B$4*60*60*24</f>
        <v>4320000</v>
      </c>
      <c r="O85" s="2">
        <f>E85/(Pump!$B$6*60)</f>
        <v>0.09600092112</v>
      </c>
      <c r="P85" s="4">
        <f t="shared" si="9"/>
        <v>4374422.024</v>
      </c>
    </row>
    <row r="86">
      <c r="A86" s="106">
        <v>41718.0</v>
      </c>
      <c r="B86" s="107">
        <v>1.6</v>
      </c>
      <c r="C86" s="9">
        <f t="shared" si="2"/>
        <v>0.16</v>
      </c>
      <c r="D86" s="108">
        <f t="shared" si="3"/>
        <v>160</v>
      </c>
      <c r="E86" s="108">
        <f>IF(D86&gt;Collectionstorage!$B$11,Collectionstorage!$B$11,D86)</f>
        <v>160</v>
      </c>
      <c r="F86" s="108">
        <f t="shared" si="4"/>
        <v>0.16</v>
      </c>
      <c r="G86" s="108">
        <f t="shared" si="11"/>
        <v>37.42</v>
      </c>
      <c r="H86" s="109">
        <f>F86*(1000*9.81*Collectionstorage!$G$11+Collectionstorage!$G$13*Flowrate!$F$10*1000/(2*0.02)*Pump!$B$5^2+10*1000/2*Pump!$B$5^2+Filtration!$B$6*Pump!$B$5)</f>
        <v>39183.85728</v>
      </c>
      <c r="I86" s="9">
        <f>(F86*(1000*9.81*Collectionstorage!$G$11+Collectionstorage!$G$13*Flowrate!$F$10*1000/(2*0.02)*Pump!$B$5^2+10*1000/2*Pump!$B$5^2+Filtration!$B$6*Pump!$B$5)) / 0.72</f>
        <v>54422.024</v>
      </c>
      <c r="J86" s="4">
        <f t="shared" si="5"/>
        <v>0.8</v>
      </c>
      <c r="K86" s="4">
        <f t="shared" si="6"/>
        <v>1600000</v>
      </c>
      <c r="L86" s="4">
        <f t="shared" si="7"/>
        <v>1.6</v>
      </c>
      <c r="M86">
        <f t="shared" si="8"/>
        <v>32</v>
      </c>
      <c r="N86" s="2">
        <f>'Disinfection '!$B$4*60*60*24</f>
        <v>4320000</v>
      </c>
      <c r="O86" s="2">
        <f>E86/(Pump!$B$6*60)</f>
        <v>0.09600092112</v>
      </c>
      <c r="P86" s="4">
        <f t="shared" si="9"/>
        <v>4374422.024</v>
      </c>
    </row>
    <row r="87">
      <c r="A87" s="106">
        <v>41719.0</v>
      </c>
      <c r="B87" s="107">
        <v>7.6</v>
      </c>
      <c r="C87" s="9">
        <f t="shared" si="2"/>
        <v>0.76</v>
      </c>
      <c r="D87" s="108">
        <f t="shared" si="3"/>
        <v>760</v>
      </c>
      <c r="E87" s="108">
        <f>IF(D87&gt;Collectionstorage!$B$11,Collectionstorage!$B$11,D87)</f>
        <v>760</v>
      </c>
      <c r="F87" s="108">
        <f t="shared" si="4"/>
        <v>0.76</v>
      </c>
      <c r="G87" s="108">
        <f t="shared" si="11"/>
        <v>37.65</v>
      </c>
      <c r="H87" s="109">
        <f>F87*(1000*9.81*Collectionstorage!$G$11+Collectionstorage!$G$13*Flowrate!$F$10*1000/(2*0.02)*Pump!$B$5^2+10*1000/2*Pump!$B$5^2+Filtration!$B$6*Pump!$B$5)</f>
        <v>186123.3221</v>
      </c>
      <c r="I87" s="9">
        <f>(F87*(1000*9.81*Collectionstorage!$G$11+Collectionstorage!$G$13*Flowrate!$F$10*1000/(2*0.02)*Pump!$B$5^2+10*1000/2*Pump!$B$5^2+Filtration!$B$6*Pump!$B$5)) / 0.72</f>
        <v>258504.614</v>
      </c>
      <c r="J87" s="4">
        <f t="shared" si="5"/>
        <v>3.8</v>
      </c>
      <c r="K87" s="4">
        <f t="shared" si="6"/>
        <v>7600000</v>
      </c>
      <c r="L87" s="4">
        <f t="shared" si="7"/>
        <v>7.6</v>
      </c>
      <c r="M87">
        <f t="shared" si="8"/>
        <v>152</v>
      </c>
      <c r="N87" s="2">
        <f>'Disinfection '!$B$4*60*60*24</f>
        <v>4320000</v>
      </c>
      <c r="O87" s="2">
        <f>E87/(Pump!$B$6*60)</f>
        <v>0.4560043753</v>
      </c>
      <c r="P87" s="4">
        <f t="shared" si="9"/>
        <v>4578504.614</v>
      </c>
    </row>
    <row r="88">
      <c r="A88" s="106">
        <v>41720.0</v>
      </c>
      <c r="B88" s="107">
        <v>2.6</v>
      </c>
      <c r="C88" s="9">
        <f t="shared" si="2"/>
        <v>0.26</v>
      </c>
      <c r="D88" s="108">
        <f t="shared" si="3"/>
        <v>260</v>
      </c>
      <c r="E88" s="108">
        <f>IF(D88&gt;Collectionstorage!$B$11,Collectionstorage!$B$11,D88)</f>
        <v>260</v>
      </c>
      <c r="F88" s="108">
        <f t="shared" si="4"/>
        <v>0.26</v>
      </c>
      <c r="G88" s="108">
        <f t="shared" si="11"/>
        <v>37.38</v>
      </c>
      <c r="H88" s="109">
        <f>F88*(1000*9.81*Collectionstorage!$G$11+Collectionstorage!$G$13*Flowrate!$F$10*1000/(2*0.02)*Pump!$B$5^2+10*1000/2*Pump!$B$5^2+Filtration!$B$6*Pump!$B$5)</f>
        <v>63673.76808</v>
      </c>
      <c r="I88" s="9">
        <f>(F88*(1000*9.81*Collectionstorage!$G$11+Collectionstorage!$G$13*Flowrate!$F$10*1000/(2*0.02)*Pump!$B$5^2+10*1000/2*Pump!$B$5^2+Filtration!$B$6*Pump!$B$5)) / 0.72</f>
        <v>88435.78901</v>
      </c>
      <c r="J88" s="4">
        <f t="shared" si="5"/>
        <v>1.3</v>
      </c>
      <c r="K88" s="4">
        <f t="shared" si="6"/>
        <v>2600000</v>
      </c>
      <c r="L88" s="4">
        <f t="shared" si="7"/>
        <v>2.6</v>
      </c>
      <c r="M88">
        <f t="shared" si="8"/>
        <v>52</v>
      </c>
      <c r="N88" s="2">
        <f>'Disinfection '!$B$4*60*60*24</f>
        <v>4320000</v>
      </c>
      <c r="O88" s="2">
        <f>E88/(Pump!$B$6*60)</f>
        <v>0.1560014968</v>
      </c>
      <c r="P88" s="4">
        <f t="shared" si="9"/>
        <v>4408435.789</v>
      </c>
    </row>
    <row r="89">
      <c r="A89" s="106">
        <v>41721.0</v>
      </c>
      <c r="B89" s="107">
        <v>0.0</v>
      </c>
      <c r="C89" s="9">
        <f t="shared" si="2"/>
        <v>0</v>
      </c>
      <c r="D89" s="108">
        <f t="shared" si="3"/>
        <v>0</v>
      </c>
      <c r="E89" s="108">
        <f>IF(D89&gt;Collectionstorage!$B$11,Collectionstorage!$B$11,D89)</f>
        <v>0</v>
      </c>
      <c r="F89" s="108">
        <f t="shared" si="4"/>
        <v>0</v>
      </c>
      <c r="G89" s="108">
        <f t="shared" si="11"/>
        <v>36.85</v>
      </c>
      <c r="H89" s="109">
        <f>F89*(1000*9.81*Collectionstorage!$G$11+Collectionstorage!$G$13*Flowrate!$F$10*1000/(2*0.02)*Pump!$B$5^2+10*1000/2*Pump!$B$5^2+Filtration!$B$6*Pump!$B$5)</f>
        <v>0</v>
      </c>
      <c r="I89" s="9">
        <f>(F89*(1000*9.81*Collectionstorage!$G$11+Collectionstorage!$G$13*Flowrate!$F$10*1000/(2*0.02)*Pump!$B$5^2+10*1000/2*Pump!$B$5^2+Filtration!$B$6*Pump!$B$5)) / 0.72</f>
        <v>0</v>
      </c>
      <c r="J89" s="4">
        <f t="shared" si="5"/>
        <v>0</v>
      </c>
      <c r="K89" s="4">
        <f t="shared" si="6"/>
        <v>0</v>
      </c>
      <c r="L89" s="4">
        <f t="shared" si="7"/>
        <v>0</v>
      </c>
      <c r="M89">
        <f t="shared" si="8"/>
        <v>0</v>
      </c>
      <c r="N89" s="2">
        <f>'Disinfection '!$B$4*60*60*24</f>
        <v>4320000</v>
      </c>
      <c r="O89" s="2">
        <f>E89/(Pump!$B$6*60)</f>
        <v>0</v>
      </c>
      <c r="P89" s="4">
        <f t="shared" si="9"/>
        <v>4320000</v>
      </c>
    </row>
    <row r="90">
      <c r="A90" s="106">
        <v>41722.0</v>
      </c>
      <c r="B90" s="107">
        <v>4.0</v>
      </c>
      <c r="C90" s="9">
        <f t="shared" si="2"/>
        <v>0.4</v>
      </c>
      <c r="D90" s="108">
        <f t="shared" si="3"/>
        <v>400</v>
      </c>
      <c r="E90" s="108">
        <f>IF(D90&gt;Collectionstorage!$B$11,Collectionstorage!$B$11,D90)</f>
        <v>400</v>
      </c>
      <c r="F90" s="108">
        <f t="shared" si="4"/>
        <v>0.4</v>
      </c>
      <c r="G90" s="108">
        <f t="shared" si="11"/>
        <v>36.72</v>
      </c>
      <c r="H90" s="109">
        <f>F90*(1000*9.81*Collectionstorage!$G$11+Collectionstorage!$G$13*Flowrate!$F$10*1000/(2*0.02)*Pump!$B$5^2+10*1000/2*Pump!$B$5^2+Filtration!$B$6*Pump!$B$5)</f>
        <v>97959.64321</v>
      </c>
      <c r="I90" s="9">
        <f>(F90*(1000*9.81*Collectionstorage!$G$11+Collectionstorage!$G$13*Flowrate!$F$10*1000/(2*0.02)*Pump!$B$5^2+10*1000/2*Pump!$B$5^2+Filtration!$B$6*Pump!$B$5)) / 0.72</f>
        <v>136055.06</v>
      </c>
      <c r="J90" s="4">
        <f t="shared" si="5"/>
        <v>2</v>
      </c>
      <c r="K90" s="4">
        <f t="shared" si="6"/>
        <v>4000000</v>
      </c>
      <c r="L90" s="4">
        <f t="shared" si="7"/>
        <v>4</v>
      </c>
      <c r="M90">
        <f t="shared" si="8"/>
        <v>80</v>
      </c>
      <c r="N90" s="2">
        <f>'Disinfection '!$B$4*60*60*24</f>
        <v>4320000</v>
      </c>
      <c r="O90" s="2">
        <f>E90/(Pump!$B$6*60)</f>
        <v>0.2400023028</v>
      </c>
      <c r="P90" s="4">
        <f t="shared" si="9"/>
        <v>4456055.06</v>
      </c>
    </row>
    <row r="91">
      <c r="A91" s="106">
        <v>41723.0</v>
      </c>
      <c r="B91" s="107">
        <v>31.0</v>
      </c>
      <c r="C91" s="9">
        <f t="shared" si="2"/>
        <v>3.1</v>
      </c>
      <c r="D91" s="108">
        <f t="shared" si="3"/>
        <v>3100</v>
      </c>
      <c r="E91" s="108">
        <f>IF(D91&gt;Collectionstorage!$B$11,Collectionstorage!$B$11,D91)</f>
        <v>2500</v>
      </c>
      <c r="F91" s="108">
        <f t="shared" si="4"/>
        <v>2.5</v>
      </c>
      <c r="G91" s="108">
        <f t="shared" si="11"/>
        <v>38.69</v>
      </c>
      <c r="H91" s="109">
        <f>F91*(1000*9.81*Collectionstorage!$G$11+Collectionstorage!$G$13*Flowrate!$F$10*1000/(2*0.02)*Pump!$B$5^2+10*1000/2*Pump!$B$5^2+Filtration!$B$6*Pump!$B$5)</f>
        <v>612247.77</v>
      </c>
      <c r="I91" s="9">
        <f>(F91*(1000*9.81*Collectionstorage!$G$11+Collectionstorage!$G$13*Flowrate!$F$10*1000/(2*0.02)*Pump!$B$5^2+10*1000/2*Pump!$B$5^2+Filtration!$B$6*Pump!$B$5)) / 0.72</f>
        <v>850344.1251</v>
      </c>
      <c r="J91" s="4">
        <f t="shared" si="5"/>
        <v>12.5</v>
      </c>
      <c r="K91" s="4">
        <f t="shared" si="6"/>
        <v>25000000</v>
      </c>
      <c r="L91" s="4">
        <f t="shared" si="7"/>
        <v>25</v>
      </c>
      <c r="M91">
        <f t="shared" si="8"/>
        <v>500</v>
      </c>
      <c r="N91" s="2">
        <f>'Disinfection '!$B$4*60*60*24</f>
        <v>4320000</v>
      </c>
      <c r="O91" s="2">
        <f>E91/(Pump!$B$6*60)</f>
        <v>1.500014392</v>
      </c>
      <c r="P91" s="4">
        <f t="shared" si="9"/>
        <v>5170344.125</v>
      </c>
    </row>
    <row r="92">
      <c r="A92" s="106">
        <v>41724.0</v>
      </c>
      <c r="B92" s="107">
        <v>0.2</v>
      </c>
      <c r="C92" s="9">
        <f t="shared" si="2"/>
        <v>0.02</v>
      </c>
      <c r="D92" s="108">
        <f t="shared" si="3"/>
        <v>20</v>
      </c>
      <c r="E92" s="108">
        <f>IF(D92&gt;Collectionstorage!$B$11,Collectionstorage!$B$11,D92)</f>
        <v>20</v>
      </c>
      <c r="F92" s="108">
        <f t="shared" si="4"/>
        <v>0.02</v>
      </c>
      <c r="G92" s="108">
        <f t="shared" si="11"/>
        <v>38.18</v>
      </c>
      <c r="H92" s="109">
        <f>F92*(1000*9.81*Collectionstorage!$G$11+Collectionstorage!$G$13*Flowrate!$F$10*1000/(2*0.02)*Pump!$B$5^2+10*1000/2*Pump!$B$5^2+Filtration!$B$6*Pump!$B$5)</f>
        <v>4897.98216</v>
      </c>
      <c r="I92" s="9">
        <f>(F92*(1000*9.81*Collectionstorage!$G$11+Collectionstorage!$G$13*Flowrate!$F$10*1000/(2*0.02)*Pump!$B$5^2+10*1000/2*Pump!$B$5^2+Filtration!$B$6*Pump!$B$5)) / 0.72</f>
        <v>6802.753001</v>
      </c>
      <c r="J92" s="4">
        <f t="shared" si="5"/>
        <v>0.1</v>
      </c>
      <c r="K92" s="4">
        <f t="shared" si="6"/>
        <v>200000</v>
      </c>
      <c r="L92" s="4">
        <f t="shared" si="7"/>
        <v>0.2</v>
      </c>
      <c r="M92">
        <f t="shared" si="8"/>
        <v>4</v>
      </c>
      <c r="N92" s="2">
        <f>'Disinfection '!$B$4*60*60*24</f>
        <v>4320000</v>
      </c>
      <c r="O92" s="2">
        <f>E92/(Pump!$B$6*60)</f>
        <v>0.01200011514</v>
      </c>
      <c r="P92" s="4">
        <f t="shared" si="9"/>
        <v>4326802.753</v>
      </c>
    </row>
    <row r="93">
      <c r="A93" s="106">
        <v>41725.0</v>
      </c>
      <c r="B93" s="107">
        <v>4.4</v>
      </c>
      <c r="C93" s="9">
        <f t="shared" si="2"/>
        <v>0.44</v>
      </c>
      <c r="D93" s="108">
        <f t="shared" si="3"/>
        <v>440</v>
      </c>
      <c r="E93" s="108">
        <f>IF(D93&gt;Collectionstorage!$B$11,Collectionstorage!$B$11,D93)</f>
        <v>440</v>
      </c>
      <c r="F93" s="108">
        <f t="shared" si="4"/>
        <v>0.44</v>
      </c>
      <c r="G93" s="108">
        <f t="shared" si="11"/>
        <v>38.09</v>
      </c>
      <c r="H93" s="109">
        <f>F93*(1000*9.81*Collectionstorage!$G$11+Collectionstorage!$G$13*Flowrate!$F$10*1000/(2*0.02)*Pump!$B$5^2+10*1000/2*Pump!$B$5^2+Filtration!$B$6*Pump!$B$5)</f>
        <v>107755.6075</v>
      </c>
      <c r="I93" s="9">
        <f>(F93*(1000*9.81*Collectionstorage!$G$11+Collectionstorage!$G$13*Flowrate!$F$10*1000/(2*0.02)*Pump!$B$5^2+10*1000/2*Pump!$B$5^2+Filtration!$B$6*Pump!$B$5)) / 0.72</f>
        <v>149660.566</v>
      </c>
      <c r="J93" s="4">
        <f t="shared" si="5"/>
        <v>2.2</v>
      </c>
      <c r="K93" s="4">
        <f t="shared" si="6"/>
        <v>4400000</v>
      </c>
      <c r="L93" s="4">
        <f t="shared" si="7"/>
        <v>4.4</v>
      </c>
      <c r="M93">
        <f t="shared" si="8"/>
        <v>88</v>
      </c>
      <c r="N93" s="2">
        <f>'Disinfection '!$B$4*60*60*24</f>
        <v>4320000</v>
      </c>
      <c r="O93" s="2">
        <f>E93/(Pump!$B$6*60)</f>
        <v>0.2640025331</v>
      </c>
      <c r="P93" s="4">
        <f t="shared" si="9"/>
        <v>4469660.566</v>
      </c>
    </row>
    <row r="94">
      <c r="A94" s="106">
        <v>41726.0</v>
      </c>
      <c r="B94" s="107">
        <v>23.6</v>
      </c>
      <c r="C94" s="9">
        <f t="shared" si="2"/>
        <v>2.36</v>
      </c>
      <c r="D94" s="108">
        <f t="shared" si="3"/>
        <v>2360</v>
      </c>
      <c r="E94" s="108">
        <f>IF(D94&gt;Collectionstorage!$B$11,Collectionstorage!$B$11,D94)</f>
        <v>2360</v>
      </c>
      <c r="F94" s="108">
        <f t="shared" si="4"/>
        <v>2.36</v>
      </c>
      <c r="G94" s="108">
        <f t="shared" si="11"/>
        <v>39.92</v>
      </c>
      <c r="H94" s="109">
        <f>F94*(1000*9.81*Collectionstorage!$G$11+Collectionstorage!$G$13*Flowrate!$F$10*1000/(2*0.02)*Pump!$B$5^2+10*1000/2*Pump!$B$5^2+Filtration!$B$6*Pump!$B$5)</f>
        <v>577961.8949</v>
      </c>
      <c r="I94" s="9">
        <f>(F94*(1000*9.81*Collectionstorage!$G$11+Collectionstorage!$G$13*Flowrate!$F$10*1000/(2*0.02)*Pump!$B$5^2+10*1000/2*Pump!$B$5^2+Filtration!$B$6*Pump!$B$5)) / 0.72</f>
        <v>802724.8541</v>
      </c>
      <c r="J94" s="4">
        <f t="shared" si="5"/>
        <v>11.8</v>
      </c>
      <c r="K94" s="4">
        <f t="shared" si="6"/>
        <v>23600000</v>
      </c>
      <c r="L94" s="4">
        <f t="shared" si="7"/>
        <v>23.6</v>
      </c>
      <c r="M94">
        <f t="shared" si="8"/>
        <v>472</v>
      </c>
      <c r="N94" s="2">
        <f>'Disinfection '!$B$4*60*60*24</f>
        <v>4320000</v>
      </c>
      <c r="O94" s="2">
        <f>E94/(Pump!$B$6*60)</f>
        <v>1.416013586</v>
      </c>
      <c r="P94" s="4">
        <f t="shared" si="9"/>
        <v>5122724.854</v>
      </c>
    </row>
    <row r="95">
      <c r="A95" s="106">
        <v>41727.0</v>
      </c>
      <c r="B95" s="107">
        <v>41.6</v>
      </c>
      <c r="C95" s="9">
        <f t="shared" si="2"/>
        <v>4.16</v>
      </c>
      <c r="D95" s="108">
        <f t="shared" si="3"/>
        <v>4160</v>
      </c>
      <c r="E95" s="108">
        <f>IF(D95&gt;Collectionstorage!$B$11,Collectionstorage!$B$11,D95)</f>
        <v>2500</v>
      </c>
      <c r="F95" s="108">
        <f t="shared" si="4"/>
        <v>2.5</v>
      </c>
      <c r="G95" s="108">
        <f t="shared" si="11"/>
        <v>41.89</v>
      </c>
      <c r="H95" s="109">
        <f>F95*(1000*9.81*Collectionstorage!$G$11+Collectionstorage!$G$13*Flowrate!$F$10*1000/(2*0.02)*Pump!$B$5^2+10*1000/2*Pump!$B$5^2+Filtration!$B$6*Pump!$B$5)</f>
        <v>612247.77</v>
      </c>
      <c r="I95" s="9">
        <f>(F95*(1000*9.81*Collectionstorage!$G$11+Collectionstorage!$G$13*Flowrate!$F$10*1000/(2*0.02)*Pump!$B$5^2+10*1000/2*Pump!$B$5^2+Filtration!$B$6*Pump!$B$5)) / 0.72</f>
        <v>850344.1251</v>
      </c>
      <c r="J95" s="4">
        <f t="shared" si="5"/>
        <v>12.5</v>
      </c>
      <c r="K95" s="4">
        <f t="shared" si="6"/>
        <v>25000000</v>
      </c>
      <c r="L95" s="4">
        <f t="shared" si="7"/>
        <v>25</v>
      </c>
      <c r="M95">
        <f t="shared" si="8"/>
        <v>500</v>
      </c>
      <c r="N95" s="2">
        <f>'Disinfection '!$B$4*60*60*24</f>
        <v>4320000</v>
      </c>
      <c r="O95" s="2">
        <f>E95/(Pump!$B$6*60)</f>
        <v>1.500014392</v>
      </c>
      <c r="P95" s="4">
        <f t="shared" si="9"/>
        <v>5170344.125</v>
      </c>
    </row>
    <row r="96">
      <c r="A96" s="106">
        <v>41728.0</v>
      </c>
      <c r="B96" s="107">
        <v>3.0</v>
      </c>
      <c r="C96" s="9">
        <f t="shared" si="2"/>
        <v>0.3</v>
      </c>
      <c r="D96" s="108">
        <f t="shared" si="3"/>
        <v>300</v>
      </c>
      <c r="E96" s="108">
        <f>IF(D96&gt;Collectionstorage!$B$11,Collectionstorage!$B$11,D96)</f>
        <v>300</v>
      </c>
      <c r="F96" s="108">
        <f t="shared" si="4"/>
        <v>0.3</v>
      </c>
      <c r="G96" s="108">
        <f t="shared" si="11"/>
        <v>41.66</v>
      </c>
      <c r="H96" s="109">
        <f>F96*(1000*9.81*Collectionstorage!$G$11+Collectionstorage!$G$13*Flowrate!$F$10*1000/(2*0.02)*Pump!$B$5^2+10*1000/2*Pump!$B$5^2+Filtration!$B$6*Pump!$B$5)</f>
        <v>73469.73241</v>
      </c>
      <c r="I96" s="9">
        <f>(F96*(1000*9.81*Collectionstorage!$G$11+Collectionstorage!$G$13*Flowrate!$F$10*1000/(2*0.02)*Pump!$B$5^2+10*1000/2*Pump!$B$5^2+Filtration!$B$6*Pump!$B$5)) / 0.72</f>
        <v>102041.295</v>
      </c>
      <c r="J96" s="4">
        <f t="shared" si="5"/>
        <v>1.5</v>
      </c>
      <c r="K96" s="4">
        <f t="shared" si="6"/>
        <v>3000000</v>
      </c>
      <c r="L96" s="4">
        <f t="shared" si="7"/>
        <v>3</v>
      </c>
      <c r="M96">
        <f t="shared" si="8"/>
        <v>60</v>
      </c>
      <c r="N96" s="2">
        <f>'Disinfection '!$B$4*60*60*24</f>
        <v>4320000</v>
      </c>
      <c r="O96" s="2">
        <f>E96/(Pump!$B$6*60)</f>
        <v>0.1800017271</v>
      </c>
      <c r="P96" s="4">
        <f t="shared" si="9"/>
        <v>4422041.295</v>
      </c>
    </row>
    <row r="97">
      <c r="A97" s="106">
        <v>41729.0</v>
      </c>
      <c r="B97" s="107">
        <v>0.0</v>
      </c>
      <c r="C97" s="9">
        <f t="shared" si="2"/>
        <v>0</v>
      </c>
      <c r="D97" s="108">
        <f t="shared" si="3"/>
        <v>0</v>
      </c>
      <c r="E97" s="108">
        <f>IF(D97&gt;Collectionstorage!$B$11,Collectionstorage!$B$11,D97)</f>
        <v>0</v>
      </c>
      <c r="F97" s="108">
        <f t="shared" si="4"/>
        <v>0</v>
      </c>
      <c r="G97" s="108">
        <f t="shared" si="11"/>
        <v>41.13</v>
      </c>
      <c r="H97" s="109">
        <f>F97*(1000*9.81*Collectionstorage!$G$11+Collectionstorage!$G$13*Flowrate!$F$10*1000/(2*0.02)*Pump!$B$5^2+10*1000/2*Pump!$B$5^2+Filtration!$B$6*Pump!$B$5)</f>
        <v>0</v>
      </c>
      <c r="I97" s="9">
        <f>(F97*(1000*9.81*Collectionstorage!$G$11+Collectionstorage!$G$13*Flowrate!$F$10*1000/(2*0.02)*Pump!$B$5^2+10*1000/2*Pump!$B$5^2+Filtration!$B$6*Pump!$B$5)) / 0.72</f>
        <v>0</v>
      </c>
      <c r="J97" s="4">
        <f t="shared" si="5"/>
        <v>0</v>
      </c>
      <c r="K97" s="4">
        <f t="shared" si="6"/>
        <v>0</v>
      </c>
      <c r="L97" s="4">
        <f t="shared" si="7"/>
        <v>0</v>
      </c>
      <c r="M97">
        <f t="shared" si="8"/>
        <v>0</v>
      </c>
      <c r="N97" s="2">
        <f>'Disinfection '!$B$4*60*60*24</f>
        <v>4320000</v>
      </c>
      <c r="O97" s="2">
        <f>E97/(Pump!$B$6*60)</f>
        <v>0</v>
      </c>
      <c r="P97" s="4">
        <f t="shared" si="9"/>
        <v>4320000</v>
      </c>
    </row>
    <row r="98">
      <c r="A98" s="106">
        <v>41730.0</v>
      </c>
      <c r="B98" s="107">
        <v>0.0</v>
      </c>
      <c r="C98" s="9">
        <f t="shared" si="2"/>
        <v>0</v>
      </c>
      <c r="D98" s="108">
        <f t="shared" si="3"/>
        <v>0</v>
      </c>
      <c r="E98" s="108">
        <f>IF(D98&gt;Collectionstorage!$B$11,Collectionstorage!$B$11,D98)</f>
        <v>0</v>
      </c>
      <c r="F98" s="108">
        <f t="shared" si="4"/>
        <v>0</v>
      </c>
      <c r="G98" s="108">
        <f t="shared" si="11"/>
        <v>40.6</v>
      </c>
      <c r="H98" s="109">
        <f>F98*(1000*9.81*Collectionstorage!$G$11+Collectionstorage!$G$13*Flowrate!$F$10*1000/(2*0.02)*Pump!$B$5^2+10*1000/2*Pump!$B$5^2+Filtration!$B$6*Pump!$B$5)</f>
        <v>0</v>
      </c>
      <c r="I98" s="9">
        <f>(F98*(1000*9.81*Collectionstorage!$G$11+Collectionstorage!$G$13*Flowrate!$F$10*1000/(2*0.02)*Pump!$B$5^2+10*1000/2*Pump!$B$5^2+Filtration!$B$6*Pump!$B$5)) / 0.72</f>
        <v>0</v>
      </c>
      <c r="J98" s="4">
        <f t="shared" si="5"/>
        <v>0</v>
      </c>
      <c r="K98" s="4">
        <f t="shared" si="6"/>
        <v>0</v>
      </c>
      <c r="L98" s="4">
        <f t="shared" si="7"/>
        <v>0</v>
      </c>
      <c r="M98">
        <f t="shared" si="8"/>
        <v>0</v>
      </c>
      <c r="N98" s="2">
        <f>'Disinfection '!$B$4*60*60*24</f>
        <v>4320000</v>
      </c>
      <c r="O98" s="2">
        <f>E98/(Pump!$B$6*60)</f>
        <v>0</v>
      </c>
      <c r="P98" s="4">
        <f t="shared" si="9"/>
        <v>4320000</v>
      </c>
    </row>
    <row r="99">
      <c r="A99" s="106">
        <v>41731.0</v>
      </c>
      <c r="B99" s="107">
        <v>5.6</v>
      </c>
      <c r="C99" s="9">
        <f t="shared" si="2"/>
        <v>0.56</v>
      </c>
      <c r="D99" s="108">
        <f t="shared" si="3"/>
        <v>560</v>
      </c>
      <c r="E99" s="108">
        <f>IF(D99&gt;Collectionstorage!$B$11,Collectionstorage!$B$11,D99)</f>
        <v>560</v>
      </c>
      <c r="F99" s="108">
        <f t="shared" si="4"/>
        <v>0.56</v>
      </c>
      <c r="G99" s="108">
        <f t="shared" si="11"/>
        <v>40.63</v>
      </c>
      <c r="H99" s="109">
        <f>F99*(1000*9.81*Collectionstorage!$G$11+Collectionstorage!$G$13*Flowrate!$F$10*1000/(2*0.02)*Pump!$B$5^2+10*1000/2*Pump!$B$5^2+Filtration!$B$6*Pump!$B$5)</f>
        <v>137143.5005</v>
      </c>
      <c r="I99" s="9">
        <f>(F99*(1000*9.81*Collectionstorage!$G$11+Collectionstorage!$G$13*Flowrate!$F$10*1000/(2*0.02)*Pump!$B$5^2+10*1000/2*Pump!$B$5^2+Filtration!$B$6*Pump!$B$5)) / 0.72</f>
        <v>190477.084</v>
      </c>
      <c r="J99" s="4">
        <f t="shared" si="5"/>
        <v>2.8</v>
      </c>
      <c r="K99" s="4">
        <f t="shared" si="6"/>
        <v>5600000</v>
      </c>
      <c r="L99" s="4">
        <f t="shared" si="7"/>
        <v>5.6</v>
      </c>
      <c r="M99">
        <f t="shared" si="8"/>
        <v>112</v>
      </c>
      <c r="N99" s="2">
        <f>'Disinfection '!$B$4*60*60*24</f>
        <v>4320000</v>
      </c>
      <c r="O99" s="2">
        <f>E99/(Pump!$B$6*60)</f>
        <v>0.3360032239</v>
      </c>
      <c r="P99" s="4">
        <f t="shared" si="9"/>
        <v>4510477.084</v>
      </c>
    </row>
    <row r="100">
      <c r="A100" s="106">
        <v>41732.0</v>
      </c>
      <c r="B100" s="107">
        <v>20.4</v>
      </c>
      <c r="C100" s="9">
        <f t="shared" si="2"/>
        <v>2.04</v>
      </c>
      <c r="D100" s="108">
        <f t="shared" si="3"/>
        <v>2040</v>
      </c>
      <c r="E100" s="108">
        <f>IF(D100&gt;Collectionstorage!$B$11,Collectionstorage!$B$11,D100)</f>
        <v>2040</v>
      </c>
      <c r="F100" s="108">
        <f t="shared" si="4"/>
        <v>2.04</v>
      </c>
      <c r="G100" s="108">
        <f t="shared" si="11"/>
        <v>42.14</v>
      </c>
      <c r="H100" s="109">
        <f>F100*(1000*9.81*Collectionstorage!$G$11+Collectionstorage!$G$13*Flowrate!$F$10*1000/(2*0.02)*Pump!$B$5^2+10*1000/2*Pump!$B$5^2+Filtration!$B$6*Pump!$B$5)</f>
        <v>499594.1804</v>
      </c>
      <c r="I100" s="9">
        <f>(F100*(1000*9.81*Collectionstorage!$G$11+Collectionstorage!$G$13*Flowrate!$F$10*1000/(2*0.02)*Pump!$B$5^2+10*1000/2*Pump!$B$5^2+Filtration!$B$6*Pump!$B$5)) / 0.72</f>
        <v>693880.8061</v>
      </c>
      <c r="J100" s="4">
        <f t="shared" si="5"/>
        <v>10.2</v>
      </c>
      <c r="K100" s="4">
        <f t="shared" si="6"/>
        <v>20400000</v>
      </c>
      <c r="L100" s="4">
        <f t="shared" si="7"/>
        <v>20.4</v>
      </c>
      <c r="M100">
        <f t="shared" si="8"/>
        <v>408</v>
      </c>
      <c r="N100" s="2">
        <f>'Disinfection '!$B$4*60*60*24</f>
        <v>4320000</v>
      </c>
      <c r="O100" s="2">
        <f>E100/(Pump!$B$6*60)</f>
        <v>1.224011744</v>
      </c>
      <c r="P100" s="4">
        <f t="shared" si="9"/>
        <v>5013880.806</v>
      </c>
    </row>
    <row r="101">
      <c r="A101" s="106">
        <v>41733.0</v>
      </c>
      <c r="B101" s="107">
        <v>2.6</v>
      </c>
      <c r="C101" s="9">
        <f t="shared" si="2"/>
        <v>0.26</v>
      </c>
      <c r="D101" s="108">
        <f t="shared" si="3"/>
        <v>260</v>
      </c>
      <c r="E101" s="108">
        <f>IF(D101&gt;Collectionstorage!$B$11,Collectionstorage!$B$11,D101)</f>
        <v>260</v>
      </c>
      <c r="F101" s="108">
        <f t="shared" si="4"/>
        <v>0.26</v>
      </c>
      <c r="G101" s="108">
        <f t="shared" si="11"/>
        <v>41.87</v>
      </c>
      <c r="H101" s="109">
        <f>F101*(1000*9.81*Collectionstorage!$G$11+Collectionstorage!$G$13*Flowrate!$F$10*1000/(2*0.02)*Pump!$B$5^2+10*1000/2*Pump!$B$5^2+Filtration!$B$6*Pump!$B$5)</f>
        <v>63673.76808</v>
      </c>
      <c r="I101" s="9">
        <f>(F101*(1000*9.81*Collectionstorage!$G$11+Collectionstorage!$G$13*Flowrate!$F$10*1000/(2*0.02)*Pump!$B$5^2+10*1000/2*Pump!$B$5^2+Filtration!$B$6*Pump!$B$5)) / 0.72</f>
        <v>88435.78901</v>
      </c>
      <c r="J101" s="4">
        <f t="shared" si="5"/>
        <v>1.3</v>
      </c>
      <c r="K101" s="4">
        <f t="shared" si="6"/>
        <v>2600000</v>
      </c>
      <c r="L101" s="4">
        <f t="shared" si="7"/>
        <v>2.6</v>
      </c>
      <c r="M101">
        <f t="shared" si="8"/>
        <v>52</v>
      </c>
      <c r="N101" s="2">
        <f>'Disinfection '!$B$4*60*60*24</f>
        <v>4320000</v>
      </c>
      <c r="O101" s="2">
        <f>E101/(Pump!$B$6*60)</f>
        <v>0.1560014968</v>
      </c>
      <c r="P101" s="4">
        <f t="shared" si="9"/>
        <v>4408435.789</v>
      </c>
    </row>
    <row r="102">
      <c r="A102" s="106">
        <v>41734.0</v>
      </c>
      <c r="B102" s="107">
        <v>15.9</v>
      </c>
      <c r="C102" s="9">
        <f t="shared" si="2"/>
        <v>1.59</v>
      </c>
      <c r="D102" s="108">
        <f t="shared" si="3"/>
        <v>1590</v>
      </c>
      <c r="E102" s="108">
        <f>IF(D102&gt;Collectionstorage!$B$11,Collectionstorage!$B$11,D102)</f>
        <v>1590</v>
      </c>
      <c r="F102" s="108">
        <f t="shared" si="4"/>
        <v>1.59</v>
      </c>
      <c r="G102" s="108">
        <f t="shared" si="11"/>
        <v>42.93</v>
      </c>
      <c r="H102" s="109">
        <f>F102*(1000*9.81*Collectionstorage!$G$11+Collectionstorage!$G$13*Flowrate!$F$10*1000/(2*0.02)*Pump!$B$5^2+10*1000/2*Pump!$B$5^2+Filtration!$B$6*Pump!$B$5)</f>
        <v>389389.5817</v>
      </c>
      <c r="I102" s="9">
        <f>(F102*(1000*9.81*Collectionstorage!$G$11+Collectionstorage!$G$13*Flowrate!$F$10*1000/(2*0.02)*Pump!$B$5^2+10*1000/2*Pump!$B$5^2+Filtration!$B$6*Pump!$B$5)) / 0.72</f>
        <v>540818.8635</v>
      </c>
      <c r="J102" s="4">
        <f t="shared" si="5"/>
        <v>7.95</v>
      </c>
      <c r="K102" s="4">
        <f t="shared" si="6"/>
        <v>15900000</v>
      </c>
      <c r="L102" s="4">
        <f t="shared" si="7"/>
        <v>15.9</v>
      </c>
      <c r="M102">
        <f t="shared" si="8"/>
        <v>318</v>
      </c>
      <c r="N102" s="2">
        <f>'Disinfection '!$B$4*60*60*24</f>
        <v>4320000</v>
      </c>
      <c r="O102" s="2">
        <f>E102/(Pump!$B$6*60)</f>
        <v>0.9540091536</v>
      </c>
      <c r="P102" s="4">
        <f t="shared" si="9"/>
        <v>4860818.864</v>
      </c>
    </row>
    <row r="103">
      <c r="A103" s="106">
        <v>41735.0</v>
      </c>
      <c r="B103" s="107">
        <v>9.4</v>
      </c>
      <c r="C103" s="9">
        <f t="shared" si="2"/>
        <v>0.94</v>
      </c>
      <c r="D103" s="108">
        <f t="shared" si="3"/>
        <v>940</v>
      </c>
      <c r="E103" s="108">
        <f>IF(D103&gt;Collectionstorage!$B$11,Collectionstorage!$B$11,D103)</f>
        <v>940</v>
      </c>
      <c r="F103" s="108">
        <f t="shared" si="4"/>
        <v>0.94</v>
      </c>
      <c r="G103" s="108">
        <f t="shared" si="11"/>
        <v>43.34</v>
      </c>
      <c r="H103" s="109">
        <f>F103*(1000*9.81*Collectionstorage!$G$11+Collectionstorage!$G$13*Flowrate!$F$10*1000/(2*0.02)*Pump!$B$5^2+10*1000/2*Pump!$B$5^2+Filtration!$B$6*Pump!$B$5)</f>
        <v>230205.1615</v>
      </c>
      <c r="I103" s="9">
        <f>(F103*(1000*9.81*Collectionstorage!$G$11+Collectionstorage!$G$13*Flowrate!$F$10*1000/(2*0.02)*Pump!$B$5^2+10*1000/2*Pump!$B$5^2+Filtration!$B$6*Pump!$B$5)) / 0.72</f>
        <v>319729.391</v>
      </c>
      <c r="J103" s="4">
        <f t="shared" si="5"/>
        <v>4.7</v>
      </c>
      <c r="K103" s="4">
        <f t="shared" si="6"/>
        <v>9400000</v>
      </c>
      <c r="L103" s="4">
        <f t="shared" si="7"/>
        <v>9.4</v>
      </c>
      <c r="M103">
        <f t="shared" si="8"/>
        <v>188</v>
      </c>
      <c r="N103" s="2">
        <f>'Disinfection '!$B$4*60*60*24</f>
        <v>4320000</v>
      </c>
      <c r="O103" s="2">
        <f>E103/(Pump!$B$6*60)</f>
        <v>0.5640054116</v>
      </c>
      <c r="P103" s="4">
        <f t="shared" si="9"/>
        <v>4639729.391</v>
      </c>
    </row>
    <row r="104">
      <c r="A104" s="106">
        <v>41736.0</v>
      </c>
      <c r="B104" s="107">
        <v>13.6</v>
      </c>
      <c r="C104" s="9">
        <f t="shared" si="2"/>
        <v>1.36</v>
      </c>
      <c r="D104" s="108">
        <f t="shared" si="3"/>
        <v>1360</v>
      </c>
      <c r="E104" s="108">
        <f>IF(D104&gt;Collectionstorage!$B$11,Collectionstorage!$B$11,D104)</f>
        <v>1360</v>
      </c>
      <c r="F104" s="108">
        <f t="shared" si="4"/>
        <v>1.36</v>
      </c>
      <c r="G104" s="108">
        <f t="shared" si="11"/>
        <v>44.17</v>
      </c>
      <c r="H104" s="109">
        <f>F104*(1000*9.81*Collectionstorage!$G$11+Collectionstorage!$G$13*Flowrate!$F$10*1000/(2*0.02)*Pump!$B$5^2+10*1000/2*Pump!$B$5^2+Filtration!$B$6*Pump!$B$5)</f>
        <v>333062.7869</v>
      </c>
      <c r="I104" s="9">
        <f>(F104*(1000*9.81*Collectionstorage!$G$11+Collectionstorage!$G$13*Flowrate!$F$10*1000/(2*0.02)*Pump!$B$5^2+10*1000/2*Pump!$B$5^2+Filtration!$B$6*Pump!$B$5)) / 0.72</f>
        <v>462587.204</v>
      </c>
      <c r="J104" s="4">
        <f t="shared" si="5"/>
        <v>6.8</v>
      </c>
      <c r="K104" s="4">
        <f t="shared" si="6"/>
        <v>13600000</v>
      </c>
      <c r="L104" s="4">
        <f t="shared" si="7"/>
        <v>13.6</v>
      </c>
      <c r="M104">
        <f t="shared" si="8"/>
        <v>272</v>
      </c>
      <c r="N104" s="2">
        <f>'Disinfection '!$B$4*60*60*24</f>
        <v>4320000</v>
      </c>
      <c r="O104" s="2">
        <f>E104/(Pump!$B$6*60)</f>
        <v>0.8160078295</v>
      </c>
      <c r="P104" s="4">
        <f t="shared" si="9"/>
        <v>4782587.204</v>
      </c>
    </row>
    <row r="105">
      <c r="A105" s="106">
        <v>41737.0</v>
      </c>
      <c r="B105" s="107">
        <v>5.6</v>
      </c>
      <c r="C105" s="9">
        <f t="shared" si="2"/>
        <v>0.56</v>
      </c>
      <c r="D105" s="108">
        <f t="shared" si="3"/>
        <v>560</v>
      </c>
      <c r="E105" s="108">
        <f>IF(D105&gt;Collectionstorage!$B$11,Collectionstorage!$B$11,D105)</f>
        <v>560</v>
      </c>
      <c r="F105" s="108">
        <f t="shared" si="4"/>
        <v>0.56</v>
      </c>
      <c r="G105" s="108">
        <f t="shared" si="11"/>
        <v>44.2</v>
      </c>
      <c r="H105" s="109">
        <f>F105*(1000*9.81*Collectionstorage!$G$11+Collectionstorage!$G$13*Flowrate!$F$10*1000/(2*0.02)*Pump!$B$5^2+10*1000/2*Pump!$B$5^2+Filtration!$B$6*Pump!$B$5)</f>
        <v>137143.5005</v>
      </c>
      <c r="I105" s="9">
        <f>(F105*(1000*9.81*Collectionstorage!$G$11+Collectionstorage!$G$13*Flowrate!$F$10*1000/(2*0.02)*Pump!$B$5^2+10*1000/2*Pump!$B$5^2+Filtration!$B$6*Pump!$B$5)) / 0.72</f>
        <v>190477.084</v>
      </c>
      <c r="J105" s="4">
        <f t="shared" si="5"/>
        <v>2.8</v>
      </c>
      <c r="K105" s="4">
        <f t="shared" si="6"/>
        <v>5600000</v>
      </c>
      <c r="L105" s="4">
        <f t="shared" si="7"/>
        <v>5.6</v>
      </c>
      <c r="M105">
        <f t="shared" si="8"/>
        <v>112</v>
      </c>
      <c r="N105" s="2">
        <f>'Disinfection '!$B$4*60*60*24</f>
        <v>4320000</v>
      </c>
      <c r="O105" s="2">
        <f>E105/(Pump!$B$6*60)</f>
        <v>0.3360032239</v>
      </c>
      <c r="P105" s="4">
        <f t="shared" si="9"/>
        <v>4510477.084</v>
      </c>
    </row>
    <row r="106">
      <c r="A106" s="106">
        <v>41738.0</v>
      </c>
      <c r="B106" s="107">
        <v>0.0</v>
      </c>
      <c r="C106" s="9">
        <f t="shared" si="2"/>
        <v>0</v>
      </c>
      <c r="D106" s="108">
        <f t="shared" si="3"/>
        <v>0</v>
      </c>
      <c r="E106" s="108">
        <f>IF(D106&gt;Collectionstorage!$B$11,Collectionstorage!$B$11,D106)</f>
        <v>0</v>
      </c>
      <c r="F106" s="108">
        <f t="shared" si="4"/>
        <v>0</v>
      </c>
      <c r="G106" s="108">
        <f t="shared" si="11"/>
        <v>43.67</v>
      </c>
      <c r="H106" s="109">
        <f>F106*(1000*9.81*Collectionstorage!$G$11+Collectionstorage!$G$13*Flowrate!$F$10*1000/(2*0.02)*Pump!$B$5^2+10*1000/2*Pump!$B$5^2+Filtration!$B$6*Pump!$B$5)</f>
        <v>0</v>
      </c>
      <c r="I106" s="9">
        <f>(F106*(1000*9.81*Collectionstorage!$G$11+Collectionstorage!$G$13*Flowrate!$F$10*1000/(2*0.02)*Pump!$B$5^2+10*1000/2*Pump!$B$5^2+Filtration!$B$6*Pump!$B$5)) / 0.72</f>
        <v>0</v>
      </c>
      <c r="J106" s="4">
        <f t="shared" si="5"/>
        <v>0</v>
      </c>
      <c r="K106" s="4">
        <f t="shared" si="6"/>
        <v>0</v>
      </c>
      <c r="L106" s="4">
        <f t="shared" si="7"/>
        <v>0</v>
      </c>
      <c r="M106">
        <f t="shared" si="8"/>
        <v>0</v>
      </c>
      <c r="N106" s="2">
        <f>'Disinfection '!$B$4*60*60*24</f>
        <v>4320000</v>
      </c>
      <c r="O106" s="2">
        <f>E106/(Pump!$B$6*60)</f>
        <v>0</v>
      </c>
      <c r="P106" s="4">
        <f t="shared" si="9"/>
        <v>4320000</v>
      </c>
    </row>
    <row r="107">
      <c r="A107" s="106">
        <v>41739.0</v>
      </c>
      <c r="B107" s="107">
        <v>16.6</v>
      </c>
      <c r="C107" s="9">
        <f t="shared" si="2"/>
        <v>1.66</v>
      </c>
      <c r="D107" s="108">
        <f t="shared" si="3"/>
        <v>1660</v>
      </c>
      <c r="E107" s="108">
        <f>IF(D107&gt;Collectionstorage!$B$11,Collectionstorage!$B$11,D107)</f>
        <v>1660</v>
      </c>
      <c r="F107" s="108">
        <f t="shared" si="4"/>
        <v>1.66</v>
      </c>
      <c r="G107" s="108">
        <f t="shared" si="11"/>
        <v>44.8</v>
      </c>
      <c r="H107" s="109">
        <f>F107*(1000*9.81*Collectionstorage!$G$11+Collectionstorage!$G$13*Flowrate!$F$10*1000/(2*0.02)*Pump!$B$5^2+10*1000/2*Pump!$B$5^2+Filtration!$B$6*Pump!$B$5)</f>
        <v>406532.5193</v>
      </c>
      <c r="I107" s="9">
        <f>(F107*(1000*9.81*Collectionstorage!$G$11+Collectionstorage!$G$13*Flowrate!$F$10*1000/(2*0.02)*Pump!$B$5^2+10*1000/2*Pump!$B$5^2+Filtration!$B$6*Pump!$B$5)) / 0.72</f>
        <v>564628.499</v>
      </c>
      <c r="J107" s="4">
        <f t="shared" si="5"/>
        <v>8.3</v>
      </c>
      <c r="K107" s="4">
        <f t="shared" si="6"/>
        <v>16600000</v>
      </c>
      <c r="L107" s="4">
        <f t="shared" si="7"/>
        <v>16.6</v>
      </c>
      <c r="M107">
        <f t="shared" si="8"/>
        <v>332</v>
      </c>
      <c r="N107" s="2">
        <f>'Disinfection '!$B$4*60*60*24</f>
        <v>4320000</v>
      </c>
      <c r="O107" s="2">
        <f>E107/(Pump!$B$6*60)</f>
        <v>0.9960095566</v>
      </c>
      <c r="P107" s="4">
        <f t="shared" si="9"/>
        <v>4884628.499</v>
      </c>
    </row>
    <row r="108">
      <c r="A108" s="106">
        <v>41740.0</v>
      </c>
      <c r="B108" s="107">
        <v>0.0</v>
      </c>
      <c r="C108" s="9">
        <f t="shared" si="2"/>
        <v>0</v>
      </c>
      <c r="D108" s="108">
        <f t="shared" si="3"/>
        <v>0</v>
      </c>
      <c r="E108" s="108">
        <f>IF(D108&gt;Collectionstorage!$B$11,Collectionstorage!$B$11,D108)</f>
        <v>0</v>
      </c>
      <c r="F108" s="108">
        <f t="shared" si="4"/>
        <v>0</v>
      </c>
      <c r="G108" s="108">
        <f t="shared" si="11"/>
        <v>44.27</v>
      </c>
      <c r="H108" s="109">
        <f>F108*(1000*9.81*Collectionstorage!$G$11+Collectionstorage!$G$13*Flowrate!$F$10*1000/(2*0.02)*Pump!$B$5^2+10*1000/2*Pump!$B$5^2+Filtration!$B$6*Pump!$B$5)</f>
        <v>0</v>
      </c>
      <c r="I108" s="9">
        <f>(F108*(1000*9.81*Collectionstorage!$G$11+Collectionstorage!$G$13*Flowrate!$F$10*1000/(2*0.02)*Pump!$B$5^2+10*1000/2*Pump!$B$5^2+Filtration!$B$6*Pump!$B$5)) / 0.72</f>
        <v>0</v>
      </c>
      <c r="J108" s="4">
        <f t="shared" si="5"/>
        <v>0</v>
      </c>
      <c r="K108" s="4">
        <f t="shared" si="6"/>
        <v>0</v>
      </c>
      <c r="L108" s="4">
        <f t="shared" si="7"/>
        <v>0</v>
      </c>
      <c r="M108">
        <f t="shared" si="8"/>
        <v>0</v>
      </c>
      <c r="N108" s="2">
        <f>'Disinfection '!$B$4*60*60*24</f>
        <v>4320000</v>
      </c>
      <c r="O108" s="2">
        <f>E108/(Pump!$B$6*60)</f>
        <v>0</v>
      </c>
      <c r="P108" s="4">
        <f t="shared" si="9"/>
        <v>4320000</v>
      </c>
    </row>
    <row r="109">
      <c r="A109" s="106">
        <v>41741.0</v>
      </c>
      <c r="B109" s="107">
        <v>0.0</v>
      </c>
      <c r="C109" s="9">
        <f t="shared" si="2"/>
        <v>0</v>
      </c>
      <c r="D109" s="108">
        <f t="shared" si="3"/>
        <v>0</v>
      </c>
      <c r="E109" s="108">
        <f>IF(D109&gt;Collectionstorage!$B$11,Collectionstorage!$B$11,D109)</f>
        <v>0</v>
      </c>
      <c r="F109" s="108">
        <f t="shared" si="4"/>
        <v>0</v>
      </c>
      <c r="G109" s="108">
        <f t="shared" si="11"/>
        <v>43.74</v>
      </c>
      <c r="H109" s="109">
        <f>F109*(1000*9.81*Collectionstorage!$G$11+Collectionstorage!$G$13*Flowrate!$F$10*1000/(2*0.02)*Pump!$B$5^2+10*1000/2*Pump!$B$5^2+Filtration!$B$6*Pump!$B$5)</f>
        <v>0</v>
      </c>
      <c r="I109" s="9">
        <f>(F109*(1000*9.81*Collectionstorage!$G$11+Collectionstorage!$G$13*Flowrate!$F$10*1000/(2*0.02)*Pump!$B$5^2+10*1000/2*Pump!$B$5^2+Filtration!$B$6*Pump!$B$5)) / 0.72</f>
        <v>0</v>
      </c>
      <c r="J109" s="4">
        <f t="shared" si="5"/>
        <v>0</v>
      </c>
      <c r="K109" s="4">
        <f t="shared" si="6"/>
        <v>0</v>
      </c>
      <c r="L109" s="4">
        <f t="shared" si="7"/>
        <v>0</v>
      </c>
      <c r="M109">
        <f t="shared" si="8"/>
        <v>0</v>
      </c>
      <c r="N109" s="2">
        <f>'Disinfection '!$B$4*60*60*24</f>
        <v>4320000</v>
      </c>
      <c r="O109" s="2">
        <f>E109/(Pump!$B$6*60)</f>
        <v>0</v>
      </c>
      <c r="P109" s="4">
        <f t="shared" si="9"/>
        <v>4320000</v>
      </c>
    </row>
    <row r="110">
      <c r="A110" s="106">
        <v>41742.0</v>
      </c>
      <c r="B110" s="107">
        <v>0.0</v>
      </c>
      <c r="C110" s="9">
        <f t="shared" si="2"/>
        <v>0</v>
      </c>
      <c r="D110" s="108">
        <f t="shared" si="3"/>
        <v>0</v>
      </c>
      <c r="E110" s="108">
        <f>IF(D110&gt;Collectionstorage!$B$11,Collectionstorage!$B$11,D110)</f>
        <v>0</v>
      </c>
      <c r="F110" s="108">
        <f t="shared" si="4"/>
        <v>0</v>
      </c>
      <c r="G110" s="108">
        <f t="shared" si="11"/>
        <v>43.21</v>
      </c>
      <c r="H110" s="109">
        <f>F110*(1000*9.81*Collectionstorage!$G$11+Collectionstorage!$G$13*Flowrate!$F$10*1000/(2*0.02)*Pump!$B$5^2+10*1000/2*Pump!$B$5^2+Filtration!$B$6*Pump!$B$5)</f>
        <v>0</v>
      </c>
      <c r="I110" s="9">
        <f>(F110*(1000*9.81*Collectionstorage!$G$11+Collectionstorage!$G$13*Flowrate!$F$10*1000/(2*0.02)*Pump!$B$5^2+10*1000/2*Pump!$B$5^2+Filtration!$B$6*Pump!$B$5)) / 0.72</f>
        <v>0</v>
      </c>
      <c r="J110" s="4">
        <f t="shared" si="5"/>
        <v>0</v>
      </c>
      <c r="K110" s="4">
        <f t="shared" si="6"/>
        <v>0</v>
      </c>
      <c r="L110" s="4">
        <f t="shared" si="7"/>
        <v>0</v>
      </c>
      <c r="M110">
        <f t="shared" si="8"/>
        <v>0</v>
      </c>
      <c r="N110" s="2">
        <f>'Disinfection '!$B$4*60*60*24</f>
        <v>4320000</v>
      </c>
      <c r="O110" s="2">
        <f>E110/(Pump!$B$6*60)</f>
        <v>0</v>
      </c>
      <c r="P110" s="4">
        <f t="shared" si="9"/>
        <v>4320000</v>
      </c>
    </row>
    <row r="111">
      <c r="A111" s="106">
        <v>41743.0</v>
      </c>
      <c r="B111" s="107">
        <v>14.8</v>
      </c>
      <c r="C111" s="9">
        <f t="shared" si="2"/>
        <v>1.48</v>
      </c>
      <c r="D111" s="108">
        <f t="shared" si="3"/>
        <v>1480</v>
      </c>
      <c r="E111" s="108">
        <f>IF(D111&gt;Collectionstorage!$B$11,Collectionstorage!$B$11,D111)</f>
        <v>1480</v>
      </c>
      <c r="F111" s="108">
        <f t="shared" si="4"/>
        <v>1.48</v>
      </c>
      <c r="G111" s="108">
        <f t="shared" si="11"/>
        <v>44.16</v>
      </c>
      <c r="H111" s="109">
        <f>F111*(1000*9.81*Collectionstorage!$G$11+Collectionstorage!$G$13*Flowrate!$F$10*1000/(2*0.02)*Pump!$B$5^2+10*1000/2*Pump!$B$5^2+Filtration!$B$6*Pump!$B$5)</f>
        <v>362450.6799</v>
      </c>
      <c r="I111" s="9">
        <f>(F111*(1000*9.81*Collectionstorage!$G$11+Collectionstorage!$G$13*Flowrate!$F$10*1000/(2*0.02)*Pump!$B$5^2+10*1000/2*Pump!$B$5^2+Filtration!$B$6*Pump!$B$5)) / 0.72</f>
        <v>503403.722</v>
      </c>
      <c r="J111" s="4">
        <f t="shared" si="5"/>
        <v>7.4</v>
      </c>
      <c r="K111" s="4">
        <f t="shared" si="6"/>
        <v>14800000</v>
      </c>
      <c r="L111" s="4">
        <f t="shared" si="7"/>
        <v>14.8</v>
      </c>
      <c r="M111">
        <f t="shared" si="8"/>
        <v>296</v>
      </c>
      <c r="N111" s="2">
        <f>'Disinfection '!$B$4*60*60*24</f>
        <v>4320000</v>
      </c>
      <c r="O111" s="2">
        <f>E111/(Pump!$B$6*60)</f>
        <v>0.8880085203</v>
      </c>
      <c r="P111" s="4">
        <f t="shared" si="9"/>
        <v>4823403.722</v>
      </c>
    </row>
    <row r="112">
      <c r="A112" s="106">
        <v>41744.0</v>
      </c>
      <c r="B112" s="107">
        <v>20.8</v>
      </c>
      <c r="C112" s="9">
        <f t="shared" si="2"/>
        <v>2.08</v>
      </c>
      <c r="D112" s="108">
        <f t="shared" si="3"/>
        <v>2080</v>
      </c>
      <c r="E112" s="108">
        <f>IF(D112&gt;Collectionstorage!$B$11,Collectionstorage!$B$11,D112)</f>
        <v>2080</v>
      </c>
      <c r="F112" s="108">
        <f t="shared" si="4"/>
        <v>2.08</v>
      </c>
      <c r="G112" s="108">
        <f t="shared" si="11"/>
        <v>45.71</v>
      </c>
      <c r="H112" s="109">
        <f>F112*(1000*9.81*Collectionstorage!$G$11+Collectionstorage!$G$13*Flowrate!$F$10*1000/(2*0.02)*Pump!$B$5^2+10*1000/2*Pump!$B$5^2+Filtration!$B$6*Pump!$B$5)</f>
        <v>509390.1447</v>
      </c>
      <c r="I112" s="9">
        <f>(F112*(1000*9.81*Collectionstorage!$G$11+Collectionstorage!$G$13*Flowrate!$F$10*1000/(2*0.02)*Pump!$B$5^2+10*1000/2*Pump!$B$5^2+Filtration!$B$6*Pump!$B$5)) / 0.72</f>
        <v>707486.3121</v>
      </c>
      <c r="J112" s="4">
        <f t="shared" si="5"/>
        <v>10.4</v>
      </c>
      <c r="K112" s="4">
        <f t="shared" si="6"/>
        <v>20800000</v>
      </c>
      <c r="L112" s="4">
        <f t="shared" si="7"/>
        <v>20.8</v>
      </c>
      <c r="M112">
        <f t="shared" si="8"/>
        <v>416</v>
      </c>
      <c r="N112" s="2">
        <f>'Disinfection '!$B$4*60*60*24</f>
        <v>4320000</v>
      </c>
      <c r="O112" s="2">
        <f>E112/(Pump!$B$6*60)</f>
        <v>1.248011975</v>
      </c>
      <c r="P112" s="4">
        <f t="shared" si="9"/>
        <v>5027486.312</v>
      </c>
    </row>
    <row r="113">
      <c r="A113" s="106">
        <v>41745.0</v>
      </c>
      <c r="B113" s="107">
        <v>37.4</v>
      </c>
      <c r="C113" s="9">
        <f t="shared" si="2"/>
        <v>3.74</v>
      </c>
      <c r="D113" s="108">
        <f t="shared" si="3"/>
        <v>3740</v>
      </c>
      <c r="E113" s="108">
        <f>IF(D113&gt;Collectionstorage!$B$11,Collectionstorage!$B$11,D113)</f>
        <v>2500</v>
      </c>
      <c r="F113" s="108">
        <f t="shared" si="4"/>
        <v>2.5</v>
      </c>
      <c r="G113" s="108">
        <f t="shared" si="11"/>
        <v>47.68</v>
      </c>
      <c r="H113" s="109">
        <f>F113*(1000*9.81*Collectionstorage!$G$11+Collectionstorage!$G$13*Flowrate!$F$10*1000/(2*0.02)*Pump!$B$5^2+10*1000/2*Pump!$B$5^2+Filtration!$B$6*Pump!$B$5)</f>
        <v>612247.77</v>
      </c>
      <c r="I113" s="9">
        <f>(F113*(1000*9.81*Collectionstorage!$G$11+Collectionstorage!$G$13*Flowrate!$F$10*1000/(2*0.02)*Pump!$B$5^2+10*1000/2*Pump!$B$5^2+Filtration!$B$6*Pump!$B$5)) / 0.72</f>
        <v>850344.1251</v>
      </c>
      <c r="J113" s="4">
        <f t="shared" si="5"/>
        <v>12.5</v>
      </c>
      <c r="K113" s="4">
        <f t="shared" si="6"/>
        <v>25000000</v>
      </c>
      <c r="L113" s="4">
        <f t="shared" si="7"/>
        <v>25</v>
      </c>
      <c r="M113">
        <f t="shared" si="8"/>
        <v>500</v>
      </c>
      <c r="N113" s="2">
        <f>'Disinfection '!$B$4*60*60*24</f>
        <v>4320000</v>
      </c>
      <c r="O113" s="2">
        <f>E113/(Pump!$B$6*60)</f>
        <v>1.500014392</v>
      </c>
      <c r="P113" s="4">
        <f t="shared" si="9"/>
        <v>5170344.125</v>
      </c>
    </row>
    <row r="114">
      <c r="A114" s="106">
        <v>41746.0</v>
      </c>
      <c r="B114" s="107">
        <v>9.8</v>
      </c>
      <c r="C114" s="9">
        <f t="shared" si="2"/>
        <v>0.98</v>
      </c>
      <c r="D114" s="108">
        <f t="shared" si="3"/>
        <v>980</v>
      </c>
      <c r="E114" s="108">
        <f>IF(D114&gt;Collectionstorage!$B$11,Collectionstorage!$B$11,D114)</f>
        <v>980</v>
      </c>
      <c r="F114" s="108">
        <f t="shared" si="4"/>
        <v>0.98</v>
      </c>
      <c r="G114" s="108">
        <f t="shared" si="11"/>
        <v>48.13</v>
      </c>
      <c r="H114" s="109">
        <f>F114*(1000*9.81*Collectionstorage!$G$11+Collectionstorage!$G$13*Flowrate!$F$10*1000/(2*0.02)*Pump!$B$5^2+10*1000/2*Pump!$B$5^2+Filtration!$B$6*Pump!$B$5)</f>
        <v>240001.1259</v>
      </c>
      <c r="I114" s="9">
        <f>(F114*(1000*9.81*Collectionstorage!$G$11+Collectionstorage!$G$13*Flowrate!$F$10*1000/(2*0.02)*Pump!$B$5^2+10*1000/2*Pump!$B$5^2+Filtration!$B$6*Pump!$B$5)) / 0.72</f>
        <v>333334.897</v>
      </c>
      <c r="J114" s="4">
        <f t="shared" si="5"/>
        <v>4.9</v>
      </c>
      <c r="K114" s="4">
        <f t="shared" si="6"/>
        <v>9800000</v>
      </c>
      <c r="L114" s="4">
        <f t="shared" si="7"/>
        <v>9.8</v>
      </c>
      <c r="M114">
        <f t="shared" si="8"/>
        <v>196</v>
      </c>
      <c r="N114" s="2">
        <f>'Disinfection '!$B$4*60*60*24</f>
        <v>4320000</v>
      </c>
      <c r="O114" s="2">
        <f>E114/(Pump!$B$6*60)</f>
        <v>0.5880056419</v>
      </c>
      <c r="P114" s="4">
        <f t="shared" si="9"/>
        <v>4653334.897</v>
      </c>
    </row>
    <row r="115">
      <c r="A115" s="106">
        <v>41747.0</v>
      </c>
      <c r="B115" s="107">
        <v>1.9</v>
      </c>
      <c r="C115" s="9">
        <f t="shared" si="2"/>
        <v>0.19</v>
      </c>
      <c r="D115" s="108">
        <f t="shared" si="3"/>
        <v>190</v>
      </c>
      <c r="E115" s="108">
        <f>IF(D115&gt;Collectionstorage!$B$11,Collectionstorage!$B$11,D115)</f>
        <v>190</v>
      </c>
      <c r="F115" s="108">
        <f t="shared" si="4"/>
        <v>0.19</v>
      </c>
      <c r="G115" s="108">
        <f t="shared" si="11"/>
        <v>47.79</v>
      </c>
      <c r="H115" s="109">
        <f>F115*(1000*9.81*Collectionstorage!$G$11+Collectionstorage!$G$13*Flowrate!$F$10*1000/(2*0.02)*Pump!$B$5^2+10*1000/2*Pump!$B$5^2+Filtration!$B$6*Pump!$B$5)</f>
        <v>46530.83052</v>
      </c>
      <c r="I115" s="9">
        <f>(F115*(1000*9.81*Collectionstorage!$G$11+Collectionstorage!$G$13*Flowrate!$F$10*1000/(2*0.02)*Pump!$B$5^2+10*1000/2*Pump!$B$5^2+Filtration!$B$6*Pump!$B$5)) / 0.72</f>
        <v>64626.1535</v>
      </c>
      <c r="J115" s="4">
        <f t="shared" si="5"/>
        <v>0.95</v>
      </c>
      <c r="K115" s="4">
        <f t="shared" si="6"/>
        <v>1900000</v>
      </c>
      <c r="L115" s="4">
        <f t="shared" si="7"/>
        <v>1.9</v>
      </c>
      <c r="M115">
        <f t="shared" si="8"/>
        <v>38</v>
      </c>
      <c r="N115" s="2">
        <f>'Disinfection '!$B$4*60*60*24</f>
        <v>4320000</v>
      </c>
      <c r="O115" s="2">
        <f>E115/(Pump!$B$6*60)</f>
        <v>0.1140010938</v>
      </c>
      <c r="P115" s="4">
        <f t="shared" si="9"/>
        <v>4384626.154</v>
      </c>
    </row>
    <row r="116">
      <c r="A116" s="106">
        <v>41748.0</v>
      </c>
      <c r="B116" s="107">
        <v>21.0</v>
      </c>
      <c r="C116" s="9">
        <f t="shared" si="2"/>
        <v>2.1</v>
      </c>
      <c r="D116" s="108">
        <f t="shared" si="3"/>
        <v>2100</v>
      </c>
      <c r="E116" s="108">
        <f>IF(D116&gt;Collectionstorage!$B$11,Collectionstorage!$B$11,D116)</f>
        <v>2100</v>
      </c>
      <c r="F116" s="108">
        <f t="shared" si="4"/>
        <v>2.1</v>
      </c>
      <c r="G116" s="108">
        <f t="shared" si="11"/>
        <v>49.36</v>
      </c>
      <c r="H116" s="109">
        <f>F116*(1000*9.81*Collectionstorage!$G$11+Collectionstorage!$G$13*Flowrate!$F$10*1000/(2*0.02)*Pump!$B$5^2+10*1000/2*Pump!$B$5^2+Filtration!$B$6*Pump!$B$5)</f>
        <v>514288.1268</v>
      </c>
      <c r="I116" s="9">
        <f>(F116*(1000*9.81*Collectionstorage!$G$11+Collectionstorage!$G$13*Flowrate!$F$10*1000/(2*0.02)*Pump!$B$5^2+10*1000/2*Pump!$B$5^2+Filtration!$B$6*Pump!$B$5)) / 0.72</f>
        <v>714289.0651</v>
      </c>
      <c r="J116" s="4">
        <f t="shared" si="5"/>
        <v>10.5</v>
      </c>
      <c r="K116" s="4">
        <f t="shared" si="6"/>
        <v>21000000</v>
      </c>
      <c r="L116" s="4">
        <f t="shared" si="7"/>
        <v>21</v>
      </c>
      <c r="M116">
        <f t="shared" si="8"/>
        <v>420</v>
      </c>
      <c r="N116" s="2">
        <f>'Disinfection '!$B$4*60*60*24</f>
        <v>4320000</v>
      </c>
      <c r="O116" s="2">
        <f>E116/(Pump!$B$6*60)</f>
        <v>1.26001209</v>
      </c>
      <c r="P116" s="4">
        <f t="shared" si="9"/>
        <v>5034289.065</v>
      </c>
    </row>
    <row r="117">
      <c r="A117" s="106">
        <v>41749.0</v>
      </c>
      <c r="B117" s="107">
        <v>30.0</v>
      </c>
      <c r="C117" s="9">
        <f t="shared" si="2"/>
        <v>3</v>
      </c>
      <c r="D117" s="108">
        <f t="shared" si="3"/>
        <v>3000</v>
      </c>
      <c r="E117" s="108">
        <f>IF(D117&gt;Collectionstorage!$B$11,Collectionstorage!$B$11,D117)</f>
        <v>2500</v>
      </c>
      <c r="F117" s="108">
        <f t="shared" si="4"/>
        <v>2.5</v>
      </c>
      <c r="G117" s="108">
        <f t="shared" si="11"/>
        <v>50</v>
      </c>
      <c r="H117" s="109">
        <f>F117*(1000*9.81*Collectionstorage!$G$11+Collectionstorage!$G$13*Flowrate!$F$10*1000/(2*0.02)*Pump!$B$5^2+10*1000/2*Pump!$B$5^2+Filtration!$B$6*Pump!$B$5)</f>
        <v>612247.77</v>
      </c>
      <c r="I117" s="9">
        <f>(F117*(1000*9.81*Collectionstorage!$G$11+Collectionstorage!$G$13*Flowrate!$F$10*1000/(2*0.02)*Pump!$B$5^2+10*1000/2*Pump!$B$5^2+Filtration!$B$6*Pump!$B$5)) / 0.72</f>
        <v>850344.1251</v>
      </c>
      <c r="J117" s="4">
        <f t="shared" si="5"/>
        <v>12.5</v>
      </c>
      <c r="K117" s="4">
        <f t="shared" si="6"/>
        <v>25000000</v>
      </c>
      <c r="L117" s="4">
        <f t="shared" si="7"/>
        <v>25</v>
      </c>
      <c r="M117">
        <f t="shared" si="8"/>
        <v>500</v>
      </c>
      <c r="N117" s="2">
        <f>'Disinfection '!$B$4*60*60*24</f>
        <v>4320000</v>
      </c>
      <c r="O117" s="2">
        <f>E117/(Pump!$B$6*60)</f>
        <v>1.500014392</v>
      </c>
      <c r="P117" s="4">
        <f t="shared" si="9"/>
        <v>5170344.125</v>
      </c>
    </row>
    <row r="118">
      <c r="A118" s="106">
        <v>41750.0</v>
      </c>
      <c r="B118" s="107">
        <v>0.0</v>
      </c>
      <c r="C118" s="9">
        <f t="shared" si="2"/>
        <v>0</v>
      </c>
      <c r="D118" s="108">
        <f t="shared" si="3"/>
        <v>0</v>
      </c>
      <c r="E118" s="108">
        <f>IF(D118&gt;Collectionstorage!$B$11,Collectionstorage!$B$11,D118)</f>
        <v>0</v>
      </c>
      <c r="F118" s="108">
        <f t="shared" si="4"/>
        <v>0</v>
      </c>
      <c r="G118" s="108">
        <f t="shared" si="11"/>
        <v>49.47</v>
      </c>
      <c r="H118" s="109">
        <f>F118*(1000*9.81*Collectionstorage!$G$11+Collectionstorage!$G$13*Flowrate!$F$10*1000/(2*0.02)*Pump!$B$5^2+10*1000/2*Pump!$B$5^2+Filtration!$B$6*Pump!$B$5)</f>
        <v>0</v>
      </c>
      <c r="I118" s="9">
        <f>(F118*(1000*9.81*Collectionstorage!$G$11+Collectionstorage!$G$13*Flowrate!$F$10*1000/(2*0.02)*Pump!$B$5^2+10*1000/2*Pump!$B$5^2+Filtration!$B$6*Pump!$B$5)) / 0.72</f>
        <v>0</v>
      </c>
      <c r="J118" s="4">
        <f t="shared" si="5"/>
        <v>0</v>
      </c>
      <c r="K118" s="4">
        <f t="shared" si="6"/>
        <v>0</v>
      </c>
      <c r="L118" s="4">
        <f t="shared" si="7"/>
        <v>0</v>
      </c>
      <c r="M118">
        <f t="shared" si="8"/>
        <v>0</v>
      </c>
      <c r="N118" s="2">
        <f>'Disinfection '!$B$4*60*60*24</f>
        <v>4320000</v>
      </c>
      <c r="O118" s="2">
        <f>E118/(Pump!$B$6*60)</f>
        <v>0</v>
      </c>
      <c r="P118" s="4">
        <f t="shared" si="9"/>
        <v>4320000</v>
      </c>
    </row>
    <row r="119">
      <c r="A119" s="106">
        <v>41751.0</v>
      </c>
      <c r="B119" s="107">
        <v>4.4</v>
      </c>
      <c r="C119" s="9">
        <f t="shared" si="2"/>
        <v>0.44</v>
      </c>
      <c r="D119" s="108">
        <f t="shared" si="3"/>
        <v>440</v>
      </c>
      <c r="E119" s="108">
        <f>IF(D119&gt;Collectionstorage!$B$11,Collectionstorage!$B$11,D119)</f>
        <v>440</v>
      </c>
      <c r="F119" s="108">
        <f t="shared" si="4"/>
        <v>0.44</v>
      </c>
      <c r="G119" s="108">
        <f t="shared" si="11"/>
        <v>49.38</v>
      </c>
      <c r="H119" s="109">
        <f>F119*(1000*9.81*Collectionstorage!$G$11+Collectionstorage!$G$13*Flowrate!$F$10*1000/(2*0.02)*Pump!$B$5^2+10*1000/2*Pump!$B$5^2+Filtration!$B$6*Pump!$B$5)</f>
        <v>107755.6075</v>
      </c>
      <c r="I119" s="9">
        <f>(F119*(1000*9.81*Collectionstorage!$G$11+Collectionstorage!$G$13*Flowrate!$F$10*1000/(2*0.02)*Pump!$B$5^2+10*1000/2*Pump!$B$5^2+Filtration!$B$6*Pump!$B$5)) / 0.72</f>
        <v>149660.566</v>
      </c>
      <c r="J119" s="4">
        <f t="shared" si="5"/>
        <v>2.2</v>
      </c>
      <c r="K119" s="4">
        <f t="shared" si="6"/>
        <v>4400000</v>
      </c>
      <c r="L119" s="4">
        <f t="shared" si="7"/>
        <v>4.4</v>
      </c>
      <c r="M119">
        <f t="shared" si="8"/>
        <v>88</v>
      </c>
      <c r="N119" s="2">
        <f>'Disinfection '!$B$4*60*60*24</f>
        <v>4320000</v>
      </c>
      <c r="O119" s="2">
        <f>E119/(Pump!$B$6*60)</f>
        <v>0.2640025331</v>
      </c>
      <c r="P119" s="4">
        <f t="shared" si="9"/>
        <v>4469660.566</v>
      </c>
    </row>
    <row r="120">
      <c r="A120" s="106">
        <v>41752.0</v>
      </c>
      <c r="B120" s="107">
        <v>12.8</v>
      </c>
      <c r="C120" s="9">
        <f t="shared" si="2"/>
        <v>1.28</v>
      </c>
      <c r="D120" s="108">
        <f t="shared" si="3"/>
        <v>1280</v>
      </c>
      <c r="E120" s="108">
        <f>IF(D120&gt;Collectionstorage!$B$11,Collectionstorage!$B$11,D120)</f>
        <v>1280</v>
      </c>
      <c r="F120" s="108">
        <f t="shared" si="4"/>
        <v>1.28</v>
      </c>
      <c r="G120" s="108">
        <f t="shared" si="11"/>
        <v>50</v>
      </c>
      <c r="H120" s="109">
        <f>F120*(1000*9.81*Collectionstorage!$G$11+Collectionstorage!$G$13*Flowrate!$F$10*1000/(2*0.02)*Pump!$B$5^2+10*1000/2*Pump!$B$5^2+Filtration!$B$6*Pump!$B$5)</f>
        <v>313470.8583</v>
      </c>
      <c r="I120" s="9">
        <f>(F120*(1000*9.81*Collectionstorage!$G$11+Collectionstorage!$G$13*Flowrate!$F$10*1000/(2*0.02)*Pump!$B$5^2+10*1000/2*Pump!$B$5^2+Filtration!$B$6*Pump!$B$5)) / 0.72</f>
        <v>435376.192</v>
      </c>
      <c r="J120" s="4">
        <f t="shared" si="5"/>
        <v>6.4</v>
      </c>
      <c r="K120" s="4">
        <f t="shared" si="6"/>
        <v>12800000</v>
      </c>
      <c r="L120" s="4">
        <f t="shared" si="7"/>
        <v>12.8</v>
      </c>
      <c r="M120">
        <f t="shared" si="8"/>
        <v>256</v>
      </c>
      <c r="N120" s="2">
        <f>'Disinfection '!$B$4*60*60*24</f>
        <v>4320000</v>
      </c>
      <c r="O120" s="2">
        <f>E120/(Pump!$B$6*60)</f>
        <v>0.7680073689</v>
      </c>
      <c r="P120" s="4">
        <f t="shared" si="9"/>
        <v>4755376.192</v>
      </c>
    </row>
    <row r="121">
      <c r="A121" s="106">
        <v>41753.0</v>
      </c>
      <c r="B121" s="107">
        <v>26.0</v>
      </c>
      <c r="C121" s="9">
        <f t="shared" si="2"/>
        <v>2.6</v>
      </c>
      <c r="D121" s="108">
        <f t="shared" si="3"/>
        <v>2600</v>
      </c>
      <c r="E121" s="108">
        <f>IF(D121&gt;Collectionstorage!$B$11,Collectionstorage!$B$11,D121)</f>
        <v>2500</v>
      </c>
      <c r="F121" s="108">
        <f t="shared" si="4"/>
        <v>2.5</v>
      </c>
      <c r="G121" s="108">
        <f t="shared" si="11"/>
        <v>50</v>
      </c>
      <c r="H121" s="109">
        <f>F121*(1000*9.81*Collectionstorage!$G$11+Collectionstorage!$G$13*Flowrate!$F$10*1000/(2*0.02)*Pump!$B$5^2+10*1000/2*Pump!$B$5^2+Filtration!$B$6*Pump!$B$5)</f>
        <v>612247.77</v>
      </c>
      <c r="I121" s="9">
        <f>(F121*(1000*9.81*Collectionstorage!$G$11+Collectionstorage!$G$13*Flowrate!$F$10*1000/(2*0.02)*Pump!$B$5^2+10*1000/2*Pump!$B$5^2+Filtration!$B$6*Pump!$B$5)) / 0.72</f>
        <v>850344.1251</v>
      </c>
      <c r="J121" s="4">
        <f t="shared" si="5"/>
        <v>12.5</v>
      </c>
      <c r="K121" s="4">
        <f t="shared" si="6"/>
        <v>25000000</v>
      </c>
      <c r="L121" s="4">
        <f t="shared" si="7"/>
        <v>25</v>
      </c>
      <c r="M121">
        <f t="shared" si="8"/>
        <v>500</v>
      </c>
      <c r="N121" s="2">
        <f>'Disinfection '!$B$4*60*60*24</f>
        <v>4320000</v>
      </c>
      <c r="O121" s="2">
        <f>E121/(Pump!$B$6*60)</f>
        <v>1.500014392</v>
      </c>
      <c r="P121" s="4">
        <f t="shared" si="9"/>
        <v>5170344.125</v>
      </c>
    </row>
    <row r="122">
      <c r="A122" s="106">
        <v>41754.0</v>
      </c>
      <c r="B122" s="107">
        <v>1.8</v>
      </c>
      <c r="C122" s="9">
        <f t="shared" si="2"/>
        <v>0.18</v>
      </c>
      <c r="D122" s="108">
        <f t="shared" si="3"/>
        <v>180</v>
      </c>
      <c r="E122" s="108">
        <f>IF(D122&gt;Collectionstorage!$B$11,Collectionstorage!$B$11,D122)</f>
        <v>180</v>
      </c>
      <c r="F122" s="108">
        <f t="shared" si="4"/>
        <v>0.18</v>
      </c>
      <c r="G122" s="108">
        <f t="shared" si="11"/>
        <v>49.65</v>
      </c>
      <c r="H122" s="109">
        <f>F122*(1000*9.81*Collectionstorage!$G$11+Collectionstorage!$G$13*Flowrate!$F$10*1000/(2*0.02)*Pump!$B$5^2+10*1000/2*Pump!$B$5^2+Filtration!$B$6*Pump!$B$5)</f>
        <v>44081.83944</v>
      </c>
      <c r="I122" s="9">
        <f>(F122*(1000*9.81*Collectionstorage!$G$11+Collectionstorage!$G$13*Flowrate!$F$10*1000/(2*0.02)*Pump!$B$5^2+10*1000/2*Pump!$B$5^2+Filtration!$B$6*Pump!$B$5)) / 0.72</f>
        <v>61224.777</v>
      </c>
      <c r="J122" s="4">
        <f t="shared" si="5"/>
        <v>0.9</v>
      </c>
      <c r="K122" s="4">
        <f t="shared" si="6"/>
        <v>1800000</v>
      </c>
      <c r="L122" s="4">
        <f t="shared" si="7"/>
        <v>1.8</v>
      </c>
      <c r="M122">
        <f t="shared" si="8"/>
        <v>36</v>
      </c>
      <c r="N122" s="2">
        <f>'Disinfection '!$B$4*60*60*24</f>
        <v>4320000</v>
      </c>
      <c r="O122" s="2">
        <f>E122/(Pump!$B$6*60)</f>
        <v>0.1080010363</v>
      </c>
      <c r="P122" s="4">
        <f t="shared" si="9"/>
        <v>4381224.777</v>
      </c>
    </row>
    <row r="123">
      <c r="A123" s="106">
        <v>41755.0</v>
      </c>
      <c r="B123" s="107">
        <v>35.0</v>
      </c>
      <c r="C123" s="9">
        <f t="shared" si="2"/>
        <v>3.5</v>
      </c>
      <c r="D123" s="108">
        <f t="shared" si="3"/>
        <v>3500</v>
      </c>
      <c r="E123" s="108">
        <f>IF(D123&gt;Collectionstorage!$B$11,Collectionstorage!$B$11,D123)</f>
        <v>2500</v>
      </c>
      <c r="F123" s="108">
        <f t="shared" si="4"/>
        <v>2.5</v>
      </c>
      <c r="G123" s="108">
        <f t="shared" si="11"/>
        <v>50</v>
      </c>
      <c r="H123" s="109">
        <f>F123*(1000*9.81*Collectionstorage!$G$11+Collectionstorage!$G$13*Flowrate!$F$10*1000/(2*0.02)*Pump!$B$5^2+10*1000/2*Pump!$B$5^2+Filtration!$B$6*Pump!$B$5)</f>
        <v>612247.77</v>
      </c>
      <c r="I123" s="9">
        <f>(F123*(1000*9.81*Collectionstorage!$G$11+Collectionstorage!$G$13*Flowrate!$F$10*1000/(2*0.02)*Pump!$B$5^2+10*1000/2*Pump!$B$5^2+Filtration!$B$6*Pump!$B$5)) / 0.72</f>
        <v>850344.1251</v>
      </c>
      <c r="J123" s="4">
        <f t="shared" si="5"/>
        <v>12.5</v>
      </c>
      <c r="K123" s="4">
        <f t="shared" si="6"/>
        <v>25000000</v>
      </c>
      <c r="L123" s="4">
        <f t="shared" si="7"/>
        <v>25</v>
      </c>
      <c r="M123">
        <f t="shared" si="8"/>
        <v>500</v>
      </c>
      <c r="N123" s="2">
        <f>'Disinfection '!$B$4*60*60*24</f>
        <v>4320000</v>
      </c>
      <c r="O123" s="2">
        <f>E123/(Pump!$B$6*60)</f>
        <v>1.500014392</v>
      </c>
      <c r="P123" s="4">
        <f t="shared" si="9"/>
        <v>5170344.125</v>
      </c>
    </row>
    <row r="124">
      <c r="A124" s="106">
        <v>41756.0</v>
      </c>
      <c r="B124" s="107">
        <v>7.2</v>
      </c>
      <c r="C124" s="9">
        <f t="shared" si="2"/>
        <v>0.72</v>
      </c>
      <c r="D124" s="108">
        <f t="shared" si="3"/>
        <v>720</v>
      </c>
      <c r="E124" s="108">
        <f>IF(D124&gt;Collectionstorage!$B$11,Collectionstorage!$B$11,D124)</f>
        <v>720</v>
      </c>
      <c r="F124" s="108">
        <f t="shared" si="4"/>
        <v>0.72</v>
      </c>
      <c r="G124" s="108">
        <f t="shared" si="11"/>
        <v>50</v>
      </c>
      <c r="H124" s="109">
        <f>F124*(1000*9.81*Collectionstorage!$G$11+Collectionstorage!$G$13*Flowrate!$F$10*1000/(2*0.02)*Pump!$B$5^2+10*1000/2*Pump!$B$5^2+Filtration!$B$6*Pump!$B$5)</f>
        <v>176327.3578</v>
      </c>
      <c r="I124" s="9">
        <f>(F124*(1000*9.81*Collectionstorage!$G$11+Collectionstorage!$G$13*Flowrate!$F$10*1000/(2*0.02)*Pump!$B$5^2+10*1000/2*Pump!$B$5^2+Filtration!$B$6*Pump!$B$5)) / 0.72</f>
        <v>244899.108</v>
      </c>
      <c r="J124" s="4">
        <f t="shared" si="5"/>
        <v>3.6</v>
      </c>
      <c r="K124" s="4">
        <f t="shared" si="6"/>
        <v>7200000</v>
      </c>
      <c r="L124" s="4">
        <f t="shared" si="7"/>
        <v>7.2</v>
      </c>
      <c r="M124">
        <f t="shared" si="8"/>
        <v>144</v>
      </c>
      <c r="N124" s="2">
        <f>'Disinfection '!$B$4*60*60*24</f>
        <v>4320000</v>
      </c>
      <c r="O124" s="2">
        <f>E124/(Pump!$B$6*60)</f>
        <v>0.432004145</v>
      </c>
      <c r="P124" s="4">
        <f t="shared" si="9"/>
        <v>4564899.108</v>
      </c>
    </row>
    <row r="125">
      <c r="A125" s="106">
        <v>41757.0</v>
      </c>
      <c r="B125" s="107">
        <v>0.8</v>
      </c>
      <c r="C125" s="9">
        <f t="shared" si="2"/>
        <v>0.08</v>
      </c>
      <c r="D125" s="108">
        <f t="shared" si="3"/>
        <v>80</v>
      </c>
      <c r="E125" s="108">
        <f>IF(D125&gt;Collectionstorage!$B$11,Collectionstorage!$B$11,D125)</f>
        <v>80</v>
      </c>
      <c r="F125" s="108">
        <f t="shared" si="4"/>
        <v>0.08</v>
      </c>
      <c r="G125" s="108">
        <f t="shared" si="11"/>
        <v>49.55</v>
      </c>
      <c r="H125" s="109">
        <f>F125*(1000*9.81*Collectionstorage!$G$11+Collectionstorage!$G$13*Flowrate!$F$10*1000/(2*0.02)*Pump!$B$5^2+10*1000/2*Pump!$B$5^2+Filtration!$B$6*Pump!$B$5)</f>
        <v>19591.92864</v>
      </c>
      <c r="I125" s="9">
        <f>(F125*(1000*9.81*Collectionstorage!$G$11+Collectionstorage!$G$13*Flowrate!$F$10*1000/(2*0.02)*Pump!$B$5^2+10*1000/2*Pump!$B$5^2+Filtration!$B$6*Pump!$B$5)) / 0.72</f>
        <v>27211.012</v>
      </c>
      <c r="J125" s="4">
        <f t="shared" si="5"/>
        <v>0.4</v>
      </c>
      <c r="K125" s="4">
        <f t="shared" si="6"/>
        <v>800000</v>
      </c>
      <c r="L125" s="4">
        <f t="shared" si="7"/>
        <v>0.8</v>
      </c>
      <c r="M125">
        <f t="shared" si="8"/>
        <v>16</v>
      </c>
      <c r="N125" s="2">
        <f>'Disinfection '!$B$4*60*60*24</f>
        <v>4320000</v>
      </c>
      <c r="O125" s="2">
        <f>E125/(Pump!$B$6*60)</f>
        <v>0.04800046056</v>
      </c>
      <c r="P125" s="4">
        <f t="shared" si="9"/>
        <v>4347211.012</v>
      </c>
    </row>
    <row r="126">
      <c r="A126" s="106">
        <v>41758.0</v>
      </c>
      <c r="B126" s="107">
        <v>0.1</v>
      </c>
      <c r="C126" s="9">
        <f t="shared" si="2"/>
        <v>0.01</v>
      </c>
      <c r="D126" s="108">
        <f t="shared" si="3"/>
        <v>10</v>
      </c>
      <c r="E126" s="108">
        <f>IF(D126&gt;Collectionstorage!$B$11,Collectionstorage!$B$11,D126)</f>
        <v>10</v>
      </c>
      <c r="F126" s="108">
        <f t="shared" si="4"/>
        <v>0.01</v>
      </c>
      <c r="G126" s="108">
        <f t="shared" si="11"/>
        <v>49.03</v>
      </c>
      <c r="H126" s="109">
        <f>F126*(1000*9.81*Collectionstorage!$G$11+Collectionstorage!$G$13*Flowrate!$F$10*1000/(2*0.02)*Pump!$B$5^2+10*1000/2*Pump!$B$5^2+Filtration!$B$6*Pump!$B$5)</f>
        <v>2448.99108</v>
      </c>
      <c r="I126" s="9">
        <f>(F126*(1000*9.81*Collectionstorage!$G$11+Collectionstorage!$G$13*Flowrate!$F$10*1000/(2*0.02)*Pump!$B$5^2+10*1000/2*Pump!$B$5^2+Filtration!$B$6*Pump!$B$5)) / 0.72</f>
        <v>3401.3765</v>
      </c>
      <c r="J126" s="4">
        <f t="shared" si="5"/>
        <v>0.05</v>
      </c>
      <c r="K126" s="4">
        <f t="shared" si="6"/>
        <v>100000</v>
      </c>
      <c r="L126" s="4">
        <f t="shared" si="7"/>
        <v>0.1</v>
      </c>
      <c r="M126">
        <f t="shared" si="8"/>
        <v>2</v>
      </c>
      <c r="N126" s="2">
        <f>'Disinfection '!$B$4*60*60*24</f>
        <v>4320000</v>
      </c>
      <c r="O126" s="2">
        <f>E126/(Pump!$B$6*60)</f>
        <v>0.00600005757</v>
      </c>
      <c r="P126" s="4">
        <f t="shared" si="9"/>
        <v>4323401.377</v>
      </c>
    </row>
    <row r="127">
      <c r="A127" s="106">
        <v>41759.0</v>
      </c>
      <c r="B127" s="107">
        <v>0.0</v>
      </c>
      <c r="C127" s="9">
        <f t="shared" si="2"/>
        <v>0</v>
      </c>
      <c r="D127" s="108">
        <f t="shared" si="3"/>
        <v>0</v>
      </c>
      <c r="E127" s="108">
        <f>IF(D127&gt;Collectionstorage!$B$11,Collectionstorage!$B$11,D127)</f>
        <v>0</v>
      </c>
      <c r="F127" s="108">
        <f t="shared" si="4"/>
        <v>0</v>
      </c>
      <c r="G127" s="108">
        <f t="shared" si="11"/>
        <v>48.5</v>
      </c>
      <c r="H127" s="109">
        <f>F127*(1000*9.81*Collectionstorage!$G$11+Collectionstorage!$G$13*Flowrate!$F$10*1000/(2*0.02)*Pump!$B$5^2+10*1000/2*Pump!$B$5^2+Filtration!$B$6*Pump!$B$5)</f>
        <v>0</v>
      </c>
      <c r="I127" s="9">
        <f>(F127*(1000*9.81*Collectionstorage!$G$11+Collectionstorage!$G$13*Flowrate!$F$10*1000/(2*0.02)*Pump!$B$5^2+10*1000/2*Pump!$B$5^2+Filtration!$B$6*Pump!$B$5)) / 0.72</f>
        <v>0</v>
      </c>
      <c r="J127" s="4">
        <f t="shared" si="5"/>
        <v>0</v>
      </c>
      <c r="K127" s="4">
        <f t="shared" si="6"/>
        <v>0</v>
      </c>
      <c r="L127" s="4">
        <f t="shared" si="7"/>
        <v>0</v>
      </c>
      <c r="M127">
        <f t="shared" si="8"/>
        <v>0</v>
      </c>
      <c r="N127" s="2">
        <f>'Disinfection '!$B$4*60*60*24</f>
        <v>4320000</v>
      </c>
      <c r="O127" s="2">
        <f>E127/(Pump!$B$6*60)</f>
        <v>0</v>
      </c>
      <c r="P127" s="4">
        <f t="shared" si="9"/>
        <v>4320000</v>
      </c>
    </row>
    <row r="128">
      <c r="A128" s="106">
        <v>41760.0</v>
      </c>
      <c r="B128" s="107">
        <v>0.0</v>
      </c>
      <c r="C128" s="9">
        <f t="shared" si="2"/>
        <v>0</v>
      </c>
      <c r="D128" s="108">
        <f t="shared" si="3"/>
        <v>0</v>
      </c>
      <c r="E128" s="108">
        <f>IF(D128&gt;Collectionstorage!$B$11,Collectionstorage!$B$11,D128)</f>
        <v>0</v>
      </c>
      <c r="F128" s="108">
        <f t="shared" si="4"/>
        <v>0</v>
      </c>
      <c r="G128" s="108">
        <f t="shared" si="11"/>
        <v>47.97</v>
      </c>
      <c r="H128" s="109">
        <f>F128*(1000*9.81*Collectionstorage!$G$11+Collectionstorage!$G$13*Flowrate!$F$10*1000/(2*0.02)*Pump!$B$5^2+10*1000/2*Pump!$B$5^2+Filtration!$B$6*Pump!$B$5)</f>
        <v>0</v>
      </c>
      <c r="I128" s="9">
        <f>(F128*(1000*9.81*Collectionstorage!$G$11+Collectionstorage!$G$13*Flowrate!$F$10*1000/(2*0.02)*Pump!$B$5^2+10*1000/2*Pump!$B$5^2+Filtration!$B$6*Pump!$B$5)) / 0.72</f>
        <v>0</v>
      </c>
      <c r="J128" s="4">
        <f t="shared" si="5"/>
        <v>0</v>
      </c>
      <c r="K128" s="4">
        <f t="shared" si="6"/>
        <v>0</v>
      </c>
      <c r="L128" s="4">
        <f t="shared" si="7"/>
        <v>0</v>
      </c>
      <c r="M128">
        <f t="shared" si="8"/>
        <v>0</v>
      </c>
      <c r="N128" s="2">
        <f>'Disinfection '!$B$4*60*60*24</f>
        <v>4320000</v>
      </c>
      <c r="O128" s="2">
        <f>E128/(Pump!$B$6*60)</f>
        <v>0</v>
      </c>
      <c r="P128" s="4">
        <f t="shared" si="9"/>
        <v>4320000</v>
      </c>
    </row>
    <row r="129">
      <c r="A129" s="106">
        <v>41761.0</v>
      </c>
      <c r="B129" s="107">
        <v>2.0</v>
      </c>
      <c r="C129" s="9">
        <f t="shared" si="2"/>
        <v>0.2</v>
      </c>
      <c r="D129" s="108">
        <f t="shared" si="3"/>
        <v>200</v>
      </c>
      <c r="E129" s="108">
        <f>IF(D129&gt;Collectionstorage!$B$11,Collectionstorage!$B$11,D129)</f>
        <v>200</v>
      </c>
      <c r="F129" s="108">
        <f t="shared" si="4"/>
        <v>0.2</v>
      </c>
      <c r="G129" s="108">
        <f t="shared" si="11"/>
        <v>47.64</v>
      </c>
      <c r="H129" s="109">
        <f>F129*(1000*9.81*Collectionstorage!$G$11+Collectionstorage!$G$13*Flowrate!$F$10*1000/(2*0.02)*Pump!$B$5^2+10*1000/2*Pump!$B$5^2+Filtration!$B$6*Pump!$B$5)</f>
        <v>48979.8216</v>
      </c>
      <c r="I129" s="9">
        <f>(F129*(1000*9.81*Collectionstorage!$G$11+Collectionstorage!$G$13*Flowrate!$F$10*1000/(2*0.02)*Pump!$B$5^2+10*1000/2*Pump!$B$5^2+Filtration!$B$6*Pump!$B$5)) / 0.72</f>
        <v>68027.53001</v>
      </c>
      <c r="J129" s="4">
        <f t="shared" si="5"/>
        <v>1</v>
      </c>
      <c r="K129" s="4">
        <f t="shared" si="6"/>
        <v>2000000</v>
      </c>
      <c r="L129" s="4">
        <f t="shared" si="7"/>
        <v>2</v>
      </c>
      <c r="M129">
        <f t="shared" si="8"/>
        <v>40</v>
      </c>
      <c r="N129" s="2">
        <f>'Disinfection '!$B$4*60*60*24</f>
        <v>4320000</v>
      </c>
      <c r="O129" s="2">
        <f>E129/(Pump!$B$6*60)</f>
        <v>0.1200011514</v>
      </c>
      <c r="P129" s="4">
        <f t="shared" si="9"/>
        <v>4388027.53</v>
      </c>
    </row>
    <row r="130">
      <c r="A130" s="106">
        <v>41762.0</v>
      </c>
      <c r="B130" s="107">
        <v>4.6</v>
      </c>
      <c r="C130" s="9">
        <f t="shared" si="2"/>
        <v>0.46</v>
      </c>
      <c r="D130" s="108">
        <f t="shared" si="3"/>
        <v>460</v>
      </c>
      <c r="E130" s="108">
        <f>IF(D130&gt;Collectionstorage!$B$11,Collectionstorage!$B$11,D130)</f>
        <v>460</v>
      </c>
      <c r="F130" s="108">
        <f t="shared" si="4"/>
        <v>0.46</v>
      </c>
      <c r="G130" s="108">
        <f t="shared" si="11"/>
        <v>47.57</v>
      </c>
      <c r="H130" s="109">
        <f>F130*(1000*9.81*Collectionstorage!$G$11+Collectionstorage!$G$13*Flowrate!$F$10*1000/(2*0.02)*Pump!$B$5^2+10*1000/2*Pump!$B$5^2+Filtration!$B$6*Pump!$B$5)</f>
        <v>112653.5897</v>
      </c>
      <c r="I130" s="9">
        <f>(F130*(1000*9.81*Collectionstorage!$G$11+Collectionstorage!$G$13*Flowrate!$F$10*1000/(2*0.02)*Pump!$B$5^2+10*1000/2*Pump!$B$5^2+Filtration!$B$6*Pump!$B$5)) / 0.72</f>
        <v>156463.319</v>
      </c>
      <c r="J130" s="4">
        <f t="shared" si="5"/>
        <v>2.3</v>
      </c>
      <c r="K130" s="4">
        <f t="shared" si="6"/>
        <v>4600000</v>
      </c>
      <c r="L130" s="4">
        <f t="shared" si="7"/>
        <v>4.6</v>
      </c>
      <c r="M130">
        <f t="shared" si="8"/>
        <v>92</v>
      </c>
      <c r="N130" s="2">
        <f>'Disinfection '!$B$4*60*60*24</f>
        <v>4320000</v>
      </c>
      <c r="O130" s="2">
        <f>E130/(Pump!$B$6*60)</f>
        <v>0.2760026482</v>
      </c>
      <c r="P130" s="4">
        <f t="shared" si="9"/>
        <v>4476463.319</v>
      </c>
    </row>
    <row r="131">
      <c r="A131" s="106">
        <v>41763.0</v>
      </c>
      <c r="B131" s="107">
        <v>3.8</v>
      </c>
      <c r="C131" s="9">
        <f t="shared" si="2"/>
        <v>0.38</v>
      </c>
      <c r="D131" s="108">
        <f t="shared" si="3"/>
        <v>380</v>
      </c>
      <c r="E131" s="108">
        <f>IF(D131&gt;Collectionstorage!$B$11,Collectionstorage!$B$11,D131)</f>
        <v>380</v>
      </c>
      <c r="F131" s="108">
        <f t="shared" si="4"/>
        <v>0.38</v>
      </c>
      <c r="G131" s="108">
        <f t="shared" si="11"/>
        <v>47.42</v>
      </c>
      <c r="H131" s="109">
        <f>F131*(1000*9.81*Collectionstorage!$G$11+Collectionstorage!$G$13*Flowrate!$F$10*1000/(2*0.02)*Pump!$B$5^2+10*1000/2*Pump!$B$5^2+Filtration!$B$6*Pump!$B$5)</f>
        <v>93061.66105</v>
      </c>
      <c r="I131" s="9">
        <f>(F131*(1000*9.81*Collectionstorage!$G$11+Collectionstorage!$G$13*Flowrate!$F$10*1000/(2*0.02)*Pump!$B$5^2+10*1000/2*Pump!$B$5^2+Filtration!$B$6*Pump!$B$5)) / 0.72</f>
        <v>129252.307</v>
      </c>
      <c r="J131" s="4">
        <f t="shared" si="5"/>
        <v>1.9</v>
      </c>
      <c r="K131" s="4">
        <f t="shared" si="6"/>
        <v>3800000</v>
      </c>
      <c r="L131" s="4">
        <f t="shared" si="7"/>
        <v>3.8</v>
      </c>
      <c r="M131">
        <f t="shared" si="8"/>
        <v>76</v>
      </c>
      <c r="N131" s="2">
        <f>'Disinfection '!$B$4*60*60*24</f>
        <v>4320000</v>
      </c>
      <c r="O131" s="2">
        <f>E131/(Pump!$B$6*60)</f>
        <v>0.2280021877</v>
      </c>
      <c r="P131" s="4">
        <f t="shared" si="9"/>
        <v>4449252.307</v>
      </c>
    </row>
    <row r="132">
      <c r="A132" s="106">
        <v>41764.0</v>
      </c>
      <c r="B132" s="107">
        <v>0.0</v>
      </c>
      <c r="C132" s="9">
        <f t="shared" si="2"/>
        <v>0</v>
      </c>
      <c r="D132" s="108">
        <f t="shared" si="3"/>
        <v>0</v>
      </c>
      <c r="E132" s="108">
        <f>IF(D132&gt;Collectionstorage!$B$11,Collectionstorage!$B$11,D132)</f>
        <v>0</v>
      </c>
      <c r="F132" s="108">
        <f t="shared" si="4"/>
        <v>0</v>
      </c>
      <c r="G132" s="108">
        <f t="shared" si="11"/>
        <v>46.89</v>
      </c>
      <c r="H132" s="109">
        <f>F132*(1000*9.81*Collectionstorage!$G$11+Collectionstorage!$G$13*Flowrate!$F$10*1000/(2*0.02)*Pump!$B$5^2+10*1000/2*Pump!$B$5^2+Filtration!$B$6*Pump!$B$5)</f>
        <v>0</v>
      </c>
      <c r="I132" s="9">
        <f>(F132*(1000*9.81*Collectionstorage!$G$11+Collectionstorage!$G$13*Flowrate!$F$10*1000/(2*0.02)*Pump!$B$5^2+10*1000/2*Pump!$B$5^2+Filtration!$B$6*Pump!$B$5)) / 0.72</f>
        <v>0</v>
      </c>
      <c r="J132" s="4">
        <f t="shared" si="5"/>
        <v>0</v>
      </c>
      <c r="K132" s="4">
        <f t="shared" si="6"/>
        <v>0</v>
      </c>
      <c r="L132" s="4">
        <f t="shared" si="7"/>
        <v>0</v>
      </c>
      <c r="M132">
        <f t="shared" si="8"/>
        <v>0</v>
      </c>
      <c r="N132" s="2">
        <f>'Disinfection '!$B$4*60*60*24</f>
        <v>4320000</v>
      </c>
      <c r="O132" s="2">
        <f>E132/(Pump!$B$6*60)</f>
        <v>0</v>
      </c>
      <c r="P132" s="4">
        <f t="shared" si="9"/>
        <v>4320000</v>
      </c>
    </row>
    <row r="133">
      <c r="A133" s="106">
        <v>41765.0</v>
      </c>
      <c r="B133" s="107">
        <v>0.0</v>
      </c>
      <c r="C133" s="9">
        <f t="shared" si="2"/>
        <v>0</v>
      </c>
      <c r="D133" s="108">
        <f t="shared" si="3"/>
        <v>0</v>
      </c>
      <c r="E133" s="108">
        <f>IF(D133&gt;Collectionstorage!$B$11,Collectionstorage!$B$11,D133)</f>
        <v>0</v>
      </c>
      <c r="F133" s="108">
        <f t="shared" si="4"/>
        <v>0</v>
      </c>
      <c r="G133" s="108">
        <f t="shared" si="11"/>
        <v>46.36</v>
      </c>
      <c r="H133" s="109">
        <f>F133*(1000*9.81*Collectionstorage!$G$11+Collectionstorage!$G$13*Flowrate!$F$10*1000/(2*0.02)*Pump!$B$5^2+10*1000/2*Pump!$B$5^2+Filtration!$B$6*Pump!$B$5)</f>
        <v>0</v>
      </c>
      <c r="I133" s="9">
        <f>(F133*(1000*9.81*Collectionstorage!$G$11+Collectionstorage!$G$13*Flowrate!$F$10*1000/(2*0.02)*Pump!$B$5^2+10*1000/2*Pump!$B$5^2+Filtration!$B$6*Pump!$B$5)) / 0.72</f>
        <v>0</v>
      </c>
      <c r="J133" s="4">
        <f t="shared" si="5"/>
        <v>0</v>
      </c>
      <c r="K133" s="4">
        <f t="shared" si="6"/>
        <v>0</v>
      </c>
      <c r="L133" s="4">
        <f t="shared" si="7"/>
        <v>0</v>
      </c>
      <c r="M133">
        <f t="shared" si="8"/>
        <v>0</v>
      </c>
      <c r="N133" s="2">
        <f>'Disinfection '!$B$4*60*60*24</f>
        <v>4320000</v>
      </c>
      <c r="O133" s="2">
        <f>E133/(Pump!$B$6*60)</f>
        <v>0</v>
      </c>
      <c r="P133" s="4">
        <f t="shared" si="9"/>
        <v>4320000</v>
      </c>
    </row>
    <row r="134">
      <c r="A134" s="106">
        <v>41766.0</v>
      </c>
      <c r="B134" s="107">
        <v>0.0</v>
      </c>
      <c r="C134" s="9">
        <f t="shared" si="2"/>
        <v>0</v>
      </c>
      <c r="D134" s="108">
        <f t="shared" si="3"/>
        <v>0</v>
      </c>
      <c r="E134" s="108">
        <f>IF(D134&gt;Collectionstorage!$B$11,Collectionstorage!$B$11,D134)</f>
        <v>0</v>
      </c>
      <c r="F134" s="108">
        <f t="shared" si="4"/>
        <v>0</v>
      </c>
      <c r="G134" s="108">
        <f t="shared" si="11"/>
        <v>45.83</v>
      </c>
      <c r="H134" s="109">
        <f>F134*(1000*9.81*Collectionstorage!$G$11+Collectionstorage!$G$13*Flowrate!$F$10*1000/(2*0.02)*Pump!$B$5^2+10*1000/2*Pump!$B$5^2+Filtration!$B$6*Pump!$B$5)</f>
        <v>0</v>
      </c>
      <c r="I134" s="9">
        <f>(F134*(1000*9.81*Collectionstorage!$G$11+Collectionstorage!$G$13*Flowrate!$F$10*1000/(2*0.02)*Pump!$B$5^2+10*1000/2*Pump!$B$5^2+Filtration!$B$6*Pump!$B$5)) / 0.72</f>
        <v>0</v>
      </c>
      <c r="J134" s="4">
        <f t="shared" si="5"/>
        <v>0</v>
      </c>
      <c r="K134" s="4">
        <f t="shared" si="6"/>
        <v>0</v>
      </c>
      <c r="L134" s="4">
        <f t="shared" si="7"/>
        <v>0</v>
      </c>
      <c r="M134">
        <f t="shared" si="8"/>
        <v>0</v>
      </c>
      <c r="N134" s="2">
        <f>'Disinfection '!$B$4*60*60*24</f>
        <v>4320000</v>
      </c>
      <c r="O134" s="2">
        <f>E134/(Pump!$B$6*60)</f>
        <v>0</v>
      </c>
      <c r="P134" s="4">
        <f t="shared" si="9"/>
        <v>4320000</v>
      </c>
    </row>
    <row r="135">
      <c r="A135" s="106">
        <v>41767.0</v>
      </c>
      <c r="B135" s="107">
        <v>0.0</v>
      </c>
      <c r="C135" s="9">
        <f t="shared" si="2"/>
        <v>0</v>
      </c>
      <c r="D135" s="108">
        <f t="shared" si="3"/>
        <v>0</v>
      </c>
      <c r="E135" s="108">
        <f>IF(D135&gt;Collectionstorage!$B$11,Collectionstorage!$B$11,D135)</f>
        <v>0</v>
      </c>
      <c r="F135" s="108">
        <f t="shared" si="4"/>
        <v>0</v>
      </c>
      <c r="G135" s="108">
        <f t="shared" si="11"/>
        <v>45.3</v>
      </c>
      <c r="H135" s="109">
        <f>F135*(1000*9.81*Collectionstorage!$G$11+Collectionstorage!$G$13*Flowrate!$F$10*1000/(2*0.02)*Pump!$B$5^2+10*1000/2*Pump!$B$5^2+Filtration!$B$6*Pump!$B$5)</f>
        <v>0</v>
      </c>
      <c r="I135" s="9">
        <f>(F135*(1000*9.81*Collectionstorage!$G$11+Collectionstorage!$G$13*Flowrate!$F$10*1000/(2*0.02)*Pump!$B$5^2+10*1000/2*Pump!$B$5^2+Filtration!$B$6*Pump!$B$5)) / 0.72</f>
        <v>0</v>
      </c>
      <c r="J135" s="4">
        <f t="shared" si="5"/>
        <v>0</v>
      </c>
      <c r="K135" s="4">
        <f t="shared" si="6"/>
        <v>0</v>
      </c>
      <c r="L135" s="4">
        <f t="shared" si="7"/>
        <v>0</v>
      </c>
      <c r="M135">
        <f t="shared" si="8"/>
        <v>0</v>
      </c>
      <c r="N135" s="2">
        <f>'Disinfection '!$B$4*60*60*24</f>
        <v>4320000</v>
      </c>
      <c r="O135" s="2">
        <f>E135/(Pump!$B$6*60)</f>
        <v>0</v>
      </c>
      <c r="P135" s="4">
        <f t="shared" si="9"/>
        <v>4320000</v>
      </c>
    </row>
    <row r="136">
      <c r="A136" s="106">
        <v>41768.0</v>
      </c>
      <c r="B136" s="107">
        <v>0.0</v>
      </c>
      <c r="C136" s="9">
        <f t="shared" si="2"/>
        <v>0</v>
      </c>
      <c r="D136" s="108">
        <f t="shared" si="3"/>
        <v>0</v>
      </c>
      <c r="E136" s="108">
        <f>IF(D136&gt;Collectionstorage!$B$11,Collectionstorage!$B$11,D136)</f>
        <v>0</v>
      </c>
      <c r="F136" s="108">
        <f t="shared" si="4"/>
        <v>0</v>
      </c>
      <c r="G136" s="108">
        <f t="shared" si="11"/>
        <v>44.77</v>
      </c>
      <c r="H136" s="109">
        <f>F136*(1000*9.81*Collectionstorage!$G$11+Collectionstorage!$G$13*Flowrate!$F$10*1000/(2*0.02)*Pump!$B$5^2+10*1000/2*Pump!$B$5^2+Filtration!$B$6*Pump!$B$5)</f>
        <v>0</v>
      </c>
      <c r="I136" s="9">
        <f>(F136*(1000*9.81*Collectionstorage!$G$11+Collectionstorage!$G$13*Flowrate!$F$10*1000/(2*0.02)*Pump!$B$5^2+10*1000/2*Pump!$B$5^2+Filtration!$B$6*Pump!$B$5)) / 0.72</f>
        <v>0</v>
      </c>
      <c r="J136" s="4">
        <f t="shared" si="5"/>
        <v>0</v>
      </c>
      <c r="K136" s="4">
        <f t="shared" si="6"/>
        <v>0</v>
      </c>
      <c r="L136" s="4">
        <f t="shared" si="7"/>
        <v>0</v>
      </c>
      <c r="M136">
        <f t="shared" si="8"/>
        <v>0</v>
      </c>
      <c r="N136" s="2">
        <f>'Disinfection '!$B$4*60*60*24</f>
        <v>4320000</v>
      </c>
      <c r="O136" s="2">
        <f>E136/(Pump!$B$6*60)</f>
        <v>0</v>
      </c>
      <c r="P136" s="4">
        <f t="shared" si="9"/>
        <v>4320000</v>
      </c>
    </row>
    <row r="137">
      <c r="A137" s="106">
        <v>41769.0</v>
      </c>
      <c r="B137" s="107">
        <v>0.2</v>
      </c>
      <c r="C137" s="9">
        <f t="shared" si="2"/>
        <v>0.02</v>
      </c>
      <c r="D137" s="108">
        <f t="shared" si="3"/>
        <v>20</v>
      </c>
      <c r="E137" s="108">
        <f>IF(D137&gt;Collectionstorage!$B$11,Collectionstorage!$B$11,D137)</f>
        <v>20</v>
      </c>
      <c r="F137" s="108">
        <f t="shared" si="4"/>
        <v>0.02</v>
      </c>
      <c r="G137" s="108">
        <f t="shared" si="11"/>
        <v>44.26</v>
      </c>
      <c r="H137" s="109">
        <f>F137*(1000*9.81*Collectionstorage!$G$11+Collectionstorage!$G$13*Flowrate!$F$10*1000/(2*0.02)*Pump!$B$5^2+10*1000/2*Pump!$B$5^2+Filtration!$B$6*Pump!$B$5)</f>
        <v>4897.98216</v>
      </c>
      <c r="I137" s="9">
        <f>(F137*(1000*9.81*Collectionstorage!$G$11+Collectionstorage!$G$13*Flowrate!$F$10*1000/(2*0.02)*Pump!$B$5^2+10*1000/2*Pump!$B$5^2+Filtration!$B$6*Pump!$B$5)) / 0.72</f>
        <v>6802.753001</v>
      </c>
      <c r="J137" s="4">
        <f t="shared" si="5"/>
        <v>0.1</v>
      </c>
      <c r="K137" s="4">
        <f t="shared" si="6"/>
        <v>200000</v>
      </c>
      <c r="L137" s="4">
        <f t="shared" si="7"/>
        <v>0.2</v>
      </c>
      <c r="M137">
        <f t="shared" si="8"/>
        <v>4</v>
      </c>
      <c r="N137" s="2">
        <f>'Disinfection '!$B$4*60*60*24</f>
        <v>4320000</v>
      </c>
      <c r="O137" s="2">
        <f>E137/(Pump!$B$6*60)</f>
        <v>0.01200011514</v>
      </c>
      <c r="P137" s="4">
        <f t="shared" si="9"/>
        <v>4326802.753</v>
      </c>
    </row>
    <row r="138">
      <c r="A138" s="106">
        <v>41770.0</v>
      </c>
      <c r="B138" s="107">
        <v>0.0</v>
      </c>
      <c r="C138" s="9">
        <f t="shared" si="2"/>
        <v>0</v>
      </c>
      <c r="D138" s="108">
        <f t="shared" si="3"/>
        <v>0</v>
      </c>
      <c r="E138" s="108">
        <f>IF(D138&gt;Collectionstorage!$B$11,Collectionstorage!$B$11,D138)</f>
        <v>0</v>
      </c>
      <c r="F138" s="108">
        <f t="shared" si="4"/>
        <v>0</v>
      </c>
      <c r="G138" s="108">
        <f t="shared" si="11"/>
        <v>43.73</v>
      </c>
      <c r="H138" s="109">
        <f>F138*(1000*9.81*Collectionstorage!$G$11+Collectionstorage!$G$13*Flowrate!$F$10*1000/(2*0.02)*Pump!$B$5^2+10*1000/2*Pump!$B$5^2+Filtration!$B$6*Pump!$B$5)</f>
        <v>0</v>
      </c>
      <c r="I138" s="9">
        <f>(F138*(1000*9.81*Collectionstorage!$G$11+Collectionstorage!$G$13*Flowrate!$F$10*1000/(2*0.02)*Pump!$B$5^2+10*1000/2*Pump!$B$5^2+Filtration!$B$6*Pump!$B$5)) / 0.72</f>
        <v>0</v>
      </c>
      <c r="J138" s="4">
        <f t="shared" si="5"/>
        <v>0</v>
      </c>
      <c r="K138" s="4">
        <f t="shared" si="6"/>
        <v>0</v>
      </c>
      <c r="L138" s="4">
        <f t="shared" si="7"/>
        <v>0</v>
      </c>
      <c r="M138">
        <f t="shared" si="8"/>
        <v>0</v>
      </c>
      <c r="N138" s="2">
        <f>'Disinfection '!$B$4*60*60*24</f>
        <v>4320000</v>
      </c>
      <c r="O138" s="2">
        <f>E138/(Pump!$B$6*60)</f>
        <v>0</v>
      </c>
      <c r="P138" s="4">
        <f t="shared" si="9"/>
        <v>4320000</v>
      </c>
    </row>
    <row r="139">
      <c r="A139" s="106">
        <v>41771.0</v>
      </c>
      <c r="B139" s="107">
        <v>0.2</v>
      </c>
      <c r="C139" s="9">
        <f t="shared" si="2"/>
        <v>0.02</v>
      </c>
      <c r="D139" s="108">
        <f t="shared" si="3"/>
        <v>20</v>
      </c>
      <c r="E139" s="108">
        <f>IF(D139&gt;Collectionstorage!$B$11,Collectionstorage!$B$11,D139)</f>
        <v>20</v>
      </c>
      <c r="F139" s="108">
        <f t="shared" si="4"/>
        <v>0.02</v>
      </c>
      <c r="G139" s="108">
        <f t="shared" si="11"/>
        <v>43.22</v>
      </c>
      <c r="H139" s="109">
        <f>F139*(1000*9.81*Collectionstorage!$G$11+Collectionstorage!$G$13*Flowrate!$F$10*1000/(2*0.02)*Pump!$B$5^2+10*1000/2*Pump!$B$5^2+Filtration!$B$6*Pump!$B$5)</f>
        <v>4897.98216</v>
      </c>
      <c r="I139" s="9">
        <f>(F139*(1000*9.81*Collectionstorage!$G$11+Collectionstorage!$G$13*Flowrate!$F$10*1000/(2*0.02)*Pump!$B$5^2+10*1000/2*Pump!$B$5^2+Filtration!$B$6*Pump!$B$5)) / 0.72</f>
        <v>6802.753001</v>
      </c>
      <c r="J139" s="4">
        <f t="shared" si="5"/>
        <v>0.1</v>
      </c>
      <c r="K139" s="4">
        <f t="shared" si="6"/>
        <v>200000</v>
      </c>
      <c r="L139" s="4">
        <f t="shared" si="7"/>
        <v>0.2</v>
      </c>
      <c r="M139">
        <f t="shared" si="8"/>
        <v>4</v>
      </c>
      <c r="N139" s="2">
        <f>'Disinfection '!$B$4*60*60*24</f>
        <v>4320000</v>
      </c>
      <c r="O139" s="2">
        <f>E139/(Pump!$B$6*60)</f>
        <v>0.01200011514</v>
      </c>
      <c r="P139" s="4">
        <f t="shared" si="9"/>
        <v>4326802.753</v>
      </c>
    </row>
    <row r="140">
      <c r="A140" s="106">
        <v>41772.0</v>
      </c>
      <c r="B140" s="107">
        <v>0.0</v>
      </c>
      <c r="C140" s="9">
        <f t="shared" si="2"/>
        <v>0</v>
      </c>
      <c r="D140" s="108">
        <f t="shared" si="3"/>
        <v>0</v>
      </c>
      <c r="E140" s="108">
        <f>IF(D140&gt;Collectionstorage!$B$11,Collectionstorage!$B$11,D140)</f>
        <v>0</v>
      </c>
      <c r="F140" s="108">
        <f t="shared" si="4"/>
        <v>0</v>
      </c>
      <c r="G140" s="108">
        <f t="shared" si="11"/>
        <v>42.69</v>
      </c>
      <c r="H140" s="109">
        <f>F140*(1000*9.81*Collectionstorage!$G$11+Collectionstorage!$G$13*Flowrate!$F$10*1000/(2*0.02)*Pump!$B$5^2+10*1000/2*Pump!$B$5^2+Filtration!$B$6*Pump!$B$5)</f>
        <v>0</v>
      </c>
      <c r="I140" s="9">
        <f>(F140*(1000*9.81*Collectionstorage!$G$11+Collectionstorage!$G$13*Flowrate!$F$10*1000/(2*0.02)*Pump!$B$5^2+10*1000/2*Pump!$B$5^2+Filtration!$B$6*Pump!$B$5)) / 0.72</f>
        <v>0</v>
      </c>
      <c r="J140" s="4">
        <f t="shared" si="5"/>
        <v>0</v>
      </c>
      <c r="K140" s="4">
        <f t="shared" si="6"/>
        <v>0</v>
      </c>
      <c r="L140" s="4">
        <f t="shared" si="7"/>
        <v>0</v>
      </c>
      <c r="M140">
        <f t="shared" si="8"/>
        <v>0</v>
      </c>
      <c r="N140" s="2">
        <f>'Disinfection '!$B$4*60*60*24</f>
        <v>4320000</v>
      </c>
      <c r="O140" s="2">
        <f>E140/(Pump!$B$6*60)</f>
        <v>0</v>
      </c>
      <c r="P140" s="4">
        <f t="shared" si="9"/>
        <v>4320000</v>
      </c>
    </row>
    <row r="141">
      <c r="A141" s="106">
        <v>41773.0</v>
      </c>
      <c r="B141" s="107">
        <v>0.0</v>
      </c>
      <c r="C141" s="9">
        <f t="shared" si="2"/>
        <v>0</v>
      </c>
      <c r="D141" s="108">
        <f t="shared" si="3"/>
        <v>0</v>
      </c>
      <c r="E141" s="108">
        <f>IF(D141&gt;Collectionstorage!$B$11,Collectionstorage!$B$11,D141)</f>
        <v>0</v>
      </c>
      <c r="F141" s="108">
        <f t="shared" si="4"/>
        <v>0</v>
      </c>
      <c r="G141" s="108">
        <f t="shared" si="11"/>
        <v>42.16</v>
      </c>
      <c r="H141" s="109">
        <f>F141*(1000*9.81*Collectionstorage!$G$11+Collectionstorage!$G$13*Flowrate!$F$10*1000/(2*0.02)*Pump!$B$5^2+10*1000/2*Pump!$B$5^2+Filtration!$B$6*Pump!$B$5)</f>
        <v>0</v>
      </c>
      <c r="I141" s="9">
        <f>(F141*(1000*9.81*Collectionstorage!$G$11+Collectionstorage!$G$13*Flowrate!$F$10*1000/(2*0.02)*Pump!$B$5^2+10*1000/2*Pump!$B$5^2+Filtration!$B$6*Pump!$B$5)) / 0.72</f>
        <v>0</v>
      </c>
      <c r="J141" s="4">
        <f t="shared" si="5"/>
        <v>0</v>
      </c>
      <c r="K141" s="4">
        <f t="shared" si="6"/>
        <v>0</v>
      </c>
      <c r="L141" s="4">
        <f t="shared" si="7"/>
        <v>0</v>
      </c>
      <c r="M141">
        <f t="shared" si="8"/>
        <v>0</v>
      </c>
      <c r="N141" s="2">
        <f>'Disinfection '!$B$4*60*60*24</f>
        <v>4320000</v>
      </c>
      <c r="O141" s="2">
        <f>E141/(Pump!$B$6*60)</f>
        <v>0</v>
      </c>
      <c r="P141" s="4">
        <f t="shared" si="9"/>
        <v>4320000</v>
      </c>
    </row>
    <row r="142">
      <c r="A142" s="106">
        <v>41774.0</v>
      </c>
      <c r="B142" s="107">
        <v>0.0</v>
      </c>
      <c r="C142" s="9">
        <f t="shared" si="2"/>
        <v>0</v>
      </c>
      <c r="D142" s="108">
        <f t="shared" si="3"/>
        <v>0</v>
      </c>
      <c r="E142" s="108">
        <f>IF(D142&gt;Collectionstorage!$B$11,Collectionstorage!$B$11,D142)</f>
        <v>0</v>
      </c>
      <c r="F142" s="108">
        <f t="shared" si="4"/>
        <v>0</v>
      </c>
      <c r="G142" s="108">
        <f t="shared" si="11"/>
        <v>41.63</v>
      </c>
      <c r="H142" s="109">
        <f>F142*(1000*9.81*Collectionstorage!$G$11+Collectionstorage!$G$13*Flowrate!$F$10*1000/(2*0.02)*Pump!$B$5^2+10*1000/2*Pump!$B$5^2+Filtration!$B$6*Pump!$B$5)</f>
        <v>0</v>
      </c>
      <c r="I142" s="9">
        <f>(F142*(1000*9.81*Collectionstorage!$G$11+Collectionstorage!$G$13*Flowrate!$F$10*1000/(2*0.02)*Pump!$B$5^2+10*1000/2*Pump!$B$5^2+Filtration!$B$6*Pump!$B$5)) / 0.72</f>
        <v>0</v>
      </c>
      <c r="J142" s="4">
        <f t="shared" si="5"/>
        <v>0</v>
      </c>
      <c r="K142" s="4">
        <f t="shared" si="6"/>
        <v>0</v>
      </c>
      <c r="L142" s="4">
        <f t="shared" si="7"/>
        <v>0</v>
      </c>
      <c r="M142">
        <f t="shared" si="8"/>
        <v>0</v>
      </c>
      <c r="N142" s="2">
        <f>'Disinfection '!$B$4*60*60*24</f>
        <v>4320000</v>
      </c>
      <c r="O142" s="2">
        <f>E142/(Pump!$B$6*60)</f>
        <v>0</v>
      </c>
      <c r="P142" s="4">
        <f t="shared" si="9"/>
        <v>4320000</v>
      </c>
    </row>
    <row r="143">
      <c r="A143" s="106">
        <v>41775.0</v>
      </c>
      <c r="B143" s="107">
        <v>2.8</v>
      </c>
      <c r="C143" s="9">
        <f t="shared" si="2"/>
        <v>0.28</v>
      </c>
      <c r="D143" s="108">
        <f t="shared" si="3"/>
        <v>280</v>
      </c>
      <c r="E143" s="108">
        <f>IF(D143&gt;Collectionstorage!$B$11,Collectionstorage!$B$11,D143)</f>
        <v>280</v>
      </c>
      <c r="F143" s="108">
        <f t="shared" si="4"/>
        <v>0.28</v>
      </c>
      <c r="G143" s="108">
        <f t="shared" si="11"/>
        <v>41.38</v>
      </c>
      <c r="H143" s="109">
        <f>F143*(1000*9.81*Collectionstorage!$G$11+Collectionstorage!$G$13*Flowrate!$F$10*1000/(2*0.02)*Pump!$B$5^2+10*1000/2*Pump!$B$5^2+Filtration!$B$6*Pump!$B$5)</f>
        <v>68571.75025</v>
      </c>
      <c r="I143" s="9">
        <f>(F143*(1000*9.81*Collectionstorage!$G$11+Collectionstorage!$G$13*Flowrate!$F$10*1000/(2*0.02)*Pump!$B$5^2+10*1000/2*Pump!$B$5^2+Filtration!$B$6*Pump!$B$5)) / 0.72</f>
        <v>95238.54201</v>
      </c>
      <c r="J143" s="4">
        <f t="shared" si="5"/>
        <v>1.4</v>
      </c>
      <c r="K143" s="4">
        <f t="shared" si="6"/>
        <v>2800000</v>
      </c>
      <c r="L143" s="4">
        <f t="shared" si="7"/>
        <v>2.8</v>
      </c>
      <c r="M143">
        <f t="shared" si="8"/>
        <v>56</v>
      </c>
      <c r="N143" s="2">
        <f>'Disinfection '!$B$4*60*60*24</f>
        <v>4320000</v>
      </c>
      <c r="O143" s="2">
        <f>E143/(Pump!$B$6*60)</f>
        <v>0.168001612</v>
      </c>
      <c r="P143" s="4">
        <f t="shared" si="9"/>
        <v>4415238.542</v>
      </c>
    </row>
    <row r="144">
      <c r="A144" s="106">
        <v>41776.0</v>
      </c>
      <c r="B144" s="107">
        <v>0.0</v>
      </c>
      <c r="C144" s="9">
        <f t="shared" si="2"/>
        <v>0</v>
      </c>
      <c r="D144" s="108">
        <f t="shared" si="3"/>
        <v>0</v>
      </c>
      <c r="E144" s="108">
        <f>IF(D144&gt;Collectionstorage!$B$11,Collectionstorage!$B$11,D144)</f>
        <v>0</v>
      </c>
      <c r="F144" s="108">
        <f t="shared" si="4"/>
        <v>0</v>
      </c>
      <c r="G144" s="108">
        <f t="shared" si="11"/>
        <v>40.85</v>
      </c>
      <c r="H144" s="109">
        <f>F144*(1000*9.81*Collectionstorage!$G$11+Collectionstorage!$G$13*Flowrate!$F$10*1000/(2*0.02)*Pump!$B$5^2+10*1000/2*Pump!$B$5^2+Filtration!$B$6*Pump!$B$5)</f>
        <v>0</v>
      </c>
      <c r="I144" s="9">
        <f>(F144*(1000*9.81*Collectionstorage!$G$11+Collectionstorage!$G$13*Flowrate!$F$10*1000/(2*0.02)*Pump!$B$5^2+10*1000/2*Pump!$B$5^2+Filtration!$B$6*Pump!$B$5)) / 0.72</f>
        <v>0</v>
      </c>
      <c r="J144" s="4">
        <f t="shared" si="5"/>
        <v>0</v>
      </c>
      <c r="K144" s="4">
        <f t="shared" si="6"/>
        <v>0</v>
      </c>
      <c r="L144" s="4">
        <f t="shared" si="7"/>
        <v>0</v>
      </c>
      <c r="M144">
        <f t="shared" si="8"/>
        <v>0</v>
      </c>
      <c r="N144" s="2">
        <f>'Disinfection '!$B$4*60*60*24</f>
        <v>4320000</v>
      </c>
      <c r="O144" s="2">
        <f>E144/(Pump!$B$6*60)</f>
        <v>0</v>
      </c>
      <c r="P144" s="4">
        <f t="shared" si="9"/>
        <v>4320000</v>
      </c>
    </row>
    <row r="145">
      <c r="A145" s="106">
        <v>41777.0</v>
      </c>
      <c r="B145" s="107">
        <v>0.0</v>
      </c>
      <c r="C145" s="9">
        <f t="shared" si="2"/>
        <v>0</v>
      </c>
      <c r="D145" s="108">
        <f t="shared" si="3"/>
        <v>0</v>
      </c>
      <c r="E145" s="108">
        <f>IF(D145&gt;Collectionstorage!$B$11,Collectionstorage!$B$11,D145)</f>
        <v>0</v>
      </c>
      <c r="F145" s="108">
        <f t="shared" si="4"/>
        <v>0</v>
      </c>
      <c r="G145" s="108">
        <f t="shared" si="11"/>
        <v>40.32</v>
      </c>
      <c r="H145" s="109">
        <f>F145*(1000*9.81*Collectionstorage!$G$11+Collectionstorage!$G$13*Flowrate!$F$10*1000/(2*0.02)*Pump!$B$5^2+10*1000/2*Pump!$B$5^2+Filtration!$B$6*Pump!$B$5)</f>
        <v>0</v>
      </c>
      <c r="I145" s="9">
        <f>(F145*(1000*9.81*Collectionstorage!$G$11+Collectionstorage!$G$13*Flowrate!$F$10*1000/(2*0.02)*Pump!$B$5^2+10*1000/2*Pump!$B$5^2+Filtration!$B$6*Pump!$B$5)) / 0.72</f>
        <v>0</v>
      </c>
      <c r="J145" s="4">
        <f t="shared" si="5"/>
        <v>0</v>
      </c>
      <c r="K145" s="4">
        <f t="shared" si="6"/>
        <v>0</v>
      </c>
      <c r="L145" s="4">
        <f t="shared" si="7"/>
        <v>0</v>
      </c>
      <c r="M145">
        <f t="shared" si="8"/>
        <v>0</v>
      </c>
      <c r="N145" s="2">
        <f>'Disinfection '!$B$4*60*60*24</f>
        <v>4320000</v>
      </c>
      <c r="O145" s="2">
        <f>E145/(Pump!$B$6*60)</f>
        <v>0</v>
      </c>
      <c r="P145" s="4">
        <f t="shared" si="9"/>
        <v>4320000</v>
      </c>
    </row>
    <row r="146">
      <c r="A146" s="106">
        <v>41778.0</v>
      </c>
      <c r="B146" s="107">
        <v>0.0</v>
      </c>
      <c r="C146" s="9">
        <f t="shared" si="2"/>
        <v>0</v>
      </c>
      <c r="D146" s="108">
        <f t="shared" si="3"/>
        <v>0</v>
      </c>
      <c r="E146" s="108">
        <f>IF(D146&gt;Collectionstorage!$B$11,Collectionstorage!$B$11,D146)</f>
        <v>0</v>
      </c>
      <c r="F146" s="108">
        <f t="shared" si="4"/>
        <v>0</v>
      </c>
      <c r="G146" s="108">
        <f t="shared" si="11"/>
        <v>39.79</v>
      </c>
      <c r="H146" s="109">
        <f>F146*(1000*9.81*Collectionstorage!$G$11+Collectionstorage!$G$13*Flowrate!$F$10*1000/(2*0.02)*Pump!$B$5^2+10*1000/2*Pump!$B$5^2+Filtration!$B$6*Pump!$B$5)</f>
        <v>0</v>
      </c>
      <c r="I146" s="9">
        <f>(F146*(1000*9.81*Collectionstorage!$G$11+Collectionstorage!$G$13*Flowrate!$F$10*1000/(2*0.02)*Pump!$B$5^2+10*1000/2*Pump!$B$5^2+Filtration!$B$6*Pump!$B$5)) / 0.72</f>
        <v>0</v>
      </c>
      <c r="J146" s="4">
        <f t="shared" si="5"/>
        <v>0</v>
      </c>
      <c r="K146" s="4">
        <f t="shared" si="6"/>
        <v>0</v>
      </c>
      <c r="L146" s="4">
        <f t="shared" si="7"/>
        <v>0</v>
      </c>
      <c r="M146">
        <f t="shared" si="8"/>
        <v>0</v>
      </c>
      <c r="N146" s="2">
        <f>'Disinfection '!$B$4*60*60*24</f>
        <v>4320000</v>
      </c>
      <c r="O146" s="2">
        <f>E146/(Pump!$B$6*60)</f>
        <v>0</v>
      </c>
      <c r="P146" s="4">
        <f t="shared" si="9"/>
        <v>4320000</v>
      </c>
    </row>
    <row r="147">
      <c r="A147" s="106">
        <v>41779.0</v>
      </c>
      <c r="B147" s="107">
        <v>0.0</v>
      </c>
      <c r="C147" s="9">
        <f t="shared" si="2"/>
        <v>0</v>
      </c>
      <c r="D147" s="108">
        <f t="shared" si="3"/>
        <v>0</v>
      </c>
      <c r="E147" s="108">
        <f>IF(D147&gt;Collectionstorage!$B$11,Collectionstorage!$B$11,D147)</f>
        <v>0</v>
      </c>
      <c r="F147" s="108">
        <f t="shared" si="4"/>
        <v>0</v>
      </c>
      <c r="G147" s="108">
        <f t="shared" si="11"/>
        <v>39.26</v>
      </c>
      <c r="H147" s="109">
        <f>F147*(1000*9.81*Collectionstorage!$G$11+Collectionstorage!$G$13*Flowrate!$F$10*1000/(2*0.02)*Pump!$B$5^2+10*1000/2*Pump!$B$5^2+Filtration!$B$6*Pump!$B$5)</f>
        <v>0</v>
      </c>
      <c r="I147" s="9">
        <f>(F147*(1000*9.81*Collectionstorage!$G$11+Collectionstorage!$G$13*Flowrate!$F$10*1000/(2*0.02)*Pump!$B$5^2+10*1000/2*Pump!$B$5^2+Filtration!$B$6*Pump!$B$5)) / 0.72</f>
        <v>0</v>
      </c>
      <c r="J147" s="4">
        <f t="shared" si="5"/>
        <v>0</v>
      </c>
      <c r="K147" s="4">
        <f t="shared" si="6"/>
        <v>0</v>
      </c>
      <c r="L147" s="4">
        <f t="shared" si="7"/>
        <v>0</v>
      </c>
      <c r="M147">
        <f t="shared" si="8"/>
        <v>0</v>
      </c>
      <c r="N147" s="2">
        <f>'Disinfection '!$B$4*60*60*24</f>
        <v>4320000</v>
      </c>
      <c r="O147" s="2">
        <f>E147/(Pump!$B$6*60)</f>
        <v>0</v>
      </c>
      <c r="P147" s="4">
        <f t="shared" si="9"/>
        <v>4320000</v>
      </c>
    </row>
    <row r="148">
      <c r="A148" s="106">
        <v>41780.0</v>
      </c>
      <c r="B148" s="107">
        <v>8.2</v>
      </c>
      <c r="C148" s="9">
        <f t="shared" si="2"/>
        <v>0.82</v>
      </c>
      <c r="D148" s="108">
        <f t="shared" si="3"/>
        <v>820</v>
      </c>
      <c r="E148" s="108">
        <f>IF(D148&gt;Collectionstorage!$B$11,Collectionstorage!$B$11,D148)</f>
        <v>820</v>
      </c>
      <c r="F148" s="108">
        <f t="shared" si="4"/>
        <v>0.82</v>
      </c>
      <c r="G148" s="108">
        <f t="shared" si="11"/>
        <v>39.55</v>
      </c>
      <c r="H148" s="109">
        <f>F148*(1000*9.81*Collectionstorage!$G$11+Collectionstorage!$G$13*Flowrate!$F$10*1000/(2*0.02)*Pump!$B$5^2+10*1000/2*Pump!$B$5^2+Filtration!$B$6*Pump!$B$5)</f>
        <v>200817.2686</v>
      </c>
      <c r="I148" s="9">
        <f>(F148*(1000*9.81*Collectionstorage!$G$11+Collectionstorage!$G$13*Flowrate!$F$10*1000/(2*0.02)*Pump!$B$5^2+10*1000/2*Pump!$B$5^2+Filtration!$B$6*Pump!$B$5)) / 0.72</f>
        <v>278912.873</v>
      </c>
      <c r="J148" s="4">
        <f t="shared" si="5"/>
        <v>4.1</v>
      </c>
      <c r="K148" s="4">
        <f t="shared" si="6"/>
        <v>8200000</v>
      </c>
      <c r="L148" s="4">
        <f t="shared" si="7"/>
        <v>8.2</v>
      </c>
      <c r="M148">
        <f t="shared" si="8"/>
        <v>164</v>
      </c>
      <c r="N148" s="2">
        <f>'Disinfection '!$B$4*60*60*24</f>
        <v>4320000</v>
      </c>
      <c r="O148" s="2">
        <f>E148/(Pump!$B$6*60)</f>
        <v>0.4920047207</v>
      </c>
      <c r="P148" s="4">
        <f t="shared" si="9"/>
        <v>4598912.873</v>
      </c>
    </row>
    <row r="149">
      <c r="A149" s="106">
        <v>41781.0</v>
      </c>
      <c r="B149" s="107">
        <v>29.6</v>
      </c>
      <c r="C149" s="9">
        <f t="shared" si="2"/>
        <v>2.96</v>
      </c>
      <c r="D149" s="108">
        <f t="shared" si="3"/>
        <v>2960</v>
      </c>
      <c r="E149" s="108">
        <f>IF(D149&gt;Collectionstorage!$B$11,Collectionstorage!$B$11,D149)</f>
        <v>2500</v>
      </c>
      <c r="F149" s="108">
        <f t="shared" si="4"/>
        <v>2.5</v>
      </c>
      <c r="G149" s="108">
        <f t="shared" si="11"/>
        <v>41.52</v>
      </c>
      <c r="H149" s="109">
        <f>F149*(1000*9.81*Collectionstorage!$G$11+Collectionstorage!$G$13*Flowrate!$F$10*1000/(2*0.02)*Pump!$B$5^2+10*1000/2*Pump!$B$5^2+Filtration!$B$6*Pump!$B$5)</f>
        <v>612247.77</v>
      </c>
      <c r="I149" s="9">
        <f>(F149*(1000*9.81*Collectionstorage!$G$11+Collectionstorage!$G$13*Flowrate!$F$10*1000/(2*0.02)*Pump!$B$5^2+10*1000/2*Pump!$B$5^2+Filtration!$B$6*Pump!$B$5)) / 0.72</f>
        <v>850344.1251</v>
      </c>
      <c r="J149" s="4">
        <f t="shared" si="5"/>
        <v>12.5</v>
      </c>
      <c r="K149" s="4">
        <f t="shared" si="6"/>
        <v>25000000</v>
      </c>
      <c r="L149" s="4">
        <f t="shared" si="7"/>
        <v>25</v>
      </c>
      <c r="M149">
        <f t="shared" si="8"/>
        <v>500</v>
      </c>
      <c r="N149" s="2">
        <f>'Disinfection '!$B$4*60*60*24</f>
        <v>4320000</v>
      </c>
      <c r="O149" s="2">
        <f>E149/(Pump!$B$6*60)</f>
        <v>1.500014392</v>
      </c>
      <c r="P149" s="4">
        <f t="shared" si="9"/>
        <v>5170344.125</v>
      </c>
    </row>
    <row r="150">
      <c r="A150" s="106">
        <v>41782.0</v>
      </c>
      <c r="B150" s="107">
        <v>0.8</v>
      </c>
      <c r="C150" s="9">
        <f t="shared" si="2"/>
        <v>0.08</v>
      </c>
      <c r="D150" s="108">
        <f t="shared" si="3"/>
        <v>80</v>
      </c>
      <c r="E150" s="108">
        <f>IF(D150&gt;Collectionstorage!$B$11,Collectionstorage!$B$11,D150)</f>
        <v>80</v>
      </c>
      <c r="F150" s="108">
        <f t="shared" si="4"/>
        <v>0.08</v>
      </c>
      <c r="G150" s="108">
        <f t="shared" si="11"/>
        <v>41.07</v>
      </c>
      <c r="H150" s="109">
        <f>F150*(1000*9.81*Collectionstorage!$G$11+Collectionstorage!$G$13*Flowrate!$F$10*1000/(2*0.02)*Pump!$B$5^2+10*1000/2*Pump!$B$5^2+Filtration!$B$6*Pump!$B$5)</f>
        <v>19591.92864</v>
      </c>
      <c r="I150" s="9">
        <f>(F150*(1000*9.81*Collectionstorage!$G$11+Collectionstorage!$G$13*Flowrate!$F$10*1000/(2*0.02)*Pump!$B$5^2+10*1000/2*Pump!$B$5^2+Filtration!$B$6*Pump!$B$5)) / 0.72</f>
        <v>27211.012</v>
      </c>
      <c r="J150" s="4">
        <f t="shared" si="5"/>
        <v>0.4</v>
      </c>
      <c r="K150" s="4">
        <f t="shared" si="6"/>
        <v>800000</v>
      </c>
      <c r="L150" s="4">
        <f t="shared" si="7"/>
        <v>0.8</v>
      </c>
      <c r="M150">
        <f t="shared" si="8"/>
        <v>16</v>
      </c>
      <c r="N150" s="2">
        <f>'Disinfection '!$B$4*60*60*24</f>
        <v>4320000</v>
      </c>
      <c r="O150" s="2">
        <f>E150/(Pump!$B$6*60)</f>
        <v>0.04800046056</v>
      </c>
      <c r="P150" s="4">
        <f t="shared" si="9"/>
        <v>4347211.012</v>
      </c>
    </row>
    <row r="151">
      <c r="A151" s="106">
        <v>41783.0</v>
      </c>
      <c r="B151" s="107">
        <v>5.2</v>
      </c>
      <c r="C151" s="9">
        <f t="shared" si="2"/>
        <v>0.52</v>
      </c>
      <c r="D151" s="108">
        <f t="shared" si="3"/>
        <v>520</v>
      </c>
      <c r="E151" s="108">
        <f>IF(D151&gt;Collectionstorage!$B$11,Collectionstorage!$B$11,D151)</f>
        <v>520</v>
      </c>
      <c r="F151" s="108">
        <f t="shared" si="4"/>
        <v>0.52</v>
      </c>
      <c r="G151" s="108">
        <f t="shared" si="11"/>
        <v>41.06</v>
      </c>
      <c r="H151" s="109">
        <f>F151*(1000*9.81*Collectionstorage!$G$11+Collectionstorage!$G$13*Flowrate!$F$10*1000/(2*0.02)*Pump!$B$5^2+10*1000/2*Pump!$B$5^2+Filtration!$B$6*Pump!$B$5)</f>
        <v>127347.5362</v>
      </c>
      <c r="I151" s="9">
        <f>(F151*(1000*9.81*Collectionstorage!$G$11+Collectionstorage!$G$13*Flowrate!$F$10*1000/(2*0.02)*Pump!$B$5^2+10*1000/2*Pump!$B$5^2+Filtration!$B$6*Pump!$B$5)) / 0.72</f>
        <v>176871.578</v>
      </c>
      <c r="J151" s="4">
        <f t="shared" si="5"/>
        <v>2.6</v>
      </c>
      <c r="K151" s="4">
        <f t="shared" si="6"/>
        <v>5200000</v>
      </c>
      <c r="L151" s="4">
        <f t="shared" si="7"/>
        <v>5.2</v>
      </c>
      <c r="M151">
        <f t="shared" si="8"/>
        <v>104</v>
      </c>
      <c r="N151" s="2">
        <f>'Disinfection '!$B$4*60*60*24</f>
        <v>4320000</v>
      </c>
      <c r="O151" s="2">
        <f>E151/(Pump!$B$6*60)</f>
        <v>0.3120029936</v>
      </c>
      <c r="P151" s="4">
        <f t="shared" si="9"/>
        <v>4496871.578</v>
      </c>
    </row>
    <row r="152">
      <c r="A152" s="106">
        <v>41784.0</v>
      </c>
      <c r="B152" s="107">
        <v>23.4</v>
      </c>
      <c r="C152" s="9">
        <f t="shared" si="2"/>
        <v>2.34</v>
      </c>
      <c r="D152" s="108">
        <f t="shared" si="3"/>
        <v>2340</v>
      </c>
      <c r="E152" s="108">
        <f>IF(D152&gt;Collectionstorage!$B$11,Collectionstorage!$B$11,D152)</f>
        <v>2340</v>
      </c>
      <c r="F152" s="108">
        <f t="shared" si="4"/>
        <v>2.34</v>
      </c>
      <c r="G152" s="108">
        <f t="shared" si="11"/>
        <v>42.87</v>
      </c>
      <c r="H152" s="109">
        <f>F152*(1000*9.81*Collectionstorage!$G$11+Collectionstorage!$G$13*Flowrate!$F$10*1000/(2*0.02)*Pump!$B$5^2+10*1000/2*Pump!$B$5^2+Filtration!$B$6*Pump!$B$5)</f>
        <v>573063.9128</v>
      </c>
      <c r="I152" s="9">
        <f>(F152*(1000*9.81*Collectionstorage!$G$11+Collectionstorage!$G$13*Flowrate!$F$10*1000/(2*0.02)*Pump!$B$5^2+10*1000/2*Pump!$B$5^2+Filtration!$B$6*Pump!$B$5)) / 0.72</f>
        <v>795922.1011</v>
      </c>
      <c r="J152" s="4">
        <f t="shared" si="5"/>
        <v>11.7</v>
      </c>
      <c r="K152" s="4">
        <f t="shared" si="6"/>
        <v>23400000</v>
      </c>
      <c r="L152" s="4">
        <f t="shared" si="7"/>
        <v>23.4</v>
      </c>
      <c r="M152">
        <f t="shared" si="8"/>
        <v>468</v>
      </c>
      <c r="N152" s="2">
        <f>'Disinfection '!$B$4*60*60*24</f>
        <v>4320000</v>
      </c>
      <c r="O152" s="2">
        <f>E152/(Pump!$B$6*60)</f>
        <v>1.404013471</v>
      </c>
      <c r="P152" s="4">
        <f t="shared" si="9"/>
        <v>5115922.101</v>
      </c>
    </row>
    <row r="153">
      <c r="A153" s="106">
        <v>41785.0</v>
      </c>
      <c r="B153" s="107">
        <v>0.0</v>
      </c>
      <c r="C153" s="9">
        <f t="shared" si="2"/>
        <v>0</v>
      </c>
      <c r="D153" s="108">
        <f t="shared" si="3"/>
        <v>0</v>
      </c>
      <c r="E153" s="108">
        <f>IF(D153&gt;Collectionstorage!$B$11,Collectionstorage!$B$11,D153)</f>
        <v>0</v>
      </c>
      <c r="F153" s="108">
        <f t="shared" si="4"/>
        <v>0</v>
      </c>
      <c r="G153" s="108">
        <f t="shared" si="11"/>
        <v>42.34</v>
      </c>
      <c r="H153" s="109">
        <f>F153*(1000*9.81*Collectionstorage!$G$11+Collectionstorage!$G$13*Flowrate!$F$10*1000/(2*0.02)*Pump!$B$5^2+10*1000/2*Pump!$B$5^2+Filtration!$B$6*Pump!$B$5)</f>
        <v>0</v>
      </c>
      <c r="I153" s="9">
        <f>(F153*(1000*9.81*Collectionstorage!$G$11+Collectionstorage!$G$13*Flowrate!$F$10*1000/(2*0.02)*Pump!$B$5^2+10*1000/2*Pump!$B$5^2+Filtration!$B$6*Pump!$B$5)) / 0.72</f>
        <v>0</v>
      </c>
      <c r="J153" s="4">
        <f t="shared" si="5"/>
        <v>0</v>
      </c>
      <c r="K153" s="4">
        <f t="shared" si="6"/>
        <v>0</v>
      </c>
      <c r="L153" s="4">
        <f t="shared" si="7"/>
        <v>0</v>
      </c>
      <c r="M153">
        <f t="shared" si="8"/>
        <v>0</v>
      </c>
      <c r="N153" s="2">
        <f>'Disinfection '!$B$4*60*60*24</f>
        <v>4320000</v>
      </c>
      <c r="O153" s="2">
        <f>E153/(Pump!$B$6*60)</f>
        <v>0</v>
      </c>
      <c r="P153" s="4">
        <f t="shared" si="9"/>
        <v>4320000</v>
      </c>
    </row>
    <row r="154">
      <c r="A154" s="106">
        <v>41786.0</v>
      </c>
      <c r="B154" s="107">
        <v>4.4</v>
      </c>
      <c r="C154" s="9">
        <f t="shared" si="2"/>
        <v>0.44</v>
      </c>
      <c r="D154" s="108">
        <f t="shared" si="3"/>
        <v>440</v>
      </c>
      <c r="E154" s="108">
        <f>IF(D154&gt;Collectionstorage!$B$11,Collectionstorage!$B$11,D154)</f>
        <v>440</v>
      </c>
      <c r="F154" s="108">
        <f t="shared" si="4"/>
        <v>0.44</v>
      </c>
      <c r="G154" s="108">
        <f t="shared" si="11"/>
        <v>42.25</v>
      </c>
      <c r="H154" s="109">
        <f>F154*(1000*9.81*Collectionstorage!$G$11+Collectionstorage!$G$13*Flowrate!$F$10*1000/(2*0.02)*Pump!$B$5^2+10*1000/2*Pump!$B$5^2+Filtration!$B$6*Pump!$B$5)</f>
        <v>107755.6075</v>
      </c>
      <c r="I154" s="9">
        <f>(F154*(1000*9.81*Collectionstorage!$G$11+Collectionstorage!$G$13*Flowrate!$F$10*1000/(2*0.02)*Pump!$B$5^2+10*1000/2*Pump!$B$5^2+Filtration!$B$6*Pump!$B$5)) / 0.72</f>
        <v>149660.566</v>
      </c>
      <c r="J154" s="4">
        <f t="shared" si="5"/>
        <v>2.2</v>
      </c>
      <c r="K154" s="4">
        <f t="shared" si="6"/>
        <v>4400000</v>
      </c>
      <c r="L154" s="4">
        <f t="shared" si="7"/>
        <v>4.4</v>
      </c>
      <c r="M154">
        <f t="shared" si="8"/>
        <v>88</v>
      </c>
      <c r="N154" s="2">
        <f>'Disinfection '!$B$4*60*60*24</f>
        <v>4320000</v>
      </c>
      <c r="O154" s="2">
        <f>E154/(Pump!$B$6*60)</f>
        <v>0.2640025331</v>
      </c>
      <c r="P154" s="4">
        <f t="shared" si="9"/>
        <v>4469660.566</v>
      </c>
    </row>
    <row r="155">
      <c r="A155" s="106">
        <v>41787.0</v>
      </c>
      <c r="B155" s="107">
        <v>0.0</v>
      </c>
      <c r="C155" s="9">
        <f t="shared" si="2"/>
        <v>0</v>
      </c>
      <c r="D155" s="108">
        <f t="shared" si="3"/>
        <v>0</v>
      </c>
      <c r="E155" s="108">
        <f>IF(D155&gt;Collectionstorage!$B$11,Collectionstorage!$B$11,D155)</f>
        <v>0</v>
      </c>
      <c r="F155" s="108">
        <f t="shared" si="4"/>
        <v>0</v>
      </c>
      <c r="G155" s="108">
        <f t="shared" si="11"/>
        <v>41.72</v>
      </c>
      <c r="H155" s="109">
        <f>F155*(1000*9.81*Collectionstorage!$G$11+Collectionstorage!$G$13*Flowrate!$F$10*1000/(2*0.02)*Pump!$B$5^2+10*1000/2*Pump!$B$5^2+Filtration!$B$6*Pump!$B$5)</f>
        <v>0</v>
      </c>
      <c r="I155" s="9">
        <f>(F155*(1000*9.81*Collectionstorage!$G$11+Collectionstorage!$G$13*Flowrate!$F$10*1000/(2*0.02)*Pump!$B$5^2+10*1000/2*Pump!$B$5^2+Filtration!$B$6*Pump!$B$5)) / 0.72</f>
        <v>0</v>
      </c>
      <c r="J155" s="4">
        <f t="shared" si="5"/>
        <v>0</v>
      </c>
      <c r="K155" s="4">
        <f t="shared" si="6"/>
        <v>0</v>
      </c>
      <c r="L155" s="4">
        <f t="shared" si="7"/>
        <v>0</v>
      </c>
      <c r="M155">
        <f t="shared" si="8"/>
        <v>0</v>
      </c>
      <c r="N155" s="2">
        <f>'Disinfection '!$B$4*60*60*24</f>
        <v>4320000</v>
      </c>
      <c r="O155" s="2">
        <f>E155/(Pump!$B$6*60)</f>
        <v>0</v>
      </c>
      <c r="P155" s="4">
        <f t="shared" si="9"/>
        <v>4320000</v>
      </c>
    </row>
    <row r="156">
      <c r="A156" s="106">
        <v>41788.0</v>
      </c>
      <c r="B156" s="107">
        <v>0.0</v>
      </c>
      <c r="C156" s="9">
        <f t="shared" si="2"/>
        <v>0</v>
      </c>
      <c r="D156" s="108">
        <f t="shared" si="3"/>
        <v>0</v>
      </c>
      <c r="E156" s="108">
        <f>IF(D156&gt;Collectionstorage!$B$11,Collectionstorage!$B$11,D156)</f>
        <v>0</v>
      </c>
      <c r="F156" s="108">
        <f t="shared" si="4"/>
        <v>0</v>
      </c>
      <c r="G156" s="108">
        <f t="shared" si="11"/>
        <v>41.19</v>
      </c>
      <c r="H156" s="109">
        <f>F156*(1000*9.81*Collectionstorage!$G$11+Collectionstorage!$G$13*Flowrate!$F$10*1000/(2*0.02)*Pump!$B$5^2+10*1000/2*Pump!$B$5^2+Filtration!$B$6*Pump!$B$5)</f>
        <v>0</v>
      </c>
      <c r="I156" s="9">
        <f>(F156*(1000*9.81*Collectionstorage!$G$11+Collectionstorage!$G$13*Flowrate!$F$10*1000/(2*0.02)*Pump!$B$5^2+10*1000/2*Pump!$B$5^2+Filtration!$B$6*Pump!$B$5)) / 0.72</f>
        <v>0</v>
      </c>
      <c r="J156" s="4">
        <f t="shared" si="5"/>
        <v>0</v>
      </c>
      <c r="K156" s="4">
        <f t="shared" si="6"/>
        <v>0</v>
      </c>
      <c r="L156" s="4">
        <f t="shared" si="7"/>
        <v>0</v>
      </c>
      <c r="M156">
        <f t="shared" si="8"/>
        <v>0</v>
      </c>
      <c r="N156" s="2">
        <f>'Disinfection '!$B$4*60*60*24</f>
        <v>4320000</v>
      </c>
      <c r="O156" s="2">
        <f>E156/(Pump!$B$6*60)</f>
        <v>0</v>
      </c>
      <c r="P156" s="4">
        <f t="shared" si="9"/>
        <v>4320000</v>
      </c>
    </row>
    <row r="157">
      <c r="A157" s="106">
        <v>41789.0</v>
      </c>
      <c r="B157" s="107">
        <v>0.0</v>
      </c>
      <c r="C157" s="9">
        <f t="shared" si="2"/>
        <v>0</v>
      </c>
      <c r="D157" s="108">
        <f t="shared" si="3"/>
        <v>0</v>
      </c>
      <c r="E157" s="108">
        <f>IF(D157&gt;Collectionstorage!$B$11,Collectionstorage!$B$11,D157)</f>
        <v>0</v>
      </c>
      <c r="F157" s="108">
        <f t="shared" si="4"/>
        <v>0</v>
      </c>
      <c r="G157" s="108">
        <f t="shared" si="11"/>
        <v>40.66</v>
      </c>
      <c r="H157" s="109">
        <f>F157*(1000*9.81*Collectionstorage!$G$11+Collectionstorage!$G$13*Flowrate!$F$10*1000/(2*0.02)*Pump!$B$5^2+10*1000/2*Pump!$B$5^2+Filtration!$B$6*Pump!$B$5)</f>
        <v>0</v>
      </c>
      <c r="I157" s="9">
        <f>(F157*(1000*9.81*Collectionstorage!$G$11+Collectionstorage!$G$13*Flowrate!$F$10*1000/(2*0.02)*Pump!$B$5^2+10*1000/2*Pump!$B$5^2+Filtration!$B$6*Pump!$B$5)) / 0.72</f>
        <v>0</v>
      </c>
      <c r="J157" s="4">
        <f t="shared" si="5"/>
        <v>0</v>
      </c>
      <c r="K157" s="4">
        <f t="shared" si="6"/>
        <v>0</v>
      </c>
      <c r="L157" s="4">
        <f t="shared" si="7"/>
        <v>0</v>
      </c>
      <c r="M157">
        <f t="shared" si="8"/>
        <v>0</v>
      </c>
      <c r="N157" s="2">
        <f>'Disinfection '!$B$4*60*60*24</f>
        <v>4320000</v>
      </c>
      <c r="O157" s="2">
        <f>E157/(Pump!$B$6*60)</f>
        <v>0</v>
      </c>
      <c r="P157" s="4">
        <f t="shared" si="9"/>
        <v>4320000</v>
      </c>
    </row>
    <row r="158">
      <c r="A158" s="106">
        <v>41790.0</v>
      </c>
      <c r="B158" s="107">
        <v>0.0</v>
      </c>
      <c r="C158" s="9">
        <f t="shared" si="2"/>
        <v>0</v>
      </c>
      <c r="D158" s="108">
        <f t="shared" si="3"/>
        <v>0</v>
      </c>
      <c r="E158" s="108">
        <f>IF(D158&gt;Collectionstorage!$B$11,Collectionstorage!$B$11,D158)</f>
        <v>0</v>
      </c>
      <c r="F158" s="108">
        <f t="shared" si="4"/>
        <v>0</v>
      </c>
      <c r="G158" s="108">
        <f t="shared" si="11"/>
        <v>40.13</v>
      </c>
      <c r="H158" s="109">
        <f>F158*(1000*9.81*Collectionstorage!$G$11+Collectionstorage!$G$13*Flowrate!$F$10*1000/(2*0.02)*Pump!$B$5^2+10*1000/2*Pump!$B$5^2+Filtration!$B$6*Pump!$B$5)</f>
        <v>0</v>
      </c>
      <c r="I158" s="9">
        <f>(F158*(1000*9.81*Collectionstorage!$G$11+Collectionstorage!$G$13*Flowrate!$F$10*1000/(2*0.02)*Pump!$B$5^2+10*1000/2*Pump!$B$5^2+Filtration!$B$6*Pump!$B$5)) / 0.72</f>
        <v>0</v>
      </c>
      <c r="J158" s="4">
        <f t="shared" si="5"/>
        <v>0</v>
      </c>
      <c r="K158" s="4">
        <f t="shared" si="6"/>
        <v>0</v>
      </c>
      <c r="L158" s="4">
        <f t="shared" si="7"/>
        <v>0</v>
      </c>
      <c r="M158">
        <f t="shared" si="8"/>
        <v>0</v>
      </c>
      <c r="N158" s="2">
        <f>'Disinfection '!$B$4*60*60*24</f>
        <v>4320000</v>
      </c>
      <c r="O158" s="2">
        <f>E158/(Pump!$B$6*60)</f>
        <v>0</v>
      </c>
      <c r="P158" s="4">
        <f t="shared" si="9"/>
        <v>4320000</v>
      </c>
    </row>
    <row r="159">
      <c r="A159" s="106">
        <v>41791.0</v>
      </c>
      <c r="B159" s="107">
        <v>0.0</v>
      </c>
      <c r="C159" s="9">
        <f t="shared" si="2"/>
        <v>0</v>
      </c>
      <c r="D159" s="108">
        <f t="shared" si="3"/>
        <v>0</v>
      </c>
      <c r="E159" s="108">
        <f>IF(D159&gt;Collectionstorage!$B$11,Collectionstorage!$B$11,D159)</f>
        <v>0</v>
      </c>
      <c r="F159" s="108">
        <f t="shared" si="4"/>
        <v>0</v>
      </c>
      <c r="G159" s="108">
        <f t="shared" si="11"/>
        <v>39.6</v>
      </c>
      <c r="H159" s="109">
        <f>F159*(1000*9.81*Collectionstorage!$G$11+Collectionstorage!$G$13*Flowrate!$F$10*1000/(2*0.02)*Pump!$B$5^2+10*1000/2*Pump!$B$5^2+Filtration!$B$6*Pump!$B$5)</f>
        <v>0</v>
      </c>
      <c r="I159" s="9">
        <f>(F159*(1000*9.81*Collectionstorage!$G$11+Collectionstorage!$G$13*Flowrate!$F$10*1000/(2*0.02)*Pump!$B$5^2+10*1000/2*Pump!$B$5^2+Filtration!$B$6*Pump!$B$5)) / 0.72</f>
        <v>0</v>
      </c>
      <c r="J159" s="4">
        <f t="shared" si="5"/>
        <v>0</v>
      </c>
      <c r="K159" s="4">
        <f t="shared" si="6"/>
        <v>0</v>
      </c>
      <c r="L159" s="4">
        <f t="shared" si="7"/>
        <v>0</v>
      </c>
      <c r="M159">
        <f t="shared" si="8"/>
        <v>0</v>
      </c>
      <c r="N159" s="2">
        <f>'Disinfection '!$B$4*60*60*24</f>
        <v>4320000</v>
      </c>
      <c r="O159" s="2">
        <f>E159/(Pump!$B$6*60)</f>
        <v>0</v>
      </c>
      <c r="P159" s="4">
        <f t="shared" si="9"/>
        <v>4320000</v>
      </c>
    </row>
    <row r="160">
      <c r="A160" s="106">
        <v>41792.0</v>
      </c>
      <c r="B160" s="107">
        <v>0.0</v>
      </c>
      <c r="C160" s="9">
        <f t="shared" si="2"/>
        <v>0</v>
      </c>
      <c r="D160" s="108">
        <f t="shared" si="3"/>
        <v>0</v>
      </c>
      <c r="E160" s="108">
        <f>IF(D160&gt;Collectionstorage!$B$11,Collectionstorage!$B$11,D160)</f>
        <v>0</v>
      </c>
      <c r="F160" s="108">
        <f t="shared" si="4"/>
        <v>0</v>
      </c>
      <c r="G160" s="108">
        <f t="shared" si="11"/>
        <v>39.07</v>
      </c>
      <c r="H160" s="109">
        <f>F160*(1000*9.81*Collectionstorage!$G$11+Collectionstorage!$G$13*Flowrate!$F$10*1000/(2*0.02)*Pump!$B$5^2+10*1000/2*Pump!$B$5^2+Filtration!$B$6*Pump!$B$5)</f>
        <v>0</v>
      </c>
      <c r="I160" s="9">
        <f>(F160*(1000*9.81*Collectionstorage!$G$11+Collectionstorage!$G$13*Flowrate!$F$10*1000/(2*0.02)*Pump!$B$5^2+10*1000/2*Pump!$B$5^2+Filtration!$B$6*Pump!$B$5)) / 0.72</f>
        <v>0</v>
      </c>
      <c r="J160" s="4">
        <f t="shared" si="5"/>
        <v>0</v>
      </c>
      <c r="K160" s="4">
        <f t="shared" si="6"/>
        <v>0</v>
      </c>
      <c r="L160" s="4">
        <f t="shared" si="7"/>
        <v>0</v>
      </c>
      <c r="M160">
        <f t="shared" si="8"/>
        <v>0</v>
      </c>
      <c r="N160" s="2">
        <f>'Disinfection '!$B$4*60*60*24</f>
        <v>4320000</v>
      </c>
      <c r="O160" s="2">
        <f>E160/(Pump!$B$6*60)</f>
        <v>0</v>
      </c>
      <c r="P160" s="4">
        <f t="shared" si="9"/>
        <v>4320000</v>
      </c>
    </row>
    <row r="161">
      <c r="A161" s="106">
        <v>41793.0</v>
      </c>
      <c r="B161" s="107">
        <v>0.0</v>
      </c>
      <c r="C161" s="9">
        <f t="shared" si="2"/>
        <v>0</v>
      </c>
      <c r="D161" s="108">
        <f t="shared" si="3"/>
        <v>0</v>
      </c>
      <c r="E161" s="108">
        <f>IF(D161&gt;Collectionstorage!$B$11,Collectionstorage!$B$11,D161)</f>
        <v>0</v>
      </c>
      <c r="F161" s="108">
        <f t="shared" si="4"/>
        <v>0</v>
      </c>
      <c r="G161" s="108">
        <f t="shared" si="11"/>
        <v>38.54</v>
      </c>
      <c r="H161" s="109">
        <f>F161*(1000*9.81*Collectionstorage!$G$11+Collectionstorage!$G$13*Flowrate!$F$10*1000/(2*0.02)*Pump!$B$5^2+10*1000/2*Pump!$B$5^2+Filtration!$B$6*Pump!$B$5)</f>
        <v>0</v>
      </c>
      <c r="I161" s="9">
        <f>(F161*(1000*9.81*Collectionstorage!$G$11+Collectionstorage!$G$13*Flowrate!$F$10*1000/(2*0.02)*Pump!$B$5^2+10*1000/2*Pump!$B$5^2+Filtration!$B$6*Pump!$B$5)) / 0.72</f>
        <v>0</v>
      </c>
      <c r="J161" s="4">
        <f t="shared" si="5"/>
        <v>0</v>
      </c>
      <c r="K161" s="4">
        <f t="shared" si="6"/>
        <v>0</v>
      </c>
      <c r="L161" s="4">
        <f t="shared" si="7"/>
        <v>0</v>
      </c>
      <c r="M161">
        <f t="shared" si="8"/>
        <v>0</v>
      </c>
      <c r="N161" s="2">
        <f>'Disinfection '!$B$4*60*60*24</f>
        <v>4320000</v>
      </c>
      <c r="O161" s="2">
        <f>E161/(Pump!$B$6*60)</f>
        <v>0</v>
      </c>
      <c r="P161" s="4">
        <f t="shared" si="9"/>
        <v>4320000</v>
      </c>
    </row>
    <row r="162">
      <c r="A162" s="106">
        <v>41794.0</v>
      </c>
      <c r="B162" s="107">
        <v>0.0</v>
      </c>
      <c r="C162" s="9">
        <f t="shared" si="2"/>
        <v>0</v>
      </c>
      <c r="D162" s="108">
        <f t="shared" si="3"/>
        <v>0</v>
      </c>
      <c r="E162" s="108">
        <f>IF(D162&gt;Collectionstorage!$B$11,Collectionstorage!$B$11,D162)</f>
        <v>0</v>
      </c>
      <c r="F162" s="108">
        <f t="shared" si="4"/>
        <v>0</v>
      </c>
      <c r="G162" s="108">
        <f t="shared" si="11"/>
        <v>38.01</v>
      </c>
      <c r="H162" s="109">
        <f>F162*(1000*9.81*Collectionstorage!$G$11+Collectionstorage!$G$13*Flowrate!$F$10*1000/(2*0.02)*Pump!$B$5^2+10*1000/2*Pump!$B$5^2+Filtration!$B$6*Pump!$B$5)</f>
        <v>0</v>
      </c>
      <c r="I162" s="9">
        <f>(F162*(1000*9.81*Collectionstorage!$G$11+Collectionstorage!$G$13*Flowrate!$F$10*1000/(2*0.02)*Pump!$B$5^2+10*1000/2*Pump!$B$5^2+Filtration!$B$6*Pump!$B$5)) / 0.72</f>
        <v>0</v>
      </c>
      <c r="J162" s="4">
        <f t="shared" si="5"/>
        <v>0</v>
      </c>
      <c r="K162" s="4">
        <f t="shared" si="6"/>
        <v>0</v>
      </c>
      <c r="L162" s="4">
        <f t="shared" si="7"/>
        <v>0</v>
      </c>
      <c r="M162">
        <f t="shared" si="8"/>
        <v>0</v>
      </c>
      <c r="N162" s="2">
        <f>'Disinfection '!$B$4*60*60*24</f>
        <v>4320000</v>
      </c>
      <c r="O162" s="2">
        <f>E162/(Pump!$B$6*60)</f>
        <v>0</v>
      </c>
      <c r="P162" s="4">
        <f t="shared" si="9"/>
        <v>4320000</v>
      </c>
    </row>
    <row r="163">
      <c r="A163" s="106">
        <v>41795.0</v>
      </c>
      <c r="B163" s="107">
        <v>0.0</v>
      </c>
      <c r="C163" s="9">
        <f t="shared" si="2"/>
        <v>0</v>
      </c>
      <c r="D163" s="108">
        <f t="shared" si="3"/>
        <v>0</v>
      </c>
      <c r="E163" s="108">
        <f>IF(D163&gt;Collectionstorage!$B$11,Collectionstorage!$B$11,D163)</f>
        <v>0</v>
      </c>
      <c r="F163" s="108">
        <f t="shared" si="4"/>
        <v>0</v>
      </c>
      <c r="G163" s="108">
        <f t="shared" si="11"/>
        <v>37.48</v>
      </c>
      <c r="H163" s="109">
        <f>F163*(1000*9.81*Collectionstorage!$G$11+Collectionstorage!$G$13*Flowrate!$F$10*1000/(2*0.02)*Pump!$B$5^2+10*1000/2*Pump!$B$5^2+Filtration!$B$6*Pump!$B$5)</f>
        <v>0</v>
      </c>
      <c r="I163" s="9">
        <f>(F163*(1000*9.81*Collectionstorage!$G$11+Collectionstorage!$G$13*Flowrate!$F$10*1000/(2*0.02)*Pump!$B$5^2+10*1000/2*Pump!$B$5^2+Filtration!$B$6*Pump!$B$5)) / 0.72</f>
        <v>0</v>
      </c>
      <c r="J163" s="4">
        <f t="shared" si="5"/>
        <v>0</v>
      </c>
      <c r="K163" s="4">
        <f t="shared" si="6"/>
        <v>0</v>
      </c>
      <c r="L163" s="4">
        <f t="shared" si="7"/>
        <v>0</v>
      </c>
      <c r="M163">
        <f t="shared" si="8"/>
        <v>0</v>
      </c>
      <c r="N163" s="2">
        <f>'Disinfection '!$B$4*60*60*24</f>
        <v>4320000</v>
      </c>
      <c r="O163" s="2">
        <f>E163/(Pump!$B$6*60)</f>
        <v>0</v>
      </c>
      <c r="P163" s="4">
        <f t="shared" si="9"/>
        <v>4320000</v>
      </c>
    </row>
    <row r="164">
      <c r="A164" s="106">
        <v>41796.0</v>
      </c>
      <c r="B164" s="107">
        <v>0.0</v>
      </c>
      <c r="C164" s="9">
        <f t="shared" si="2"/>
        <v>0</v>
      </c>
      <c r="D164" s="108">
        <f t="shared" si="3"/>
        <v>0</v>
      </c>
      <c r="E164" s="108">
        <f>IF(D164&gt;Collectionstorage!$B$11,Collectionstorage!$B$11,D164)</f>
        <v>0</v>
      </c>
      <c r="F164" s="108">
        <f t="shared" si="4"/>
        <v>0</v>
      </c>
      <c r="G164" s="108">
        <f t="shared" si="11"/>
        <v>36.95</v>
      </c>
      <c r="H164" s="109">
        <f>F164*(1000*9.81*Collectionstorage!$G$11+Collectionstorage!$G$13*Flowrate!$F$10*1000/(2*0.02)*Pump!$B$5^2+10*1000/2*Pump!$B$5^2+Filtration!$B$6*Pump!$B$5)</f>
        <v>0</v>
      </c>
      <c r="I164" s="9">
        <f>(F164*(1000*9.81*Collectionstorage!$G$11+Collectionstorage!$G$13*Flowrate!$F$10*1000/(2*0.02)*Pump!$B$5^2+10*1000/2*Pump!$B$5^2+Filtration!$B$6*Pump!$B$5)) / 0.72</f>
        <v>0</v>
      </c>
      <c r="J164" s="4">
        <f t="shared" si="5"/>
        <v>0</v>
      </c>
      <c r="K164" s="4">
        <f t="shared" si="6"/>
        <v>0</v>
      </c>
      <c r="L164" s="4">
        <f t="shared" si="7"/>
        <v>0</v>
      </c>
      <c r="M164">
        <f t="shared" si="8"/>
        <v>0</v>
      </c>
      <c r="N164" s="2">
        <f>'Disinfection '!$B$4*60*60*24</f>
        <v>4320000</v>
      </c>
      <c r="O164" s="2">
        <f>E164/(Pump!$B$6*60)</f>
        <v>0</v>
      </c>
      <c r="P164" s="4">
        <f t="shared" si="9"/>
        <v>4320000</v>
      </c>
    </row>
    <row r="165">
      <c r="A165" s="106">
        <v>41797.0</v>
      </c>
      <c r="B165" s="107">
        <v>0.0</v>
      </c>
      <c r="C165" s="9">
        <f t="shared" si="2"/>
        <v>0</v>
      </c>
      <c r="D165" s="108">
        <f t="shared" si="3"/>
        <v>0</v>
      </c>
      <c r="E165" s="108">
        <f>IF(D165&gt;Collectionstorage!$B$11,Collectionstorage!$B$11,D165)</f>
        <v>0</v>
      </c>
      <c r="F165" s="108">
        <f t="shared" si="4"/>
        <v>0</v>
      </c>
      <c r="G165" s="108">
        <f t="shared" si="11"/>
        <v>36.42</v>
      </c>
      <c r="H165" s="109">
        <f>F165*(1000*9.81*Collectionstorage!$G$11+Collectionstorage!$G$13*Flowrate!$F$10*1000/(2*0.02)*Pump!$B$5^2+10*1000/2*Pump!$B$5^2+Filtration!$B$6*Pump!$B$5)</f>
        <v>0</v>
      </c>
      <c r="I165" s="9">
        <f>(F165*(1000*9.81*Collectionstorage!$G$11+Collectionstorage!$G$13*Flowrate!$F$10*1000/(2*0.02)*Pump!$B$5^2+10*1000/2*Pump!$B$5^2+Filtration!$B$6*Pump!$B$5)) / 0.72</f>
        <v>0</v>
      </c>
      <c r="J165" s="4">
        <f t="shared" si="5"/>
        <v>0</v>
      </c>
      <c r="K165" s="4">
        <f t="shared" si="6"/>
        <v>0</v>
      </c>
      <c r="L165" s="4">
        <f t="shared" si="7"/>
        <v>0</v>
      </c>
      <c r="M165">
        <f t="shared" si="8"/>
        <v>0</v>
      </c>
      <c r="N165" s="2">
        <f>'Disinfection '!$B$4*60*60*24</f>
        <v>4320000</v>
      </c>
      <c r="O165" s="2">
        <f>E165/(Pump!$B$6*60)</f>
        <v>0</v>
      </c>
      <c r="P165" s="4">
        <f t="shared" si="9"/>
        <v>4320000</v>
      </c>
    </row>
    <row r="166">
      <c r="A166" s="106">
        <v>41798.0</v>
      </c>
      <c r="B166" s="107">
        <v>0.2</v>
      </c>
      <c r="C166" s="9">
        <f t="shared" si="2"/>
        <v>0.02</v>
      </c>
      <c r="D166" s="108">
        <f t="shared" si="3"/>
        <v>20</v>
      </c>
      <c r="E166" s="108">
        <f>IF(D166&gt;Collectionstorage!$B$11,Collectionstorage!$B$11,D166)</f>
        <v>20</v>
      </c>
      <c r="F166" s="108">
        <f t="shared" si="4"/>
        <v>0.02</v>
      </c>
      <c r="G166" s="108">
        <f t="shared" si="11"/>
        <v>35.91</v>
      </c>
      <c r="H166" s="109">
        <f>F166*(1000*9.81*Collectionstorage!$G$11+Collectionstorage!$G$13*Flowrate!$F$10*1000/(2*0.02)*Pump!$B$5^2+10*1000/2*Pump!$B$5^2+Filtration!$B$6*Pump!$B$5)</f>
        <v>4897.98216</v>
      </c>
      <c r="I166" s="9">
        <f>(F166*(1000*9.81*Collectionstorage!$G$11+Collectionstorage!$G$13*Flowrate!$F$10*1000/(2*0.02)*Pump!$B$5^2+10*1000/2*Pump!$B$5^2+Filtration!$B$6*Pump!$B$5)) / 0.72</f>
        <v>6802.753001</v>
      </c>
      <c r="J166" s="4">
        <f t="shared" si="5"/>
        <v>0.1</v>
      </c>
      <c r="K166" s="4">
        <f t="shared" si="6"/>
        <v>200000</v>
      </c>
      <c r="L166" s="4">
        <f t="shared" si="7"/>
        <v>0.2</v>
      </c>
      <c r="M166">
        <f t="shared" si="8"/>
        <v>4</v>
      </c>
      <c r="N166" s="2">
        <f>'Disinfection '!$B$4*60*60*24</f>
        <v>4320000</v>
      </c>
      <c r="O166" s="2">
        <f>E166/(Pump!$B$6*60)</f>
        <v>0.01200011514</v>
      </c>
      <c r="P166" s="4">
        <f t="shared" si="9"/>
        <v>4326802.753</v>
      </c>
    </row>
    <row r="167">
      <c r="A167" s="106">
        <v>41799.0</v>
      </c>
      <c r="B167" s="107">
        <v>0.0</v>
      </c>
      <c r="C167" s="9">
        <f t="shared" si="2"/>
        <v>0</v>
      </c>
      <c r="D167" s="108">
        <f t="shared" si="3"/>
        <v>0</v>
      </c>
      <c r="E167" s="108">
        <f>IF(D167&gt;Collectionstorage!$B$11,Collectionstorage!$B$11,D167)</f>
        <v>0</v>
      </c>
      <c r="F167" s="108">
        <f t="shared" si="4"/>
        <v>0</v>
      </c>
      <c r="G167" s="108">
        <f t="shared" si="11"/>
        <v>35.38</v>
      </c>
      <c r="H167" s="109">
        <f>F167*(1000*9.81*Collectionstorage!$G$11+Collectionstorage!$G$13*Flowrate!$F$10*1000/(2*0.02)*Pump!$B$5^2+10*1000/2*Pump!$B$5^2+Filtration!$B$6*Pump!$B$5)</f>
        <v>0</v>
      </c>
      <c r="I167" s="9">
        <f>(F167*(1000*9.81*Collectionstorage!$G$11+Collectionstorage!$G$13*Flowrate!$F$10*1000/(2*0.02)*Pump!$B$5^2+10*1000/2*Pump!$B$5^2+Filtration!$B$6*Pump!$B$5)) / 0.72</f>
        <v>0</v>
      </c>
      <c r="J167" s="4">
        <f t="shared" si="5"/>
        <v>0</v>
      </c>
      <c r="K167" s="4">
        <f t="shared" si="6"/>
        <v>0</v>
      </c>
      <c r="L167" s="4">
        <f t="shared" si="7"/>
        <v>0</v>
      </c>
      <c r="M167">
        <f t="shared" si="8"/>
        <v>0</v>
      </c>
      <c r="N167" s="2">
        <f>'Disinfection '!$B$4*60*60*24</f>
        <v>4320000</v>
      </c>
      <c r="O167" s="2">
        <f>E167/(Pump!$B$6*60)</f>
        <v>0</v>
      </c>
      <c r="P167" s="4">
        <f t="shared" si="9"/>
        <v>4320000</v>
      </c>
    </row>
    <row r="168">
      <c r="A168" s="106">
        <v>41800.0</v>
      </c>
      <c r="B168" s="107">
        <v>0.0</v>
      </c>
      <c r="C168" s="9">
        <f t="shared" si="2"/>
        <v>0</v>
      </c>
      <c r="D168" s="108">
        <f t="shared" si="3"/>
        <v>0</v>
      </c>
      <c r="E168" s="108">
        <f>IF(D168&gt;Collectionstorage!$B$11,Collectionstorage!$B$11,D168)</f>
        <v>0</v>
      </c>
      <c r="F168" s="108">
        <f t="shared" si="4"/>
        <v>0</v>
      </c>
      <c r="G168" s="108">
        <f t="shared" si="11"/>
        <v>34.85</v>
      </c>
      <c r="H168" s="109">
        <f>F168*(1000*9.81*Collectionstorage!$G$11+Collectionstorage!$G$13*Flowrate!$F$10*1000/(2*0.02)*Pump!$B$5^2+10*1000/2*Pump!$B$5^2+Filtration!$B$6*Pump!$B$5)</f>
        <v>0</v>
      </c>
      <c r="I168" s="9">
        <f>(F168*(1000*9.81*Collectionstorage!$G$11+Collectionstorage!$G$13*Flowrate!$F$10*1000/(2*0.02)*Pump!$B$5^2+10*1000/2*Pump!$B$5^2+Filtration!$B$6*Pump!$B$5)) / 0.72</f>
        <v>0</v>
      </c>
      <c r="J168" s="4">
        <f t="shared" si="5"/>
        <v>0</v>
      </c>
      <c r="K168" s="4">
        <f t="shared" si="6"/>
        <v>0</v>
      </c>
      <c r="L168" s="4">
        <f t="shared" si="7"/>
        <v>0</v>
      </c>
      <c r="M168">
        <f t="shared" si="8"/>
        <v>0</v>
      </c>
      <c r="N168" s="2">
        <f>'Disinfection '!$B$4*60*60*24</f>
        <v>4320000</v>
      </c>
      <c r="O168" s="2">
        <f>E168/(Pump!$B$6*60)</f>
        <v>0</v>
      </c>
      <c r="P168" s="4">
        <f t="shared" si="9"/>
        <v>4320000</v>
      </c>
    </row>
    <row r="169">
      <c r="A169" s="106">
        <v>41801.0</v>
      </c>
      <c r="B169" s="107">
        <v>0.0</v>
      </c>
      <c r="C169" s="9">
        <f t="shared" si="2"/>
        <v>0</v>
      </c>
      <c r="D169" s="108">
        <f t="shared" si="3"/>
        <v>0</v>
      </c>
      <c r="E169" s="108">
        <f>IF(D169&gt;Collectionstorage!$B$11,Collectionstorage!$B$11,D169)</f>
        <v>0</v>
      </c>
      <c r="F169" s="108">
        <f t="shared" si="4"/>
        <v>0</v>
      </c>
      <c r="G169" s="108">
        <f t="shared" si="11"/>
        <v>34.32</v>
      </c>
      <c r="H169" s="109">
        <f>F169*(1000*9.81*Collectionstorage!$G$11+Collectionstorage!$G$13*Flowrate!$F$10*1000/(2*0.02)*Pump!$B$5^2+10*1000/2*Pump!$B$5^2+Filtration!$B$6*Pump!$B$5)</f>
        <v>0</v>
      </c>
      <c r="I169" s="9">
        <f>(F169*(1000*9.81*Collectionstorage!$G$11+Collectionstorage!$G$13*Flowrate!$F$10*1000/(2*0.02)*Pump!$B$5^2+10*1000/2*Pump!$B$5^2+Filtration!$B$6*Pump!$B$5)) / 0.72</f>
        <v>0</v>
      </c>
      <c r="J169" s="4">
        <f t="shared" si="5"/>
        <v>0</v>
      </c>
      <c r="K169" s="4">
        <f t="shared" si="6"/>
        <v>0</v>
      </c>
      <c r="L169" s="4">
        <f t="shared" si="7"/>
        <v>0</v>
      </c>
      <c r="M169">
        <f t="shared" si="8"/>
        <v>0</v>
      </c>
      <c r="N169" s="2">
        <f>'Disinfection '!$B$4*60*60*24</f>
        <v>4320000</v>
      </c>
      <c r="O169" s="2">
        <f>E169/(Pump!$B$6*60)</f>
        <v>0</v>
      </c>
      <c r="P169" s="4">
        <f t="shared" si="9"/>
        <v>4320000</v>
      </c>
    </row>
    <row r="170">
      <c r="A170" s="106">
        <v>41802.0</v>
      </c>
      <c r="B170" s="107">
        <v>0.0</v>
      </c>
      <c r="C170" s="9">
        <f t="shared" si="2"/>
        <v>0</v>
      </c>
      <c r="D170" s="108">
        <f t="shared" si="3"/>
        <v>0</v>
      </c>
      <c r="E170" s="108">
        <f>IF(D170&gt;Collectionstorage!$B$11,Collectionstorage!$B$11,D170)</f>
        <v>0</v>
      </c>
      <c r="F170" s="108">
        <f t="shared" si="4"/>
        <v>0</v>
      </c>
      <c r="G170" s="108">
        <f t="shared" si="11"/>
        <v>33.79</v>
      </c>
      <c r="H170" s="109">
        <f>F170*(1000*9.81*Collectionstorage!$G$11+Collectionstorage!$G$13*Flowrate!$F$10*1000/(2*0.02)*Pump!$B$5^2+10*1000/2*Pump!$B$5^2+Filtration!$B$6*Pump!$B$5)</f>
        <v>0</v>
      </c>
      <c r="I170" s="9">
        <f>(F170*(1000*9.81*Collectionstorage!$G$11+Collectionstorage!$G$13*Flowrate!$F$10*1000/(2*0.02)*Pump!$B$5^2+10*1000/2*Pump!$B$5^2+Filtration!$B$6*Pump!$B$5)) / 0.72</f>
        <v>0</v>
      </c>
      <c r="J170" s="4">
        <f t="shared" si="5"/>
        <v>0</v>
      </c>
      <c r="K170" s="4">
        <f t="shared" si="6"/>
        <v>0</v>
      </c>
      <c r="L170" s="4">
        <f t="shared" si="7"/>
        <v>0</v>
      </c>
      <c r="M170">
        <f t="shared" si="8"/>
        <v>0</v>
      </c>
      <c r="N170" s="2">
        <f>'Disinfection '!$B$4*60*60*24</f>
        <v>4320000</v>
      </c>
      <c r="O170" s="2">
        <f>E170/(Pump!$B$6*60)</f>
        <v>0</v>
      </c>
      <c r="P170" s="4">
        <f t="shared" si="9"/>
        <v>4320000</v>
      </c>
    </row>
    <row r="171">
      <c r="A171" s="106">
        <v>41803.0</v>
      </c>
      <c r="B171" s="107">
        <v>0.0</v>
      </c>
      <c r="C171" s="9">
        <f t="shared" si="2"/>
        <v>0</v>
      </c>
      <c r="D171" s="108">
        <f t="shared" si="3"/>
        <v>0</v>
      </c>
      <c r="E171" s="108">
        <f>IF(D171&gt;Collectionstorage!$B$11,Collectionstorage!$B$11,D171)</f>
        <v>0</v>
      </c>
      <c r="F171" s="108">
        <f t="shared" si="4"/>
        <v>0</v>
      </c>
      <c r="G171" s="108">
        <f t="shared" si="11"/>
        <v>33.26</v>
      </c>
      <c r="H171" s="109">
        <f>F171*(1000*9.81*Collectionstorage!$G$11+Collectionstorage!$G$13*Flowrate!$F$10*1000/(2*0.02)*Pump!$B$5^2+10*1000/2*Pump!$B$5^2+Filtration!$B$6*Pump!$B$5)</f>
        <v>0</v>
      </c>
      <c r="I171" s="9">
        <f>(F171*(1000*9.81*Collectionstorage!$G$11+Collectionstorage!$G$13*Flowrate!$F$10*1000/(2*0.02)*Pump!$B$5^2+10*1000/2*Pump!$B$5^2+Filtration!$B$6*Pump!$B$5)) / 0.72</f>
        <v>0</v>
      </c>
      <c r="J171" s="4">
        <f t="shared" si="5"/>
        <v>0</v>
      </c>
      <c r="K171" s="4">
        <f t="shared" si="6"/>
        <v>0</v>
      </c>
      <c r="L171" s="4">
        <f t="shared" si="7"/>
        <v>0</v>
      </c>
      <c r="M171">
        <f t="shared" si="8"/>
        <v>0</v>
      </c>
      <c r="N171" s="2">
        <f>'Disinfection '!$B$4*60*60*24</f>
        <v>4320000</v>
      </c>
      <c r="O171" s="2">
        <f>E171/(Pump!$B$6*60)</f>
        <v>0</v>
      </c>
      <c r="P171" s="4">
        <f t="shared" si="9"/>
        <v>4320000</v>
      </c>
    </row>
    <row r="172">
      <c r="A172" s="106">
        <v>41804.0</v>
      </c>
      <c r="B172" s="107">
        <v>3.6</v>
      </c>
      <c r="C172" s="9">
        <f t="shared" si="2"/>
        <v>0.36</v>
      </c>
      <c r="D172" s="108">
        <f t="shared" si="3"/>
        <v>360</v>
      </c>
      <c r="E172" s="108">
        <f>IF(D172&gt;Collectionstorage!$B$11,Collectionstorage!$B$11,D172)</f>
        <v>360</v>
      </c>
      <c r="F172" s="108">
        <f t="shared" si="4"/>
        <v>0.36</v>
      </c>
      <c r="G172" s="108">
        <f t="shared" si="11"/>
        <v>33.09</v>
      </c>
      <c r="H172" s="109">
        <f>F172*(1000*9.81*Collectionstorage!$G$11+Collectionstorage!$G$13*Flowrate!$F$10*1000/(2*0.02)*Pump!$B$5^2+10*1000/2*Pump!$B$5^2+Filtration!$B$6*Pump!$B$5)</f>
        <v>88163.67889</v>
      </c>
      <c r="I172" s="9">
        <f>(F172*(1000*9.81*Collectionstorage!$G$11+Collectionstorage!$G$13*Flowrate!$F$10*1000/(2*0.02)*Pump!$B$5^2+10*1000/2*Pump!$B$5^2+Filtration!$B$6*Pump!$B$5)) / 0.72</f>
        <v>122449.554</v>
      </c>
      <c r="J172" s="4">
        <f t="shared" si="5"/>
        <v>1.8</v>
      </c>
      <c r="K172" s="4">
        <f t="shared" si="6"/>
        <v>3600000</v>
      </c>
      <c r="L172" s="4">
        <f t="shared" si="7"/>
        <v>3.6</v>
      </c>
      <c r="M172">
        <f t="shared" si="8"/>
        <v>72</v>
      </c>
      <c r="N172" s="2">
        <f>'Disinfection '!$B$4*60*60*24</f>
        <v>4320000</v>
      </c>
      <c r="O172" s="2">
        <f>E172/(Pump!$B$6*60)</f>
        <v>0.2160020725</v>
      </c>
      <c r="P172" s="4">
        <f t="shared" si="9"/>
        <v>4442449.554</v>
      </c>
    </row>
    <row r="173">
      <c r="A173" s="106">
        <v>41805.0</v>
      </c>
      <c r="B173" s="107">
        <v>0.0</v>
      </c>
      <c r="C173" s="9">
        <f t="shared" si="2"/>
        <v>0</v>
      </c>
      <c r="D173" s="108">
        <f t="shared" si="3"/>
        <v>0</v>
      </c>
      <c r="E173" s="108">
        <f>IF(D173&gt;Collectionstorage!$B$11,Collectionstorage!$B$11,D173)</f>
        <v>0</v>
      </c>
      <c r="F173" s="108">
        <f t="shared" si="4"/>
        <v>0</v>
      </c>
      <c r="G173" s="108">
        <f t="shared" si="11"/>
        <v>32.56</v>
      </c>
      <c r="H173" s="109">
        <f>F173*(1000*9.81*Collectionstorage!$G$11+Collectionstorage!$G$13*Flowrate!$F$10*1000/(2*0.02)*Pump!$B$5^2+10*1000/2*Pump!$B$5^2+Filtration!$B$6*Pump!$B$5)</f>
        <v>0</v>
      </c>
      <c r="I173" s="9">
        <f>(F173*(1000*9.81*Collectionstorage!$G$11+Collectionstorage!$G$13*Flowrate!$F$10*1000/(2*0.02)*Pump!$B$5^2+10*1000/2*Pump!$B$5^2+Filtration!$B$6*Pump!$B$5)) / 0.72</f>
        <v>0</v>
      </c>
      <c r="J173" s="4">
        <f t="shared" si="5"/>
        <v>0</v>
      </c>
      <c r="K173" s="4">
        <f t="shared" si="6"/>
        <v>0</v>
      </c>
      <c r="L173" s="4">
        <f t="shared" si="7"/>
        <v>0</v>
      </c>
      <c r="M173">
        <f t="shared" si="8"/>
        <v>0</v>
      </c>
      <c r="N173" s="2">
        <f>'Disinfection '!$B$4*60*60*24</f>
        <v>4320000</v>
      </c>
      <c r="O173" s="2">
        <f>E173/(Pump!$B$6*60)</f>
        <v>0</v>
      </c>
      <c r="P173" s="4">
        <f t="shared" si="9"/>
        <v>4320000</v>
      </c>
    </row>
    <row r="174">
      <c r="A174" s="106">
        <v>41806.0</v>
      </c>
      <c r="B174" s="107">
        <v>0.0</v>
      </c>
      <c r="C174" s="9">
        <f t="shared" si="2"/>
        <v>0</v>
      </c>
      <c r="D174" s="108">
        <f t="shared" si="3"/>
        <v>0</v>
      </c>
      <c r="E174" s="108">
        <f>IF(D174&gt;Collectionstorage!$B$11,Collectionstorage!$B$11,D174)</f>
        <v>0</v>
      </c>
      <c r="F174" s="108">
        <f t="shared" si="4"/>
        <v>0</v>
      </c>
      <c r="G174" s="108">
        <f t="shared" si="11"/>
        <v>32.03</v>
      </c>
      <c r="H174" s="109">
        <f>F174*(1000*9.81*Collectionstorage!$G$11+Collectionstorage!$G$13*Flowrate!$F$10*1000/(2*0.02)*Pump!$B$5^2+10*1000/2*Pump!$B$5^2+Filtration!$B$6*Pump!$B$5)</f>
        <v>0</v>
      </c>
      <c r="I174" s="9">
        <f>(F174*(1000*9.81*Collectionstorage!$G$11+Collectionstorage!$G$13*Flowrate!$F$10*1000/(2*0.02)*Pump!$B$5^2+10*1000/2*Pump!$B$5^2+Filtration!$B$6*Pump!$B$5)) / 0.72</f>
        <v>0</v>
      </c>
      <c r="J174" s="4">
        <f t="shared" si="5"/>
        <v>0</v>
      </c>
      <c r="K174" s="4">
        <f t="shared" si="6"/>
        <v>0</v>
      </c>
      <c r="L174" s="4">
        <f t="shared" si="7"/>
        <v>0</v>
      </c>
      <c r="M174">
        <f t="shared" si="8"/>
        <v>0</v>
      </c>
      <c r="N174" s="2">
        <f>'Disinfection '!$B$4*60*60*24</f>
        <v>4320000</v>
      </c>
      <c r="O174" s="2">
        <f>E174/(Pump!$B$6*60)</f>
        <v>0</v>
      </c>
      <c r="P174" s="4">
        <f t="shared" si="9"/>
        <v>4320000</v>
      </c>
    </row>
    <row r="175">
      <c r="A175" s="106">
        <v>41807.0</v>
      </c>
      <c r="B175" s="107">
        <v>0.0</v>
      </c>
      <c r="C175" s="9">
        <f t="shared" si="2"/>
        <v>0</v>
      </c>
      <c r="D175" s="108">
        <f t="shared" si="3"/>
        <v>0</v>
      </c>
      <c r="E175" s="108">
        <f>IF(D175&gt;Collectionstorage!$B$11,Collectionstorage!$B$11,D175)</f>
        <v>0</v>
      </c>
      <c r="F175" s="108">
        <f t="shared" si="4"/>
        <v>0</v>
      </c>
      <c r="G175" s="108">
        <f t="shared" si="11"/>
        <v>31.5</v>
      </c>
      <c r="H175" s="109">
        <f>F175*(1000*9.81*Collectionstorage!$G$11+Collectionstorage!$G$13*Flowrate!$F$10*1000/(2*0.02)*Pump!$B$5^2+10*1000/2*Pump!$B$5^2+Filtration!$B$6*Pump!$B$5)</f>
        <v>0</v>
      </c>
      <c r="I175" s="9">
        <f>(F175*(1000*9.81*Collectionstorage!$G$11+Collectionstorage!$G$13*Flowrate!$F$10*1000/(2*0.02)*Pump!$B$5^2+10*1000/2*Pump!$B$5^2+Filtration!$B$6*Pump!$B$5)) / 0.72</f>
        <v>0</v>
      </c>
      <c r="J175" s="4">
        <f t="shared" si="5"/>
        <v>0</v>
      </c>
      <c r="K175" s="4">
        <f t="shared" si="6"/>
        <v>0</v>
      </c>
      <c r="L175" s="4">
        <f t="shared" si="7"/>
        <v>0</v>
      </c>
      <c r="M175">
        <f t="shared" si="8"/>
        <v>0</v>
      </c>
      <c r="N175" s="2">
        <f>'Disinfection '!$B$4*60*60*24</f>
        <v>4320000</v>
      </c>
      <c r="O175" s="2">
        <f>E175/(Pump!$B$6*60)</f>
        <v>0</v>
      </c>
      <c r="P175" s="4">
        <f t="shared" si="9"/>
        <v>4320000</v>
      </c>
    </row>
    <row r="176">
      <c r="A176" s="106">
        <v>41808.0</v>
      </c>
      <c r="B176" s="107">
        <v>1.6</v>
      </c>
      <c r="C176" s="9">
        <f t="shared" si="2"/>
        <v>0.16</v>
      </c>
      <c r="D176" s="108">
        <f t="shared" si="3"/>
        <v>160</v>
      </c>
      <c r="E176" s="108">
        <f>IF(D176&gt;Collectionstorage!$B$11,Collectionstorage!$B$11,D176)</f>
        <v>160</v>
      </c>
      <c r="F176" s="108">
        <f t="shared" si="4"/>
        <v>0.16</v>
      </c>
      <c r="G176" s="108">
        <f t="shared" si="11"/>
        <v>31.13</v>
      </c>
      <c r="H176" s="109">
        <f>F176*(1000*9.81*Collectionstorage!$G$11+Collectionstorage!$G$13*Flowrate!$F$10*1000/(2*0.02)*Pump!$B$5^2+10*1000/2*Pump!$B$5^2+Filtration!$B$6*Pump!$B$5)</f>
        <v>39183.85728</v>
      </c>
      <c r="I176" s="9">
        <f>(F176*(1000*9.81*Collectionstorage!$G$11+Collectionstorage!$G$13*Flowrate!$F$10*1000/(2*0.02)*Pump!$B$5^2+10*1000/2*Pump!$B$5^2+Filtration!$B$6*Pump!$B$5)) / 0.72</f>
        <v>54422.024</v>
      </c>
      <c r="J176" s="4">
        <f t="shared" si="5"/>
        <v>0.8</v>
      </c>
      <c r="K176" s="4">
        <f t="shared" si="6"/>
        <v>1600000</v>
      </c>
      <c r="L176" s="4">
        <f t="shared" si="7"/>
        <v>1.6</v>
      </c>
      <c r="M176">
        <f t="shared" si="8"/>
        <v>32</v>
      </c>
      <c r="N176" s="2">
        <f>'Disinfection '!$B$4*60*60*24</f>
        <v>4320000</v>
      </c>
      <c r="O176" s="2">
        <f>E176/(Pump!$B$6*60)</f>
        <v>0.09600092112</v>
      </c>
      <c r="P176" s="4">
        <f t="shared" si="9"/>
        <v>4374422.024</v>
      </c>
    </row>
    <row r="177">
      <c r="A177" s="106">
        <v>41809.0</v>
      </c>
      <c r="B177" s="107">
        <v>20.8</v>
      </c>
      <c r="C177" s="9">
        <f t="shared" si="2"/>
        <v>2.08</v>
      </c>
      <c r="D177" s="108">
        <f t="shared" si="3"/>
        <v>2080</v>
      </c>
      <c r="E177" s="108">
        <f>IF(D177&gt;Collectionstorage!$B$11,Collectionstorage!$B$11,D177)</f>
        <v>2080</v>
      </c>
      <c r="F177" s="108">
        <f t="shared" si="4"/>
        <v>2.08</v>
      </c>
      <c r="G177" s="108">
        <f t="shared" si="11"/>
        <v>32.68</v>
      </c>
      <c r="H177" s="109">
        <f>F177*(1000*9.81*Collectionstorage!$G$11+Collectionstorage!$G$13*Flowrate!$F$10*1000/(2*0.02)*Pump!$B$5^2+10*1000/2*Pump!$B$5^2+Filtration!$B$6*Pump!$B$5)</f>
        <v>509390.1447</v>
      </c>
      <c r="I177" s="9">
        <f>(F177*(1000*9.81*Collectionstorage!$G$11+Collectionstorage!$G$13*Flowrate!$F$10*1000/(2*0.02)*Pump!$B$5^2+10*1000/2*Pump!$B$5^2+Filtration!$B$6*Pump!$B$5)) / 0.72</f>
        <v>707486.3121</v>
      </c>
      <c r="J177" s="4">
        <f t="shared" si="5"/>
        <v>10.4</v>
      </c>
      <c r="K177" s="4">
        <f t="shared" si="6"/>
        <v>20800000</v>
      </c>
      <c r="L177" s="4">
        <f t="shared" si="7"/>
        <v>20.8</v>
      </c>
      <c r="M177">
        <f t="shared" si="8"/>
        <v>416</v>
      </c>
      <c r="N177" s="2">
        <f>'Disinfection '!$B$4*60*60*24</f>
        <v>4320000</v>
      </c>
      <c r="O177" s="2">
        <f>E177/(Pump!$B$6*60)</f>
        <v>1.248011975</v>
      </c>
      <c r="P177" s="4">
        <f t="shared" si="9"/>
        <v>5027486.312</v>
      </c>
    </row>
    <row r="178">
      <c r="A178" s="106">
        <v>41810.0</v>
      </c>
      <c r="B178" s="107">
        <v>3.2</v>
      </c>
      <c r="C178" s="9">
        <f t="shared" si="2"/>
        <v>0.32</v>
      </c>
      <c r="D178" s="108">
        <f t="shared" si="3"/>
        <v>320</v>
      </c>
      <c r="E178" s="108">
        <f>IF(D178&gt;Collectionstorage!$B$11,Collectionstorage!$B$11,D178)</f>
        <v>320</v>
      </c>
      <c r="F178" s="108">
        <f t="shared" si="4"/>
        <v>0.32</v>
      </c>
      <c r="G178" s="108">
        <f t="shared" si="11"/>
        <v>32.47</v>
      </c>
      <c r="H178" s="109">
        <f>F178*(1000*9.81*Collectionstorage!$G$11+Collectionstorage!$G$13*Flowrate!$F$10*1000/(2*0.02)*Pump!$B$5^2+10*1000/2*Pump!$B$5^2+Filtration!$B$6*Pump!$B$5)</f>
        <v>78367.71457</v>
      </c>
      <c r="I178" s="9">
        <f>(F178*(1000*9.81*Collectionstorage!$G$11+Collectionstorage!$G$13*Flowrate!$F$10*1000/(2*0.02)*Pump!$B$5^2+10*1000/2*Pump!$B$5^2+Filtration!$B$6*Pump!$B$5)) / 0.72</f>
        <v>108844.048</v>
      </c>
      <c r="J178" s="4">
        <f t="shared" si="5"/>
        <v>1.6</v>
      </c>
      <c r="K178" s="4">
        <f t="shared" si="6"/>
        <v>3200000</v>
      </c>
      <c r="L178" s="4">
        <f t="shared" si="7"/>
        <v>3.2</v>
      </c>
      <c r="M178">
        <f t="shared" si="8"/>
        <v>64</v>
      </c>
      <c r="N178" s="2">
        <f>'Disinfection '!$B$4*60*60*24</f>
        <v>4320000</v>
      </c>
      <c r="O178" s="2">
        <f>E178/(Pump!$B$6*60)</f>
        <v>0.1920018422</v>
      </c>
      <c r="P178" s="4">
        <f t="shared" si="9"/>
        <v>4428844.048</v>
      </c>
    </row>
    <row r="179">
      <c r="A179" s="106">
        <v>41811.0</v>
      </c>
      <c r="B179" s="107">
        <v>1.2</v>
      </c>
      <c r="C179" s="9">
        <f t="shared" si="2"/>
        <v>0.12</v>
      </c>
      <c r="D179" s="108">
        <f t="shared" si="3"/>
        <v>120</v>
      </c>
      <c r="E179" s="108">
        <f>IF(D179&gt;Collectionstorage!$B$11,Collectionstorage!$B$11,D179)</f>
        <v>120</v>
      </c>
      <c r="F179" s="108">
        <f t="shared" si="4"/>
        <v>0.12</v>
      </c>
      <c r="G179" s="108">
        <f t="shared" si="11"/>
        <v>32.06</v>
      </c>
      <c r="H179" s="109">
        <f>F179*(1000*9.81*Collectionstorage!$G$11+Collectionstorage!$G$13*Flowrate!$F$10*1000/(2*0.02)*Pump!$B$5^2+10*1000/2*Pump!$B$5^2+Filtration!$B$6*Pump!$B$5)</f>
        <v>29387.89296</v>
      </c>
      <c r="I179" s="9">
        <f>(F179*(1000*9.81*Collectionstorage!$G$11+Collectionstorage!$G$13*Flowrate!$F$10*1000/(2*0.02)*Pump!$B$5^2+10*1000/2*Pump!$B$5^2+Filtration!$B$6*Pump!$B$5)) / 0.72</f>
        <v>40816.518</v>
      </c>
      <c r="J179" s="4">
        <f t="shared" si="5"/>
        <v>0.6</v>
      </c>
      <c r="K179" s="4">
        <f t="shared" si="6"/>
        <v>1200000</v>
      </c>
      <c r="L179" s="4">
        <f t="shared" si="7"/>
        <v>1.2</v>
      </c>
      <c r="M179">
        <f t="shared" si="8"/>
        <v>24</v>
      </c>
      <c r="N179" s="2">
        <f>'Disinfection '!$B$4*60*60*24</f>
        <v>4320000</v>
      </c>
      <c r="O179" s="2">
        <f>E179/(Pump!$B$6*60)</f>
        <v>0.07200069084</v>
      </c>
      <c r="P179" s="4">
        <f t="shared" si="9"/>
        <v>4360816.518</v>
      </c>
    </row>
    <row r="180">
      <c r="A180" s="106">
        <v>41812.0</v>
      </c>
      <c r="B180" s="107">
        <v>0.0</v>
      </c>
      <c r="C180" s="9">
        <f t="shared" si="2"/>
        <v>0</v>
      </c>
      <c r="D180" s="108">
        <f t="shared" si="3"/>
        <v>0</v>
      </c>
      <c r="E180" s="108">
        <f>IF(D180&gt;Collectionstorage!$B$11,Collectionstorage!$B$11,D180)</f>
        <v>0</v>
      </c>
      <c r="F180" s="108">
        <f t="shared" si="4"/>
        <v>0</v>
      </c>
      <c r="G180" s="108">
        <f t="shared" si="11"/>
        <v>31.53</v>
      </c>
      <c r="H180" s="109">
        <f>F180*(1000*9.81*Collectionstorage!$G$11+Collectionstorage!$G$13*Flowrate!$F$10*1000/(2*0.02)*Pump!$B$5^2+10*1000/2*Pump!$B$5^2+Filtration!$B$6*Pump!$B$5)</f>
        <v>0</v>
      </c>
      <c r="I180" s="9">
        <f>(F180*(1000*9.81*Collectionstorage!$G$11+Collectionstorage!$G$13*Flowrate!$F$10*1000/(2*0.02)*Pump!$B$5^2+10*1000/2*Pump!$B$5^2+Filtration!$B$6*Pump!$B$5)) / 0.72</f>
        <v>0</v>
      </c>
      <c r="J180" s="4">
        <f t="shared" si="5"/>
        <v>0</v>
      </c>
      <c r="K180" s="4">
        <f t="shared" si="6"/>
        <v>0</v>
      </c>
      <c r="L180" s="4">
        <f t="shared" si="7"/>
        <v>0</v>
      </c>
      <c r="M180">
        <f t="shared" si="8"/>
        <v>0</v>
      </c>
      <c r="N180" s="2">
        <f>'Disinfection '!$B$4*60*60*24</f>
        <v>4320000</v>
      </c>
      <c r="O180" s="2">
        <f>E180/(Pump!$B$6*60)</f>
        <v>0</v>
      </c>
      <c r="P180" s="4">
        <f t="shared" si="9"/>
        <v>4320000</v>
      </c>
    </row>
    <row r="181">
      <c r="A181" s="106">
        <v>41813.0</v>
      </c>
      <c r="B181" s="107">
        <v>15.4</v>
      </c>
      <c r="C181" s="9">
        <f t="shared" si="2"/>
        <v>1.54</v>
      </c>
      <c r="D181" s="108">
        <f t="shared" si="3"/>
        <v>1540</v>
      </c>
      <c r="E181" s="108">
        <f>IF(D181&gt;Collectionstorage!$B$11,Collectionstorage!$B$11,D181)</f>
        <v>1540</v>
      </c>
      <c r="F181" s="108">
        <f t="shared" si="4"/>
        <v>1.54</v>
      </c>
      <c r="G181" s="108">
        <f t="shared" si="11"/>
        <v>32.54</v>
      </c>
      <c r="H181" s="109">
        <f>F181*(1000*9.81*Collectionstorage!$G$11+Collectionstorage!$G$13*Flowrate!$F$10*1000/(2*0.02)*Pump!$B$5^2+10*1000/2*Pump!$B$5^2+Filtration!$B$6*Pump!$B$5)</f>
        <v>377144.6263</v>
      </c>
      <c r="I181" s="9">
        <f>(F181*(1000*9.81*Collectionstorage!$G$11+Collectionstorage!$G$13*Flowrate!$F$10*1000/(2*0.02)*Pump!$B$5^2+10*1000/2*Pump!$B$5^2+Filtration!$B$6*Pump!$B$5)) / 0.72</f>
        <v>523811.981</v>
      </c>
      <c r="J181" s="4">
        <f t="shared" si="5"/>
        <v>7.7</v>
      </c>
      <c r="K181" s="4">
        <f t="shared" si="6"/>
        <v>15400000</v>
      </c>
      <c r="L181" s="4">
        <f t="shared" si="7"/>
        <v>15.4</v>
      </c>
      <c r="M181">
        <f t="shared" si="8"/>
        <v>308</v>
      </c>
      <c r="N181" s="2">
        <f>'Disinfection '!$B$4*60*60*24</f>
        <v>4320000</v>
      </c>
      <c r="O181" s="2">
        <f>E181/(Pump!$B$6*60)</f>
        <v>0.9240088658</v>
      </c>
      <c r="P181" s="4">
        <f t="shared" si="9"/>
        <v>4843811.981</v>
      </c>
    </row>
    <row r="182">
      <c r="A182" s="106">
        <v>41814.0</v>
      </c>
      <c r="B182" s="107">
        <v>1.2</v>
      </c>
      <c r="C182" s="9">
        <f t="shared" si="2"/>
        <v>0.12</v>
      </c>
      <c r="D182" s="108">
        <f t="shared" si="3"/>
        <v>120</v>
      </c>
      <c r="E182" s="108">
        <f>IF(D182&gt;Collectionstorage!$B$11,Collectionstorage!$B$11,D182)</f>
        <v>120</v>
      </c>
      <c r="F182" s="108">
        <f t="shared" si="4"/>
        <v>0.12</v>
      </c>
      <c r="G182" s="108">
        <f t="shared" si="11"/>
        <v>32.13</v>
      </c>
      <c r="H182" s="109">
        <f>F182*(1000*9.81*Collectionstorage!$G$11+Collectionstorage!$G$13*Flowrate!$F$10*1000/(2*0.02)*Pump!$B$5^2+10*1000/2*Pump!$B$5^2+Filtration!$B$6*Pump!$B$5)</f>
        <v>29387.89296</v>
      </c>
      <c r="I182" s="9">
        <f>(F182*(1000*9.81*Collectionstorage!$G$11+Collectionstorage!$G$13*Flowrate!$F$10*1000/(2*0.02)*Pump!$B$5^2+10*1000/2*Pump!$B$5^2+Filtration!$B$6*Pump!$B$5)) / 0.72</f>
        <v>40816.518</v>
      </c>
      <c r="J182" s="4">
        <f t="shared" si="5"/>
        <v>0.6</v>
      </c>
      <c r="K182" s="4">
        <f t="shared" si="6"/>
        <v>1200000</v>
      </c>
      <c r="L182" s="4">
        <f t="shared" si="7"/>
        <v>1.2</v>
      </c>
      <c r="M182">
        <f t="shared" si="8"/>
        <v>24</v>
      </c>
      <c r="N182" s="2">
        <f>'Disinfection '!$B$4*60*60*24</f>
        <v>4320000</v>
      </c>
      <c r="O182" s="2">
        <f>E182/(Pump!$B$6*60)</f>
        <v>0.07200069084</v>
      </c>
      <c r="P182" s="4">
        <f t="shared" si="9"/>
        <v>4360816.518</v>
      </c>
    </row>
    <row r="183">
      <c r="A183" s="106">
        <v>41815.0</v>
      </c>
      <c r="B183" s="107">
        <v>0.0</v>
      </c>
      <c r="C183" s="9">
        <f t="shared" si="2"/>
        <v>0</v>
      </c>
      <c r="D183" s="108">
        <f t="shared" si="3"/>
        <v>0</v>
      </c>
      <c r="E183" s="108">
        <f>IF(D183&gt;Collectionstorage!$B$11,Collectionstorage!$B$11,D183)</f>
        <v>0</v>
      </c>
      <c r="F183" s="108">
        <f t="shared" si="4"/>
        <v>0</v>
      </c>
      <c r="G183" s="108">
        <f t="shared" si="11"/>
        <v>31.6</v>
      </c>
      <c r="H183" s="109">
        <f>F183*(1000*9.81*Collectionstorage!$G$11+Collectionstorage!$G$13*Flowrate!$F$10*1000/(2*0.02)*Pump!$B$5^2+10*1000/2*Pump!$B$5^2+Filtration!$B$6*Pump!$B$5)</f>
        <v>0</v>
      </c>
      <c r="I183" s="9">
        <f>(F183*(1000*9.81*Collectionstorage!$G$11+Collectionstorage!$G$13*Flowrate!$F$10*1000/(2*0.02)*Pump!$B$5^2+10*1000/2*Pump!$B$5^2+Filtration!$B$6*Pump!$B$5)) / 0.72</f>
        <v>0</v>
      </c>
      <c r="J183" s="4">
        <f t="shared" si="5"/>
        <v>0</v>
      </c>
      <c r="K183" s="4">
        <f t="shared" si="6"/>
        <v>0</v>
      </c>
      <c r="L183" s="4">
        <f t="shared" si="7"/>
        <v>0</v>
      </c>
      <c r="M183">
        <f t="shared" si="8"/>
        <v>0</v>
      </c>
      <c r="N183" s="2">
        <f>'Disinfection '!$B$4*60*60*24</f>
        <v>4320000</v>
      </c>
      <c r="O183" s="2">
        <f>E183/(Pump!$B$6*60)</f>
        <v>0</v>
      </c>
      <c r="P183" s="4">
        <f t="shared" si="9"/>
        <v>4320000</v>
      </c>
    </row>
    <row r="184">
      <c r="A184" s="106">
        <v>41816.0</v>
      </c>
      <c r="B184" s="107">
        <v>5.8</v>
      </c>
      <c r="C184" s="9">
        <f t="shared" si="2"/>
        <v>0.58</v>
      </c>
      <c r="D184" s="108">
        <f t="shared" si="3"/>
        <v>580</v>
      </c>
      <c r="E184" s="108">
        <f>IF(D184&gt;Collectionstorage!$B$11,Collectionstorage!$B$11,D184)</f>
        <v>580</v>
      </c>
      <c r="F184" s="108">
        <f t="shared" si="4"/>
        <v>0.58</v>
      </c>
      <c r="G184" s="108">
        <f t="shared" si="11"/>
        <v>31.65</v>
      </c>
      <c r="H184" s="109">
        <f>F184*(1000*9.81*Collectionstorage!$G$11+Collectionstorage!$G$13*Flowrate!$F$10*1000/(2*0.02)*Pump!$B$5^2+10*1000/2*Pump!$B$5^2+Filtration!$B$6*Pump!$B$5)</f>
        <v>142041.4827</v>
      </c>
      <c r="I184" s="9">
        <f>(F184*(1000*9.81*Collectionstorage!$G$11+Collectionstorage!$G$13*Flowrate!$F$10*1000/(2*0.02)*Pump!$B$5^2+10*1000/2*Pump!$B$5^2+Filtration!$B$6*Pump!$B$5)) / 0.72</f>
        <v>197279.837</v>
      </c>
      <c r="J184" s="4">
        <f t="shared" si="5"/>
        <v>2.9</v>
      </c>
      <c r="K184" s="4">
        <f t="shared" si="6"/>
        <v>5800000</v>
      </c>
      <c r="L184" s="4">
        <f t="shared" si="7"/>
        <v>5.8</v>
      </c>
      <c r="M184">
        <f t="shared" si="8"/>
        <v>116</v>
      </c>
      <c r="N184" s="2">
        <f>'Disinfection '!$B$4*60*60*24</f>
        <v>4320000</v>
      </c>
      <c r="O184" s="2">
        <f>E184/(Pump!$B$6*60)</f>
        <v>0.3480033391</v>
      </c>
      <c r="P184" s="4">
        <f t="shared" si="9"/>
        <v>4517279.837</v>
      </c>
    </row>
    <row r="185">
      <c r="A185" s="106">
        <v>41817.0</v>
      </c>
      <c r="B185" s="107">
        <v>20.4</v>
      </c>
      <c r="C185" s="9">
        <f t="shared" si="2"/>
        <v>2.04</v>
      </c>
      <c r="D185" s="108">
        <f t="shared" si="3"/>
        <v>2040</v>
      </c>
      <c r="E185" s="108">
        <f>IF(D185&gt;Collectionstorage!$B$11,Collectionstorage!$B$11,D185)</f>
        <v>2040</v>
      </c>
      <c r="F185" s="108">
        <f t="shared" si="4"/>
        <v>2.04</v>
      </c>
      <c r="G185" s="108">
        <f t="shared" si="11"/>
        <v>33.16</v>
      </c>
      <c r="H185" s="109">
        <f>F185*(1000*9.81*Collectionstorage!$G$11+Collectionstorage!$G$13*Flowrate!$F$10*1000/(2*0.02)*Pump!$B$5^2+10*1000/2*Pump!$B$5^2+Filtration!$B$6*Pump!$B$5)</f>
        <v>499594.1804</v>
      </c>
      <c r="I185" s="9">
        <f>(F185*(1000*9.81*Collectionstorage!$G$11+Collectionstorage!$G$13*Flowrate!$F$10*1000/(2*0.02)*Pump!$B$5^2+10*1000/2*Pump!$B$5^2+Filtration!$B$6*Pump!$B$5)) / 0.72</f>
        <v>693880.8061</v>
      </c>
      <c r="J185" s="4">
        <f t="shared" si="5"/>
        <v>10.2</v>
      </c>
      <c r="K185" s="4">
        <f t="shared" si="6"/>
        <v>20400000</v>
      </c>
      <c r="L185" s="4">
        <f t="shared" si="7"/>
        <v>20.4</v>
      </c>
      <c r="M185">
        <f t="shared" si="8"/>
        <v>408</v>
      </c>
      <c r="N185" s="2">
        <f>'Disinfection '!$B$4*60*60*24</f>
        <v>4320000</v>
      </c>
      <c r="O185" s="2">
        <f>E185/(Pump!$B$6*60)</f>
        <v>1.224011744</v>
      </c>
      <c r="P185" s="4">
        <f t="shared" si="9"/>
        <v>5013880.806</v>
      </c>
    </row>
    <row r="186">
      <c r="A186" s="106">
        <v>41818.0</v>
      </c>
      <c r="B186" s="107">
        <v>20.4</v>
      </c>
      <c r="C186" s="9">
        <f t="shared" si="2"/>
        <v>2.04</v>
      </c>
      <c r="D186" s="108">
        <f t="shared" si="3"/>
        <v>2040</v>
      </c>
      <c r="E186" s="108">
        <f>IF(D186&gt;Collectionstorage!$B$11,Collectionstorage!$B$11,D186)</f>
        <v>2040</v>
      </c>
      <c r="F186" s="108">
        <f t="shared" si="4"/>
        <v>2.04</v>
      </c>
      <c r="G186" s="108">
        <f t="shared" si="11"/>
        <v>34.67</v>
      </c>
      <c r="H186" s="109">
        <f>F186*(1000*9.81*Collectionstorage!$G$11+Collectionstorage!$G$13*Flowrate!$F$10*1000/(2*0.02)*Pump!$B$5^2+10*1000/2*Pump!$B$5^2+Filtration!$B$6*Pump!$B$5)</f>
        <v>499594.1804</v>
      </c>
      <c r="I186" s="9">
        <f>(F186*(1000*9.81*Collectionstorage!$G$11+Collectionstorage!$G$13*Flowrate!$F$10*1000/(2*0.02)*Pump!$B$5^2+10*1000/2*Pump!$B$5^2+Filtration!$B$6*Pump!$B$5)) / 0.72</f>
        <v>693880.8061</v>
      </c>
      <c r="J186" s="4">
        <f t="shared" si="5"/>
        <v>10.2</v>
      </c>
      <c r="K186" s="4">
        <f t="shared" si="6"/>
        <v>20400000</v>
      </c>
      <c r="L186" s="4">
        <f t="shared" si="7"/>
        <v>20.4</v>
      </c>
      <c r="M186">
        <f t="shared" si="8"/>
        <v>408</v>
      </c>
      <c r="N186" s="2">
        <f>'Disinfection '!$B$4*60*60*24</f>
        <v>4320000</v>
      </c>
      <c r="O186" s="2">
        <f>E186/(Pump!$B$6*60)</f>
        <v>1.224011744</v>
      </c>
      <c r="P186" s="4">
        <f t="shared" si="9"/>
        <v>5013880.806</v>
      </c>
    </row>
    <row r="187">
      <c r="A187" s="106">
        <v>41819.0</v>
      </c>
      <c r="B187" s="107">
        <v>0.6</v>
      </c>
      <c r="C187" s="9">
        <f t="shared" si="2"/>
        <v>0.06</v>
      </c>
      <c r="D187" s="108">
        <f t="shared" si="3"/>
        <v>60</v>
      </c>
      <c r="E187" s="108">
        <f>IF(D187&gt;Collectionstorage!$B$11,Collectionstorage!$B$11,D187)</f>
        <v>60</v>
      </c>
      <c r="F187" s="108">
        <f t="shared" si="4"/>
        <v>0.06</v>
      </c>
      <c r="G187" s="108">
        <f t="shared" si="11"/>
        <v>34.2</v>
      </c>
      <c r="H187" s="109">
        <f>F187*(1000*9.81*Collectionstorage!$G$11+Collectionstorage!$G$13*Flowrate!$F$10*1000/(2*0.02)*Pump!$B$5^2+10*1000/2*Pump!$B$5^2+Filtration!$B$6*Pump!$B$5)</f>
        <v>14693.94648</v>
      </c>
      <c r="I187" s="9">
        <f>(F187*(1000*9.81*Collectionstorage!$G$11+Collectionstorage!$G$13*Flowrate!$F$10*1000/(2*0.02)*Pump!$B$5^2+10*1000/2*Pump!$B$5^2+Filtration!$B$6*Pump!$B$5)) / 0.72</f>
        <v>20408.259</v>
      </c>
      <c r="J187" s="4">
        <f t="shared" si="5"/>
        <v>0.3</v>
      </c>
      <c r="K187" s="4">
        <f t="shared" si="6"/>
        <v>600000</v>
      </c>
      <c r="L187" s="4">
        <f t="shared" si="7"/>
        <v>0.6</v>
      </c>
      <c r="M187">
        <f t="shared" si="8"/>
        <v>12</v>
      </c>
      <c r="N187" s="2">
        <f>'Disinfection '!$B$4*60*60*24</f>
        <v>4320000</v>
      </c>
      <c r="O187" s="2">
        <f>E187/(Pump!$B$6*60)</f>
        <v>0.03600034542</v>
      </c>
      <c r="P187" s="4">
        <f t="shared" si="9"/>
        <v>4340408.259</v>
      </c>
    </row>
    <row r="188">
      <c r="A188" s="106">
        <v>41820.0</v>
      </c>
      <c r="B188" s="107">
        <v>0.0</v>
      </c>
      <c r="C188" s="9">
        <f t="shared" si="2"/>
        <v>0</v>
      </c>
      <c r="D188" s="108">
        <f t="shared" si="3"/>
        <v>0</v>
      </c>
      <c r="E188" s="108">
        <f>IF(D188&gt;Collectionstorage!$B$11,Collectionstorage!$B$11,D188)</f>
        <v>0</v>
      </c>
      <c r="F188" s="108">
        <f t="shared" si="4"/>
        <v>0</v>
      </c>
      <c r="G188" s="108">
        <f t="shared" si="11"/>
        <v>33.67</v>
      </c>
      <c r="H188" s="109">
        <f>F188*(1000*9.81*Collectionstorage!$G$11+Collectionstorage!$G$13*Flowrate!$F$10*1000/(2*0.02)*Pump!$B$5^2+10*1000/2*Pump!$B$5^2+Filtration!$B$6*Pump!$B$5)</f>
        <v>0</v>
      </c>
      <c r="I188" s="9">
        <f>(F188*(1000*9.81*Collectionstorage!$G$11+Collectionstorage!$G$13*Flowrate!$F$10*1000/(2*0.02)*Pump!$B$5^2+10*1000/2*Pump!$B$5^2+Filtration!$B$6*Pump!$B$5)) / 0.72</f>
        <v>0</v>
      </c>
      <c r="J188" s="4">
        <f t="shared" si="5"/>
        <v>0</v>
      </c>
      <c r="K188" s="4">
        <f t="shared" si="6"/>
        <v>0</v>
      </c>
      <c r="L188" s="4">
        <f t="shared" si="7"/>
        <v>0</v>
      </c>
      <c r="M188">
        <f t="shared" si="8"/>
        <v>0</v>
      </c>
      <c r="N188" s="2">
        <f>'Disinfection '!$B$4*60*60*24</f>
        <v>4320000</v>
      </c>
      <c r="O188" s="2">
        <f>E188/(Pump!$B$6*60)</f>
        <v>0</v>
      </c>
      <c r="P188" s="4">
        <f t="shared" si="9"/>
        <v>4320000</v>
      </c>
    </row>
    <row r="189">
      <c r="A189" s="106">
        <v>41821.0</v>
      </c>
      <c r="B189" s="107">
        <v>0.0</v>
      </c>
      <c r="C189" s="9">
        <f t="shared" si="2"/>
        <v>0</v>
      </c>
      <c r="D189" s="108">
        <f t="shared" si="3"/>
        <v>0</v>
      </c>
      <c r="E189" s="108">
        <f>IF(D189&gt;Collectionstorage!$B$11,Collectionstorage!$B$11,D189)</f>
        <v>0</v>
      </c>
      <c r="F189" s="108">
        <f t="shared" si="4"/>
        <v>0</v>
      </c>
      <c r="G189" s="108">
        <f t="shared" si="11"/>
        <v>33.14</v>
      </c>
      <c r="H189" s="109">
        <f>F189*(1000*9.81*Collectionstorage!$G$11+Collectionstorage!$G$13*Flowrate!$F$10*1000/(2*0.02)*Pump!$B$5^2+10*1000/2*Pump!$B$5^2+Filtration!$B$6*Pump!$B$5)</f>
        <v>0</v>
      </c>
      <c r="I189" s="9">
        <f>(F189*(1000*9.81*Collectionstorage!$G$11+Collectionstorage!$G$13*Flowrate!$F$10*1000/(2*0.02)*Pump!$B$5^2+10*1000/2*Pump!$B$5^2+Filtration!$B$6*Pump!$B$5)) / 0.72</f>
        <v>0</v>
      </c>
      <c r="J189" s="4">
        <f t="shared" si="5"/>
        <v>0</v>
      </c>
      <c r="K189" s="4">
        <f t="shared" si="6"/>
        <v>0</v>
      </c>
      <c r="L189" s="4">
        <f t="shared" si="7"/>
        <v>0</v>
      </c>
      <c r="M189">
        <f t="shared" si="8"/>
        <v>0</v>
      </c>
      <c r="N189" s="2">
        <f>'Disinfection '!$B$4*60*60*24</f>
        <v>4320000</v>
      </c>
      <c r="O189" s="2">
        <f>E189/(Pump!$B$6*60)</f>
        <v>0</v>
      </c>
      <c r="P189" s="4">
        <f t="shared" si="9"/>
        <v>4320000</v>
      </c>
    </row>
    <row r="190">
      <c r="A190" s="106">
        <v>41822.0</v>
      </c>
      <c r="B190" s="107">
        <v>1.8</v>
      </c>
      <c r="C190" s="9">
        <f t="shared" si="2"/>
        <v>0.18</v>
      </c>
      <c r="D190" s="108">
        <f t="shared" si="3"/>
        <v>180</v>
      </c>
      <c r="E190" s="108">
        <f>IF(D190&gt;Collectionstorage!$B$11,Collectionstorage!$B$11,D190)</f>
        <v>180</v>
      </c>
      <c r="F190" s="108">
        <f t="shared" si="4"/>
        <v>0.18</v>
      </c>
      <c r="G190" s="108">
        <f t="shared" si="11"/>
        <v>32.79</v>
      </c>
      <c r="H190" s="109">
        <f>F190*(1000*9.81*Collectionstorage!$G$11+Collectionstorage!$G$13*Flowrate!$F$10*1000/(2*0.02)*Pump!$B$5^2+10*1000/2*Pump!$B$5^2+Filtration!$B$6*Pump!$B$5)</f>
        <v>44081.83944</v>
      </c>
      <c r="I190" s="9">
        <f>(F190*(1000*9.81*Collectionstorage!$G$11+Collectionstorage!$G$13*Flowrate!$F$10*1000/(2*0.02)*Pump!$B$5^2+10*1000/2*Pump!$B$5^2+Filtration!$B$6*Pump!$B$5)) / 0.72</f>
        <v>61224.777</v>
      </c>
      <c r="J190" s="4">
        <f t="shared" si="5"/>
        <v>0.9</v>
      </c>
      <c r="K190" s="4">
        <f t="shared" si="6"/>
        <v>1800000</v>
      </c>
      <c r="L190" s="4">
        <f t="shared" si="7"/>
        <v>1.8</v>
      </c>
      <c r="M190">
        <f t="shared" si="8"/>
        <v>36</v>
      </c>
      <c r="N190" s="2">
        <f>'Disinfection '!$B$4*60*60*24</f>
        <v>4320000</v>
      </c>
      <c r="O190" s="2">
        <f>E190/(Pump!$B$6*60)</f>
        <v>0.1080010363</v>
      </c>
      <c r="P190" s="4">
        <f t="shared" si="9"/>
        <v>4381224.777</v>
      </c>
    </row>
    <row r="191">
      <c r="A191" s="106">
        <v>41823.0</v>
      </c>
      <c r="B191" s="107">
        <v>6.2</v>
      </c>
      <c r="C191" s="9">
        <f t="shared" si="2"/>
        <v>0.62</v>
      </c>
      <c r="D191" s="108">
        <f t="shared" si="3"/>
        <v>620</v>
      </c>
      <c r="E191" s="108">
        <f>IF(D191&gt;Collectionstorage!$B$11,Collectionstorage!$B$11,D191)</f>
        <v>620</v>
      </c>
      <c r="F191" s="108">
        <f t="shared" si="4"/>
        <v>0.62</v>
      </c>
      <c r="G191" s="108">
        <f t="shared" si="11"/>
        <v>32.88</v>
      </c>
      <c r="H191" s="109">
        <f>F191*(1000*9.81*Collectionstorage!$G$11+Collectionstorage!$G$13*Flowrate!$F$10*1000/(2*0.02)*Pump!$B$5^2+10*1000/2*Pump!$B$5^2+Filtration!$B$6*Pump!$B$5)</f>
        <v>151837.447</v>
      </c>
      <c r="I191" s="9">
        <f>(F191*(1000*9.81*Collectionstorage!$G$11+Collectionstorage!$G$13*Flowrate!$F$10*1000/(2*0.02)*Pump!$B$5^2+10*1000/2*Pump!$B$5^2+Filtration!$B$6*Pump!$B$5)) / 0.72</f>
        <v>210885.343</v>
      </c>
      <c r="J191" s="4">
        <f t="shared" si="5"/>
        <v>3.1</v>
      </c>
      <c r="K191" s="4">
        <f t="shared" si="6"/>
        <v>6200000</v>
      </c>
      <c r="L191" s="4">
        <f t="shared" si="7"/>
        <v>6.2</v>
      </c>
      <c r="M191">
        <f t="shared" si="8"/>
        <v>124</v>
      </c>
      <c r="N191" s="2">
        <f>'Disinfection '!$B$4*60*60*24</f>
        <v>4320000</v>
      </c>
      <c r="O191" s="2">
        <f>E191/(Pump!$B$6*60)</f>
        <v>0.3720035693</v>
      </c>
      <c r="P191" s="4">
        <f t="shared" si="9"/>
        <v>4530885.343</v>
      </c>
    </row>
    <row r="192">
      <c r="A192" s="106">
        <v>41824.0</v>
      </c>
      <c r="B192" s="107">
        <v>9.4</v>
      </c>
      <c r="C192" s="9">
        <f t="shared" si="2"/>
        <v>0.94</v>
      </c>
      <c r="D192" s="108">
        <f t="shared" si="3"/>
        <v>940</v>
      </c>
      <c r="E192" s="108">
        <f>IF(D192&gt;Collectionstorage!$B$11,Collectionstorage!$B$11,D192)</f>
        <v>940</v>
      </c>
      <c r="F192" s="108">
        <f t="shared" si="4"/>
        <v>0.94</v>
      </c>
      <c r="G192" s="108">
        <f t="shared" si="11"/>
        <v>33.29</v>
      </c>
      <c r="H192" s="109">
        <f>F192*(1000*9.81*Collectionstorage!$G$11+Collectionstorage!$G$13*Flowrate!$F$10*1000/(2*0.02)*Pump!$B$5^2+10*1000/2*Pump!$B$5^2+Filtration!$B$6*Pump!$B$5)</f>
        <v>230205.1615</v>
      </c>
      <c r="I192" s="9">
        <f>(F192*(1000*9.81*Collectionstorage!$G$11+Collectionstorage!$G$13*Flowrate!$F$10*1000/(2*0.02)*Pump!$B$5^2+10*1000/2*Pump!$B$5^2+Filtration!$B$6*Pump!$B$5)) / 0.72</f>
        <v>319729.391</v>
      </c>
      <c r="J192" s="4">
        <f t="shared" si="5"/>
        <v>4.7</v>
      </c>
      <c r="K192" s="4">
        <f t="shared" si="6"/>
        <v>9400000</v>
      </c>
      <c r="L192" s="4">
        <f t="shared" si="7"/>
        <v>9.4</v>
      </c>
      <c r="M192">
        <f t="shared" si="8"/>
        <v>188</v>
      </c>
      <c r="N192" s="2">
        <f>'Disinfection '!$B$4*60*60*24</f>
        <v>4320000</v>
      </c>
      <c r="O192" s="2">
        <f>E192/(Pump!$B$6*60)</f>
        <v>0.5640054116</v>
      </c>
      <c r="P192" s="4">
        <f t="shared" si="9"/>
        <v>4639729.391</v>
      </c>
    </row>
    <row r="193">
      <c r="A193" s="106">
        <v>41825.0</v>
      </c>
      <c r="B193" s="107">
        <v>26.6</v>
      </c>
      <c r="C193" s="9">
        <f t="shared" si="2"/>
        <v>2.66</v>
      </c>
      <c r="D193" s="108">
        <f t="shared" si="3"/>
        <v>2660</v>
      </c>
      <c r="E193" s="108">
        <f>IF(D193&gt;Collectionstorage!$B$11,Collectionstorage!$B$11,D193)</f>
        <v>2500</v>
      </c>
      <c r="F193" s="108">
        <f t="shared" si="4"/>
        <v>2.5</v>
      </c>
      <c r="G193" s="108">
        <f t="shared" si="11"/>
        <v>35.26</v>
      </c>
      <c r="H193" s="109">
        <f>F193*(1000*9.81*Collectionstorage!$G$11+Collectionstorage!$G$13*Flowrate!$F$10*1000/(2*0.02)*Pump!$B$5^2+10*1000/2*Pump!$B$5^2+Filtration!$B$6*Pump!$B$5)</f>
        <v>612247.77</v>
      </c>
      <c r="I193" s="9">
        <f>(F193*(1000*9.81*Collectionstorage!$G$11+Collectionstorage!$G$13*Flowrate!$F$10*1000/(2*0.02)*Pump!$B$5^2+10*1000/2*Pump!$B$5^2+Filtration!$B$6*Pump!$B$5)) / 0.72</f>
        <v>850344.1251</v>
      </c>
      <c r="J193" s="4">
        <f t="shared" si="5"/>
        <v>12.5</v>
      </c>
      <c r="K193" s="4">
        <f t="shared" si="6"/>
        <v>25000000</v>
      </c>
      <c r="L193" s="4">
        <f t="shared" si="7"/>
        <v>25</v>
      </c>
      <c r="M193">
        <f t="shared" si="8"/>
        <v>500</v>
      </c>
      <c r="N193" s="2">
        <f>'Disinfection '!$B$4*60*60*24</f>
        <v>4320000</v>
      </c>
      <c r="O193" s="2">
        <f>E193/(Pump!$B$6*60)</f>
        <v>1.500014392</v>
      </c>
      <c r="P193" s="4">
        <f t="shared" si="9"/>
        <v>5170344.125</v>
      </c>
    </row>
    <row r="194">
      <c r="A194" s="106">
        <v>41826.0</v>
      </c>
      <c r="B194" s="107">
        <v>13.6</v>
      </c>
      <c r="C194" s="9">
        <f t="shared" si="2"/>
        <v>1.36</v>
      </c>
      <c r="D194" s="108">
        <f t="shared" si="3"/>
        <v>1360</v>
      </c>
      <c r="E194" s="108">
        <f>IF(D194&gt;Collectionstorage!$B$11,Collectionstorage!$B$11,D194)</f>
        <v>1360</v>
      </c>
      <c r="F194" s="108">
        <f t="shared" si="4"/>
        <v>1.36</v>
      </c>
      <c r="G194" s="108">
        <f t="shared" si="11"/>
        <v>36.09</v>
      </c>
      <c r="H194" s="109">
        <f>F194*(1000*9.81*Collectionstorage!$G$11+Collectionstorage!$G$13*Flowrate!$F$10*1000/(2*0.02)*Pump!$B$5^2+10*1000/2*Pump!$B$5^2+Filtration!$B$6*Pump!$B$5)</f>
        <v>333062.7869</v>
      </c>
      <c r="I194" s="9">
        <f>(F194*(1000*9.81*Collectionstorage!$G$11+Collectionstorage!$G$13*Flowrate!$F$10*1000/(2*0.02)*Pump!$B$5^2+10*1000/2*Pump!$B$5^2+Filtration!$B$6*Pump!$B$5)) / 0.72</f>
        <v>462587.204</v>
      </c>
      <c r="J194" s="4">
        <f t="shared" si="5"/>
        <v>6.8</v>
      </c>
      <c r="K194" s="4">
        <f t="shared" si="6"/>
        <v>13600000</v>
      </c>
      <c r="L194" s="4">
        <f t="shared" si="7"/>
        <v>13.6</v>
      </c>
      <c r="M194">
        <f t="shared" si="8"/>
        <v>272</v>
      </c>
      <c r="N194" s="2">
        <f>'Disinfection '!$B$4*60*60*24</f>
        <v>4320000</v>
      </c>
      <c r="O194" s="2">
        <f>E194/(Pump!$B$6*60)</f>
        <v>0.8160078295</v>
      </c>
      <c r="P194" s="4">
        <f t="shared" si="9"/>
        <v>4782587.204</v>
      </c>
    </row>
    <row r="195">
      <c r="A195" s="106">
        <v>41827.0</v>
      </c>
      <c r="B195" s="107">
        <v>0.0</v>
      </c>
      <c r="C195" s="9">
        <f t="shared" si="2"/>
        <v>0</v>
      </c>
      <c r="D195" s="108">
        <f t="shared" si="3"/>
        <v>0</v>
      </c>
      <c r="E195" s="108">
        <f>IF(D195&gt;Collectionstorage!$B$11,Collectionstorage!$B$11,D195)</f>
        <v>0</v>
      </c>
      <c r="F195" s="108">
        <f t="shared" si="4"/>
        <v>0</v>
      </c>
      <c r="G195" s="108">
        <f t="shared" si="11"/>
        <v>35.56</v>
      </c>
      <c r="H195" s="109">
        <f>F195*(1000*9.81*Collectionstorage!$G$11+Collectionstorage!$G$13*Flowrate!$F$10*1000/(2*0.02)*Pump!$B$5^2+10*1000/2*Pump!$B$5^2+Filtration!$B$6*Pump!$B$5)</f>
        <v>0</v>
      </c>
      <c r="I195" s="9">
        <f>(F195*(1000*9.81*Collectionstorage!$G$11+Collectionstorage!$G$13*Flowrate!$F$10*1000/(2*0.02)*Pump!$B$5^2+10*1000/2*Pump!$B$5^2+Filtration!$B$6*Pump!$B$5)) / 0.72</f>
        <v>0</v>
      </c>
      <c r="J195" s="4">
        <f t="shared" si="5"/>
        <v>0</v>
      </c>
      <c r="K195" s="4">
        <f t="shared" si="6"/>
        <v>0</v>
      </c>
      <c r="L195" s="4">
        <f t="shared" si="7"/>
        <v>0</v>
      </c>
      <c r="M195">
        <f t="shared" si="8"/>
        <v>0</v>
      </c>
      <c r="N195" s="2">
        <f>'Disinfection '!$B$4*60*60*24</f>
        <v>4320000</v>
      </c>
      <c r="O195" s="2">
        <f>E195/(Pump!$B$6*60)</f>
        <v>0</v>
      </c>
      <c r="P195" s="4">
        <f t="shared" si="9"/>
        <v>4320000</v>
      </c>
    </row>
    <row r="196">
      <c r="A196" s="106">
        <v>41828.0</v>
      </c>
      <c r="B196" s="107">
        <v>0.0</v>
      </c>
      <c r="C196" s="9">
        <f t="shared" si="2"/>
        <v>0</v>
      </c>
      <c r="D196" s="108">
        <f t="shared" si="3"/>
        <v>0</v>
      </c>
      <c r="E196" s="108">
        <f>IF(D196&gt;Collectionstorage!$B$11,Collectionstorage!$B$11,D196)</f>
        <v>0</v>
      </c>
      <c r="F196" s="108">
        <f t="shared" si="4"/>
        <v>0</v>
      </c>
      <c r="G196" s="108">
        <f t="shared" si="11"/>
        <v>35.03</v>
      </c>
      <c r="H196" s="109">
        <f>F196*(1000*9.81*Collectionstorage!$G$11+Collectionstorage!$G$13*Flowrate!$F$10*1000/(2*0.02)*Pump!$B$5^2+10*1000/2*Pump!$B$5^2+Filtration!$B$6*Pump!$B$5)</f>
        <v>0</v>
      </c>
      <c r="I196" s="9">
        <f>(F196*(1000*9.81*Collectionstorage!$G$11+Collectionstorage!$G$13*Flowrate!$F$10*1000/(2*0.02)*Pump!$B$5^2+10*1000/2*Pump!$B$5^2+Filtration!$B$6*Pump!$B$5)) / 0.72</f>
        <v>0</v>
      </c>
      <c r="J196" s="4">
        <f t="shared" si="5"/>
        <v>0</v>
      </c>
      <c r="K196" s="4">
        <f t="shared" si="6"/>
        <v>0</v>
      </c>
      <c r="L196" s="4">
        <f t="shared" si="7"/>
        <v>0</v>
      </c>
      <c r="M196">
        <f t="shared" si="8"/>
        <v>0</v>
      </c>
      <c r="N196" s="2">
        <f>'Disinfection '!$B$4*60*60*24</f>
        <v>4320000</v>
      </c>
      <c r="O196" s="2">
        <f>E196/(Pump!$B$6*60)</f>
        <v>0</v>
      </c>
      <c r="P196" s="4">
        <f t="shared" si="9"/>
        <v>4320000</v>
      </c>
    </row>
    <row r="197">
      <c r="A197" s="106">
        <v>41829.0</v>
      </c>
      <c r="B197" s="107">
        <v>0.0</v>
      </c>
      <c r="C197" s="9">
        <f t="shared" si="2"/>
        <v>0</v>
      </c>
      <c r="D197" s="108">
        <f t="shared" si="3"/>
        <v>0</v>
      </c>
      <c r="E197" s="108">
        <f>IF(D197&gt;Collectionstorage!$B$11,Collectionstorage!$B$11,D197)</f>
        <v>0</v>
      </c>
      <c r="F197" s="108">
        <f t="shared" si="4"/>
        <v>0</v>
      </c>
      <c r="G197" s="108">
        <f t="shared" si="11"/>
        <v>34.5</v>
      </c>
      <c r="H197" s="109">
        <f>F197*(1000*9.81*Collectionstorage!$G$11+Collectionstorage!$G$13*Flowrate!$F$10*1000/(2*0.02)*Pump!$B$5^2+10*1000/2*Pump!$B$5^2+Filtration!$B$6*Pump!$B$5)</f>
        <v>0</v>
      </c>
      <c r="I197" s="9">
        <f>(F197*(1000*9.81*Collectionstorage!$G$11+Collectionstorage!$G$13*Flowrate!$F$10*1000/(2*0.02)*Pump!$B$5^2+10*1000/2*Pump!$B$5^2+Filtration!$B$6*Pump!$B$5)) / 0.72</f>
        <v>0</v>
      </c>
      <c r="J197" s="4">
        <f t="shared" si="5"/>
        <v>0</v>
      </c>
      <c r="K197" s="4">
        <f t="shared" si="6"/>
        <v>0</v>
      </c>
      <c r="L197" s="4">
        <f t="shared" si="7"/>
        <v>0</v>
      </c>
      <c r="M197">
        <f t="shared" si="8"/>
        <v>0</v>
      </c>
      <c r="N197" s="2">
        <f>'Disinfection '!$B$4*60*60*24</f>
        <v>4320000</v>
      </c>
      <c r="O197" s="2">
        <f>E197/(Pump!$B$6*60)</f>
        <v>0</v>
      </c>
      <c r="P197" s="4">
        <f t="shared" si="9"/>
        <v>4320000</v>
      </c>
    </row>
    <row r="198">
      <c r="A198" s="106">
        <v>41830.0</v>
      </c>
      <c r="B198" s="107">
        <v>0.0</v>
      </c>
      <c r="C198" s="9">
        <f t="shared" si="2"/>
        <v>0</v>
      </c>
      <c r="D198" s="108">
        <f t="shared" si="3"/>
        <v>0</v>
      </c>
      <c r="E198" s="108">
        <f>IF(D198&gt;Collectionstorage!$B$11,Collectionstorage!$B$11,D198)</f>
        <v>0</v>
      </c>
      <c r="F198" s="108">
        <f t="shared" si="4"/>
        <v>0</v>
      </c>
      <c r="G198" s="108">
        <f t="shared" si="11"/>
        <v>33.97</v>
      </c>
      <c r="H198" s="109">
        <f>F198*(1000*9.81*Collectionstorage!$G$11+Collectionstorage!$G$13*Flowrate!$F$10*1000/(2*0.02)*Pump!$B$5^2+10*1000/2*Pump!$B$5^2+Filtration!$B$6*Pump!$B$5)</f>
        <v>0</v>
      </c>
      <c r="I198" s="9">
        <f>(F198*(1000*9.81*Collectionstorage!$G$11+Collectionstorage!$G$13*Flowrate!$F$10*1000/(2*0.02)*Pump!$B$5^2+10*1000/2*Pump!$B$5^2+Filtration!$B$6*Pump!$B$5)) / 0.72</f>
        <v>0</v>
      </c>
      <c r="J198" s="4">
        <f t="shared" si="5"/>
        <v>0</v>
      </c>
      <c r="K198" s="4">
        <f t="shared" si="6"/>
        <v>0</v>
      </c>
      <c r="L198" s="4">
        <f t="shared" si="7"/>
        <v>0</v>
      </c>
      <c r="M198">
        <f t="shared" si="8"/>
        <v>0</v>
      </c>
      <c r="N198" s="2">
        <f>'Disinfection '!$B$4*60*60*24</f>
        <v>4320000</v>
      </c>
      <c r="O198" s="2">
        <f>E198/(Pump!$B$6*60)</f>
        <v>0</v>
      </c>
      <c r="P198" s="4">
        <f t="shared" si="9"/>
        <v>4320000</v>
      </c>
    </row>
    <row r="199">
      <c r="A199" s="106">
        <v>41831.0</v>
      </c>
      <c r="B199" s="107">
        <v>0.0</v>
      </c>
      <c r="C199" s="9">
        <f t="shared" si="2"/>
        <v>0</v>
      </c>
      <c r="D199" s="108">
        <f t="shared" si="3"/>
        <v>0</v>
      </c>
      <c r="E199" s="108">
        <f>IF(D199&gt;Collectionstorage!$B$11,Collectionstorage!$B$11,D199)</f>
        <v>0</v>
      </c>
      <c r="F199" s="108">
        <f t="shared" si="4"/>
        <v>0</v>
      </c>
      <c r="G199" s="108">
        <f t="shared" si="11"/>
        <v>33.44</v>
      </c>
      <c r="H199" s="109">
        <f>F199*(1000*9.81*Collectionstorage!$G$11+Collectionstorage!$G$13*Flowrate!$F$10*1000/(2*0.02)*Pump!$B$5^2+10*1000/2*Pump!$B$5^2+Filtration!$B$6*Pump!$B$5)</f>
        <v>0</v>
      </c>
      <c r="I199" s="9">
        <f>(F199*(1000*9.81*Collectionstorage!$G$11+Collectionstorage!$G$13*Flowrate!$F$10*1000/(2*0.02)*Pump!$B$5^2+10*1000/2*Pump!$B$5^2+Filtration!$B$6*Pump!$B$5)) / 0.72</f>
        <v>0</v>
      </c>
      <c r="J199" s="4">
        <f t="shared" si="5"/>
        <v>0</v>
      </c>
      <c r="K199" s="4">
        <f t="shared" si="6"/>
        <v>0</v>
      </c>
      <c r="L199" s="4">
        <f t="shared" si="7"/>
        <v>0</v>
      </c>
      <c r="M199">
        <f t="shared" si="8"/>
        <v>0</v>
      </c>
      <c r="N199" s="2">
        <f>'Disinfection '!$B$4*60*60*24</f>
        <v>4320000</v>
      </c>
      <c r="O199" s="2">
        <f>E199/(Pump!$B$6*60)</f>
        <v>0</v>
      </c>
      <c r="P199" s="4">
        <f t="shared" si="9"/>
        <v>4320000</v>
      </c>
    </row>
    <row r="200">
      <c r="A200" s="106">
        <v>41832.0</v>
      </c>
      <c r="B200" s="107">
        <v>0.0</v>
      </c>
      <c r="C200" s="9">
        <f t="shared" si="2"/>
        <v>0</v>
      </c>
      <c r="D200" s="108">
        <f t="shared" si="3"/>
        <v>0</v>
      </c>
      <c r="E200" s="108">
        <f>IF(D200&gt;Collectionstorage!$B$11,Collectionstorage!$B$11,D200)</f>
        <v>0</v>
      </c>
      <c r="F200" s="108">
        <f t="shared" si="4"/>
        <v>0</v>
      </c>
      <c r="G200" s="108">
        <f t="shared" si="11"/>
        <v>32.91</v>
      </c>
      <c r="H200" s="109">
        <f>F200*(1000*9.81*Collectionstorage!$G$11+Collectionstorage!$G$13*Flowrate!$F$10*1000/(2*0.02)*Pump!$B$5^2+10*1000/2*Pump!$B$5^2+Filtration!$B$6*Pump!$B$5)</f>
        <v>0</v>
      </c>
      <c r="I200" s="9">
        <f>(F200*(1000*9.81*Collectionstorage!$G$11+Collectionstorage!$G$13*Flowrate!$F$10*1000/(2*0.02)*Pump!$B$5^2+10*1000/2*Pump!$B$5^2+Filtration!$B$6*Pump!$B$5)) / 0.72</f>
        <v>0</v>
      </c>
      <c r="J200" s="4">
        <f t="shared" si="5"/>
        <v>0</v>
      </c>
      <c r="K200" s="4">
        <f t="shared" si="6"/>
        <v>0</v>
      </c>
      <c r="L200" s="4">
        <f t="shared" si="7"/>
        <v>0</v>
      </c>
      <c r="M200">
        <f t="shared" si="8"/>
        <v>0</v>
      </c>
      <c r="N200" s="2">
        <f>'Disinfection '!$B$4*60*60*24</f>
        <v>4320000</v>
      </c>
      <c r="O200" s="2">
        <f>E200/(Pump!$B$6*60)</f>
        <v>0</v>
      </c>
      <c r="P200" s="4">
        <f t="shared" si="9"/>
        <v>4320000</v>
      </c>
    </row>
    <row r="201">
      <c r="A201" s="106">
        <v>41833.0</v>
      </c>
      <c r="B201" s="107">
        <v>0.0</v>
      </c>
      <c r="C201" s="9">
        <f t="shared" si="2"/>
        <v>0</v>
      </c>
      <c r="D201" s="108">
        <f t="shared" si="3"/>
        <v>0</v>
      </c>
      <c r="E201" s="108">
        <f>IF(D201&gt;Collectionstorage!$B$11,Collectionstorage!$B$11,D201)</f>
        <v>0</v>
      </c>
      <c r="F201" s="108">
        <f t="shared" si="4"/>
        <v>0</v>
      </c>
      <c r="G201" s="108">
        <f t="shared" si="11"/>
        <v>32.38</v>
      </c>
      <c r="H201" s="109">
        <f>F201*(1000*9.81*Collectionstorage!$G$11+Collectionstorage!$G$13*Flowrate!$F$10*1000/(2*0.02)*Pump!$B$5^2+10*1000/2*Pump!$B$5^2+Filtration!$B$6*Pump!$B$5)</f>
        <v>0</v>
      </c>
      <c r="I201" s="9">
        <f>(F201*(1000*9.81*Collectionstorage!$G$11+Collectionstorage!$G$13*Flowrate!$F$10*1000/(2*0.02)*Pump!$B$5^2+10*1000/2*Pump!$B$5^2+Filtration!$B$6*Pump!$B$5)) / 0.72</f>
        <v>0</v>
      </c>
      <c r="J201" s="4">
        <f t="shared" si="5"/>
        <v>0</v>
      </c>
      <c r="K201" s="4">
        <f t="shared" si="6"/>
        <v>0</v>
      </c>
      <c r="L201" s="4">
        <f t="shared" si="7"/>
        <v>0</v>
      </c>
      <c r="M201">
        <f t="shared" si="8"/>
        <v>0</v>
      </c>
      <c r="N201" s="2">
        <f>'Disinfection '!$B$4*60*60*24</f>
        <v>4320000</v>
      </c>
      <c r="O201" s="2">
        <f>E201/(Pump!$B$6*60)</f>
        <v>0</v>
      </c>
      <c r="P201" s="4">
        <f t="shared" si="9"/>
        <v>4320000</v>
      </c>
    </row>
    <row r="202">
      <c r="A202" s="106">
        <v>41834.0</v>
      </c>
      <c r="B202" s="107">
        <v>0.0</v>
      </c>
      <c r="C202" s="9">
        <f t="shared" si="2"/>
        <v>0</v>
      </c>
      <c r="D202" s="108">
        <f t="shared" si="3"/>
        <v>0</v>
      </c>
      <c r="E202" s="108">
        <f>IF(D202&gt;Collectionstorage!$B$11,Collectionstorage!$B$11,D202)</f>
        <v>0</v>
      </c>
      <c r="F202" s="108">
        <f t="shared" si="4"/>
        <v>0</v>
      </c>
      <c r="G202" s="108">
        <f t="shared" si="11"/>
        <v>31.85</v>
      </c>
      <c r="H202" s="109">
        <f>F202*(1000*9.81*Collectionstorage!$G$11+Collectionstorage!$G$13*Flowrate!$F$10*1000/(2*0.02)*Pump!$B$5^2+10*1000/2*Pump!$B$5^2+Filtration!$B$6*Pump!$B$5)</f>
        <v>0</v>
      </c>
      <c r="I202" s="9">
        <f>(F202*(1000*9.81*Collectionstorage!$G$11+Collectionstorage!$G$13*Flowrate!$F$10*1000/(2*0.02)*Pump!$B$5^2+10*1000/2*Pump!$B$5^2+Filtration!$B$6*Pump!$B$5)) / 0.72</f>
        <v>0</v>
      </c>
      <c r="J202" s="4">
        <f t="shared" si="5"/>
        <v>0</v>
      </c>
      <c r="K202" s="4">
        <f t="shared" si="6"/>
        <v>0</v>
      </c>
      <c r="L202" s="4">
        <f t="shared" si="7"/>
        <v>0</v>
      </c>
      <c r="M202">
        <f t="shared" si="8"/>
        <v>0</v>
      </c>
      <c r="N202" s="2">
        <f>'Disinfection '!$B$4*60*60*24</f>
        <v>4320000</v>
      </c>
      <c r="O202" s="2">
        <f>E202/(Pump!$B$6*60)</f>
        <v>0</v>
      </c>
      <c r="P202" s="4">
        <f t="shared" si="9"/>
        <v>4320000</v>
      </c>
    </row>
    <row r="203">
      <c r="A203" s="106">
        <v>41835.0</v>
      </c>
      <c r="B203" s="107">
        <v>0.0</v>
      </c>
      <c r="C203" s="9">
        <f t="shared" si="2"/>
        <v>0</v>
      </c>
      <c r="D203" s="108">
        <f t="shared" si="3"/>
        <v>0</v>
      </c>
      <c r="E203" s="108">
        <f>IF(D203&gt;Collectionstorage!$B$11,Collectionstorage!$B$11,D203)</f>
        <v>0</v>
      </c>
      <c r="F203" s="108">
        <f t="shared" si="4"/>
        <v>0</v>
      </c>
      <c r="G203" s="108">
        <f t="shared" si="11"/>
        <v>31.32</v>
      </c>
      <c r="H203" s="109">
        <f>F203*(1000*9.81*Collectionstorage!$G$11+Collectionstorage!$G$13*Flowrate!$F$10*1000/(2*0.02)*Pump!$B$5^2+10*1000/2*Pump!$B$5^2+Filtration!$B$6*Pump!$B$5)</f>
        <v>0</v>
      </c>
      <c r="I203" s="9">
        <f>(F203*(1000*9.81*Collectionstorage!$G$11+Collectionstorage!$G$13*Flowrate!$F$10*1000/(2*0.02)*Pump!$B$5^2+10*1000/2*Pump!$B$5^2+Filtration!$B$6*Pump!$B$5)) / 0.72</f>
        <v>0</v>
      </c>
      <c r="J203" s="4">
        <f t="shared" si="5"/>
        <v>0</v>
      </c>
      <c r="K203" s="4">
        <f t="shared" si="6"/>
        <v>0</v>
      </c>
      <c r="L203" s="4">
        <f t="shared" si="7"/>
        <v>0</v>
      </c>
      <c r="M203">
        <f t="shared" si="8"/>
        <v>0</v>
      </c>
      <c r="N203" s="2">
        <f>'Disinfection '!$B$4*60*60*24</f>
        <v>4320000</v>
      </c>
      <c r="O203" s="2">
        <f>E203/(Pump!$B$6*60)</f>
        <v>0</v>
      </c>
      <c r="P203" s="4">
        <f t="shared" si="9"/>
        <v>4320000</v>
      </c>
    </row>
    <row r="204">
      <c r="A204" s="106">
        <v>41836.0</v>
      </c>
      <c r="B204" s="107">
        <v>0.0</v>
      </c>
      <c r="C204" s="9">
        <f t="shared" si="2"/>
        <v>0</v>
      </c>
      <c r="D204" s="108">
        <f t="shared" si="3"/>
        <v>0</v>
      </c>
      <c r="E204" s="108">
        <f>IF(D204&gt;Collectionstorage!$B$11,Collectionstorage!$B$11,D204)</f>
        <v>0</v>
      </c>
      <c r="F204" s="108">
        <f t="shared" si="4"/>
        <v>0</v>
      </c>
      <c r="G204" s="108">
        <f t="shared" si="11"/>
        <v>30.79</v>
      </c>
      <c r="H204" s="109">
        <f>F204*(1000*9.81*Collectionstorage!$G$11+Collectionstorage!$G$13*Flowrate!$F$10*1000/(2*0.02)*Pump!$B$5^2+10*1000/2*Pump!$B$5^2+Filtration!$B$6*Pump!$B$5)</f>
        <v>0</v>
      </c>
      <c r="I204" s="9">
        <f>(F204*(1000*9.81*Collectionstorage!$G$11+Collectionstorage!$G$13*Flowrate!$F$10*1000/(2*0.02)*Pump!$B$5^2+10*1000/2*Pump!$B$5^2+Filtration!$B$6*Pump!$B$5)) / 0.72</f>
        <v>0</v>
      </c>
      <c r="J204" s="4">
        <f t="shared" si="5"/>
        <v>0</v>
      </c>
      <c r="K204" s="4">
        <f t="shared" si="6"/>
        <v>0</v>
      </c>
      <c r="L204" s="4">
        <f t="shared" si="7"/>
        <v>0</v>
      </c>
      <c r="M204">
        <f t="shared" si="8"/>
        <v>0</v>
      </c>
      <c r="N204" s="2">
        <f>'Disinfection '!$B$4*60*60*24</f>
        <v>4320000</v>
      </c>
      <c r="O204" s="2">
        <f>E204/(Pump!$B$6*60)</f>
        <v>0</v>
      </c>
      <c r="P204" s="4">
        <f t="shared" si="9"/>
        <v>4320000</v>
      </c>
    </row>
    <row r="205">
      <c r="A205" s="106">
        <v>41837.0</v>
      </c>
      <c r="B205" s="107">
        <v>0.0</v>
      </c>
      <c r="C205" s="9">
        <f t="shared" si="2"/>
        <v>0</v>
      </c>
      <c r="D205" s="108">
        <f t="shared" si="3"/>
        <v>0</v>
      </c>
      <c r="E205" s="108">
        <f>IF(D205&gt;Collectionstorage!$B$11,Collectionstorage!$B$11,D205)</f>
        <v>0</v>
      </c>
      <c r="F205" s="108">
        <f t="shared" si="4"/>
        <v>0</v>
      </c>
      <c r="G205" s="108">
        <f t="shared" si="11"/>
        <v>30.26</v>
      </c>
      <c r="H205" s="109">
        <f>F205*(1000*9.81*Collectionstorage!$G$11+Collectionstorage!$G$13*Flowrate!$F$10*1000/(2*0.02)*Pump!$B$5^2+10*1000/2*Pump!$B$5^2+Filtration!$B$6*Pump!$B$5)</f>
        <v>0</v>
      </c>
      <c r="I205" s="9">
        <f>(F205*(1000*9.81*Collectionstorage!$G$11+Collectionstorage!$G$13*Flowrate!$F$10*1000/(2*0.02)*Pump!$B$5^2+10*1000/2*Pump!$B$5^2+Filtration!$B$6*Pump!$B$5)) / 0.72</f>
        <v>0</v>
      </c>
      <c r="J205" s="4">
        <f t="shared" si="5"/>
        <v>0</v>
      </c>
      <c r="K205" s="4">
        <f t="shared" si="6"/>
        <v>0</v>
      </c>
      <c r="L205" s="4">
        <f t="shared" si="7"/>
        <v>0</v>
      </c>
      <c r="M205">
        <f t="shared" si="8"/>
        <v>0</v>
      </c>
      <c r="N205" s="2">
        <f>'Disinfection '!$B$4*60*60*24</f>
        <v>4320000</v>
      </c>
      <c r="O205" s="2">
        <f>E205/(Pump!$B$6*60)</f>
        <v>0</v>
      </c>
      <c r="P205" s="4">
        <f t="shared" si="9"/>
        <v>4320000</v>
      </c>
    </row>
    <row r="206">
      <c r="A206" s="106">
        <v>41838.0</v>
      </c>
      <c r="B206" s="107">
        <v>37.0</v>
      </c>
      <c r="C206" s="9">
        <f t="shared" si="2"/>
        <v>3.7</v>
      </c>
      <c r="D206" s="108">
        <f t="shared" si="3"/>
        <v>3700</v>
      </c>
      <c r="E206" s="108">
        <f>IF(D206&gt;Collectionstorage!$B$11,Collectionstorage!$B$11,D206)</f>
        <v>2500</v>
      </c>
      <c r="F206" s="108">
        <f t="shared" si="4"/>
        <v>2.5</v>
      </c>
      <c r="G206" s="108">
        <f t="shared" si="11"/>
        <v>32.23</v>
      </c>
      <c r="H206" s="109">
        <f>F206*(1000*9.81*Collectionstorage!$G$11+Collectionstorage!$G$13*Flowrate!$F$10*1000/(2*0.02)*Pump!$B$5^2+10*1000/2*Pump!$B$5^2+Filtration!$B$6*Pump!$B$5)</f>
        <v>612247.77</v>
      </c>
      <c r="I206" s="9">
        <f>(F206*(1000*9.81*Collectionstorage!$G$11+Collectionstorage!$G$13*Flowrate!$F$10*1000/(2*0.02)*Pump!$B$5^2+10*1000/2*Pump!$B$5^2+Filtration!$B$6*Pump!$B$5)) / 0.72</f>
        <v>850344.1251</v>
      </c>
      <c r="J206" s="4">
        <f t="shared" si="5"/>
        <v>12.5</v>
      </c>
      <c r="K206" s="4">
        <f t="shared" si="6"/>
        <v>25000000</v>
      </c>
      <c r="L206" s="4">
        <f t="shared" si="7"/>
        <v>25</v>
      </c>
      <c r="M206">
        <f t="shared" si="8"/>
        <v>500</v>
      </c>
      <c r="N206" s="2">
        <f>'Disinfection '!$B$4*60*60*24</f>
        <v>4320000</v>
      </c>
      <c r="O206" s="2">
        <f>E206/(Pump!$B$6*60)</f>
        <v>1.500014392</v>
      </c>
      <c r="P206" s="4">
        <f t="shared" si="9"/>
        <v>5170344.125</v>
      </c>
    </row>
    <row r="207">
      <c r="A207" s="106">
        <v>41839.0</v>
      </c>
      <c r="B207" s="107">
        <v>1.8</v>
      </c>
      <c r="C207" s="9">
        <f t="shared" si="2"/>
        <v>0.18</v>
      </c>
      <c r="D207" s="108">
        <f t="shared" si="3"/>
        <v>180</v>
      </c>
      <c r="E207" s="108">
        <f>IF(D207&gt;Collectionstorage!$B$11,Collectionstorage!$B$11,D207)</f>
        <v>180</v>
      </c>
      <c r="F207" s="108">
        <f t="shared" si="4"/>
        <v>0.18</v>
      </c>
      <c r="G207" s="108">
        <f t="shared" si="11"/>
        <v>31.88</v>
      </c>
      <c r="H207" s="109">
        <f>F207*(1000*9.81*Collectionstorage!$G$11+Collectionstorage!$G$13*Flowrate!$F$10*1000/(2*0.02)*Pump!$B$5^2+10*1000/2*Pump!$B$5^2+Filtration!$B$6*Pump!$B$5)</f>
        <v>44081.83944</v>
      </c>
      <c r="I207" s="9">
        <f>(F207*(1000*9.81*Collectionstorage!$G$11+Collectionstorage!$G$13*Flowrate!$F$10*1000/(2*0.02)*Pump!$B$5^2+10*1000/2*Pump!$B$5^2+Filtration!$B$6*Pump!$B$5)) / 0.72</f>
        <v>61224.777</v>
      </c>
      <c r="J207" s="4">
        <f t="shared" si="5"/>
        <v>0.9</v>
      </c>
      <c r="K207" s="4">
        <f t="shared" si="6"/>
        <v>1800000</v>
      </c>
      <c r="L207" s="4">
        <f t="shared" si="7"/>
        <v>1.8</v>
      </c>
      <c r="M207">
        <f t="shared" si="8"/>
        <v>36</v>
      </c>
      <c r="N207" s="2">
        <f>'Disinfection '!$B$4*60*60*24</f>
        <v>4320000</v>
      </c>
      <c r="O207" s="2">
        <f>E207/(Pump!$B$6*60)</f>
        <v>0.1080010363</v>
      </c>
      <c r="P207" s="4">
        <f t="shared" si="9"/>
        <v>4381224.777</v>
      </c>
    </row>
    <row r="208">
      <c r="A208" s="106">
        <v>41840.0</v>
      </c>
      <c r="B208" s="107">
        <v>0.0</v>
      </c>
      <c r="C208" s="9">
        <f t="shared" si="2"/>
        <v>0</v>
      </c>
      <c r="D208" s="108">
        <f t="shared" si="3"/>
        <v>0</v>
      </c>
      <c r="E208" s="108">
        <f>IF(D208&gt;Collectionstorage!$B$11,Collectionstorage!$B$11,D208)</f>
        <v>0</v>
      </c>
      <c r="F208" s="108">
        <f t="shared" si="4"/>
        <v>0</v>
      </c>
      <c r="G208" s="108">
        <f t="shared" si="11"/>
        <v>31.35</v>
      </c>
      <c r="H208" s="109">
        <f>F208*(1000*9.81*Collectionstorage!$G$11+Collectionstorage!$G$13*Flowrate!$F$10*1000/(2*0.02)*Pump!$B$5^2+10*1000/2*Pump!$B$5^2+Filtration!$B$6*Pump!$B$5)</f>
        <v>0</v>
      </c>
      <c r="I208" s="9">
        <f>(F208*(1000*9.81*Collectionstorage!$G$11+Collectionstorage!$G$13*Flowrate!$F$10*1000/(2*0.02)*Pump!$B$5^2+10*1000/2*Pump!$B$5^2+Filtration!$B$6*Pump!$B$5)) / 0.72</f>
        <v>0</v>
      </c>
      <c r="J208" s="4">
        <f t="shared" si="5"/>
        <v>0</v>
      </c>
      <c r="K208" s="4">
        <f t="shared" si="6"/>
        <v>0</v>
      </c>
      <c r="L208" s="4">
        <f t="shared" si="7"/>
        <v>0</v>
      </c>
      <c r="M208">
        <f t="shared" si="8"/>
        <v>0</v>
      </c>
      <c r="N208" s="2">
        <f>'Disinfection '!$B$4*60*60*24</f>
        <v>4320000</v>
      </c>
      <c r="O208" s="2">
        <f>E208/(Pump!$B$6*60)</f>
        <v>0</v>
      </c>
      <c r="P208" s="4">
        <f t="shared" si="9"/>
        <v>4320000</v>
      </c>
    </row>
    <row r="209">
      <c r="A209" s="106">
        <v>41841.0</v>
      </c>
      <c r="B209" s="107">
        <v>0.0</v>
      </c>
      <c r="C209" s="9">
        <f t="shared" si="2"/>
        <v>0</v>
      </c>
      <c r="D209" s="108">
        <f t="shared" si="3"/>
        <v>0</v>
      </c>
      <c r="E209" s="108">
        <f>IF(D209&gt;Collectionstorage!$B$11,Collectionstorage!$B$11,D209)</f>
        <v>0</v>
      </c>
      <c r="F209" s="108">
        <f t="shared" si="4"/>
        <v>0</v>
      </c>
      <c r="G209" s="108">
        <f t="shared" si="11"/>
        <v>30.82</v>
      </c>
      <c r="H209" s="109">
        <f>F209*(1000*9.81*Collectionstorage!$G$11+Collectionstorage!$G$13*Flowrate!$F$10*1000/(2*0.02)*Pump!$B$5^2+10*1000/2*Pump!$B$5^2+Filtration!$B$6*Pump!$B$5)</f>
        <v>0</v>
      </c>
      <c r="I209" s="9">
        <f>(F209*(1000*9.81*Collectionstorage!$G$11+Collectionstorage!$G$13*Flowrate!$F$10*1000/(2*0.02)*Pump!$B$5^2+10*1000/2*Pump!$B$5^2+Filtration!$B$6*Pump!$B$5)) / 0.72</f>
        <v>0</v>
      </c>
      <c r="J209" s="4">
        <f t="shared" si="5"/>
        <v>0</v>
      </c>
      <c r="K209" s="4">
        <f t="shared" si="6"/>
        <v>0</v>
      </c>
      <c r="L209" s="4">
        <f t="shared" si="7"/>
        <v>0</v>
      </c>
      <c r="M209">
        <f t="shared" si="8"/>
        <v>0</v>
      </c>
      <c r="N209" s="2">
        <f>'Disinfection '!$B$4*60*60*24</f>
        <v>4320000</v>
      </c>
      <c r="O209" s="2">
        <f>E209/(Pump!$B$6*60)</f>
        <v>0</v>
      </c>
      <c r="P209" s="4">
        <f t="shared" si="9"/>
        <v>4320000</v>
      </c>
    </row>
    <row r="210">
      <c r="A210" s="106">
        <v>41842.0</v>
      </c>
      <c r="B210" s="107">
        <v>8.0</v>
      </c>
      <c r="C210" s="9">
        <f t="shared" si="2"/>
        <v>0.8</v>
      </c>
      <c r="D210" s="108">
        <f t="shared" si="3"/>
        <v>800</v>
      </c>
      <c r="E210" s="108">
        <f>IF(D210&gt;Collectionstorage!$B$11,Collectionstorage!$B$11,D210)</f>
        <v>800</v>
      </c>
      <c r="F210" s="108">
        <f t="shared" si="4"/>
        <v>0.8</v>
      </c>
      <c r="G210" s="108">
        <f t="shared" si="11"/>
        <v>31.09</v>
      </c>
      <c r="H210" s="109">
        <f>F210*(1000*9.81*Collectionstorage!$G$11+Collectionstorage!$G$13*Flowrate!$F$10*1000/(2*0.02)*Pump!$B$5^2+10*1000/2*Pump!$B$5^2+Filtration!$B$6*Pump!$B$5)</f>
        <v>195919.2864</v>
      </c>
      <c r="I210" s="9">
        <f>(F210*(1000*9.81*Collectionstorage!$G$11+Collectionstorage!$G$13*Flowrate!$F$10*1000/(2*0.02)*Pump!$B$5^2+10*1000/2*Pump!$B$5^2+Filtration!$B$6*Pump!$B$5)) / 0.72</f>
        <v>272110.12</v>
      </c>
      <c r="J210" s="4">
        <f t="shared" si="5"/>
        <v>4</v>
      </c>
      <c r="K210" s="4">
        <f t="shared" si="6"/>
        <v>8000000</v>
      </c>
      <c r="L210" s="4">
        <f t="shared" si="7"/>
        <v>8</v>
      </c>
      <c r="M210">
        <f t="shared" si="8"/>
        <v>160</v>
      </c>
      <c r="N210" s="2">
        <f>'Disinfection '!$B$4*60*60*24</f>
        <v>4320000</v>
      </c>
      <c r="O210" s="2">
        <f>E210/(Pump!$B$6*60)</f>
        <v>0.4800046056</v>
      </c>
      <c r="P210" s="4">
        <f t="shared" si="9"/>
        <v>4592110.12</v>
      </c>
    </row>
    <row r="211">
      <c r="A211" s="106">
        <v>41843.0</v>
      </c>
      <c r="B211" s="107">
        <v>18.2</v>
      </c>
      <c r="C211" s="9">
        <f t="shared" si="2"/>
        <v>1.82</v>
      </c>
      <c r="D211" s="108">
        <f t="shared" si="3"/>
        <v>1820</v>
      </c>
      <c r="E211" s="108">
        <f>IF(D211&gt;Collectionstorage!$B$11,Collectionstorage!$B$11,D211)</f>
        <v>1820</v>
      </c>
      <c r="F211" s="108">
        <f t="shared" si="4"/>
        <v>1.82</v>
      </c>
      <c r="G211" s="108">
        <f t="shared" si="11"/>
        <v>32.38</v>
      </c>
      <c r="H211" s="109">
        <f>F211*(1000*9.81*Collectionstorage!$G$11+Collectionstorage!$G$13*Flowrate!$F$10*1000/(2*0.02)*Pump!$B$5^2+10*1000/2*Pump!$B$5^2+Filtration!$B$6*Pump!$B$5)</f>
        <v>445716.3766</v>
      </c>
      <c r="I211" s="9">
        <f>(F211*(1000*9.81*Collectionstorage!$G$11+Collectionstorage!$G$13*Flowrate!$F$10*1000/(2*0.02)*Pump!$B$5^2+10*1000/2*Pump!$B$5^2+Filtration!$B$6*Pump!$B$5)) / 0.72</f>
        <v>619050.523</v>
      </c>
      <c r="J211" s="4">
        <f t="shared" si="5"/>
        <v>9.1</v>
      </c>
      <c r="K211" s="4">
        <f t="shared" si="6"/>
        <v>18200000</v>
      </c>
      <c r="L211" s="4">
        <f t="shared" si="7"/>
        <v>18.2</v>
      </c>
      <c r="M211">
        <f t="shared" si="8"/>
        <v>364</v>
      </c>
      <c r="N211" s="2">
        <f>'Disinfection '!$B$4*60*60*24</f>
        <v>4320000</v>
      </c>
      <c r="O211" s="2">
        <f>E211/(Pump!$B$6*60)</f>
        <v>1.092010478</v>
      </c>
      <c r="P211" s="4">
        <f t="shared" si="9"/>
        <v>4939050.523</v>
      </c>
    </row>
    <row r="212">
      <c r="A212" s="106">
        <v>41844.0</v>
      </c>
      <c r="B212" s="107">
        <v>0.6</v>
      </c>
      <c r="C212" s="9">
        <f t="shared" si="2"/>
        <v>0.06</v>
      </c>
      <c r="D212" s="108">
        <f t="shared" si="3"/>
        <v>60</v>
      </c>
      <c r="E212" s="108">
        <f>IF(D212&gt;Collectionstorage!$B$11,Collectionstorage!$B$11,D212)</f>
        <v>60</v>
      </c>
      <c r="F212" s="108">
        <f t="shared" si="4"/>
        <v>0.06</v>
      </c>
      <c r="G212" s="108">
        <f t="shared" si="11"/>
        <v>31.91</v>
      </c>
      <c r="H212" s="109">
        <f>F212*(1000*9.81*Collectionstorage!$G$11+Collectionstorage!$G$13*Flowrate!$F$10*1000/(2*0.02)*Pump!$B$5^2+10*1000/2*Pump!$B$5^2+Filtration!$B$6*Pump!$B$5)</f>
        <v>14693.94648</v>
      </c>
      <c r="I212" s="9">
        <f>(F212*(1000*9.81*Collectionstorage!$G$11+Collectionstorage!$G$13*Flowrate!$F$10*1000/(2*0.02)*Pump!$B$5^2+10*1000/2*Pump!$B$5^2+Filtration!$B$6*Pump!$B$5)) / 0.72</f>
        <v>20408.259</v>
      </c>
      <c r="J212" s="4">
        <f t="shared" si="5"/>
        <v>0.3</v>
      </c>
      <c r="K212" s="4">
        <f t="shared" si="6"/>
        <v>600000</v>
      </c>
      <c r="L212" s="4">
        <f t="shared" si="7"/>
        <v>0.6</v>
      </c>
      <c r="M212">
        <f t="shared" si="8"/>
        <v>12</v>
      </c>
      <c r="N212" s="2">
        <f>'Disinfection '!$B$4*60*60*24</f>
        <v>4320000</v>
      </c>
      <c r="O212" s="2">
        <f>E212/(Pump!$B$6*60)</f>
        <v>0.03600034542</v>
      </c>
      <c r="P212" s="4">
        <f t="shared" si="9"/>
        <v>4340408.259</v>
      </c>
    </row>
    <row r="213">
      <c r="A213" s="106">
        <v>41845.0</v>
      </c>
      <c r="B213" s="107">
        <v>0.0</v>
      </c>
      <c r="C213" s="9">
        <f t="shared" si="2"/>
        <v>0</v>
      </c>
      <c r="D213" s="108">
        <f t="shared" si="3"/>
        <v>0</v>
      </c>
      <c r="E213" s="108">
        <f>IF(D213&gt;Collectionstorage!$B$11,Collectionstorage!$B$11,D213)</f>
        <v>0</v>
      </c>
      <c r="F213" s="108">
        <f t="shared" si="4"/>
        <v>0</v>
      </c>
      <c r="G213" s="108">
        <f t="shared" si="11"/>
        <v>31.38</v>
      </c>
      <c r="H213" s="109">
        <f>F213*(1000*9.81*Collectionstorage!$G$11+Collectionstorage!$G$13*Flowrate!$F$10*1000/(2*0.02)*Pump!$B$5^2+10*1000/2*Pump!$B$5^2+Filtration!$B$6*Pump!$B$5)</f>
        <v>0</v>
      </c>
      <c r="I213" s="9">
        <f>(F213*(1000*9.81*Collectionstorage!$G$11+Collectionstorage!$G$13*Flowrate!$F$10*1000/(2*0.02)*Pump!$B$5^2+10*1000/2*Pump!$B$5^2+Filtration!$B$6*Pump!$B$5)) / 0.72</f>
        <v>0</v>
      </c>
      <c r="J213" s="4">
        <f t="shared" si="5"/>
        <v>0</v>
      </c>
      <c r="K213" s="4">
        <f t="shared" si="6"/>
        <v>0</v>
      </c>
      <c r="L213" s="4">
        <f t="shared" si="7"/>
        <v>0</v>
      </c>
      <c r="M213">
        <f t="shared" si="8"/>
        <v>0</v>
      </c>
      <c r="N213" s="2">
        <f>'Disinfection '!$B$4*60*60*24</f>
        <v>4320000</v>
      </c>
      <c r="O213" s="2">
        <f>E213/(Pump!$B$6*60)</f>
        <v>0</v>
      </c>
      <c r="P213" s="4">
        <f t="shared" si="9"/>
        <v>4320000</v>
      </c>
    </row>
    <row r="214">
      <c r="A214" s="106">
        <v>41846.0</v>
      </c>
      <c r="B214" s="107">
        <v>0.0</v>
      </c>
      <c r="C214" s="9">
        <f t="shared" si="2"/>
        <v>0</v>
      </c>
      <c r="D214" s="108">
        <f t="shared" si="3"/>
        <v>0</v>
      </c>
      <c r="E214" s="108">
        <f>IF(D214&gt;Collectionstorage!$B$11,Collectionstorage!$B$11,D214)</f>
        <v>0</v>
      </c>
      <c r="F214" s="108">
        <f t="shared" si="4"/>
        <v>0</v>
      </c>
      <c r="G214" s="108">
        <f t="shared" si="11"/>
        <v>30.85</v>
      </c>
      <c r="H214" s="109">
        <f>F214*(1000*9.81*Collectionstorage!$G$11+Collectionstorage!$G$13*Flowrate!$F$10*1000/(2*0.02)*Pump!$B$5^2+10*1000/2*Pump!$B$5^2+Filtration!$B$6*Pump!$B$5)</f>
        <v>0</v>
      </c>
      <c r="I214" s="9">
        <f>(F214*(1000*9.81*Collectionstorage!$G$11+Collectionstorage!$G$13*Flowrate!$F$10*1000/(2*0.02)*Pump!$B$5^2+10*1000/2*Pump!$B$5^2+Filtration!$B$6*Pump!$B$5)) / 0.72</f>
        <v>0</v>
      </c>
      <c r="J214" s="4">
        <f t="shared" si="5"/>
        <v>0</v>
      </c>
      <c r="K214" s="4">
        <f t="shared" si="6"/>
        <v>0</v>
      </c>
      <c r="L214" s="4">
        <f t="shared" si="7"/>
        <v>0</v>
      </c>
      <c r="M214">
        <f t="shared" si="8"/>
        <v>0</v>
      </c>
      <c r="N214" s="2">
        <f>'Disinfection '!$B$4*60*60*24</f>
        <v>4320000</v>
      </c>
      <c r="O214" s="2">
        <f>E214/(Pump!$B$6*60)</f>
        <v>0</v>
      </c>
      <c r="P214" s="4">
        <f t="shared" si="9"/>
        <v>4320000</v>
      </c>
    </row>
    <row r="215">
      <c r="A215" s="106">
        <v>41847.0</v>
      </c>
      <c r="B215" s="107">
        <v>0.0</v>
      </c>
      <c r="C215" s="9">
        <f t="shared" si="2"/>
        <v>0</v>
      </c>
      <c r="D215" s="108">
        <f t="shared" si="3"/>
        <v>0</v>
      </c>
      <c r="E215" s="108">
        <f>IF(D215&gt;Collectionstorage!$B$11,Collectionstorage!$B$11,D215)</f>
        <v>0</v>
      </c>
      <c r="F215" s="108">
        <f t="shared" si="4"/>
        <v>0</v>
      </c>
      <c r="G215" s="108">
        <f t="shared" si="11"/>
        <v>30.32</v>
      </c>
      <c r="H215" s="109">
        <f>F215*(1000*9.81*Collectionstorage!$G$11+Collectionstorage!$G$13*Flowrate!$F$10*1000/(2*0.02)*Pump!$B$5^2+10*1000/2*Pump!$B$5^2+Filtration!$B$6*Pump!$B$5)</f>
        <v>0</v>
      </c>
      <c r="I215" s="9">
        <f>(F215*(1000*9.81*Collectionstorage!$G$11+Collectionstorage!$G$13*Flowrate!$F$10*1000/(2*0.02)*Pump!$B$5^2+10*1000/2*Pump!$B$5^2+Filtration!$B$6*Pump!$B$5)) / 0.72</f>
        <v>0</v>
      </c>
      <c r="J215" s="4">
        <f t="shared" si="5"/>
        <v>0</v>
      </c>
      <c r="K215" s="4">
        <f t="shared" si="6"/>
        <v>0</v>
      </c>
      <c r="L215" s="4">
        <f t="shared" si="7"/>
        <v>0</v>
      </c>
      <c r="M215">
        <f t="shared" si="8"/>
        <v>0</v>
      </c>
      <c r="N215" s="2">
        <f>'Disinfection '!$B$4*60*60*24</f>
        <v>4320000</v>
      </c>
      <c r="O215" s="2">
        <f>E215/(Pump!$B$6*60)</f>
        <v>0</v>
      </c>
      <c r="P215" s="4">
        <f t="shared" si="9"/>
        <v>4320000</v>
      </c>
    </row>
    <row r="216">
      <c r="A216" s="106">
        <v>41848.0</v>
      </c>
      <c r="B216" s="107">
        <v>0.0</v>
      </c>
      <c r="C216" s="9">
        <f t="shared" si="2"/>
        <v>0</v>
      </c>
      <c r="D216" s="108">
        <f t="shared" si="3"/>
        <v>0</v>
      </c>
      <c r="E216" s="108">
        <f>IF(D216&gt;Collectionstorage!$B$11,Collectionstorage!$B$11,D216)</f>
        <v>0</v>
      </c>
      <c r="F216" s="108">
        <f t="shared" si="4"/>
        <v>0</v>
      </c>
      <c r="G216" s="108">
        <f t="shared" si="11"/>
        <v>29.79</v>
      </c>
      <c r="H216" s="109">
        <f>F216*(1000*9.81*Collectionstorage!$G$11+Collectionstorage!$G$13*Flowrate!$F$10*1000/(2*0.02)*Pump!$B$5^2+10*1000/2*Pump!$B$5^2+Filtration!$B$6*Pump!$B$5)</f>
        <v>0</v>
      </c>
      <c r="I216" s="9">
        <f>(F216*(1000*9.81*Collectionstorage!$G$11+Collectionstorage!$G$13*Flowrate!$F$10*1000/(2*0.02)*Pump!$B$5^2+10*1000/2*Pump!$B$5^2+Filtration!$B$6*Pump!$B$5)) / 0.72</f>
        <v>0</v>
      </c>
      <c r="J216" s="4">
        <f t="shared" si="5"/>
        <v>0</v>
      </c>
      <c r="K216" s="4">
        <f t="shared" si="6"/>
        <v>0</v>
      </c>
      <c r="L216" s="4">
        <f t="shared" si="7"/>
        <v>0</v>
      </c>
      <c r="M216">
        <f t="shared" si="8"/>
        <v>0</v>
      </c>
      <c r="N216" s="2">
        <f>'Disinfection '!$B$4*60*60*24</f>
        <v>4320000</v>
      </c>
      <c r="O216" s="2">
        <f>E216/(Pump!$B$6*60)</f>
        <v>0</v>
      </c>
      <c r="P216" s="4">
        <f t="shared" si="9"/>
        <v>4320000</v>
      </c>
    </row>
    <row r="217">
      <c r="A217" s="106">
        <v>41849.0</v>
      </c>
      <c r="B217" s="107">
        <v>0.0</v>
      </c>
      <c r="C217" s="9">
        <f t="shared" si="2"/>
        <v>0</v>
      </c>
      <c r="D217" s="108">
        <f t="shared" si="3"/>
        <v>0</v>
      </c>
      <c r="E217" s="108">
        <f>IF(D217&gt;Collectionstorage!$B$11,Collectionstorage!$B$11,D217)</f>
        <v>0</v>
      </c>
      <c r="F217" s="108">
        <f t="shared" si="4"/>
        <v>0</v>
      </c>
      <c r="G217" s="108">
        <f t="shared" si="11"/>
        <v>29.26</v>
      </c>
      <c r="H217" s="109">
        <f>F217*(1000*9.81*Collectionstorage!$G$11+Collectionstorage!$G$13*Flowrate!$F$10*1000/(2*0.02)*Pump!$B$5^2+10*1000/2*Pump!$B$5^2+Filtration!$B$6*Pump!$B$5)</f>
        <v>0</v>
      </c>
      <c r="I217" s="9">
        <f>(F217*(1000*9.81*Collectionstorage!$G$11+Collectionstorage!$G$13*Flowrate!$F$10*1000/(2*0.02)*Pump!$B$5^2+10*1000/2*Pump!$B$5^2+Filtration!$B$6*Pump!$B$5)) / 0.72</f>
        <v>0</v>
      </c>
      <c r="J217" s="4">
        <f t="shared" si="5"/>
        <v>0</v>
      </c>
      <c r="K217" s="4">
        <f t="shared" si="6"/>
        <v>0</v>
      </c>
      <c r="L217" s="4">
        <f t="shared" si="7"/>
        <v>0</v>
      </c>
      <c r="M217">
        <f t="shared" si="8"/>
        <v>0</v>
      </c>
      <c r="N217" s="2">
        <f>'Disinfection '!$B$4*60*60*24</f>
        <v>4320000</v>
      </c>
      <c r="O217" s="2">
        <f>E217/(Pump!$B$6*60)</f>
        <v>0</v>
      </c>
      <c r="P217" s="4">
        <f t="shared" si="9"/>
        <v>4320000</v>
      </c>
    </row>
    <row r="218">
      <c r="A218" s="106">
        <v>41850.0</v>
      </c>
      <c r="B218" s="107">
        <v>0.0</v>
      </c>
      <c r="C218" s="9">
        <f t="shared" si="2"/>
        <v>0</v>
      </c>
      <c r="D218" s="108">
        <f t="shared" si="3"/>
        <v>0</v>
      </c>
      <c r="E218" s="108">
        <f>IF(D218&gt;Collectionstorage!$B$11,Collectionstorage!$B$11,D218)</f>
        <v>0</v>
      </c>
      <c r="F218" s="108">
        <f t="shared" si="4"/>
        <v>0</v>
      </c>
      <c r="G218" s="108">
        <f t="shared" si="11"/>
        <v>28.73</v>
      </c>
      <c r="H218" s="109">
        <f>F218*(1000*9.81*Collectionstorage!$G$11+Collectionstorage!$G$13*Flowrate!$F$10*1000/(2*0.02)*Pump!$B$5^2+10*1000/2*Pump!$B$5^2+Filtration!$B$6*Pump!$B$5)</f>
        <v>0</v>
      </c>
      <c r="I218" s="9">
        <f>(F218*(1000*9.81*Collectionstorage!$G$11+Collectionstorage!$G$13*Flowrate!$F$10*1000/(2*0.02)*Pump!$B$5^2+10*1000/2*Pump!$B$5^2+Filtration!$B$6*Pump!$B$5)) / 0.72</f>
        <v>0</v>
      </c>
      <c r="J218" s="4">
        <f t="shared" si="5"/>
        <v>0</v>
      </c>
      <c r="K218" s="4">
        <f t="shared" si="6"/>
        <v>0</v>
      </c>
      <c r="L218" s="4">
        <f t="shared" si="7"/>
        <v>0</v>
      </c>
      <c r="M218">
        <f t="shared" si="8"/>
        <v>0</v>
      </c>
      <c r="N218" s="2">
        <f>'Disinfection '!$B$4*60*60*24</f>
        <v>4320000</v>
      </c>
      <c r="O218" s="2">
        <f>E218/(Pump!$B$6*60)</f>
        <v>0</v>
      </c>
      <c r="P218" s="4">
        <f t="shared" si="9"/>
        <v>4320000</v>
      </c>
    </row>
    <row r="219">
      <c r="A219" s="106">
        <v>41851.0</v>
      </c>
      <c r="B219" s="107">
        <v>0.0</v>
      </c>
      <c r="C219" s="9">
        <f t="shared" si="2"/>
        <v>0</v>
      </c>
      <c r="D219" s="108">
        <f t="shared" si="3"/>
        <v>0</v>
      </c>
      <c r="E219" s="108">
        <f>IF(D219&gt;Collectionstorage!$B$11,Collectionstorage!$B$11,D219)</f>
        <v>0</v>
      </c>
      <c r="F219" s="108">
        <f t="shared" si="4"/>
        <v>0</v>
      </c>
      <c r="G219" s="108">
        <f t="shared" si="11"/>
        <v>28.2</v>
      </c>
      <c r="H219" s="109">
        <f>F219*(1000*9.81*Collectionstorage!$G$11+Collectionstorage!$G$13*Flowrate!$F$10*1000/(2*0.02)*Pump!$B$5^2+10*1000/2*Pump!$B$5^2+Filtration!$B$6*Pump!$B$5)</f>
        <v>0</v>
      </c>
      <c r="I219" s="9">
        <f>(F219*(1000*9.81*Collectionstorage!$G$11+Collectionstorage!$G$13*Flowrate!$F$10*1000/(2*0.02)*Pump!$B$5^2+10*1000/2*Pump!$B$5^2+Filtration!$B$6*Pump!$B$5)) / 0.72</f>
        <v>0</v>
      </c>
      <c r="J219" s="4">
        <f t="shared" si="5"/>
        <v>0</v>
      </c>
      <c r="K219" s="4">
        <f t="shared" si="6"/>
        <v>0</v>
      </c>
      <c r="L219" s="4">
        <f t="shared" si="7"/>
        <v>0</v>
      </c>
      <c r="M219">
        <f t="shared" si="8"/>
        <v>0</v>
      </c>
      <c r="N219" s="2">
        <f>'Disinfection '!$B$4*60*60*24</f>
        <v>4320000</v>
      </c>
      <c r="O219" s="2">
        <f>E219/(Pump!$B$6*60)</f>
        <v>0</v>
      </c>
      <c r="P219" s="4">
        <f t="shared" si="9"/>
        <v>4320000</v>
      </c>
    </row>
    <row r="220">
      <c r="A220" s="106">
        <v>41852.0</v>
      </c>
      <c r="B220" s="107">
        <v>0.0</v>
      </c>
      <c r="C220" s="9">
        <f t="shared" si="2"/>
        <v>0</v>
      </c>
      <c r="D220" s="108">
        <f t="shared" si="3"/>
        <v>0</v>
      </c>
      <c r="E220" s="108">
        <f>IF(D220&gt;Collectionstorage!$B$11,Collectionstorage!$B$11,D220)</f>
        <v>0</v>
      </c>
      <c r="F220" s="108">
        <f t="shared" si="4"/>
        <v>0</v>
      </c>
      <c r="G220" s="108">
        <f t="shared" si="11"/>
        <v>27.67</v>
      </c>
      <c r="H220" s="109">
        <f>F220*(1000*9.81*Collectionstorage!$G$11+Collectionstorage!$G$13*Flowrate!$F$10*1000/(2*0.02)*Pump!$B$5^2+10*1000/2*Pump!$B$5^2+Filtration!$B$6*Pump!$B$5)</f>
        <v>0</v>
      </c>
      <c r="I220" s="9">
        <f>(F220*(1000*9.81*Collectionstorage!$G$11+Collectionstorage!$G$13*Flowrate!$F$10*1000/(2*0.02)*Pump!$B$5^2+10*1000/2*Pump!$B$5^2+Filtration!$B$6*Pump!$B$5)) / 0.72</f>
        <v>0</v>
      </c>
      <c r="J220" s="4">
        <f t="shared" si="5"/>
        <v>0</v>
      </c>
      <c r="K220" s="4">
        <f t="shared" si="6"/>
        <v>0</v>
      </c>
      <c r="L220" s="4">
        <f t="shared" si="7"/>
        <v>0</v>
      </c>
      <c r="M220">
        <f t="shared" si="8"/>
        <v>0</v>
      </c>
      <c r="N220" s="2">
        <f>'Disinfection '!$B$4*60*60*24</f>
        <v>4320000</v>
      </c>
      <c r="O220" s="2">
        <f>E220/(Pump!$B$6*60)</f>
        <v>0</v>
      </c>
      <c r="P220" s="4">
        <f t="shared" si="9"/>
        <v>4320000</v>
      </c>
    </row>
    <row r="221">
      <c r="A221" s="106">
        <v>41853.0</v>
      </c>
      <c r="B221" s="107">
        <v>0.0</v>
      </c>
      <c r="C221" s="9">
        <f t="shared" si="2"/>
        <v>0</v>
      </c>
      <c r="D221" s="108">
        <f t="shared" si="3"/>
        <v>0</v>
      </c>
      <c r="E221" s="108">
        <f>IF(D221&gt;Collectionstorage!$B$11,Collectionstorage!$B$11,D221)</f>
        <v>0</v>
      </c>
      <c r="F221" s="108">
        <f t="shared" si="4"/>
        <v>0</v>
      </c>
      <c r="G221" s="108">
        <f t="shared" si="11"/>
        <v>27.14</v>
      </c>
      <c r="H221" s="109">
        <f>F221*(1000*9.81*Collectionstorage!$G$11+Collectionstorage!$G$13*Flowrate!$F$10*1000/(2*0.02)*Pump!$B$5^2+10*1000/2*Pump!$B$5^2+Filtration!$B$6*Pump!$B$5)</f>
        <v>0</v>
      </c>
      <c r="I221" s="9">
        <f>(F221*(1000*9.81*Collectionstorage!$G$11+Collectionstorage!$G$13*Flowrate!$F$10*1000/(2*0.02)*Pump!$B$5^2+10*1000/2*Pump!$B$5^2+Filtration!$B$6*Pump!$B$5)) / 0.72</f>
        <v>0</v>
      </c>
      <c r="J221" s="4">
        <f t="shared" si="5"/>
        <v>0</v>
      </c>
      <c r="K221" s="4">
        <f t="shared" si="6"/>
        <v>0</v>
      </c>
      <c r="L221" s="4">
        <f t="shared" si="7"/>
        <v>0</v>
      </c>
      <c r="M221">
        <f t="shared" si="8"/>
        <v>0</v>
      </c>
      <c r="N221" s="2">
        <f>'Disinfection '!$B$4*60*60*24</f>
        <v>4320000</v>
      </c>
      <c r="O221" s="2">
        <f>E221/(Pump!$B$6*60)</f>
        <v>0</v>
      </c>
      <c r="P221" s="4">
        <f t="shared" si="9"/>
        <v>4320000</v>
      </c>
    </row>
    <row r="222">
      <c r="A222" s="106">
        <v>41854.0</v>
      </c>
      <c r="B222" s="107">
        <v>0.0</v>
      </c>
      <c r="C222" s="9">
        <f t="shared" si="2"/>
        <v>0</v>
      </c>
      <c r="D222" s="108">
        <f t="shared" si="3"/>
        <v>0</v>
      </c>
      <c r="E222" s="108">
        <f>IF(D222&gt;Collectionstorage!$B$11,Collectionstorage!$B$11,D222)</f>
        <v>0</v>
      </c>
      <c r="F222" s="108">
        <f t="shared" si="4"/>
        <v>0</v>
      </c>
      <c r="G222" s="108">
        <f t="shared" si="11"/>
        <v>26.61</v>
      </c>
      <c r="H222" s="109">
        <f>F222*(1000*9.81*Collectionstorage!$G$11+Collectionstorage!$G$13*Flowrate!$F$10*1000/(2*0.02)*Pump!$B$5^2+10*1000/2*Pump!$B$5^2+Filtration!$B$6*Pump!$B$5)</f>
        <v>0</v>
      </c>
      <c r="I222" s="9">
        <f>(F222*(1000*9.81*Collectionstorage!$G$11+Collectionstorage!$G$13*Flowrate!$F$10*1000/(2*0.02)*Pump!$B$5^2+10*1000/2*Pump!$B$5^2+Filtration!$B$6*Pump!$B$5)) / 0.72</f>
        <v>0</v>
      </c>
      <c r="J222" s="4">
        <f t="shared" si="5"/>
        <v>0</v>
      </c>
      <c r="K222" s="4">
        <f t="shared" si="6"/>
        <v>0</v>
      </c>
      <c r="L222" s="4">
        <f t="shared" si="7"/>
        <v>0</v>
      </c>
      <c r="M222">
        <f t="shared" si="8"/>
        <v>0</v>
      </c>
      <c r="N222" s="2">
        <f>'Disinfection '!$B$4*60*60*24</f>
        <v>4320000</v>
      </c>
      <c r="O222" s="2">
        <f>E222/(Pump!$B$6*60)</f>
        <v>0</v>
      </c>
      <c r="P222" s="4">
        <f t="shared" si="9"/>
        <v>4320000</v>
      </c>
    </row>
    <row r="223">
      <c r="A223" s="106">
        <v>41855.0</v>
      </c>
      <c r="B223" s="107">
        <v>0.0</v>
      </c>
      <c r="C223" s="9">
        <f t="shared" si="2"/>
        <v>0</v>
      </c>
      <c r="D223" s="108">
        <f t="shared" si="3"/>
        <v>0</v>
      </c>
      <c r="E223" s="108">
        <f>IF(D223&gt;Collectionstorage!$B$11,Collectionstorage!$B$11,D223)</f>
        <v>0</v>
      </c>
      <c r="F223" s="108">
        <f t="shared" si="4"/>
        <v>0</v>
      </c>
      <c r="G223" s="108">
        <f t="shared" si="11"/>
        <v>26.08</v>
      </c>
      <c r="H223" s="109">
        <f>F223*(1000*9.81*Collectionstorage!$G$11+Collectionstorage!$G$13*Flowrate!$F$10*1000/(2*0.02)*Pump!$B$5^2+10*1000/2*Pump!$B$5^2+Filtration!$B$6*Pump!$B$5)</f>
        <v>0</v>
      </c>
      <c r="I223" s="9">
        <f>(F223*(1000*9.81*Collectionstorage!$G$11+Collectionstorage!$G$13*Flowrate!$F$10*1000/(2*0.02)*Pump!$B$5^2+10*1000/2*Pump!$B$5^2+Filtration!$B$6*Pump!$B$5)) / 0.72</f>
        <v>0</v>
      </c>
      <c r="J223" s="4">
        <f t="shared" si="5"/>
        <v>0</v>
      </c>
      <c r="K223" s="4">
        <f t="shared" si="6"/>
        <v>0</v>
      </c>
      <c r="L223" s="4">
        <f t="shared" si="7"/>
        <v>0</v>
      </c>
      <c r="M223">
        <f t="shared" si="8"/>
        <v>0</v>
      </c>
      <c r="N223" s="2">
        <f>'Disinfection '!$B$4*60*60*24</f>
        <v>4320000</v>
      </c>
      <c r="O223" s="2">
        <f>E223/(Pump!$B$6*60)</f>
        <v>0</v>
      </c>
      <c r="P223" s="4">
        <f t="shared" si="9"/>
        <v>4320000</v>
      </c>
    </row>
    <row r="224">
      <c r="A224" s="106">
        <v>41856.0</v>
      </c>
      <c r="B224" s="107">
        <v>0.0</v>
      </c>
      <c r="C224" s="9">
        <f t="shared" si="2"/>
        <v>0</v>
      </c>
      <c r="D224" s="108">
        <f t="shared" si="3"/>
        <v>0</v>
      </c>
      <c r="E224" s="108">
        <f>IF(D224&gt;Collectionstorage!$B$11,Collectionstorage!$B$11,D224)</f>
        <v>0</v>
      </c>
      <c r="F224" s="108">
        <f t="shared" si="4"/>
        <v>0</v>
      </c>
      <c r="G224" s="108">
        <f t="shared" si="11"/>
        <v>25.55</v>
      </c>
      <c r="H224" s="109">
        <f>F224*(1000*9.81*Collectionstorage!$G$11+Collectionstorage!$G$13*Flowrate!$F$10*1000/(2*0.02)*Pump!$B$5^2+10*1000/2*Pump!$B$5^2+Filtration!$B$6*Pump!$B$5)</f>
        <v>0</v>
      </c>
      <c r="I224" s="9">
        <f>(F224*(1000*9.81*Collectionstorage!$G$11+Collectionstorage!$G$13*Flowrate!$F$10*1000/(2*0.02)*Pump!$B$5^2+10*1000/2*Pump!$B$5^2+Filtration!$B$6*Pump!$B$5)) / 0.72</f>
        <v>0</v>
      </c>
      <c r="J224" s="4">
        <f t="shared" si="5"/>
        <v>0</v>
      </c>
      <c r="K224" s="4">
        <f t="shared" si="6"/>
        <v>0</v>
      </c>
      <c r="L224" s="4">
        <f t="shared" si="7"/>
        <v>0</v>
      </c>
      <c r="M224">
        <f t="shared" si="8"/>
        <v>0</v>
      </c>
      <c r="N224" s="2">
        <f>'Disinfection '!$B$4*60*60*24</f>
        <v>4320000</v>
      </c>
      <c r="O224" s="2">
        <f>E224/(Pump!$B$6*60)</f>
        <v>0</v>
      </c>
      <c r="P224" s="4">
        <f t="shared" si="9"/>
        <v>4320000</v>
      </c>
    </row>
    <row r="225">
      <c r="A225" s="106">
        <v>41857.0</v>
      </c>
      <c r="B225" s="107">
        <v>0.0</v>
      </c>
      <c r="C225" s="9">
        <f t="shared" si="2"/>
        <v>0</v>
      </c>
      <c r="D225" s="108">
        <f t="shared" si="3"/>
        <v>0</v>
      </c>
      <c r="E225" s="108">
        <f>IF(D225&gt;Collectionstorage!$B$11,Collectionstorage!$B$11,D225)</f>
        <v>0</v>
      </c>
      <c r="F225" s="108">
        <f t="shared" si="4"/>
        <v>0</v>
      </c>
      <c r="G225" s="108">
        <f t="shared" si="11"/>
        <v>25.02</v>
      </c>
      <c r="H225" s="109">
        <f>F225*(1000*9.81*Collectionstorage!$G$11+Collectionstorage!$G$13*Flowrate!$F$10*1000/(2*0.02)*Pump!$B$5^2+10*1000/2*Pump!$B$5^2+Filtration!$B$6*Pump!$B$5)</f>
        <v>0</v>
      </c>
      <c r="I225" s="9">
        <f>(F225*(1000*9.81*Collectionstorage!$G$11+Collectionstorage!$G$13*Flowrate!$F$10*1000/(2*0.02)*Pump!$B$5^2+10*1000/2*Pump!$B$5^2+Filtration!$B$6*Pump!$B$5)) / 0.72</f>
        <v>0</v>
      </c>
      <c r="J225" s="4">
        <f t="shared" si="5"/>
        <v>0</v>
      </c>
      <c r="K225" s="4">
        <f t="shared" si="6"/>
        <v>0</v>
      </c>
      <c r="L225" s="4">
        <f t="shared" si="7"/>
        <v>0</v>
      </c>
      <c r="M225">
        <f t="shared" si="8"/>
        <v>0</v>
      </c>
      <c r="N225" s="2">
        <f>'Disinfection '!$B$4*60*60*24</f>
        <v>4320000</v>
      </c>
      <c r="O225" s="2">
        <f>E225/(Pump!$B$6*60)</f>
        <v>0</v>
      </c>
      <c r="P225" s="4">
        <f t="shared" si="9"/>
        <v>4320000</v>
      </c>
    </row>
    <row r="226">
      <c r="A226" s="106">
        <v>41858.0</v>
      </c>
      <c r="B226" s="107">
        <v>0.0</v>
      </c>
      <c r="C226" s="9">
        <f t="shared" si="2"/>
        <v>0</v>
      </c>
      <c r="D226" s="108">
        <f t="shared" si="3"/>
        <v>0</v>
      </c>
      <c r="E226" s="108">
        <f>IF(D226&gt;Collectionstorage!$B$11,Collectionstorage!$B$11,D226)</f>
        <v>0</v>
      </c>
      <c r="F226" s="108">
        <f t="shared" si="4"/>
        <v>0</v>
      </c>
      <c r="G226" s="108">
        <f t="shared" si="11"/>
        <v>24.49</v>
      </c>
      <c r="H226" s="109">
        <f>F226*(1000*9.81*Collectionstorage!$G$11+Collectionstorage!$G$13*Flowrate!$F$10*1000/(2*0.02)*Pump!$B$5^2+10*1000/2*Pump!$B$5^2+Filtration!$B$6*Pump!$B$5)</f>
        <v>0</v>
      </c>
      <c r="I226" s="9">
        <f>(F226*(1000*9.81*Collectionstorage!$G$11+Collectionstorage!$G$13*Flowrate!$F$10*1000/(2*0.02)*Pump!$B$5^2+10*1000/2*Pump!$B$5^2+Filtration!$B$6*Pump!$B$5)) / 0.72</f>
        <v>0</v>
      </c>
      <c r="J226" s="4">
        <f t="shared" si="5"/>
        <v>0</v>
      </c>
      <c r="K226" s="4">
        <f t="shared" si="6"/>
        <v>0</v>
      </c>
      <c r="L226" s="4">
        <f t="shared" si="7"/>
        <v>0</v>
      </c>
      <c r="M226">
        <f t="shared" si="8"/>
        <v>0</v>
      </c>
      <c r="N226" s="2">
        <f>'Disinfection '!$B$4*60*60*24</f>
        <v>4320000</v>
      </c>
      <c r="O226" s="2">
        <f>E226/(Pump!$B$6*60)</f>
        <v>0</v>
      </c>
      <c r="P226" s="4">
        <f t="shared" si="9"/>
        <v>4320000</v>
      </c>
    </row>
    <row r="227">
      <c r="A227" s="106">
        <v>41859.0</v>
      </c>
      <c r="B227" s="107">
        <v>0.0</v>
      </c>
      <c r="C227" s="9">
        <f t="shared" si="2"/>
        <v>0</v>
      </c>
      <c r="D227" s="108">
        <f t="shared" si="3"/>
        <v>0</v>
      </c>
      <c r="E227" s="108">
        <f>IF(D227&gt;Collectionstorage!$B$11,Collectionstorage!$B$11,D227)</f>
        <v>0</v>
      </c>
      <c r="F227" s="108">
        <f t="shared" si="4"/>
        <v>0</v>
      </c>
      <c r="G227" s="108">
        <f t="shared" si="11"/>
        <v>23.96</v>
      </c>
      <c r="H227" s="109">
        <f>F227*(1000*9.81*Collectionstorage!$G$11+Collectionstorage!$G$13*Flowrate!$F$10*1000/(2*0.02)*Pump!$B$5^2+10*1000/2*Pump!$B$5^2+Filtration!$B$6*Pump!$B$5)</f>
        <v>0</v>
      </c>
      <c r="I227" s="9">
        <f>(F227*(1000*9.81*Collectionstorage!$G$11+Collectionstorage!$G$13*Flowrate!$F$10*1000/(2*0.02)*Pump!$B$5^2+10*1000/2*Pump!$B$5^2+Filtration!$B$6*Pump!$B$5)) / 0.72</f>
        <v>0</v>
      </c>
      <c r="J227" s="4">
        <f t="shared" si="5"/>
        <v>0</v>
      </c>
      <c r="K227" s="4">
        <f t="shared" si="6"/>
        <v>0</v>
      </c>
      <c r="L227" s="4">
        <f t="shared" si="7"/>
        <v>0</v>
      </c>
      <c r="M227">
        <f t="shared" si="8"/>
        <v>0</v>
      </c>
      <c r="N227" s="2">
        <f>'Disinfection '!$B$4*60*60*24</f>
        <v>4320000</v>
      </c>
      <c r="O227" s="2">
        <f>E227/(Pump!$B$6*60)</f>
        <v>0</v>
      </c>
      <c r="P227" s="4">
        <f t="shared" si="9"/>
        <v>4320000</v>
      </c>
    </row>
    <row r="228">
      <c r="A228" s="106">
        <v>41860.0</v>
      </c>
      <c r="B228" s="107">
        <v>0.0</v>
      </c>
      <c r="C228" s="9">
        <f t="shared" si="2"/>
        <v>0</v>
      </c>
      <c r="D228" s="108">
        <f t="shared" si="3"/>
        <v>0</v>
      </c>
      <c r="E228" s="108">
        <f>IF(D228&gt;Collectionstorage!$B$11,Collectionstorage!$B$11,D228)</f>
        <v>0</v>
      </c>
      <c r="F228" s="108">
        <f t="shared" si="4"/>
        <v>0</v>
      </c>
      <c r="G228" s="108">
        <f t="shared" si="11"/>
        <v>23.43</v>
      </c>
      <c r="H228" s="109">
        <f>F228*(1000*9.81*Collectionstorage!$G$11+Collectionstorage!$G$13*Flowrate!$F$10*1000/(2*0.02)*Pump!$B$5^2+10*1000/2*Pump!$B$5^2+Filtration!$B$6*Pump!$B$5)</f>
        <v>0</v>
      </c>
      <c r="I228" s="9">
        <f>(F228*(1000*9.81*Collectionstorage!$G$11+Collectionstorage!$G$13*Flowrate!$F$10*1000/(2*0.02)*Pump!$B$5^2+10*1000/2*Pump!$B$5^2+Filtration!$B$6*Pump!$B$5)) / 0.72</f>
        <v>0</v>
      </c>
      <c r="J228" s="4">
        <f t="shared" si="5"/>
        <v>0</v>
      </c>
      <c r="K228" s="4">
        <f t="shared" si="6"/>
        <v>0</v>
      </c>
      <c r="L228" s="4">
        <f t="shared" si="7"/>
        <v>0</v>
      </c>
      <c r="M228">
        <f t="shared" si="8"/>
        <v>0</v>
      </c>
      <c r="N228" s="2">
        <f>'Disinfection '!$B$4*60*60*24</f>
        <v>4320000</v>
      </c>
      <c r="O228" s="2">
        <f>E228/(Pump!$B$6*60)</f>
        <v>0</v>
      </c>
      <c r="P228" s="4">
        <f t="shared" si="9"/>
        <v>4320000</v>
      </c>
    </row>
    <row r="229">
      <c r="A229" s="106">
        <v>41861.0</v>
      </c>
      <c r="B229" s="107">
        <v>0.0</v>
      </c>
      <c r="C229" s="9">
        <f t="shared" si="2"/>
        <v>0</v>
      </c>
      <c r="D229" s="108">
        <f t="shared" si="3"/>
        <v>0</v>
      </c>
      <c r="E229" s="108">
        <f>IF(D229&gt;Collectionstorage!$B$11,Collectionstorage!$B$11,D229)</f>
        <v>0</v>
      </c>
      <c r="F229" s="108">
        <f t="shared" si="4"/>
        <v>0</v>
      </c>
      <c r="G229" s="108">
        <f t="shared" si="11"/>
        <v>22.9</v>
      </c>
      <c r="H229" s="109">
        <f>F229*(1000*9.81*Collectionstorage!$G$11+Collectionstorage!$G$13*Flowrate!$F$10*1000/(2*0.02)*Pump!$B$5^2+10*1000/2*Pump!$B$5^2+Filtration!$B$6*Pump!$B$5)</f>
        <v>0</v>
      </c>
      <c r="I229" s="9">
        <f>(F229*(1000*9.81*Collectionstorage!$G$11+Collectionstorage!$G$13*Flowrate!$F$10*1000/(2*0.02)*Pump!$B$5^2+10*1000/2*Pump!$B$5^2+Filtration!$B$6*Pump!$B$5)) / 0.72</f>
        <v>0</v>
      </c>
      <c r="J229" s="4">
        <f t="shared" si="5"/>
        <v>0</v>
      </c>
      <c r="K229" s="4">
        <f t="shared" si="6"/>
        <v>0</v>
      </c>
      <c r="L229" s="4">
        <f t="shared" si="7"/>
        <v>0</v>
      </c>
      <c r="M229">
        <f t="shared" si="8"/>
        <v>0</v>
      </c>
      <c r="N229" s="2">
        <f>'Disinfection '!$B$4*60*60*24</f>
        <v>4320000</v>
      </c>
      <c r="O229" s="2">
        <f>E229/(Pump!$B$6*60)</f>
        <v>0</v>
      </c>
      <c r="P229" s="4">
        <f t="shared" si="9"/>
        <v>4320000</v>
      </c>
    </row>
    <row r="230">
      <c r="A230" s="106">
        <v>41862.0</v>
      </c>
      <c r="B230" s="107">
        <v>0.0</v>
      </c>
      <c r="C230" s="9">
        <f t="shared" si="2"/>
        <v>0</v>
      </c>
      <c r="D230" s="108">
        <f t="shared" si="3"/>
        <v>0</v>
      </c>
      <c r="E230" s="108">
        <f>IF(D230&gt;Collectionstorage!$B$11,Collectionstorage!$B$11,D230)</f>
        <v>0</v>
      </c>
      <c r="F230" s="108">
        <f t="shared" si="4"/>
        <v>0</v>
      </c>
      <c r="G230" s="108">
        <f t="shared" si="11"/>
        <v>22.37</v>
      </c>
      <c r="H230" s="109">
        <f>F230*(1000*9.81*Collectionstorage!$G$11+Collectionstorage!$G$13*Flowrate!$F$10*1000/(2*0.02)*Pump!$B$5^2+10*1000/2*Pump!$B$5^2+Filtration!$B$6*Pump!$B$5)</f>
        <v>0</v>
      </c>
      <c r="I230" s="9">
        <f>(F230*(1000*9.81*Collectionstorage!$G$11+Collectionstorage!$G$13*Flowrate!$F$10*1000/(2*0.02)*Pump!$B$5^2+10*1000/2*Pump!$B$5^2+Filtration!$B$6*Pump!$B$5)) / 0.72</f>
        <v>0</v>
      </c>
      <c r="J230" s="4">
        <f t="shared" si="5"/>
        <v>0</v>
      </c>
      <c r="K230" s="4">
        <f t="shared" si="6"/>
        <v>0</v>
      </c>
      <c r="L230" s="4">
        <f t="shared" si="7"/>
        <v>0</v>
      </c>
      <c r="M230">
        <f t="shared" si="8"/>
        <v>0</v>
      </c>
      <c r="N230" s="2">
        <f>'Disinfection '!$B$4*60*60*24</f>
        <v>4320000</v>
      </c>
      <c r="O230" s="2">
        <f>E230/(Pump!$B$6*60)</f>
        <v>0</v>
      </c>
      <c r="P230" s="4">
        <f t="shared" si="9"/>
        <v>4320000</v>
      </c>
    </row>
    <row r="231">
      <c r="A231" s="106">
        <v>41863.0</v>
      </c>
      <c r="B231" s="107">
        <v>0.0</v>
      </c>
      <c r="C231" s="9">
        <f t="shared" si="2"/>
        <v>0</v>
      </c>
      <c r="D231" s="108">
        <f t="shared" si="3"/>
        <v>0</v>
      </c>
      <c r="E231" s="108">
        <f>IF(D231&gt;Collectionstorage!$B$11,Collectionstorage!$B$11,D231)</f>
        <v>0</v>
      </c>
      <c r="F231" s="108">
        <f t="shared" si="4"/>
        <v>0</v>
      </c>
      <c r="G231" s="108">
        <f t="shared" si="11"/>
        <v>21.84</v>
      </c>
      <c r="H231" s="109">
        <f>F231*(1000*9.81*Collectionstorage!$G$11+Collectionstorage!$G$13*Flowrate!$F$10*1000/(2*0.02)*Pump!$B$5^2+10*1000/2*Pump!$B$5^2+Filtration!$B$6*Pump!$B$5)</f>
        <v>0</v>
      </c>
      <c r="I231" s="9">
        <f>(F231*(1000*9.81*Collectionstorage!$G$11+Collectionstorage!$G$13*Flowrate!$F$10*1000/(2*0.02)*Pump!$B$5^2+10*1000/2*Pump!$B$5^2+Filtration!$B$6*Pump!$B$5)) / 0.72</f>
        <v>0</v>
      </c>
      <c r="J231" s="4">
        <f t="shared" si="5"/>
        <v>0</v>
      </c>
      <c r="K231" s="4">
        <f t="shared" si="6"/>
        <v>0</v>
      </c>
      <c r="L231" s="4">
        <f t="shared" si="7"/>
        <v>0</v>
      </c>
      <c r="M231">
        <f t="shared" si="8"/>
        <v>0</v>
      </c>
      <c r="N231" s="2">
        <f>'Disinfection '!$B$4*60*60*24</f>
        <v>4320000</v>
      </c>
      <c r="O231" s="2">
        <f>E231/(Pump!$B$6*60)</f>
        <v>0</v>
      </c>
      <c r="P231" s="4">
        <f t="shared" si="9"/>
        <v>4320000</v>
      </c>
    </row>
    <row r="232">
      <c r="A232" s="106">
        <v>41864.0</v>
      </c>
      <c r="B232" s="107">
        <v>0.0</v>
      </c>
      <c r="C232" s="9">
        <f t="shared" si="2"/>
        <v>0</v>
      </c>
      <c r="D232" s="108">
        <f t="shared" si="3"/>
        <v>0</v>
      </c>
      <c r="E232" s="108">
        <f>IF(D232&gt;Collectionstorage!$B$11,Collectionstorage!$B$11,D232)</f>
        <v>0</v>
      </c>
      <c r="F232" s="108">
        <f t="shared" si="4"/>
        <v>0</v>
      </c>
      <c r="G232" s="108">
        <f t="shared" si="11"/>
        <v>21.31</v>
      </c>
      <c r="H232" s="109">
        <f>F232*(1000*9.81*Collectionstorage!$G$11+Collectionstorage!$G$13*Flowrate!$F$10*1000/(2*0.02)*Pump!$B$5^2+10*1000/2*Pump!$B$5^2+Filtration!$B$6*Pump!$B$5)</f>
        <v>0</v>
      </c>
      <c r="I232" s="9">
        <f>(F232*(1000*9.81*Collectionstorage!$G$11+Collectionstorage!$G$13*Flowrate!$F$10*1000/(2*0.02)*Pump!$B$5^2+10*1000/2*Pump!$B$5^2+Filtration!$B$6*Pump!$B$5)) / 0.72</f>
        <v>0</v>
      </c>
      <c r="J232" s="4">
        <f t="shared" si="5"/>
        <v>0</v>
      </c>
      <c r="K232" s="4">
        <f t="shared" si="6"/>
        <v>0</v>
      </c>
      <c r="L232" s="4">
        <f t="shared" si="7"/>
        <v>0</v>
      </c>
      <c r="M232">
        <f t="shared" si="8"/>
        <v>0</v>
      </c>
      <c r="N232" s="2">
        <f>'Disinfection '!$B$4*60*60*24</f>
        <v>4320000</v>
      </c>
      <c r="O232" s="2">
        <f>E232/(Pump!$B$6*60)</f>
        <v>0</v>
      </c>
      <c r="P232" s="4">
        <f t="shared" si="9"/>
        <v>4320000</v>
      </c>
    </row>
    <row r="233">
      <c r="A233" s="106">
        <v>41865.0</v>
      </c>
      <c r="B233" s="107">
        <v>0.0</v>
      </c>
      <c r="C233" s="9">
        <f t="shared" si="2"/>
        <v>0</v>
      </c>
      <c r="D233" s="108">
        <f t="shared" si="3"/>
        <v>0</v>
      </c>
      <c r="E233" s="108">
        <f>IF(D233&gt;Collectionstorage!$B$11,Collectionstorage!$B$11,D233)</f>
        <v>0</v>
      </c>
      <c r="F233" s="108">
        <f t="shared" si="4"/>
        <v>0</v>
      </c>
      <c r="G233" s="108">
        <f t="shared" si="11"/>
        <v>20.78</v>
      </c>
      <c r="H233" s="109">
        <f>F233*(1000*9.81*Collectionstorage!$G$11+Collectionstorage!$G$13*Flowrate!$F$10*1000/(2*0.02)*Pump!$B$5^2+10*1000/2*Pump!$B$5^2+Filtration!$B$6*Pump!$B$5)</f>
        <v>0</v>
      </c>
      <c r="I233" s="9">
        <f>(F233*(1000*9.81*Collectionstorage!$G$11+Collectionstorage!$G$13*Flowrate!$F$10*1000/(2*0.02)*Pump!$B$5^2+10*1000/2*Pump!$B$5^2+Filtration!$B$6*Pump!$B$5)) / 0.72</f>
        <v>0</v>
      </c>
      <c r="J233" s="4">
        <f t="shared" si="5"/>
        <v>0</v>
      </c>
      <c r="K233" s="4">
        <f t="shared" si="6"/>
        <v>0</v>
      </c>
      <c r="L233" s="4">
        <f t="shared" si="7"/>
        <v>0</v>
      </c>
      <c r="M233">
        <f t="shared" si="8"/>
        <v>0</v>
      </c>
      <c r="N233" s="2">
        <f>'Disinfection '!$B$4*60*60*24</f>
        <v>4320000</v>
      </c>
      <c r="O233" s="2">
        <f>E233/(Pump!$B$6*60)</f>
        <v>0</v>
      </c>
      <c r="P233" s="4">
        <f t="shared" si="9"/>
        <v>4320000</v>
      </c>
    </row>
    <row r="234">
      <c r="A234" s="106">
        <v>41866.0</v>
      </c>
      <c r="B234" s="107">
        <v>0.0</v>
      </c>
      <c r="C234" s="9">
        <f t="shared" si="2"/>
        <v>0</v>
      </c>
      <c r="D234" s="108">
        <f t="shared" si="3"/>
        <v>0</v>
      </c>
      <c r="E234" s="108">
        <f>IF(D234&gt;Collectionstorage!$B$11,Collectionstorage!$B$11,D234)</f>
        <v>0</v>
      </c>
      <c r="F234" s="108">
        <f t="shared" si="4"/>
        <v>0</v>
      </c>
      <c r="G234" s="108">
        <f t="shared" si="11"/>
        <v>20.25</v>
      </c>
      <c r="H234" s="109">
        <f>F234*(1000*9.81*Collectionstorage!$G$11+Collectionstorage!$G$13*Flowrate!$F$10*1000/(2*0.02)*Pump!$B$5^2+10*1000/2*Pump!$B$5^2+Filtration!$B$6*Pump!$B$5)</f>
        <v>0</v>
      </c>
      <c r="I234" s="9">
        <f>(F234*(1000*9.81*Collectionstorage!$G$11+Collectionstorage!$G$13*Flowrate!$F$10*1000/(2*0.02)*Pump!$B$5^2+10*1000/2*Pump!$B$5^2+Filtration!$B$6*Pump!$B$5)) / 0.72</f>
        <v>0</v>
      </c>
      <c r="J234" s="4">
        <f t="shared" si="5"/>
        <v>0</v>
      </c>
      <c r="K234" s="4">
        <f t="shared" si="6"/>
        <v>0</v>
      </c>
      <c r="L234" s="4">
        <f t="shared" si="7"/>
        <v>0</v>
      </c>
      <c r="M234">
        <f t="shared" si="8"/>
        <v>0</v>
      </c>
      <c r="N234" s="2">
        <f>'Disinfection '!$B$4*60*60*24</f>
        <v>4320000</v>
      </c>
      <c r="O234" s="2">
        <f>E234/(Pump!$B$6*60)</f>
        <v>0</v>
      </c>
      <c r="P234" s="4">
        <f t="shared" si="9"/>
        <v>4320000</v>
      </c>
    </row>
    <row r="235">
      <c r="A235" s="106">
        <v>41867.0</v>
      </c>
      <c r="B235" s="107">
        <v>0.0</v>
      </c>
      <c r="C235" s="9">
        <f t="shared" si="2"/>
        <v>0</v>
      </c>
      <c r="D235" s="108">
        <f t="shared" si="3"/>
        <v>0</v>
      </c>
      <c r="E235" s="108">
        <f>IF(D235&gt;Collectionstorage!$B$11,Collectionstorage!$B$11,D235)</f>
        <v>0</v>
      </c>
      <c r="F235" s="108">
        <f t="shared" si="4"/>
        <v>0</v>
      </c>
      <c r="G235" s="108">
        <f t="shared" si="11"/>
        <v>19.72</v>
      </c>
      <c r="H235" s="109">
        <f>F235*(1000*9.81*Collectionstorage!$G$11+Collectionstorage!$G$13*Flowrate!$F$10*1000/(2*0.02)*Pump!$B$5^2+10*1000/2*Pump!$B$5^2+Filtration!$B$6*Pump!$B$5)</f>
        <v>0</v>
      </c>
      <c r="I235" s="9">
        <f>(F235*(1000*9.81*Collectionstorage!$G$11+Collectionstorage!$G$13*Flowrate!$F$10*1000/(2*0.02)*Pump!$B$5^2+10*1000/2*Pump!$B$5^2+Filtration!$B$6*Pump!$B$5)) / 0.72</f>
        <v>0</v>
      </c>
      <c r="J235" s="4">
        <f t="shared" si="5"/>
        <v>0</v>
      </c>
      <c r="K235" s="4">
        <f t="shared" si="6"/>
        <v>0</v>
      </c>
      <c r="L235" s="4">
        <f t="shared" si="7"/>
        <v>0</v>
      </c>
      <c r="M235">
        <f t="shared" si="8"/>
        <v>0</v>
      </c>
      <c r="N235" s="2">
        <f>'Disinfection '!$B$4*60*60*24</f>
        <v>4320000</v>
      </c>
      <c r="O235" s="2">
        <f>E235/(Pump!$B$6*60)</f>
        <v>0</v>
      </c>
      <c r="P235" s="4">
        <f t="shared" si="9"/>
        <v>4320000</v>
      </c>
    </row>
    <row r="236">
      <c r="A236" s="106">
        <v>41868.0</v>
      </c>
      <c r="B236" s="107">
        <v>0.0</v>
      </c>
      <c r="C236" s="9">
        <f t="shared" si="2"/>
        <v>0</v>
      </c>
      <c r="D236" s="108">
        <f t="shared" si="3"/>
        <v>0</v>
      </c>
      <c r="E236" s="108">
        <f>IF(D236&gt;Collectionstorage!$B$11,Collectionstorage!$B$11,D236)</f>
        <v>0</v>
      </c>
      <c r="F236" s="108">
        <f t="shared" si="4"/>
        <v>0</v>
      </c>
      <c r="G236" s="108">
        <f t="shared" si="11"/>
        <v>19.19</v>
      </c>
      <c r="H236" s="109">
        <f>F236*(1000*9.81*Collectionstorage!$G$11+Collectionstorage!$G$13*Flowrate!$F$10*1000/(2*0.02)*Pump!$B$5^2+10*1000/2*Pump!$B$5^2+Filtration!$B$6*Pump!$B$5)</f>
        <v>0</v>
      </c>
      <c r="I236" s="9">
        <f>(F236*(1000*9.81*Collectionstorage!$G$11+Collectionstorage!$G$13*Flowrate!$F$10*1000/(2*0.02)*Pump!$B$5^2+10*1000/2*Pump!$B$5^2+Filtration!$B$6*Pump!$B$5)) / 0.72</f>
        <v>0</v>
      </c>
      <c r="J236" s="4">
        <f t="shared" si="5"/>
        <v>0</v>
      </c>
      <c r="K236" s="4">
        <f t="shared" si="6"/>
        <v>0</v>
      </c>
      <c r="L236" s="4">
        <f t="shared" si="7"/>
        <v>0</v>
      </c>
      <c r="M236">
        <f t="shared" si="8"/>
        <v>0</v>
      </c>
      <c r="N236" s="2">
        <f>'Disinfection '!$B$4*60*60*24</f>
        <v>4320000</v>
      </c>
      <c r="O236" s="2">
        <f>E236/(Pump!$B$6*60)</f>
        <v>0</v>
      </c>
      <c r="P236" s="4">
        <f t="shared" si="9"/>
        <v>4320000</v>
      </c>
    </row>
    <row r="237">
      <c r="A237" s="106">
        <v>41869.0</v>
      </c>
      <c r="B237" s="107">
        <v>0.0</v>
      </c>
      <c r="C237" s="9">
        <f t="shared" si="2"/>
        <v>0</v>
      </c>
      <c r="D237" s="108">
        <f t="shared" si="3"/>
        <v>0</v>
      </c>
      <c r="E237" s="108">
        <f>IF(D237&gt;Collectionstorage!$B$11,Collectionstorage!$B$11,D237)</f>
        <v>0</v>
      </c>
      <c r="F237" s="108">
        <f t="shared" si="4"/>
        <v>0</v>
      </c>
      <c r="G237" s="108">
        <f t="shared" si="11"/>
        <v>18.66</v>
      </c>
      <c r="H237" s="109">
        <f>F237*(1000*9.81*Collectionstorage!$G$11+Collectionstorage!$G$13*Flowrate!$F$10*1000/(2*0.02)*Pump!$B$5^2+10*1000/2*Pump!$B$5^2+Filtration!$B$6*Pump!$B$5)</f>
        <v>0</v>
      </c>
      <c r="I237" s="9">
        <f>(F237*(1000*9.81*Collectionstorage!$G$11+Collectionstorage!$G$13*Flowrate!$F$10*1000/(2*0.02)*Pump!$B$5^2+10*1000/2*Pump!$B$5^2+Filtration!$B$6*Pump!$B$5)) / 0.72</f>
        <v>0</v>
      </c>
      <c r="J237" s="4">
        <f t="shared" si="5"/>
        <v>0</v>
      </c>
      <c r="K237" s="4">
        <f t="shared" si="6"/>
        <v>0</v>
      </c>
      <c r="L237" s="4">
        <f t="shared" si="7"/>
        <v>0</v>
      </c>
      <c r="M237">
        <f t="shared" si="8"/>
        <v>0</v>
      </c>
      <c r="N237" s="2">
        <f>'Disinfection '!$B$4*60*60*24</f>
        <v>4320000</v>
      </c>
      <c r="O237" s="2">
        <f>E237/(Pump!$B$6*60)</f>
        <v>0</v>
      </c>
      <c r="P237" s="4">
        <f t="shared" si="9"/>
        <v>4320000</v>
      </c>
    </row>
    <row r="238">
      <c r="A238" s="106">
        <v>41870.0</v>
      </c>
      <c r="B238" s="107">
        <v>0.0</v>
      </c>
      <c r="C238" s="9">
        <f t="shared" si="2"/>
        <v>0</v>
      </c>
      <c r="D238" s="108">
        <f t="shared" si="3"/>
        <v>0</v>
      </c>
      <c r="E238" s="108">
        <f>IF(D238&gt;Collectionstorage!$B$11,Collectionstorage!$B$11,D238)</f>
        <v>0</v>
      </c>
      <c r="F238" s="108">
        <f t="shared" si="4"/>
        <v>0</v>
      </c>
      <c r="G238" s="108">
        <f t="shared" si="11"/>
        <v>18.13</v>
      </c>
      <c r="H238" s="109">
        <f>F238*(1000*9.81*Collectionstorage!$G$11+Collectionstorage!$G$13*Flowrate!$F$10*1000/(2*0.02)*Pump!$B$5^2+10*1000/2*Pump!$B$5^2+Filtration!$B$6*Pump!$B$5)</f>
        <v>0</v>
      </c>
      <c r="I238" s="9">
        <f>(F238*(1000*9.81*Collectionstorage!$G$11+Collectionstorage!$G$13*Flowrate!$F$10*1000/(2*0.02)*Pump!$B$5^2+10*1000/2*Pump!$B$5^2+Filtration!$B$6*Pump!$B$5)) / 0.72</f>
        <v>0</v>
      </c>
      <c r="J238" s="4">
        <f t="shared" si="5"/>
        <v>0</v>
      </c>
      <c r="K238" s="4">
        <f t="shared" si="6"/>
        <v>0</v>
      </c>
      <c r="L238" s="4">
        <f t="shared" si="7"/>
        <v>0</v>
      </c>
      <c r="M238">
        <f t="shared" si="8"/>
        <v>0</v>
      </c>
      <c r="N238" s="2">
        <f>'Disinfection '!$B$4*60*60*24</f>
        <v>4320000</v>
      </c>
      <c r="O238" s="2">
        <f>E238/(Pump!$B$6*60)</f>
        <v>0</v>
      </c>
      <c r="P238" s="4">
        <f t="shared" si="9"/>
        <v>4320000</v>
      </c>
    </row>
    <row r="239">
      <c r="A239" s="106">
        <v>41871.0</v>
      </c>
      <c r="B239" s="107">
        <v>0.0</v>
      </c>
      <c r="C239" s="9">
        <f t="shared" si="2"/>
        <v>0</v>
      </c>
      <c r="D239" s="108">
        <f t="shared" si="3"/>
        <v>0</v>
      </c>
      <c r="E239" s="108">
        <f>IF(D239&gt;Collectionstorage!$B$11,Collectionstorage!$B$11,D239)</f>
        <v>0</v>
      </c>
      <c r="F239" s="108">
        <f t="shared" si="4"/>
        <v>0</v>
      </c>
      <c r="G239" s="108">
        <f t="shared" si="11"/>
        <v>17.6</v>
      </c>
      <c r="H239" s="109">
        <f>F239*(1000*9.81*Collectionstorage!$G$11+Collectionstorage!$G$13*Flowrate!$F$10*1000/(2*0.02)*Pump!$B$5^2+10*1000/2*Pump!$B$5^2+Filtration!$B$6*Pump!$B$5)</f>
        <v>0</v>
      </c>
      <c r="I239" s="9">
        <f>(F239*(1000*9.81*Collectionstorage!$G$11+Collectionstorage!$G$13*Flowrate!$F$10*1000/(2*0.02)*Pump!$B$5^2+10*1000/2*Pump!$B$5^2+Filtration!$B$6*Pump!$B$5)) / 0.72</f>
        <v>0</v>
      </c>
      <c r="J239" s="4">
        <f t="shared" si="5"/>
        <v>0</v>
      </c>
      <c r="K239" s="4">
        <f t="shared" si="6"/>
        <v>0</v>
      </c>
      <c r="L239" s="4">
        <f t="shared" si="7"/>
        <v>0</v>
      </c>
      <c r="M239">
        <f t="shared" si="8"/>
        <v>0</v>
      </c>
      <c r="N239" s="2">
        <f>'Disinfection '!$B$4*60*60*24</f>
        <v>4320000</v>
      </c>
      <c r="O239" s="2">
        <f>E239/(Pump!$B$6*60)</f>
        <v>0</v>
      </c>
      <c r="P239" s="4">
        <f t="shared" si="9"/>
        <v>4320000</v>
      </c>
    </row>
    <row r="240">
      <c r="A240" s="106">
        <v>41872.0</v>
      </c>
      <c r="B240" s="107">
        <v>0.0</v>
      </c>
      <c r="C240" s="9">
        <f t="shared" si="2"/>
        <v>0</v>
      </c>
      <c r="D240" s="108">
        <f t="shared" si="3"/>
        <v>0</v>
      </c>
      <c r="E240" s="108">
        <f>IF(D240&gt;Collectionstorage!$B$11,Collectionstorage!$B$11,D240)</f>
        <v>0</v>
      </c>
      <c r="F240" s="108">
        <f t="shared" si="4"/>
        <v>0</v>
      </c>
      <c r="G240" s="108">
        <f t="shared" si="11"/>
        <v>17.07</v>
      </c>
      <c r="H240" s="109">
        <f>F240*(1000*9.81*Collectionstorage!$G$11+Collectionstorage!$G$13*Flowrate!$F$10*1000/(2*0.02)*Pump!$B$5^2+10*1000/2*Pump!$B$5^2+Filtration!$B$6*Pump!$B$5)</f>
        <v>0</v>
      </c>
      <c r="I240" s="9">
        <f>(F240*(1000*9.81*Collectionstorage!$G$11+Collectionstorage!$G$13*Flowrate!$F$10*1000/(2*0.02)*Pump!$B$5^2+10*1000/2*Pump!$B$5^2+Filtration!$B$6*Pump!$B$5)) / 0.72</f>
        <v>0</v>
      </c>
      <c r="J240" s="4">
        <f t="shared" si="5"/>
        <v>0</v>
      </c>
      <c r="K240" s="4">
        <f t="shared" si="6"/>
        <v>0</v>
      </c>
      <c r="L240" s="4">
        <f t="shared" si="7"/>
        <v>0</v>
      </c>
      <c r="M240">
        <f t="shared" si="8"/>
        <v>0</v>
      </c>
      <c r="N240" s="2">
        <f>'Disinfection '!$B$4*60*60*24</f>
        <v>4320000</v>
      </c>
      <c r="O240" s="2">
        <f>E240/(Pump!$B$6*60)</f>
        <v>0</v>
      </c>
      <c r="P240" s="4">
        <f t="shared" si="9"/>
        <v>4320000</v>
      </c>
    </row>
    <row r="241">
      <c r="A241" s="106">
        <v>41873.0</v>
      </c>
      <c r="B241" s="107">
        <v>0.0</v>
      </c>
      <c r="C241" s="9">
        <f t="shared" si="2"/>
        <v>0</v>
      </c>
      <c r="D241" s="108">
        <f t="shared" si="3"/>
        <v>0</v>
      </c>
      <c r="E241" s="108">
        <f>IF(D241&gt;Collectionstorage!$B$11,Collectionstorage!$B$11,D241)</f>
        <v>0</v>
      </c>
      <c r="F241" s="108">
        <f t="shared" si="4"/>
        <v>0</v>
      </c>
      <c r="G241" s="108">
        <f t="shared" si="11"/>
        <v>16.54</v>
      </c>
      <c r="H241" s="109">
        <f>F241*(1000*9.81*Collectionstorage!$G$11+Collectionstorage!$G$13*Flowrate!$F$10*1000/(2*0.02)*Pump!$B$5^2+10*1000/2*Pump!$B$5^2+Filtration!$B$6*Pump!$B$5)</f>
        <v>0</v>
      </c>
      <c r="I241" s="9">
        <f>(F241*(1000*9.81*Collectionstorage!$G$11+Collectionstorage!$G$13*Flowrate!$F$10*1000/(2*0.02)*Pump!$B$5^2+10*1000/2*Pump!$B$5^2+Filtration!$B$6*Pump!$B$5)) / 0.72</f>
        <v>0</v>
      </c>
      <c r="J241" s="4">
        <f t="shared" si="5"/>
        <v>0</v>
      </c>
      <c r="K241" s="4">
        <f t="shared" si="6"/>
        <v>0</v>
      </c>
      <c r="L241" s="4">
        <f t="shared" si="7"/>
        <v>0</v>
      </c>
      <c r="M241">
        <f t="shared" si="8"/>
        <v>0</v>
      </c>
      <c r="N241" s="2">
        <f>'Disinfection '!$B$4*60*60*24</f>
        <v>4320000</v>
      </c>
      <c r="O241" s="2">
        <f>E241/(Pump!$B$6*60)</f>
        <v>0</v>
      </c>
      <c r="P241" s="4">
        <f t="shared" si="9"/>
        <v>4320000</v>
      </c>
    </row>
    <row r="242">
      <c r="A242" s="106">
        <v>41874.0</v>
      </c>
      <c r="B242" s="107">
        <v>0.0</v>
      </c>
      <c r="C242" s="9">
        <f t="shared" si="2"/>
        <v>0</v>
      </c>
      <c r="D242" s="108">
        <f t="shared" si="3"/>
        <v>0</v>
      </c>
      <c r="E242" s="108">
        <f>IF(D242&gt;Collectionstorage!$B$11,Collectionstorage!$B$11,D242)</f>
        <v>0</v>
      </c>
      <c r="F242" s="108">
        <f t="shared" si="4"/>
        <v>0</v>
      </c>
      <c r="G242" s="108">
        <f t="shared" si="11"/>
        <v>16.01</v>
      </c>
      <c r="H242" s="109">
        <f>F242*(1000*9.81*Collectionstorage!$G$11+Collectionstorage!$G$13*Flowrate!$F$10*1000/(2*0.02)*Pump!$B$5^2+10*1000/2*Pump!$B$5^2+Filtration!$B$6*Pump!$B$5)</f>
        <v>0</v>
      </c>
      <c r="I242" s="9">
        <f>(F242*(1000*9.81*Collectionstorage!$G$11+Collectionstorage!$G$13*Flowrate!$F$10*1000/(2*0.02)*Pump!$B$5^2+10*1000/2*Pump!$B$5^2+Filtration!$B$6*Pump!$B$5)) / 0.72</f>
        <v>0</v>
      </c>
      <c r="J242" s="4">
        <f t="shared" si="5"/>
        <v>0</v>
      </c>
      <c r="K242" s="4">
        <f t="shared" si="6"/>
        <v>0</v>
      </c>
      <c r="L242" s="4">
        <f t="shared" si="7"/>
        <v>0</v>
      </c>
      <c r="M242">
        <f t="shared" si="8"/>
        <v>0</v>
      </c>
      <c r="N242" s="2">
        <f>'Disinfection '!$B$4*60*60*24</f>
        <v>4320000</v>
      </c>
      <c r="O242" s="2">
        <f>E242/(Pump!$B$6*60)</f>
        <v>0</v>
      </c>
      <c r="P242" s="4">
        <f t="shared" si="9"/>
        <v>4320000</v>
      </c>
    </row>
    <row r="243">
      <c r="A243" s="106">
        <v>41875.0</v>
      </c>
      <c r="B243" s="107">
        <v>0.0</v>
      </c>
      <c r="C243" s="9">
        <f t="shared" si="2"/>
        <v>0</v>
      </c>
      <c r="D243" s="108">
        <f t="shared" si="3"/>
        <v>0</v>
      </c>
      <c r="E243" s="108">
        <f>IF(D243&gt;Collectionstorage!$B$11,Collectionstorage!$B$11,D243)</f>
        <v>0</v>
      </c>
      <c r="F243" s="108">
        <f t="shared" si="4"/>
        <v>0</v>
      </c>
      <c r="G243" s="108">
        <f t="shared" si="11"/>
        <v>15.48</v>
      </c>
      <c r="H243" s="109">
        <f>F243*(1000*9.81*Collectionstorage!$G$11+Collectionstorage!$G$13*Flowrate!$F$10*1000/(2*0.02)*Pump!$B$5^2+10*1000/2*Pump!$B$5^2+Filtration!$B$6*Pump!$B$5)</f>
        <v>0</v>
      </c>
      <c r="I243" s="9">
        <f>(F243*(1000*9.81*Collectionstorage!$G$11+Collectionstorage!$G$13*Flowrate!$F$10*1000/(2*0.02)*Pump!$B$5^2+10*1000/2*Pump!$B$5^2+Filtration!$B$6*Pump!$B$5)) / 0.72</f>
        <v>0</v>
      </c>
      <c r="J243" s="4">
        <f t="shared" si="5"/>
        <v>0</v>
      </c>
      <c r="K243" s="4">
        <f t="shared" si="6"/>
        <v>0</v>
      </c>
      <c r="L243" s="4">
        <f t="shared" si="7"/>
        <v>0</v>
      </c>
      <c r="M243">
        <f t="shared" si="8"/>
        <v>0</v>
      </c>
      <c r="N243" s="2">
        <f>'Disinfection '!$B$4*60*60*24</f>
        <v>4320000</v>
      </c>
      <c r="O243" s="2">
        <f>E243/(Pump!$B$6*60)</f>
        <v>0</v>
      </c>
      <c r="P243" s="4">
        <f t="shared" si="9"/>
        <v>4320000</v>
      </c>
    </row>
    <row r="244">
      <c r="A244" s="106">
        <v>41876.0</v>
      </c>
      <c r="B244" s="107">
        <v>0.0</v>
      </c>
      <c r="C244" s="9">
        <f t="shared" si="2"/>
        <v>0</v>
      </c>
      <c r="D244" s="108">
        <f t="shared" si="3"/>
        <v>0</v>
      </c>
      <c r="E244" s="108">
        <f>IF(D244&gt;Collectionstorage!$B$11,Collectionstorage!$B$11,D244)</f>
        <v>0</v>
      </c>
      <c r="F244" s="108">
        <f t="shared" si="4"/>
        <v>0</v>
      </c>
      <c r="G244" s="108">
        <f t="shared" si="11"/>
        <v>14.95</v>
      </c>
      <c r="H244" s="109">
        <f>F244*(1000*9.81*Collectionstorage!$G$11+Collectionstorage!$G$13*Flowrate!$F$10*1000/(2*0.02)*Pump!$B$5^2+10*1000/2*Pump!$B$5^2+Filtration!$B$6*Pump!$B$5)</f>
        <v>0</v>
      </c>
      <c r="I244" s="9">
        <f>(F244*(1000*9.81*Collectionstorage!$G$11+Collectionstorage!$G$13*Flowrate!$F$10*1000/(2*0.02)*Pump!$B$5^2+10*1000/2*Pump!$B$5^2+Filtration!$B$6*Pump!$B$5)) / 0.72</f>
        <v>0</v>
      </c>
      <c r="J244" s="4">
        <f t="shared" si="5"/>
        <v>0</v>
      </c>
      <c r="K244" s="4">
        <f t="shared" si="6"/>
        <v>0</v>
      </c>
      <c r="L244" s="4">
        <f t="shared" si="7"/>
        <v>0</v>
      </c>
      <c r="M244">
        <f t="shared" si="8"/>
        <v>0</v>
      </c>
      <c r="N244" s="2">
        <f>'Disinfection '!$B$4*60*60*24</f>
        <v>4320000</v>
      </c>
      <c r="O244" s="2">
        <f>E244/(Pump!$B$6*60)</f>
        <v>0</v>
      </c>
      <c r="P244" s="4">
        <f t="shared" si="9"/>
        <v>4320000</v>
      </c>
    </row>
    <row r="245">
      <c r="A245" s="106">
        <v>41877.0</v>
      </c>
      <c r="B245" s="107">
        <v>0.0</v>
      </c>
      <c r="C245" s="9">
        <f t="shared" si="2"/>
        <v>0</v>
      </c>
      <c r="D245" s="108">
        <f t="shared" si="3"/>
        <v>0</v>
      </c>
      <c r="E245" s="108">
        <f>IF(D245&gt;Collectionstorage!$B$11,Collectionstorage!$B$11,D245)</f>
        <v>0</v>
      </c>
      <c r="F245" s="108">
        <f t="shared" si="4"/>
        <v>0</v>
      </c>
      <c r="G245" s="108">
        <f t="shared" si="11"/>
        <v>14.42</v>
      </c>
      <c r="H245" s="109">
        <f>F245*(1000*9.81*Collectionstorage!$G$11+Collectionstorage!$G$13*Flowrate!$F$10*1000/(2*0.02)*Pump!$B$5^2+10*1000/2*Pump!$B$5^2+Filtration!$B$6*Pump!$B$5)</f>
        <v>0</v>
      </c>
      <c r="I245" s="9">
        <f>(F245*(1000*9.81*Collectionstorage!$G$11+Collectionstorage!$G$13*Flowrate!$F$10*1000/(2*0.02)*Pump!$B$5^2+10*1000/2*Pump!$B$5^2+Filtration!$B$6*Pump!$B$5)) / 0.72</f>
        <v>0</v>
      </c>
      <c r="J245" s="4">
        <f t="shared" si="5"/>
        <v>0</v>
      </c>
      <c r="K245" s="4">
        <f t="shared" si="6"/>
        <v>0</v>
      </c>
      <c r="L245" s="4">
        <f t="shared" si="7"/>
        <v>0</v>
      </c>
      <c r="M245">
        <f t="shared" si="8"/>
        <v>0</v>
      </c>
      <c r="N245" s="2">
        <f>'Disinfection '!$B$4*60*60*24</f>
        <v>4320000</v>
      </c>
      <c r="O245" s="2">
        <f>E245/(Pump!$B$6*60)</f>
        <v>0</v>
      </c>
      <c r="P245" s="4">
        <f t="shared" si="9"/>
        <v>4320000</v>
      </c>
    </row>
    <row r="246">
      <c r="A246" s="106">
        <v>41878.0</v>
      </c>
      <c r="B246" s="107">
        <v>0.0</v>
      </c>
      <c r="C246" s="9">
        <f t="shared" si="2"/>
        <v>0</v>
      </c>
      <c r="D246" s="108">
        <f t="shared" si="3"/>
        <v>0</v>
      </c>
      <c r="E246" s="108">
        <f>IF(D246&gt;Collectionstorage!$B$11,Collectionstorage!$B$11,D246)</f>
        <v>0</v>
      </c>
      <c r="F246" s="108">
        <f t="shared" si="4"/>
        <v>0</v>
      </c>
      <c r="G246" s="108">
        <f t="shared" si="11"/>
        <v>13.89</v>
      </c>
      <c r="H246" s="109">
        <f>F246*(1000*9.81*Collectionstorage!$G$11+Collectionstorage!$G$13*Flowrate!$F$10*1000/(2*0.02)*Pump!$B$5^2+10*1000/2*Pump!$B$5^2+Filtration!$B$6*Pump!$B$5)</f>
        <v>0</v>
      </c>
      <c r="I246" s="9">
        <f>(F246*(1000*9.81*Collectionstorage!$G$11+Collectionstorage!$G$13*Flowrate!$F$10*1000/(2*0.02)*Pump!$B$5^2+10*1000/2*Pump!$B$5^2+Filtration!$B$6*Pump!$B$5)) / 0.72</f>
        <v>0</v>
      </c>
      <c r="J246" s="4">
        <f t="shared" si="5"/>
        <v>0</v>
      </c>
      <c r="K246" s="4">
        <f t="shared" si="6"/>
        <v>0</v>
      </c>
      <c r="L246" s="4">
        <f t="shared" si="7"/>
        <v>0</v>
      </c>
      <c r="M246">
        <f t="shared" si="8"/>
        <v>0</v>
      </c>
      <c r="N246" s="2">
        <f>'Disinfection '!$B$4*60*60*24</f>
        <v>4320000</v>
      </c>
      <c r="O246" s="2">
        <f>E246/(Pump!$B$6*60)</f>
        <v>0</v>
      </c>
      <c r="P246" s="4">
        <f t="shared" si="9"/>
        <v>4320000</v>
      </c>
    </row>
    <row r="247">
      <c r="A247" s="106">
        <v>41879.0</v>
      </c>
      <c r="B247" s="107">
        <v>0.4</v>
      </c>
      <c r="C247" s="9">
        <f t="shared" si="2"/>
        <v>0.04</v>
      </c>
      <c r="D247" s="108">
        <f t="shared" si="3"/>
        <v>40</v>
      </c>
      <c r="E247" s="108">
        <f>IF(D247&gt;Collectionstorage!$B$11,Collectionstorage!$B$11,D247)</f>
        <v>40</v>
      </c>
      <c r="F247" s="108">
        <f t="shared" si="4"/>
        <v>0.04</v>
      </c>
      <c r="G247" s="108">
        <f t="shared" si="11"/>
        <v>13.4</v>
      </c>
      <c r="H247" s="109">
        <f>F247*(1000*9.81*Collectionstorage!$G$11+Collectionstorage!$G$13*Flowrate!$F$10*1000/(2*0.02)*Pump!$B$5^2+10*1000/2*Pump!$B$5^2+Filtration!$B$6*Pump!$B$5)</f>
        <v>9795.964321</v>
      </c>
      <c r="I247" s="9">
        <f>(F247*(1000*9.81*Collectionstorage!$G$11+Collectionstorage!$G$13*Flowrate!$F$10*1000/(2*0.02)*Pump!$B$5^2+10*1000/2*Pump!$B$5^2+Filtration!$B$6*Pump!$B$5)) / 0.72</f>
        <v>13605.506</v>
      </c>
      <c r="J247" s="4">
        <f t="shared" si="5"/>
        <v>0.2</v>
      </c>
      <c r="K247" s="4">
        <f t="shared" si="6"/>
        <v>400000</v>
      </c>
      <c r="L247" s="4">
        <f t="shared" si="7"/>
        <v>0.4</v>
      </c>
      <c r="M247">
        <f t="shared" si="8"/>
        <v>8</v>
      </c>
      <c r="N247" s="2">
        <f>'Disinfection '!$B$4*60*60*24</f>
        <v>4320000</v>
      </c>
      <c r="O247" s="2">
        <f>E247/(Pump!$B$6*60)</f>
        <v>0.02400023028</v>
      </c>
      <c r="P247" s="4">
        <f t="shared" si="9"/>
        <v>4333605.506</v>
      </c>
    </row>
    <row r="248">
      <c r="A248" s="106">
        <v>41880.0</v>
      </c>
      <c r="B248" s="107">
        <v>7.8</v>
      </c>
      <c r="C248" s="9">
        <f t="shared" si="2"/>
        <v>0.78</v>
      </c>
      <c r="D248" s="108">
        <f t="shared" si="3"/>
        <v>780</v>
      </c>
      <c r="E248" s="108">
        <f>IF(D248&gt;Collectionstorage!$B$11,Collectionstorage!$B$11,D248)</f>
        <v>780</v>
      </c>
      <c r="F248" s="108">
        <f t="shared" si="4"/>
        <v>0.78</v>
      </c>
      <c r="G248" s="108">
        <f t="shared" si="11"/>
        <v>13.65</v>
      </c>
      <c r="H248" s="109">
        <f>F248*(1000*9.81*Collectionstorage!$G$11+Collectionstorage!$G$13*Flowrate!$F$10*1000/(2*0.02)*Pump!$B$5^2+10*1000/2*Pump!$B$5^2+Filtration!$B$6*Pump!$B$5)</f>
        <v>191021.3043</v>
      </c>
      <c r="I248" s="9">
        <f>(F248*(1000*9.81*Collectionstorage!$G$11+Collectionstorage!$G$13*Flowrate!$F$10*1000/(2*0.02)*Pump!$B$5^2+10*1000/2*Pump!$B$5^2+Filtration!$B$6*Pump!$B$5)) / 0.72</f>
        <v>265307.367</v>
      </c>
      <c r="J248" s="4">
        <f t="shared" si="5"/>
        <v>3.9</v>
      </c>
      <c r="K248" s="4">
        <f t="shared" si="6"/>
        <v>7800000</v>
      </c>
      <c r="L248" s="4">
        <f t="shared" si="7"/>
        <v>7.8</v>
      </c>
      <c r="M248">
        <f t="shared" si="8"/>
        <v>156</v>
      </c>
      <c r="N248" s="2">
        <f>'Disinfection '!$B$4*60*60*24</f>
        <v>4320000</v>
      </c>
      <c r="O248" s="2">
        <f>E248/(Pump!$B$6*60)</f>
        <v>0.4680044905</v>
      </c>
      <c r="P248" s="4">
        <f t="shared" si="9"/>
        <v>4585307.367</v>
      </c>
    </row>
    <row r="249">
      <c r="A249" s="106">
        <v>41881.0</v>
      </c>
      <c r="B249" s="107">
        <v>3.6</v>
      </c>
      <c r="C249" s="9">
        <f t="shared" si="2"/>
        <v>0.36</v>
      </c>
      <c r="D249" s="108">
        <f t="shared" si="3"/>
        <v>360</v>
      </c>
      <c r="E249" s="108">
        <f>IF(D249&gt;Collectionstorage!$B$11,Collectionstorage!$B$11,D249)</f>
        <v>360</v>
      </c>
      <c r="F249" s="108">
        <f t="shared" si="4"/>
        <v>0.36</v>
      </c>
      <c r="G249" s="108">
        <f t="shared" si="11"/>
        <v>13.48</v>
      </c>
      <c r="H249" s="109">
        <f>F249*(1000*9.81*Collectionstorage!$G$11+Collectionstorage!$G$13*Flowrate!$F$10*1000/(2*0.02)*Pump!$B$5^2+10*1000/2*Pump!$B$5^2+Filtration!$B$6*Pump!$B$5)</f>
        <v>88163.67889</v>
      </c>
      <c r="I249" s="9">
        <f>(F249*(1000*9.81*Collectionstorage!$G$11+Collectionstorage!$G$13*Flowrate!$F$10*1000/(2*0.02)*Pump!$B$5^2+10*1000/2*Pump!$B$5^2+Filtration!$B$6*Pump!$B$5)) / 0.72</f>
        <v>122449.554</v>
      </c>
      <c r="J249" s="4">
        <f t="shared" si="5"/>
        <v>1.8</v>
      </c>
      <c r="K249" s="4">
        <f t="shared" si="6"/>
        <v>3600000</v>
      </c>
      <c r="L249" s="4">
        <f t="shared" si="7"/>
        <v>3.6</v>
      </c>
      <c r="M249">
        <f t="shared" si="8"/>
        <v>72</v>
      </c>
      <c r="N249" s="2">
        <f>'Disinfection '!$B$4*60*60*24</f>
        <v>4320000</v>
      </c>
      <c r="O249" s="2">
        <f>E249/(Pump!$B$6*60)</f>
        <v>0.2160020725</v>
      </c>
      <c r="P249" s="4">
        <f t="shared" si="9"/>
        <v>4442449.554</v>
      </c>
    </row>
    <row r="250">
      <c r="A250" s="106">
        <v>41882.0</v>
      </c>
      <c r="B250" s="107">
        <v>10.6</v>
      </c>
      <c r="C250" s="9">
        <f t="shared" si="2"/>
        <v>1.06</v>
      </c>
      <c r="D250" s="108">
        <f t="shared" si="3"/>
        <v>1060</v>
      </c>
      <c r="E250" s="108">
        <f>IF(D250&gt;Collectionstorage!$B$11,Collectionstorage!$B$11,D250)</f>
        <v>1060</v>
      </c>
      <c r="F250" s="108">
        <f t="shared" si="4"/>
        <v>1.06</v>
      </c>
      <c r="G250" s="108">
        <f t="shared" si="11"/>
        <v>14.01</v>
      </c>
      <c r="H250" s="109">
        <f>F250*(1000*9.81*Collectionstorage!$G$11+Collectionstorage!$G$13*Flowrate!$F$10*1000/(2*0.02)*Pump!$B$5^2+10*1000/2*Pump!$B$5^2+Filtration!$B$6*Pump!$B$5)</f>
        <v>259593.0545</v>
      </c>
      <c r="I250" s="9">
        <f>(F250*(1000*9.81*Collectionstorage!$G$11+Collectionstorage!$G$13*Flowrate!$F$10*1000/(2*0.02)*Pump!$B$5^2+10*1000/2*Pump!$B$5^2+Filtration!$B$6*Pump!$B$5)) / 0.72</f>
        <v>360545.909</v>
      </c>
      <c r="J250" s="4">
        <f t="shared" si="5"/>
        <v>5.3</v>
      </c>
      <c r="K250" s="4">
        <f t="shared" si="6"/>
        <v>10600000</v>
      </c>
      <c r="L250" s="4">
        <f t="shared" si="7"/>
        <v>10.6</v>
      </c>
      <c r="M250">
        <f t="shared" si="8"/>
        <v>212</v>
      </c>
      <c r="N250" s="2">
        <f>'Disinfection '!$B$4*60*60*24</f>
        <v>4320000</v>
      </c>
      <c r="O250" s="2">
        <f>E250/(Pump!$B$6*60)</f>
        <v>0.6360061024</v>
      </c>
      <c r="P250" s="4">
        <f t="shared" si="9"/>
        <v>4680545.909</v>
      </c>
    </row>
    <row r="251">
      <c r="A251" s="106">
        <v>41883.0</v>
      </c>
      <c r="B251" s="107">
        <v>3.2</v>
      </c>
      <c r="C251" s="9">
        <f t="shared" si="2"/>
        <v>0.32</v>
      </c>
      <c r="D251" s="108">
        <f t="shared" si="3"/>
        <v>320</v>
      </c>
      <c r="E251" s="108">
        <f>IF(D251&gt;Collectionstorage!$B$11,Collectionstorage!$B$11,D251)</f>
        <v>320</v>
      </c>
      <c r="F251" s="108">
        <f t="shared" si="4"/>
        <v>0.32</v>
      </c>
      <c r="G251" s="108">
        <f t="shared" si="11"/>
        <v>13.8</v>
      </c>
      <c r="H251" s="109">
        <f>F251*(1000*9.81*Collectionstorage!$G$11+Collectionstorage!$G$13*Flowrate!$F$10*1000/(2*0.02)*Pump!$B$5^2+10*1000/2*Pump!$B$5^2+Filtration!$B$6*Pump!$B$5)</f>
        <v>78367.71457</v>
      </c>
      <c r="I251" s="9">
        <f>(F251*(1000*9.81*Collectionstorage!$G$11+Collectionstorage!$G$13*Flowrate!$F$10*1000/(2*0.02)*Pump!$B$5^2+10*1000/2*Pump!$B$5^2+Filtration!$B$6*Pump!$B$5)) / 0.72</f>
        <v>108844.048</v>
      </c>
      <c r="J251" s="4">
        <f t="shared" si="5"/>
        <v>1.6</v>
      </c>
      <c r="K251" s="4">
        <f t="shared" si="6"/>
        <v>3200000</v>
      </c>
      <c r="L251" s="4">
        <f t="shared" si="7"/>
        <v>3.2</v>
      </c>
      <c r="M251">
        <f t="shared" si="8"/>
        <v>64</v>
      </c>
      <c r="N251" s="2">
        <f>'Disinfection '!$B$4*60*60*24</f>
        <v>4320000</v>
      </c>
      <c r="O251" s="2">
        <f>E251/(Pump!$B$6*60)</f>
        <v>0.1920018422</v>
      </c>
      <c r="P251" s="4">
        <f t="shared" si="9"/>
        <v>4428844.048</v>
      </c>
    </row>
    <row r="252">
      <c r="A252" s="106">
        <v>41884.0</v>
      </c>
      <c r="B252" s="107">
        <v>6.2</v>
      </c>
      <c r="C252" s="9">
        <f t="shared" si="2"/>
        <v>0.62</v>
      </c>
      <c r="D252" s="108">
        <f t="shared" si="3"/>
        <v>620</v>
      </c>
      <c r="E252" s="108">
        <f>IF(D252&gt;Collectionstorage!$B$11,Collectionstorage!$B$11,D252)</f>
        <v>620</v>
      </c>
      <c r="F252" s="108">
        <f t="shared" si="4"/>
        <v>0.62</v>
      </c>
      <c r="G252" s="108">
        <f t="shared" si="11"/>
        <v>13.89</v>
      </c>
      <c r="H252" s="109">
        <f>F252*(1000*9.81*Collectionstorage!$G$11+Collectionstorage!$G$13*Flowrate!$F$10*1000/(2*0.02)*Pump!$B$5^2+10*1000/2*Pump!$B$5^2+Filtration!$B$6*Pump!$B$5)</f>
        <v>151837.447</v>
      </c>
      <c r="I252" s="9">
        <f>(F252*(1000*9.81*Collectionstorage!$G$11+Collectionstorage!$G$13*Flowrate!$F$10*1000/(2*0.02)*Pump!$B$5^2+10*1000/2*Pump!$B$5^2+Filtration!$B$6*Pump!$B$5)) / 0.72</f>
        <v>210885.343</v>
      </c>
      <c r="J252" s="4">
        <f t="shared" si="5"/>
        <v>3.1</v>
      </c>
      <c r="K252" s="4">
        <f t="shared" si="6"/>
        <v>6200000</v>
      </c>
      <c r="L252" s="4">
        <f t="shared" si="7"/>
        <v>6.2</v>
      </c>
      <c r="M252">
        <f t="shared" si="8"/>
        <v>124</v>
      </c>
      <c r="N252" s="2">
        <f>'Disinfection '!$B$4*60*60*24</f>
        <v>4320000</v>
      </c>
      <c r="O252" s="2">
        <f>E252/(Pump!$B$6*60)</f>
        <v>0.3720035693</v>
      </c>
      <c r="P252" s="4">
        <f t="shared" si="9"/>
        <v>4530885.343</v>
      </c>
    </row>
    <row r="253">
      <c r="A253" s="106">
        <v>41885.0</v>
      </c>
      <c r="B253" s="107">
        <v>0.0</v>
      </c>
      <c r="C253" s="9">
        <f t="shared" si="2"/>
        <v>0</v>
      </c>
      <c r="D253" s="108">
        <f t="shared" si="3"/>
        <v>0</v>
      </c>
      <c r="E253" s="108">
        <f>IF(D253&gt;Collectionstorage!$B$11,Collectionstorage!$B$11,D253)</f>
        <v>0</v>
      </c>
      <c r="F253" s="108">
        <f t="shared" si="4"/>
        <v>0</v>
      </c>
      <c r="G253" s="108">
        <f t="shared" si="11"/>
        <v>13.36</v>
      </c>
      <c r="H253" s="109">
        <f>F253*(1000*9.81*Collectionstorage!$G$11+Collectionstorage!$G$13*Flowrate!$F$10*1000/(2*0.02)*Pump!$B$5^2+10*1000/2*Pump!$B$5^2+Filtration!$B$6*Pump!$B$5)</f>
        <v>0</v>
      </c>
      <c r="I253" s="9">
        <f>(F253*(1000*9.81*Collectionstorage!$G$11+Collectionstorage!$G$13*Flowrate!$F$10*1000/(2*0.02)*Pump!$B$5^2+10*1000/2*Pump!$B$5^2+Filtration!$B$6*Pump!$B$5)) / 0.72</f>
        <v>0</v>
      </c>
      <c r="J253" s="4">
        <f t="shared" si="5"/>
        <v>0</v>
      </c>
      <c r="K253" s="4">
        <f t="shared" si="6"/>
        <v>0</v>
      </c>
      <c r="L253" s="4">
        <f t="shared" si="7"/>
        <v>0</v>
      </c>
      <c r="M253">
        <f t="shared" si="8"/>
        <v>0</v>
      </c>
      <c r="N253" s="2">
        <f>'Disinfection '!$B$4*60*60*24</f>
        <v>4320000</v>
      </c>
      <c r="O253" s="2">
        <f>E253/(Pump!$B$6*60)</f>
        <v>0</v>
      </c>
      <c r="P253" s="4">
        <f t="shared" si="9"/>
        <v>4320000</v>
      </c>
    </row>
    <row r="254">
      <c r="A254" s="106">
        <v>41886.0</v>
      </c>
      <c r="B254" s="107">
        <v>0.0</v>
      </c>
      <c r="C254" s="9">
        <f t="shared" si="2"/>
        <v>0</v>
      </c>
      <c r="D254" s="108">
        <f t="shared" si="3"/>
        <v>0</v>
      </c>
      <c r="E254" s="108">
        <f>IF(D254&gt;Collectionstorage!$B$11,Collectionstorage!$B$11,D254)</f>
        <v>0</v>
      </c>
      <c r="F254" s="108">
        <f t="shared" si="4"/>
        <v>0</v>
      </c>
      <c r="G254" s="108">
        <f t="shared" si="11"/>
        <v>12.83</v>
      </c>
      <c r="H254" s="109">
        <f>F254*(1000*9.81*Collectionstorage!$G$11+Collectionstorage!$G$13*Flowrate!$F$10*1000/(2*0.02)*Pump!$B$5^2+10*1000/2*Pump!$B$5^2+Filtration!$B$6*Pump!$B$5)</f>
        <v>0</v>
      </c>
      <c r="I254" s="9">
        <f>(F254*(1000*9.81*Collectionstorage!$G$11+Collectionstorage!$G$13*Flowrate!$F$10*1000/(2*0.02)*Pump!$B$5^2+10*1000/2*Pump!$B$5^2+Filtration!$B$6*Pump!$B$5)) / 0.72</f>
        <v>0</v>
      </c>
      <c r="J254" s="4">
        <f t="shared" si="5"/>
        <v>0</v>
      </c>
      <c r="K254" s="4">
        <f t="shared" si="6"/>
        <v>0</v>
      </c>
      <c r="L254" s="4">
        <f t="shared" si="7"/>
        <v>0</v>
      </c>
      <c r="M254">
        <f t="shared" si="8"/>
        <v>0</v>
      </c>
      <c r="N254" s="2">
        <f>'Disinfection '!$B$4*60*60*24</f>
        <v>4320000</v>
      </c>
      <c r="O254" s="2">
        <f>E254/(Pump!$B$6*60)</f>
        <v>0</v>
      </c>
      <c r="P254" s="4">
        <f t="shared" si="9"/>
        <v>4320000</v>
      </c>
    </row>
    <row r="255">
      <c r="A255" s="106">
        <v>41887.0</v>
      </c>
      <c r="B255" s="107">
        <v>0.0</v>
      </c>
      <c r="C255" s="9">
        <f t="shared" si="2"/>
        <v>0</v>
      </c>
      <c r="D255" s="108">
        <f t="shared" si="3"/>
        <v>0</v>
      </c>
      <c r="E255" s="108">
        <f>IF(D255&gt;Collectionstorage!$B$11,Collectionstorage!$B$11,D255)</f>
        <v>0</v>
      </c>
      <c r="F255" s="108">
        <f t="shared" si="4"/>
        <v>0</v>
      </c>
      <c r="G255" s="108">
        <f t="shared" si="11"/>
        <v>12.3</v>
      </c>
      <c r="H255" s="109">
        <f>F255*(1000*9.81*Collectionstorage!$G$11+Collectionstorage!$G$13*Flowrate!$F$10*1000/(2*0.02)*Pump!$B$5^2+10*1000/2*Pump!$B$5^2+Filtration!$B$6*Pump!$B$5)</f>
        <v>0</v>
      </c>
      <c r="I255" s="9">
        <f>(F255*(1000*9.81*Collectionstorage!$G$11+Collectionstorage!$G$13*Flowrate!$F$10*1000/(2*0.02)*Pump!$B$5^2+10*1000/2*Pump!$B$5^2+Filtration!$B$6*Pump!$B$5)) / 0.72</f>
        <v>0</v>
      </c>
      <c r="J255" s="4">
        <f t="shared" si="5"/>
        <v>0</v>
      </c>
      <c r="K255" s="4">
        <f t="shared" si="6"/>
        <v>0</v>
      </c>
      <c r="L255" s="4">
        <f t="shared" si="7"/>
        <v>0</v>
      </c>
      <c r="M255">
        <f t="shared" si="8"/>
        <v>0</v>
      </c>
      <c r="N255" s="2">
        <f>'Disinfection '!$B$4*60*60*24</f>
        <v>4320000</v>
      </c>
      <c r="O255" s="2">
        <f>E255/(Pump!$B$6*60)</f>
        <v>0</v>
      </c>
      <c r="P255" s="4">
        <f t="shared" si="9"/>
        <v>4320000</v>
      </c>
    </row>
    <row r="256">
      <c r="A256" s="106">
        <v>41888.0</v>
      </c>
      <c r="B256" s="107">
        <v>0.0</v>
      </c>
      <c r="C256" s="9">
        <f t="shared" si="2"/>
        <v>0</v>
      </c>
      <c r="D256" s="108">
        <f t="shared" si="3"/>
        <v>0</v>
      </c>
      <c r="E256" s="108">
        <f>IF(D256&gt;Collectionstorage!$B$11,Collectionstorage!$B$11,D256)</f>
        <v>0</v>
      </c>
      <c r="F256" s="108">
        <f t="shared" si="4"/>
        <v>0</v>
      </c>
      <c r="G256" s="108">
        <f t="shared" si="11"/>
        <v>11.77</v>
      </c>
      <c r="H256" s="109">
        <f>F256*(1000*9.81*Collectionstorage!$G$11+Collectionstorage!$G$13*Flowrate!$F$10*1000/(2*0.02)*Pump!$B$5^2+10*1000/2*Pump!$B$5^2+Filtration!$B$6*Pump!$B$5)</f>
        <v>0</v>
      </c>
      <c r="I256" s="9">
        <f>(F256*(1000*9.81*Collectionstorage!$G$11+Collectionstorage!$G$13*Flowrate!$F$10*1000/(2*0.02)*Pump!$B$5^2+10*1000/2*Pump!$B$5^2+Filtration!$B$6*Pump!$B$5)) / 0.72</f>
        <v>0</v>
      </c>
      <c r="J256" s="4">
        <f t="shared" si="5"/>
        <v>0</v>
      </c>
      <c r="K256" s="4">
        <f t="shared" si="6"/>
        <v>0</v>
      </c>
      <c r="L256" s="4">
        <f t="shared" si="7"/>
        <v>0</v>
      </c>
      <c r="M256">
        <f t="shared" si="8"/>
        <v>0</v>
      </c>
      <c r="N256" s="2">
        <f>'Disinfection '!$B$4*60*60*24</f>
        <v>4320000</v>
      </c>
      <c r="O256" s="2">
        <f>E256/(Pump!$B$6*60)</f>
        <v>0</v>
      </c>
      <c r="P256" s="4">
        <f t="shared" si="9"/>
        <v>4320000</v>
      </c>
    </row>
    <row r="257">
      <c r="A257" s="106">
        <v>41889.0</v>
      </c>
      <c r="B257" s="107">
        <v>0.0</v>
      </c>
      <c r="C257" s="9">
        <f t="shared" si="2"/>
        <v>0</v>
      </c>
      <c r="D257" s="108">
        <f t="shared" si="3"/>
        <v>0</v>
      </c>
      <c r="E257" s="108">
        <f>IF(D257&gt;Collectionstorage!$B$11,Collectionstorage!$B$11,D257)</f>
        <v>0</v>
      </c>
      <c r="F257" s="108">
        <f t="shared" si="4"/>
        <v>0</v>
      </c>
      <c r="G257" s="108">
        <f t="shared" si="11"/>
        <v>11.24</v>
      </c>
      <c r="H257" s="109">
        <f>F257*(1000*9.81*Collectionstorage!$G$11+Collectionstorage!$G$13*Flowrate!$F$10*1000/(2*0.02)*Pump!$B$5^2+10*1000/2*Pump!$B$5^2+Filtration!$B$6*Pump!$B$5)</f>
        <v>0</v>
      </c>
      <c r="I257" s="9">
        <f>(F257*(1000*9.81*Collectionstorage!$G$11+Collectionstorage!$G$13*Flowrate!$F$10*1000/(2*0.02)*Pump!$B$5^2+10*1000/2*Pump!$B$5^2+Filtration!$B$6*Pump!$B$5)) / 0.72</f>
        <v>0</v>
      </c>
      <c r="J257" s="4">
        <f t="shared" si="5"/>
        <v>0</v>
      </c>
      <c r="K257" s="4">
        <f t="shared" si="6"/>
        <v>0</v>
      </c>
      <c r="L257" s="4">
        <f t="shared" si="7"/>
        <v>0</v>
      </c>
      <c r="M257">
        <f t="shared" si="8"/>
        <v>0</v>
      </c>
      <c r="N257" s="2">
        <f>'Disinfection '!$B$4*60*60*24</f>
        <v>4320000</v>
      </c>
      <c r="O257" s="2">
        <f>E257/(Pump!$B$6*60)</f>
        <v>0</v>
      </c>
      <c r="P257" s="4">
        <f t="shared" si="9"/>
        <v>4320000</v>
      </c>
    </row>
    <row r="258">
      <c r="A258" s="106">
        <v>41890.0</v>
      </c>
      <c r="B258" s="107">
        <v>0.0</v>
      </c>
      <c r="C258" s="9">
        <f t="shared" si="2"/>
        <v>0</v>
      </c>
      <c r="D258" s="108">
        <f t="shared" si="3"/>
        <v>0</v>
      </c>
      <c r="E258" s="108">
        <f>IF(D258&gt;Collectionstorage!$B$11,Collectionstorage!$B$11,D258)</f>
        <v>0</v>
      </c>
      <c r="F258" s="108">
        <f t="shared" si="4"/>
        <v>0</v>
      </c>
      <c r="G258" s="108">
        <f t="shared" si="11"/>
        <v>10.71</v>
      </c>
      <c r="H258" s="109">
        <f>F258*(1000*9.81*Collectionstorage!$G$11+Collectionstorage!$G$13*Flowrate!$F$10*1000/(2*0.02)*Pump!$B$5^2+10*1000/2*Pump!$B$5^2+Filtration!$B$6*Pump!$B$5)</f>
        <v>0</v>
      </c>
      <c r="I258" s="9">
        <f>(F258*(1000*9.81*Collectionstorage!$G$11+Collectionstorage!$G$13*Flowrate!$F$10*1000/(2*0.02)*Pump!$B$5^2+10*1000/2*Pump!$B$5^2+Filtration!$B$6*Pump!$B$5)) / 0.72</f>
        <v>0</v>
      </c>
      <c r="J258" s="4">
        <f t="shared" si="5"/>
        <v>0</v>
      </c>
      <c r="K258" s="4">
        <f t="shared" si="6"/>
        <v>0</v>
      </c>
      <c r="L258" s="4">
        <f t="shared" si="7"/>
        <v>0</v>
      </c>
      <c r="M258">
        <f t="shared" si="8"/>
        <v>0</v>
      </c>
      <c r="N258" s="2">
        <f>'Disinfection '!$B$4*60*60*24</f>
        <v>4320000</v>
      </c>
      <c r="O258" s="2">
        <f>E258/(Pump!$B$6*60)</f>
        <v>0</v>
      </c>
      <c r="P258" s="4">
        <f t="shared" si="9"/>
        <v>4320000</v>
      </c>
    </row>
    <row r="259">
      <c r="A259" s="106">
        <v>41891.0</v>
      </c>
      <c r="B259" s="107">
        <v>0.0</v>
      </c>
      <c r="C259" s="9">
        <f t="shared" si="2"/>
        <v>0</v>
      </c>
      <c r="D259" s="108">
        <f t="shared" si="3"/>
        <v>0</v>
      </c>
      <c r="E259" s="108">
        <f>IF(D259&gt;Collectionstorage!$B$11,Collectionstorage!$B$11,D259)</f>
        <v>0</v>
      </c>
      <c r="F259" s="108">
        <f t="shared" si="4"/>
        <v>0</v>
      </c>
      <c r="G259" s="108">
        <f t="shared" si="11"/>
        <v>10.18</v>
      </c>
      <c r="H259" s="109">
        <f>F259*(1000*9.81*Collectionstorage!$G$11+Collectionstorage!$G$13*Flowrate!$F$10*1000/(2*0.02)*Pump!$B$5^2+10*1000/2*Pump!$B$5^2+Filtration!$B$6*Pump!$B$5)</f>
        <v>0</v>
      </c>
      <c r="I259" s="9">
        <f>(F259*(1000*9.81*Collectionstorage!$G$11+Collectionstorage!$G$13*Flowrate!$F$10*1000/(2*0.02)*Pump!$B$5^2+10*1000/2*Pump!$B$5^2+Filtration!$B$6*Pump!$B$5)) / 0.72</f>
        <v>0</v>
      </c>
      <c r="J259" s="4">
        <f t="shared" si="5"/>
        <v>0</v>
      </c>
      <c r="K259" s="4">
        <f t="shared" si="6"/>
        <v>0</v>
      </c>
      <c r="L259" s="4">
        <f t="shared" si="7"/>
        <v>0</v>
      </c>
      <c r="M259">
        <f t="shared" si="8"/>
        <v>0</v>
      </c>
      <c r="N259" s="2">
        <f>'Disinfection '!$B$4*60*60*24</f>
        <v>4320000</v>
      </c>
      <c r="O259" s="2">
        <f>E259/(Pump!$B$6*60)</f>
        <v>0</v>
      </c>
      <c r="P259" s="4">
        <f t="shared" si="9"/>
        <v>4320000</v>
      </c>
    </row>
    <row r="260">
      <c r="A260" s="106">
        <v>41892.0</v>
      </c>
      <c r="B260" s="107">
        <v>0.0</v>
      </c>
      <c r="C260" s="9">
        <f t="shared" si="2"/>
        <v>0</v>
      </c>
      <c r="D260" s="108">
        <f t="shared" si="3"/>
        <v>0</v>
      </c>
      <c r="E260" s="108">
        <f>IF(D260&gt;Collectionstorage!$B$11,Collectionstorage!$B$11,D260)</f>
        <v>0</v>
      </c>
      <c r="F260" s="108">
        <f t="shared" si="4"/>
        <v>0</v>
      </c>
      <c r="G260" s="108">
        <f t="shared" si="11"/>
        <v>9.65</v>
      </c>
      <c r="H260" s="109">
        <f>F260*(1000*9.81*Collectionstorage!$G$11+Collectionstorage!$G$13*Flowrate!$F$10*1000/(2*0.02)*Pump!$B$5^2+10*1000/2*Pump!$B$5^2+Filtration!$B$6*Pump!$B$5)</f>
        <v>0</v>
      </c>
      <c r="I260" s="9">
        <f>(F260*(1000*9.81*Collectionstorage!$G$11+Collectionstorage!$G$13*Flowrate!$F$10*1000/(2*0.02)*Pump!$B$5^2+10*1000/2*Pump!$B$5^2+Filtration!$B$6*Pump!$B$5)) / 0.72</f>
        <v>0</v>
      </c>
      <c r="J260" s="4">
        <f t="shared" si="5"/>
        <v>0</v>
      </c>
      <c r="K260" s="4">
        <f t="shared" si="6"/>
        <v>0</v>
      </c>
      <c r="L260" s="4">
        <f t="shared" si="7"/>
        <v>0</v>
      </c>
      <c r="M260">
        <f t="shared" si="8"/>
        <v>0</v>
      </c>
      <c r="N260" s="2">
        <f>'Disinfection '!$B$4*60*60*24</f>
        <v>4320000</v>
      </c>
      <c r="O260" s="2">
        <f>E260/(Pump!$B$6*60)</f>
        <v>0</v>
      </c>
      <c r="P260" s="4">
        <f t="shared" si="9"/>
        <v>4320000</v>
      </c>
    </row>
    <row r="261">
      <c r="A261" s="106">
        <v>41893.0</v>
      </c>
      <c r="B261" s="107">
        <v>0.0</v>
      </c>
      <c r="C261" s="9">
        <f t="shared" si="2"/>
        <v>0</v>
      </c>
      <c r="D261" s="108">
        <f t="shared" si="3"/>
        <v>0</v>
      </c>
      <c r="E261" s="108">
        <f>IF(D261&gt;Collectionstorage!$B$11,Collectionstorage!$B$11,D261)</f>
        <v>0</v>
      </c>
      <c r="F261" s="108">
        <f t="shared" si="4"/>
        <v>0</v>
      </c>
      <c r="G261" s="108">
        <f t="shared" si="11"/>
        <v>9.12</v>
      </c>
      <c r="H261" s="109">
        <f>F261*(1000*9.81*Collectionstorage!$G$11+Collectionstorage!$G$13*Flowrate!$F$10*1000/(2*0.02)*Pump!$B$5^2+10*1000/2*Pump!$B$5^2+Filtration!$B$6*Pump!$B$5)</f>
        <v>0</v>
      </c>
      <c r="I261" s="9">
        <f>(F261*(1000*9.81*Collectionstorage!$G$11+Collectionstorage!$G$13*Flowrate!$F$10*1000/(2*0.02)*Pump!$B$5^2+10*1000/2*Pump!$B$5^2+Filtration!$B$6*Pump!$B$5)) / 0.72</f>
        <v>0</v>
      </c>
      <c r="J261" s="4">
        <f t="shared" si="5"/>
        <v>0</v>
      </c>
      <c r="K261" s="4">
        <f t="shared" si="6"/>
        <v>0</v>
      </c>
      <c r="L261" s="4">
        <f t="shared" si="7"/>
        <v>0</v>
      </c>
      <c r="M261">
        <f t="shared" si="8"/>
        <v>0</v>
      </c>
      <c r="N261" s="2">
        <f>'Disinfection '!$B$4*60*60*24</f>
        <v>4320000</v>
      </c>
      <c r="O261" s="2">
        <f>E261/(Pump!$B$6*60)</f>
        <v>0</v>
      </c>
      <c r="P261" s="4">
        <f t="shared" si="9"/>
        <v>4320000</v>
      </c>
    </row>
    <row r="262">
      <c r="A262" s="106">
        <v>41894.0</v>
      </c>
      <c r="B262" s="107">
        <v>0.0</v>
      </c>
      <c r="C262" s="9">
        <f t="shared" si="2"/>
        <v>0</v>
      </c>
      <c r="D262" s="108">
        <f t="shared" si="3"/>
        <v>0</v>
      </c>
      <c r="E262" s="108">
        <f>IF(D262&gt;Collectionstorage!$B$11,Collectionstorage!$B$11,D262)</f>
        <v>0</v>
      </c>
      <c r="F262" s="108">
        <f t="shared" si="4"/>
        <v>0</v>
      </c>
      <c r="G262" s="108">
        <f t="shared" si="11"/>
        <v>8.59</v>
      </c>
      <c r="H262" s="109">
        <f>F262*(1000*9.81*Collectionstorage!$G$11+Collectionstorage!$G$13*Flowrate!$F$10*1000/(2*0.02)*Pump!$B$5^2+10*1000/2*Pump!$B$5^2+Filtration!$B$6*Pump!$B$5)</f>
        <v>0</v>
      </c>
      <c r="I262" s="9">
        <f>(F262*(1000*9.81*Collectionstorage!$G$11+Collectionstorage!$G$13*Flowrate!$F$10*1000/(2*0.02)*Pump!$B$5^2+10*1000/2*Pump!$B$5^2+Filtration!$B$6*Pump!$B$5)) / 0.72</f>
        <v>0</v>
      </c>
      <c r="J262" s="4">
        <f t="shared" si="5"/>
        <v>0</v>
      </c>
      <c r="K262" s="4">
        <f t="shared" si="6"/>
        <v>0</v>
      </c>
      <c r="L262" s="4">
        <f t="shared" si="7"/>
        <v>0</v>
      </c>
      <c r="M262">
        <f t="shared" si="8"/>
        <v>0</v>
      </c>
      <c r="N262" s="2">
        <f>'Disinfection '!$B$4*60*60*24</f>
        <v>4320000</v>
      </c>
      <c r="O262" s="2">
        <f>E262/(Pump!$B$6*60)</f>
        <v>0</v>
      </c>
      <c r="P262" s="4">
        <f t="shared" si="9"/>
        <v>4320000</v>
      </c>
    </row>
    <row r="263">
      <c r="A263" s="106">
        <v>41895.0</v>
      </c>
      <c r="B263" s="107">
        <v>0.0</v>
      </c>
      <c r="C263" s="9">
        <f t="shared" si="2"/>
        <v>0</v>
      </c>
      <c r="D263" s="108">
        <f t="shared" si="3"/>
        <v>0</v>
      </c>
      <c r="E263" s="108">
        <f>IF(D263&gt;Collectionstorage!$B$11,Collectionstorage!$B$11,D263)</f>
        <v>0</v>
      </c>
      <c r="F263" s="108">
        <f t="shared" si="4"/>
        <v>0</v>
      </c>
      <c r="G263" s="108">
        <f t="shared" si="11"/>
        <v>8.06</v>
      </c>
      <c r="H263" s="109">
        <f>F263*(1000*9.81*Collectionstorage!$G$11+Collectionstorage!$G$13*Flowrate!$F$10*1000/(2*0.02)*Pump!$B$5^2+10*1000/2*Pump!$B$5^2+Filtration!$B$6*Pump!$B$5)</f>
        <v>0</v>
      </c>
      <c r="I263" s="9">
        <f>(F263*(1000*9.81*Collectionstorage!$G$11+Collectionstorage!$G$13*Flowrate!$F$10*1000/(2*0.02)*Pump!$B$5^2+10*1000/2*Pump!$B$5^2+Filtration!$B$6*Pump!$B$5)) / 0.72</f>
        <v>0</v>
      </c>
      <c r="J263" s="4">
        <f t="shared" si="5"/>
        <v>0</v>
      </c>
      <c r="K263" s="4">
        <f t="shared" si="6"/>
        <v>0</v>
      </c>
      <c r="L263" s="4">
        <f t="shared" si="7"/>
        <v>0</v>
      </c>
      <c r="M263">
        <f t="shared" si="8"/>
        <v>0</v>
      </c>
      <c r="N263" s="2">
        <f>'Disinfection '!$B$4*60*60*24</f>
        <v>4320000</v>
      </c>
      <c r="O263" s="2">
        <f>E263/(Pump!$B$6*60)</f>
        <v>0</v>
      </c>
      <c r="P263" s="4">
        <f t="shared" si="9"/>
        <v>4320000</v>
      </c>
    </row>
    <row r="264">
      <c r="A264" s="106">
        <v>41896.0</v>
      </c>
      <c r="B264" s="107">
        <v>0.0</v>
      </c>
      <c r="C264" s="9">
        <f t="shared" si="2"/>
        <v>0</v>
      </c>
      <c r="D264" s="108">
        <f t="shared" si="3"/>
        <v>0</v>
      </c>
      <c r="E264" s="108">
        <f>IF(D264&gt;Collectionstorage!$B$11,Collectionstorage!$B$11,D264)</f>
        <v>0</v>
      </c>
      <c r="F264" s="108">
        <f t="shared" si="4"/>
        <v>0</v>
      </c>
      <c r="G264" s="108">
        <f t="shared" si="11"/>
        <v>7.53</v>
      </c>
      <c r="H264" s="109">
        <f>F264*(1000*9.81*Collectionstorage!$G$11+Collectionstorage!$G$13*Flowrate!$F$10*1000/(2*0.02)*Pump!$B$5^2+10*1000/2*Pump!$B$5^2+Filtration!$B$6*Pump!$B$5)</f>
        <v>0</v>
      </c>
      <c r="I264" s="9">
        <f>(F264*(1000*9.81*Collectionstorage!$G$11+Collectionstorage!$G$13*Flowrate!$F$10*1000/(2*0.02)*Pump!$B$5^2+10*1000/2*Pump!$B$5^2+Filtration!$B$6*Pump!$B$5)) / 0.72</f>
        <v>0</v>
      </c>
      <c r="J264" s="4">
        <f t="shared" si="5"/>
        <v>0</v>
      </c>
      <c r="K264" s="4">
        <f t="shared" si="6"/>
        <v>0</v>
      </c>
      <c r="L264" s="4">
        <f t="shared" si="7"/>
        <v>0</v>
      </c>
      <c r="M264">
        <f t="shared" si="8"/>
        <v>0</v>
      </c>
      <c r="N264" s="2">
        <f>'Disinfection '!$B$4*60*60*24</f>
        <v>4320000</v>
      </c>
      <c r="O264" s="2">
        <f>E264/(Pump!$B$6*60)</f>
        <v>0</v>
      </c>
      <c r="P264" s="4">
        <f t="shared" si="9"/>
        <v>4320000</v>
      </c>
    </row>
    <row r="265">
      <c r="A265" s="106">
        <v>41897.0</v>
      </c>
      <c r="B265" s="107">
        <v>0.0</v>
      </c>
      <c r="C265" s="9">
        <f t="shared" si="2"/>
        <v>0</v>
      </c>
      <c r="D265" s="108">
        <f t="shared" si="3"/>
        <v>0</v>
      </c>
      <c r="E265" s="108">
        <f>IF(D265&gt;Collectionstorage!$B$11,Collectionstorage!$B$11,D265)</f>
        <v>0</v>
      </c>
      <c r="F265" s="108">
        <f t="shared" si="4"/>
        <v>0</v>
      </c>
      <c r="G265" s="108">
        <f t="shared" si="11"/>
        <v>7</v>
      </c>
      <c r="H265" s="109">
        <f>F265*(1000*9.81*Collectionstorage!$G$11+Collectionstorage!$G$13*Flowrate!$F$10*1000/(2*0.02)*Pump!$B$5^2+10*1000/2*Pump!$B$5^2+Filtration!$B$6*Pump!$B$5)</f>
        <v>0</v>
      </c>
      <c r="I265" s="9">
        <f>(F265*(1000*9.81*Collectionstorage!$G$11+Collectionstorage!$G$13*Flowrate!$F$10*1000/(2*0.02)*Pump!$B$5^2+10*1000/2*Pump!$B$5^2+Filtration!$B$6*Pump!$B$5)) / 0.72</f>
        <v>0</v>
      </c>
      <c r="J265" s="4">
        <f t="shared" si="5"/>
        <v>0</v>
      </c>
      <c r="K265" s="4">
        <f t="shared" si="6"/>
        <v>0</v>
      </c>
      <c r="L265" s="4">
        <f t="shared" si="7"/>
        <v>0</v>
      </c>
      <c r="M265">
        <f t="shared" si="8"/>
        <v>0</v>
      </c>
      <c r="N265" s="2">
        <f>'Disinfection '!$B$4*60*60*24</f>
        <v>4320000</v>
      </c>
      <c r="O265" s="2">
        <f>E265/(Pump!$B$6*60)</f>
        <v>0</v>
      </c>
      <c r="P265" s="4">
        <f t="shared" si="9"/>
        <v>4320000</v>
      </c>
    </row>
    <row r="266">
      <c r="A266" s="106">
        <v>41898.0</v>
      </c>
      <c r="B266" s="107">
        <v>0.0</v>
      </c>
      <c r="C266" s="9">
        <f t="shared" si="2"/>
        <v>0</v>
      </c>
      <c r="D266" s="108">
        <f t="shared" si="3"/>
        <v>0</v>
      </c>
      <c r="E266" s="108">
        <f>IF(D266&gt;Collectionstorage!$B$11,Collectionstorage!$B$11,D266)</f>
        <v>0</v>
      </c>
      <c r="F266" s="108">
        <f t="shared" si="4"/>
        <v>0</v>
      </c>
      <c r="G266" s="108">
        <f t="shared" si="11"/>
        <v>6.47</v>
      </c>
      <c r="H266" s="109">
        <f>F266*(1000*9.81*Collectionstorage!$G$11+Collectionstorage!$G$13*Flowrate!$F$10*1000/(2*0.02)*Pump!$B$5^2+10*1000/2*Pump!$B$5^2+Filtration!$B$6*Pump!$B$5)</f>
        <v>0</v>
      </c>
      <c r="I266" s="9">
        <f>(F266*(1000*9.81*Collectionstorage!$G$11+Collectionstorage!$G$13*Flowrate!$F$10*1000/(2*0.02)*Pump!$B$5^2+10*1000/2*Pump!$B$5^2+Filtration!$B$6*Pump!$B$5)) / 0.72</f>
        <v>0</v>
      </c>
      <c r="J266" s="4">
        <f t="shared" si="5"/>
        <v>0</v>
      </c>
      <c r="K266" s="4">
        <f t="shared" si="6"/>
        <v>0</v>
      </c>
      <c r="L266" s="4">
        <f t="shared" si="7"/>
        <v>0</v>
      </c>
      <c r="M266">
        <f t="shared" si="8"/>
        <v>0</v>
      </c>
      <c r="N266" s="2">
        <f>'Disinfection '!$B$4*60*60*24</f>
        <v>4320000</v>
      </c>
      <c r="O266" s="2">
        <f>E266/(Pump!$B$6*60)</f>
        <v>0</v>
      </c>
      <c r="P266" s="4">
        <f t="shared" si="9"/>
        <v>4320000</v>
      </c>
    </row>
    <row r="267">
      <c r="A267" s="106">
        <v>41899.0</v>
      </c>
      <c r="B267" s="107">
        <v>0.0</v>
      </c>
      <c r="C267" s="9">
        <f t="shared" si="2"/>
        <v>0</v>
      </c>
      <c r="D267" s="108">
        <f t="shared" si="3"/>
        <v>0</v>
      </c>
      <c r="E267" s="108">
        <f>IF(D267&gt;Collectionstorage!$B$11,Collectionstorage!$B$11,D267)</f>
        <v>0</v>
      </c>
      <c r="F267" s="108">
        <f t="shared" si="4"/>
        <v>0</v>
      </c>
      <c r="G267" s="108">
        <f t="shared" si="11"/>
        <v>5.94</v>
      </c>
      <c r="H267" s="109">
        <f>F267*(1000*9.81*Collectionstorage!$G$11+Collectionstorage!$G$13*Flowrate!$F$10*1000/(2*0.02)*Pump!$B$5^2+10*1000/2*Pump!$B$5^2+Filtration!$B$6*Pump!$B$5)</f>
        <v>0</v>
      </c>
      <c r="I267" s="9">
        <f>(F267*(1000*9.81*Collectionstorage!$G$11+Collectionstorage!$G$13*Flowrate!$F$10*1000/(2*0.02)*Pump!$B$5^2+10*1000/2*Pump!$B$5^2+Filtration!$B$6*Pump!$B$5)) / 0.72</f>
        <v>0</v>
      </c>
      <c r="J267" s="4">
        <f t="shared" si="5"/>
        <v>0</v>
      </c>
      <c r="K267" s="4">
        <f t="shared" si="6"/>
        <v>0</v>
      </c>
      <c r="L267" s="4">
        <f t="shared" si="7"/>
        <v>0</v>
      </c>
      <c r="M267">
        <f t="shared" si="8"/>
        <v>0</v>
      </c>
      <c r="N267" s="2">
        <f>'Disinfection '!$B$4*60*60*24</f>
        <v>4320000</v>
      </c>
      <c r="O267" s="2">
        <f>E267/(Pump!$B$6*60)</f>
        <v>0</v>
      </c>
      <c r="P267" s="4">
        <f t="shared" si="9"/>
        <v>4320000</v>
      </c>
    </row>
    <row r="268">
      <c r="A268" s="106">
        <v>41900.0</v>
      </c>
      <c r="B268" s="107">
        <v>26.4</v>
      </c>
      <c r="C268" s="9">
        <f t="shared" si="2"/>
        <v>2.64</v>
      </c>
      <c r="D268" s="108">
        <f t="shared" si="3"/>
        <v>2640</v>
      </c>
      <c r="E268" s="108">
        <f>IF(D268&gt;Collectionstorage!$B$11,Collectionstorage!$B$11,D268)</f>
        <v>2500</v>
      </c>
      <c r="F268" s="108">
        <f t="shared" si="4"/>
        <v>2.5</v>
      </c>
      <c r="G268" s="108">
        <f t="shared" si="11"/>
        <v>7.91</v>
      </c>
      <c r="H268" s="109">
        <f>F268*(1000*9.81*Collectionstorage!$G$11+Collectionstorage!$G$13*Flowrate!$F$10*1000/(2*0.02)*Pump!$B$5^2+10*1000/2*Pump!$B$5^2+Filtration!$B$6*Pump!$B$5)</f>
        <v>612247.77</v>
      </c>
      <c r="I268" s="9">
        <f>(F268*(1000*9.81*Collectionstorage!$G$11+Collectionstorage!$G$13*Flowrate!$F$10*1000/(2*0.02)*Pump!$B$5^2+10*1000/2*Pump!$B$5^2+Filtration!$B$6*Pump!$B$5)) / 0.72</f>
        <v>850344.1251</v>
      </c>
      <c r="J268" s="4">
        <f t="shared" si="5"/>
        <v>12.5</v>
      </c>
      <c r="K268" s="4">
        <f t="shared" si="6"/>
        <v>25000000</v>
      </c>
      <c r="L268" s="4">
        <f t="shared" si="7"/>
        <v>25</v>
      </c>
      <c r="M268">
        <f t="shared" si="8"/>
        <v>500</v>
      </c>
      <c r="N268" s="2">
        <f>'Disinfection '!$B$4*60*60*24</f>
        <v>4320000</v>
      </c>
      <c r="O268" s="2">
        <f>E268/(Pump!$B$6*60)</f>
        <v>1.500014392</v>
      </c>
      <c r="P268" s="4">
        <f t="shared" si="9"/>
        <v>5170344.125</v>
      </c>
    </row>
    <row r="269">
      <c r="A269" s="106">
        <v>41901.0</v>
      </c>
      <c r="B269" s="107">
        <v>0.4</v>
      </c>
      <c r="C269" s="9">
        <f t="shared" si="2"/>
        <v>0.04</v>
      </c>
      <c r="D269" s="108">
        <f t="shared" si="3"/>
        <v>40</v>
      </c>
      <c r="E269" s="108">
        <f>IF(D269&gt;Collectionstorage!$B$11,Collectionstorage!$B$11,D269)</f>
        <v>40</v>
      </c>
      <c r="F269" s="108">
        <f t="shared" si="4"/>
        <v>0.04</v>
      </c>
      <c r="G269" s="108">
        <f t="shared" si="11"/>
        <v>7.42</v>
      </c>
      <c r="H269" s="109">
        <f>F269*(1000*9.81*Collectionstorage!$G$11+Collectionstorage!$G$13*Flowrate!$F$10*1000/(2*0.02)*Pump!$B$5^2+10*1000/2*Pump!$B$5^2+Filtration!$B$6*Pump!$B$5)</f>
        <v>9795.964321</v>
      </c>
      <c r="I269" s="9">
        <f>(F269*(1000*9.81*Collectionstorage!$G$11+Collectionstorage!$G$13*Flowrate!$F$10*1000/(2*0.02)*Pump!$B$5^2+10*1000/2*Pump!$B$5^2+Filtration!$B$6*Pump!$B$5)) / 0.72</f>
        <v>13605.506</v>
      </c>
      <c r="J269" s="4">
        <f t="shared" si="5"/>
        <v>0.2</v>
      </c>
      <c r="K269" s="4">
        <f t="shared" si="6"/>
        <v>400000</v>
      </c>
      <c r="L269" s="4">
        <f t="shared" si="7"/>
        <v>0.4</v>
      </c>
      <c r="M269">
        <f t="shared" si="8"/>
        <v>8</v>
      </c>
      <c r="N269" s="2">
        <f>'Disinfection '!$B$4*60*60*24</f>
        <v>4320000</v>
      </c>
      <c r="O269" s="2">
        <f>E269/(Pump!$B$6*60)</f>
        <v>0.02400023028</v>
      </c>
      <c r="P269" s="4">
        <f t="shared" si="9"/>
        <v>4333605.506</v>
      </c>
    </row>
    <row r="270">
      <c r="A270" s="106">
        <v>41902.0</v>
      </c>
      <c r="B270" s="107">
        <v>0.0</v>
      </c>
      <c r="C270" s="9">
        <f t="shared" si="2"/>
        <v>0</v>
      </c>
      <c r="D270" s="108">
        <f t="shared" si="3"/>
        <v>0</v>
      </c>
      <c r="E270" s="108">
        <f>IF(D270&gt;Collectionstorage!$B$11,Collectionstorage!$B$11,D270)</f>
        <v>0</v>
      </c>
      <c r="F270" s="108">
        <f t="shared" si="4"/>
        <v>0</v>
      </c>
      <c r="G270" s="108">
        <f t="shared" si="11"/>
        <v>6.89</v>
      </c>
      <c r="H270" s="109">
        <f>F270*(1000*9.81*Collectionstorage!$G$11+Collectionstorage!$G$13*Flowrate!$F$10*1000/(2*0.02)*Pump!$B$5^2+10*1000/2*Pump!$B$5^2+Filtration!$B$6*Pump!$B$5)</f>
        <v>0</v>
      </c>
      <c r="I270" s="9">
        <f>(F270*(1000*9.81*Collectionstorage!$G$11+Collectionstorage!$G$13*Flowrate!$F$10*1000/(2*0.02)*Pump!$B$5^2+10*1000/2*Pump!$B$5^2+Filtration!$B$6*Pump!$B$5)) / 0.72</f>
        <v>0</v>
      </c>
      <c r="J270" s="4">
        <f t="shared" si="5"/>
        <v>0</v>
      </c>
      <c r="K270" s="4">
        <f t="shared" si="6"/>
        <v>0</v>
      </c>
      <c r="L270" s="4">
        <f t="shared" si="7"/>
        <v>0</v>
      </c>
      <c r="M270">
        <f t="shared" si="8"/>
        <v>0</v>
      </c>
      <c r="N270" s="2">
        <f>'Disinfection '!$B$4*60*60*24</f>
        <v>4320000</v>
      </c>
      <c r="O270" s="2">
        <f>E270/(Pump!$B$6*60)</f>
        <v>0</v>
      </c>
      <c r="P270" s="4">
        <f t="shared" si="9"/>
        <v>4320000</v>
      </c>
    </row>
    <row r="271">
      <c r="A271" s="106">
        <v>41903.0</v>
      </c>
      <c r="B271" s="107">
        <v>2.0</v>
      </c>
      <c r="C271" s="9">
        <f t="shared" si="2"/>
        <v>0.2</v>
      </c>
      <c r="D271" s="108">
        <f t="shared" si="3"/>
        <v>200</v>
      </c>
      <c r="E271" s="108">
        <f>IF(D271&gt;Collectionstorage!$B$11,Collectionstorage!$B$11,D271)</f>
        <v>200</v>
      </c>
      <c r="F271" s="108">
        <f t="shared" si="4"/>
        <v>0.2</v>
      </c>
      <c r="G271" s="108">
        <f t="shared" si="11"/>
        <v>6.56</v>
      </c>
      <c r="H271" s="109">
        <f>F271*(1000*9.81*Collectionstorage!$G$11+Collectionstorage!$G$13*Flowrate!$F$10*1000/(2*0.02)*Pump!$B$5^2+10*1000/2*Pump!$B$5^2+Filtration!$B$6*Pump!$B$5)</f>
        <v>48979.8216</v>
      </c>
      <c r="I271" s="9">
        <f>(F271*(1000*9.81*Collectionstorage!$G$11+Collectionstorage!$G$13*Flowrate!$F$10*1000/(2*0.02)*Pump!$B$5^2+10*1000/2*Pump!$B$5^2+Filtration!$B$6*Pump!$B$5)) / 0.72</f>
        <v>68027.53001</v>
      </c>
      <c r="J271" s="4">
        <f t="shared" si="5"/>
        <v>1</v>
      </c>
      <c r="K271" s="4">
        <f t="shared" si="6"/>
        <v>2000000</v>
      </c>
      <c r="L271" s="4">
        <f t="shared" si="7"/>
        <v>2</v>
      </c>
      <c r="M271">
        <f t="shared" si="8"/>
        <v>40</v>
      </c>
      <c r="N271" s="2">
        <f>'Disinfection '!$B$4*60*60*24</f>
        <v>4320000</v>
      </c>
      <c r="O271" s="2">
        <f>E271/(Pump!$B$6*60)</f>
        <v>0.1200011514</v>
      </c>
      <c r="P271" s="4">
        <f t="shared" si="9"/>
        <v>4388027.53</v>
      </c>
    </row>
    <row r="272">
      <c r="A272" s="106">
        <v>41904.0</v>
      </c>
      <c r="B272" s="107">
        <v>12.4</v>
      </c>
      <c r="C272" s="9">
        <f t="shared" si="2"/>
        <v>1.24</v>
      </c>
      <c r="D272" s="108">
        <f t="shared" si="3"/>
        <v>1240</v>
      </c>
      <c r="E272" s="108">
        <f>IF(D272&gt;Collectionstorage!$B$11,Collectionstorage!$B$11,D272)</f>
        <v>1240</v>
      </c>
      <c r="F272" s="108">
        <f t="shared" si="4"/>
        <v>1.24</v>
      </c>
      <c r="G272" s="108">
        <f t="shared" si="11"/>
        <v>7.27</v>
      </c>
      <c r="H272" s="109">
        <f>F272*(1000*9.81*Collectionstorage!$G$11+Collectionstorage!$G$13*Flowrate!$F$10*1000/(2*0.02)*Pump!$B$5^2+10*1000/2*Pump!$B$5^2+Filtration!$B$6*Pump!$B$5)</f>
        <v>303674.8939</v>
      </c>
      <c r="I272" s="9">
        <f>(F272*(1000*9.81*Collectionstorage!$G$11+Collectionstorage!$G$13*Flowrate!$F$10*1000/(2*0.02)*Pump!$B$5^2+10*1000/2*Pump!$B$5^2+Filtration!$B$6*Pump!$B$5)) / 0.72</f>
        <v>421770.686</v>
      </c>
      <c r="J272" s="4">
        <f t="shared" si="5"/>
        <v>6.2</v>
      </c>
      <c r="K272" s="4">
        <f t="shared" si="6"/>
        <v>12400000</v>
      </c>
      <c r="L272" s="4">
        <f t="shared" si="7"/>
        <v>12.4</v>
      </c>
      <c r="M272">
        <f t="shared" si="8"/>
        <v>248</v>
      </c>
      <c r="N272" s="2">
        <f>'Disinfection '!$B$4*60*60*24</f>
        <v>4320000</v>
      </c>
      <c r="O272" s="2">
        <f>E272/(Pump!$B$6*60)</f>
        <v>0.7440071387</v>
      </c>
      <c r="P272" s="4">
        <f t="shared" si="9"/>
        <v>4741770.686</v>
      </c>
    </row>
    <row r="273">
      <c r="A273" s="106">
        <v>41905.0</v>
      </c>
      <c r="B273" s="107">
        <v>29.4</v>
      </c>
      <c r="C273" s="9">
        <f t="shared" si="2"/>
        <v>2.94</v>
      </c>
      <c r="D273" s="108">
        <f t="shared" si="3"/>
        <v>2940</v>
      </c>
      <c r="E273" s="108">
        <f>IF(D273&gt;Collectionstorage!$B$11,Collectionstorage!$B$11,D273)</f>
        <v>2500</v>
      </c>
      <c r="F273" s="108">
        <f t="shared" si="4"/>
        <v>2.5</v>
      </c>
      <c r="G273" s="108">
        <f t="shared" si="11"/>
        <v>9.24</v>
      </c>
      <c r="H273" s="109">
        <f>F273*(1000*9.81*Collectionstorage!$G$11+Collectionstorage!$G$13*Flowrate!$F$10*1000/(2*0.02)*Pump!$B$5^2+10*1000/2*Pump!$B$5^2+Filtration!$B$6*Pump!$B$5)</f>
        <v>612247.77</v>
      </c>
      <c r="I273" s="9">
        <f>(F273*(1000*9.81*Collectionstorage!$G$11+Collectionstorage!$G$13*Flowrate!$F$10*1000/(2*0.02)*Pump!$B$5^2+10*1000/2*Pump!$B$5^2+Filtration!$B$6*Pump!$B$5)) / 0.72</f>
        <v>850344.1251</v>
      </c>
      <c r="J273" s="4">
        <f t="shared" si="5"/>
        <v>12.5</v>
      </c>
      <c r="K273" s="4">
        <f t="shared" si="6"/>
        <v>25000000</v>
      </c>
      <c r="L273" s="4">
        <f t="shared" si="7"/>
        <v>25</v>
      </c>
      <c r="M273">
        <f t="shared" si="8"/>
        <v>500</v>
      </c>
      <c r="N273" s="2">
        <f>'Disinfection '!$B$4*60*60*24</f>
        <v>4320000</v>
      </c>
      <c r="O273" s="2">
        <f>E273/(Pump!$B$6*60)</f>
        <v>1.500014392</v>
      </c>
      <c r="P273" s="4">
        <f t="shared" si="9"/>
        <v>5170344.125</v>
      </c>
    </row>
    <row r="274">
      <c r="A274" s="106">
        <v>41906.0</v>
      </c>
      <c r="B274" s="107">
        <v>1.6</v>
      </c>
      <c r="C274" s="9">
        <f t="shared" si="2"/>
        <v>0.16</v>
      </c>
      <c r="D274" s="108">
        <f t="shared" si="3"/>
        <v>160</v>
      </c>
      <c r="E274" s="108">
        <f>IF(D274&gt;Collectionstorage!$B$11,Collectionstorage!$B$11,D274)</f>
        <v>160</v>
      </c>
      <c r="F274" s="108">
        <f t="shared" si="4"/>
        <v>0.16</v>
      </c>
      <c r="G274" s="108">
        <f t="shared" si="11"/>
        <v>8.87</v>
      </c>
      <c r="H274" s="109">
        <f>F274*(1000*9.81*Collectionstorage!$G$11+Collectionstorage!$G$13*Flowrate!$F$10*1000/(2*0.02)*Pump!$B$5^2+10*1000/2*Pump!$B$5^2+Filtration!$B$6*Pump!$B$5)</f>
        <v>39183.85728</v>
      </c>
      <c r="I274" s="9">
        <f>(F274*(1000*9.81*Collectionstorage!$G$11+Collectionstorage!$G$13*Flowrate!$F$10*1000/(2*0.02)*Pump!$B$5^2+10*1000/2*Pump!$B$5^2+Filtration!$B$6*Pump!$B$5)) / 0.72</f>
        <v>54422.024</v>
      </c>
      <c r="J274" s="4">
        <f t="shared" si="5"/>
        <v>0.8</v>
      </c>
      <c r="K274" s="4">
        <f t="shared" si="6"/>
        <v>1600000</v>
      </c>
      <c r="L274" s="4">
        <f t="shared" si="7"/>
        <v>1.6</v>
      </c>
      <c r="M274">
        <f t="shared" si="8"/>
        <v>32</v>
      </c>
      <c r="N274" s="2">
        <f>'Disinfection '!$B$4*60*60*24</f>
        <v>4320000</v>
      </c>
      <c r="O274" s="2">
        <f>E274/(Pump!$B$6*60)</f>
        <v>0.09600092112</v>
      </c>
      <c r="P274" s="4">
        <f t="shared" si="9"/>
        <v>4374422.024</v>
      </c>
    </row>
    <row r="275">
      <c r="A275" s="106">
        <v>41907.0</v>
      </c>
      <c r="B275" s="107">
        <v>0.6</v>
      </c>
      <c r="C275" s="9">
        <f t="shared" si="2"/>
        <v>0.06</v>
      </c>
      <c r="D275" s="108">
        <f t="shared" si="3"/>
        <v>60</v>
      </c>
      <c r="E275" s="108">
        <f>IF(D275&gt;Collectionstorage!$B$11,Collectionstorage!$B$11,D275)</f>
        <v>60</v>
      </c>
      <c r="F275" s="108">
        <f t="shared" si="4"/>
        <v>0.06</v>
      </c>
      <c r="G275" s="108">
        <f t="shared" si="11"/>
        <v>8.4</v>
      </c>
      <c r="H275" s="109">
        <f>F275*(1000*9.81*Collectionstorage!$G$11+Collectionstorage!$G$13*Flowrate!$F$10*1000/(2*0.02)*Pump!$B$5^2+10*1000/2*Pump!$B$5^2+Filtration!$B$6*Pump!$B$5)</f>
        <v>14693.94648</v>
      </c>
      <c r="I275" s="9">
        <f>(F275*(1000*9.81*Collectionstorage!$G$11+Collectionstorage!$G$13*Flowrate!$F$10*1000/(2*0.02)*Pump!$B$5^2+10*1000/2*Pump!$B$5^2+Filtration!$B$6*Pump!$B$5)) / 0.72</f>
        <v>20408.259</v>
      </c>
      <c r="J275" s="4">
        <f t="shared" si="5"/>
        <v>0.3</v>
      </c>
      <c r="K275" s="4">
        <f t="shared" si="6"/>
        <v>600000</v>
      </c>
      <c r="L275" s="4">
        <f t="shared" si="7"/>
        <v>0.6</v>
      </c>
      <c r="M275">
        <f t="shared" si="8"/>
        <v>12</v>
      </c>
      <c r="N275" s="2">
        <f>'Disinfection '!$B$4*60*60*24</f>
        <v>4320000</v>
      </c>
      <c r="O275" s="2">
        <f>E275/(Pump!$B$6*60)</f>
        <v>0.03600034542</v>
      </c>
      <c r="P275" s="4">
        <f t="shared" si="9"/>
        <v>4340408.259</v>
      </c>
    </row>
    <row r="276">
      <c r="A276" s="106">
        <v>41908.0</v>
      </c>
      <c r="B276" s="107">
        <v>8.2</v>
      </c>
      <c r="C276" s="9">
        <f t="shared" si="2"/>
        <v>0.82</v>
      </c>
      <c r="D276" s="108">
        <f t="shared" si="3"/>
        <v>820</v>
      </c>
      <c r="E276" s="108">
        <f>IF(D276&gt;Collectionstorage!$B$11,Collectionstorage!$B$11,D276)</f>
        <v>820</v>
      </c>
      <c r="F276" s="108">
        <f t="shared" si="4"/>
        <v>0.82</v>
      </c>
      <c r="G276" s="108">
        <f t="shared" si="11"/>
        <v>8.69</v>
      </c>
      <c r="H276" s="109">
        <f>F276*(1000*9.81*Collectionstorage!$G$11+Collectionstorage!$G$13*Flowrate!$F$10*1000/(2*0.02)*Pump!$B$5^2+10*1000/2*Pump!$B$5^2+Filtration!$B$6*Pump!$B$5)</f>
        <v>200817.2686</v>
      </c>
      <c r="I276" s="9">
        <f>(F276*(1000*9.81*Collectionstorage!$G$11+Collectionstorage!$G$13*Flowrate!$F$10*1000/(2*0.02)*Pump!$B$5^2+10*1000/2*Pump!$B$5^2+Filtration!$B$6*Pump!$B$5)) / 0.72</f>
        <v>278912.873</v>
      </c>
      <c r="J276" s="4">
        <f t="shared" si="5"/>
        <v>4.1</v>
      </c>
      <c r="K276" s="4">
        <f t="shared" si="6"/>
        <v>8200000</v>
      </c>
      <c r="L276" s="4">
        <f t="shared" si="7"/>
        <v>8.2</v>
      </c>
      <c r="M276">
        <f t="shared" si="8"/>
        <v>164</v>
      </c>
      <c r="N276" s="2">
        <f>'Disinfection '!$B$4*60*60*24</f>
        <v>4320000</v>
      </c>
      <c r="O276" s="2">
        <f>E276/(Pump!$B$6*60)</f>
        <v>0.4920047207</v>
      </c>
      <c r="P276" s="4">
        <f t="shared" si="9"/>
        <v>4598912.873</v>
      </c>
    </row>
    <row r="277">
      <c r="A277" s="106">
        <v>41909.0</v>
      </c>
      <c r="B277" s="107">
        <v>0.0</v>
      </c>
      <c r="C277" s="9">
        <f t="shared" si="2"/>
        <v>0</v>
      </c>
      <c r="D277" s="108">
        <f t="shared" si="3"/>
        <v>0</v>
      </c>
      <c r="E277" s="108">
        <f>IF(D277&gt;Collectionstorage!$B$11,Collectionstorage!$B$11,D277)</f>
        <v>0</v>
      </c>
      <c r="F277" s="108">
        <f t="shared" si="4"/>
        <v>0</v>
      </c>
      <c r="G277" s="108">
        <f t="shared" si="11"/>
        <v>8.16</v>
      </c>
      <c r="H277" s="109">
        <f>F277*(1000*9.81*Collectionstorage!$G$11+Collectionstorage!$G$13*Flowrate!$F$10*1000/(2*0.02)*Pump!$B$5^2+10*1000/2*Pump!$B$5^2+Filtration!$B$6*Pump!$B$5)</f>
        <v>0</v>
      </c>
      <c r="I277" s="9">
        <f>(F277*(1000*9.81*Collectionstorage!$G$11+Collectionstorage!$G$13*Flowrate!$F$10*1000/(2*0.02)*Pump!$B$5^2+10*1000/2*Pump!$B$5^2+Filtration!$B$6*Pump!$B$5)) / 0.72</f>
        <v>0</v>
      </c>
      <c r="J277" s="4">
        <f t="shared" si="5"/>
        <v>0</v>
      </c>
      <c r="K277" s="4">
        <f t="shared" si="6"/>
        <v>0</v>
      </c>
      <c r="L277" s="4">
        <f t="shared" si="7"/>
        <v>0</v>
      </c>
      <c r="M277">
        <f t="shared" si="8"/>
        <v>0</v>
      </c>
      <c r="N277" s="2">
        <f>'Disinfection '!$B$4*60*60*24</f>
        <v>4320000</v>
      </c>
      <c r="O277" s="2">
        <f>E277/(Pump!$B$6*60)</f>
        <v>0</v>
      </c>
      <c r="P277" s="4">
        <f t="shared" si="9"/>
        <v>4320000</v>
      </c>
    </row>
    <row r="278">
      <c r="A278" s="106">
        <v>41910.0</v>
      </c>
      <c r="B278" s="107">
        <v>12.4</v>
      </c>
      <c r="C278" s="9">
        <f t="shared" si="2"/>
        <v>1.24</v>
      </c>
      <c r="D278" s="108">
        <f t="shared" si="3"/>
        <v>1240</v>
      </c>
      <c r="E278" s="108">
        <f>IF(D278&gt;Collectionstorage!$B$11,Collectionstorage!$B$11,D278)</f>
        <v>1240</v>
      </c>
      <c r="F278" s="108">
        <f t="shared" si="4"/>
        <v>1.24</v>
      </c>
      <c r="G278" s="108">
        <f t="shared" si="11"/>
        <v>8.87</v>
      </c>
      <c r="H278" s="109">
        <f>F278*(1000*9.81*Collectionstorage!$G$11+Collectionstorage!$G$13*Flowrate!$F$10*1000/(2*0.02)*Pump!$B$5^2+10*1000/2*Pump!$B$5^2+Filtration!$B$6*Pump!$B$5)</f>
        <v>303674.8939</v>
      </c>
      <c r="I278" s="9">
        <f>(F278*(1000*9.81*Collectionstorage!$G$11+Collectionstorage!$G$13*Flowrate!$F$10*1000/(2*0.02)*Pump!$B$5^2+10*1000/2*Pump!$B$5^2+Filtration!$B$6*Pump!$B$5)) / 0.72</f>
        <v>421770.686</v>
      </c>
      <c r="J278" s="4">
        <f t="shared" si="5"/>
        <v>6.2</v>
      </c>
      <c r="K278" s="4">
        <f t="shared" si="6"/>
        <v>12400000</v>
      </c>
      <c r="L278" s="4">
        <f t="shared" si="7"/>
        <v>12.4</v>
      </c>
      <c r="M278">
        <f t="shared" si="8"/>
        <v>248</v>
      </c>
      <c r="N278" s="2">
        <f>'Disinfection '!$B$4*60*60*24</f>
        <v>4320000</v>
      </c>
      <c r="O278" s="2">
        <f>E278/(Pump!$B$6*60)</f>
        <v>0.7440071387</v>
      </c>
      <c r="P278" s="4">
        <f t="shared" si="9"/>
        <v>4741770.686</v>
      </c>
    </row>
    <row r="279">
      <c r="A279" s="106">
        <v>41911.0</v>
      </c>
      <c r="B279" s="107">
        <v>5.6</v>
      </c>
      <c r="C279" s="9">
        <f t="shared" si="2"/>
        <v>0.56</v>
      </c>
      <c r="D279" s="108">
        <f t="shared" si="3"/>
        <v>560</v>
      </c>
      <c r="E279" s="108">
        <f>IF(D279&gt;Collectionstorage!$B$11,Collectionstorage!$B$11,D279)</f>
        <v>560</v>
      </c>
      <c r="F279" s="108">
        <f t="shared" si="4"/>
        <v>0.56</v>
      </c>
      <c r="G279" s="108">
        <f t="shared" si="11"/>
        <v>8.9</v>
      </c>
      <c r="H279" s="109">
        <f>F279*(1000*9.81*Collectionstorage!$G$11+Collectionstorage!$G$13*Flowrate!$F$10*1000/(2*0.02)*Pump!$B$5^2+10*1000/2*Pump!$B$5^2+Filtration!$B$6*Pump!$B$5)</f>
        <v>137143.5005</v>
      </c>
      <c r="I279" s="9">
        <f>(F279*(1000*9.81*Collectionstorage!$G$11+Collectionstorage!$G$13*Flowrate!$F$10*1000/(2*0.02)*Pump!$B$5^2+10*1000/2*Pump!$B$5^2+Filtration!$B$6*Pump!$B$5)) / 0.72</f>
        <v>190477.084</v>
      </c>
      <c r="J279" s="4">
        <f t="shared" si="5"/>
        <v>2.8</v>
      </c>
      <c r="K279" s="4">
        <f t="shared" si="6"/>
        <v>5600000</v>
      </c>
      <c r="L279" s="4">
        <f t="shared" si="7"/>
        <v>5.6</v>
      </c>
      <c r="M279">
        <f t="shared" si="8"/>
        <v>112</v>
      </c>
      <c r="N279" s="2">
        <f>'Disinfection '!$B$4*60*60*24</f>
        <v>4320000</v>
      </c>
      <c r="O279" s="2">
        <f>E279/(Pump!$B$6*60)</f>
        <v>0.3360032239</v>
      </c>
      <c r="P279" s="4">
        <f t="shared" si="9"/>
        <v>4510477.084</v>
      </c>
    </row>
    <row r="280">
      <c r="A280" s="106">
        <v>41912.0</v>
      </c>
      <c r="B280" s="107">
        <v>0.0</v>
      </c>
      <c r="C280" s="9">
        <f t="shared" si="2"/>
        <v>0</v>
      </c>
      <c r="D280" s="108">
        <f t="shared" si="3"/>
        <v>0</v>
      </c>
      <c r="E280" s="108">
        <f>IF(D280&gt;Collectionstorage!$B$11,Collectionstorage!$B$11,D280)</f>
        <v>0</v>
      </c>
      <c r="F280" s="108">
        <f t="shared" si="4"/>
        <v>0</v>
      </c>
      <c r="G280" s="108">
        <f t="shared" si="11"/>
        <v>8.37</v>
      </c>
      <c r="H280" s="109">
        <f>F280*(1000*9.81*Collectionstorage!$G$11+Collectionstorage!$G$13*Flowrate!$F$10*1000/(2*0.02)*Pump!$B$5^2+10*1000/2*Pump!$B$5^2+Filtration!$B$6*Pump!$B$5)</f>
        <v>0</v>
      </c>
      <c r="I280" s="9">
        <f>(F280*(1000*9.81*Collectionstorage!$G$11+Collectionstorage!$G$13*Flowrate!$F$10*1000/(2*0.02)*Pump!$B$5^2+10*1000/2*Pump!$B$5^2+Filtration!$B$6*Pump!$B$5)) / 0.72</f>
        <v>0</v>
      </c>
      <c r="J280" s="4">
        <f t="shared" si="5"/>
        <v>0</v>
      </c>
      <c r="K280" s="4">
        <f t="shared" si="6"/>
        <v>0</v>
      </c>
      <c r="L280" s="4">
        <f t="shared" si="7"/>
        <v>0</v>
      </c>
      <c r="M280">
        <f t="shared" si="8"/>
        <v>0</v>
      </c>
      <c r="N280" s="2">
        <f>'Disinfection '!$B$4*60*60*24</f>
        <v>4320000</v>
      </c>
      <c r="O280" s="2">
        <f>E280/(Pump!$B$6*60)</f>
        <v>0</v>
      </c>
      <c r="P280" s="4">
        <f t="shared" si="9"/>
        <v>4320000</v>
      </c>
    </row>
    <row r="281">
      <c r="A281" s="106">
        <v>41913.0</v>
      </c>
      <c r="B281" s="107">
        <v>0.0</v>
      </c>
      <c r="C281" s="9">
        <f t="shared" si="2"/>
        <v>0</v>
      </c>
      <c r="D281" s="108">
        <f t="shared" si="3"/>
        <v>0</v>
      </c>
      <c r="E281" s="108">
        <f>IF(D281&gt;Collectionstorage!$B$11,Collectionstorage!$B$11,D281)</f>
        <v>0</v>
      </c>
      <c r="F281" s="108">
        <f t="shared" si="4"/>
        <v>0</v>
      </c>
      <c r="G281" s="108">
        <f t="shared" si="11"/>
        <v>7.84</v>
      </c>
      <c r="H281" s="109">
        <f>F281*(1000*9.81*Collectionstorage!$G$11+Collectionstorage!$G$13*Flowrate!$F$10*1000/(2*0.02)*Pump!$B$5^2+10*1000/2*Pump!$B$5^2+Filtration!$B$6*Pump!$B$5)</f>
        <v>0</v>
      </c>
      <c r="I281" s="9">
        <f>(F281*(1000*9.81*Collectionstorage!$G$11+Collectionstorage!$G$13*Flowrate!$F$10*1000/(2*0.02)*Pump!$B$5^2+10*1000/2*Pump!$B$5^2+Filtration!$B$6*Pump!$B$5)) / 0.72</f>
        <v>0</v>
      </c>
      <c r="J281" s="4">
        <f t="shared" si="5"/>
        <v>0</v>
      </c>
      <c r="K281" s="4">
        <f t="shared" si="6"/>
        <v>0</v>
      </c>
      <c r="L281" s="4">
        <f t="shared" si="7"/>
        <v>0</v>
      </c>
      <c r="M281">
        <f t="shared" si="8"/>
        <v>0</v>
      </c>
      <c r="N281" s="2">
        <f>'Disinfection '!$B$4*60*60*24</f>
        <v>4320000</v>
      </c>
      <c r="O281" s="2">
        <f>E281/(Pump!$B$6*60)</f>
        <v>0</v>
      </c>
      <c r="P281" s="4">
        <f t="shared" si="9"/>
        <v>4320000</v>
      </c>
    </row>
    <row r="282">
      <c r="A282" s="106">
        <v>41914.0</v>
      </c>
      <c r="B282" s="107">
        <v>0.0</v>
      </c>
      <c r="C282" s="9">
        <f t="shared" si="2"/>
        <v>0</v>
      </c>
      <c r="D282" s="108">
        <f t="shared" si="3"/>
        <v>0</v>
      </c>
      <c r="E282" s="108">
        <f>IF(D282&gt;Collectionstorage!$B$11,Collectionstorage!$B$11,D282)</f>
        <v>0</v>
      </c>
      <c r="F282" s="108">
        <f t="shared" si="4"/>
        <v>0</v>
      </c>
      <c r="G282" s="108">
        <f t="shared" si="11"/>
        <v>7.31</v>
      </c>
      <c r="H282" s="109">
        <f>F282*(1000*9.81*Collectionstorage!$G$11+Collectionstorage!$G$13*Flowrate!$F$10*1000/(2*0.02)*Pump!$B$5^2+10*1000/2*Pump!$B$5^2+Filtration!$B$6*Pump!$B$5)</f>
        <v>0</v>
      </c>
      <c r="I282" s="9">
        <f>(F282*(1000*9.81*Collectionstorage!$G$11+Collectionstorage!$G$13*Flowrate!$F$10*1000/(2*0.02)*Pump!$B$5^2+10*1000/2*Pump!$B$5^2+Filtration!$B$6*Pump!$B$5)) / 0.72</f>
        <v>0</v>
      </c>
      <c r="J282" s="4">
        <f t="shared" si="5"/>
        <v>0</v>
      </c>
      <c r="K282" s="4">
        <f t="shared" si="6"/>
        <v>0</v>
      </c>
      <c r="L282" s="4">
        <f t="shared" si="7"/>
        <v>0</v>
      </c>
      <c r="M282">
        <f t="shared" si="8"/>
        <v>0</v>
      </c>
      <c r="N282" s="2">
        <f>'Disinfection '!$B$4*60*60*24</f>
        <v>4320000</v>
      </c>
      <c r="O282" s="2">
        <f>E282/(Pump!$B$6*60)</f>
        <v>0</v>
      </c>
      <c r="P282" s="4">
        <f t="shared" si="9"/>
        <v>4320000</v>
      </c>
    </row>
    <row r="283">
      <c r="A283" s="106">
        <v>41915.0</v>
      </c>
      <c r="B283" s="107">
        <v>57.8</v>
      </c>
      <c r="C283" s="9">
        <f t="shared" si="2"/>
        <v>5.78</v>
      </c>
      <c r="D283" s="108">
        <f t="shared" si="3"/>
        <v>5780</v>
      </c>
      <c r="E283" s="108">
        <f>IF(D283&gt;Collectionstorage!$B$11,Collectionstorage!$B$11,D283)</f>
        <v>2500</v>
      </c>
      <c r="F283" s="108">
        <f t="shared" si="4"/>
        <v>2.5</v>
      </c>
      <c r="G283" s="108">
        <f t="shared" si="11"/>
        <v>9.28</v>
      </c>
      <c r="H283" s="109">
        <f>F283*(1000*9.81*Collectionstorage!$G$11+Collectionstorage!$G$13*Flowrate!$F$10*1000/(2*0.02)*Pump!$B$5^2+10*1000/2*Pump!$B$5^2+Filtration!$B$6*Pump!$B$5)</f>
        <v>612247.77</v>
      </c>
      <c r="I283" s="9">
        <f>(F283*(1000*9.81*Collectionstorage!$G$11+Collectionstorage!$G$13*Flowrate!$F$10*1000/(2*0.02)*Pump!$B$5^2+10*1000/2*Pump!$B$5^2+Filtration!$B$6*Pump!$B$5)) / 0.72</f>
        <v>850344.1251</v>
      </c>
      <c r="J283" s="4">
        <f t="shared" si="5"/>
        <v>12.5</v>
      </c>
      <c r="K283" s="4">
        <f t="shared" si="6"/>
        <v>25000000</v>
      </c>
      <c r="L283" s="4">
        <f t="shared" si="7"/>
        <v>25</v>
      </c>
      <c r="M283">
        <f t="shared" si="8"/>
        <v>500</v>
      </c>
      <c r="N283" s="2">
        <f>'Disinfection '!$B$4*60*60*24</f>
        <v>4320000</v>
      </c>
      <c r="O283" s="2">
        <f>E283/(Pump!$B$6*60)</f>
        <v>1.500014392</v>
      </c>
      <c r="P283" s="4">
        <f t="shared" si="9"/>
        <v>5170344.125</v>
      </c>
    </row>
    <row r="284">
      <c r="A284" s="106">
        <v>41916.0</v>
      </c>
      <c r="B284" s="107">
        <v>6.0</v>
      </c>
      <c r="C284" s="9">
        <f t="shared" si="2"/>
        <v>0.6</v>
      </c>
      <c r="D284" s="108">
        <f t="shared" si="3"/>
        <v>600</v>
      </c>
      <c r="E284" s="108">
        <f>IF(D284&gt;Collectionstorage!$B$11,Collectionstorage!$B$11,D284)</f>
        <v>600</v>
      </c>
      <c r="F284" s="108">
        <f t="shared" si="4"/>
        <v>0.6</v>
      </c>
      <c r="G284" s="108">
        <f t="shared" si="11"/>
        <v>9.35</v>
      </c>
      <c r="H284" s="109">
        <f>F284*(1000*9.81*Collectionstorage!$G$11+Collectionstorage!$G$13*Flowrate!$F$10*1000/(2*0.02)*Pump!$B$5^2+10*1000/2*Pump!$B$5^2+Filtration!$B$6*Pump!$B$5)</f>
        <v>146939.4648</v>
      </c>
      <c r="I284" s="9">
        <f>(F284*(1000*9.81*Collectionstorage!$G$11+Collectionstorage!$G$13*Flowrate!$F$10*1000/(2*0.02)*Pump!$B$5^2+10*1000/2*Pump!$B$5^2+Filtration!$B$6*Pump!$B$5)) / 0.72</f>
        <v>204082.59</v>
      </c>
      <c r="J284" s="4">
        <f t="shared" si="5"/>
        <v>3</v>
      </c>
      <c r="K284" s="4">
        <f t="shared" si="6"/>
        <v>6000000</v>
      </c>
      <c r="L284" s="4">
        <f t="shared" si="7"/>
        <v>6</v>
      </c>
      <c r="M284">
        <f t="shared" si="8"/>
        <v>120</v>
      </c>
      <c r="N284" s="2">
        <f>'Disinfection '!$B$4*60*60*24</f>
        <v>4320000</v>
      </c>
      <c r="O284" s="2">
        <f>E284/(Pump!$B$6*60)</f>
        <v>0.3600034542</v>
      </c>
      <c r="P284" s="4">
        <f t="shared" si="9"/>
        <v>4524082.59</v>
      </c>
    </row>
    <row r="285">
      <c r="A285" s="106">
        <v>41917.0</v>
      </c>
      <c r="B285" s="107">
        <v>9.2</v>
      </c>
      <c r="C285" s="9">
        <f t="shared" si="2"/>
        <v>0.92</v>
      </c>
      <c r="D285" s="108">
        <f t="shared" si="3"/>
        <v>920</v>
      </c>
      <c r="E285" s="108">
        <f>IF(D285&gt;Collectionstorage!$B$11,Collectionstorage!$B$11,D285)</f>
        <v>920</v>
      </c>
      <c r="F285" s="108">
        <f t="shared" si="4"/>
        <v>0.92</v>
      </c>
      <c r="G285" s="108">
        <f t="shared" si="11"/>
        <v>9.74</v>
      </c>
      <c r="H285" s="109">
        <f>F285*(1000*9.81*Collectionstorage!$G$11+Collectionstorage!$G$13*Flowrate!$F$10*1000/(2*0.02)*Pump!$B$5^2+10*1000/2*Pump!$B$5^2+Filtration!$B$6*Pump!$B$5)</f>
        <v>225307.1794</v>
      </c>
      <c r="I285" s="9">
        <f>(F285*(1000*9.81*Collectionstorage!$G$11+Collectionstorage!$G$13*Flowrate!$F$10*1000/(2*0.02)*Pump!$B$5^2+10*1000/2*Pump!$B$5^2+Filtration!$B$6*Pump!$B$5)) / 0.72</f>
        <v>312926.638</v>
      </c>
      <c r="J285" s="4">
        <f t="shared" si="5"/>
        <v>4.6</v>
      </c>
      <c r="K285" s="4">
        <f t="shared" si="6"/>
        <v>9200000</v>
      </c>
      <c r="L285" s="4">
        <f t="shared" si="7"/>
        <v>9.2</v>
      </c>
      <c r="M285">
        <f t="shared" si="8"/>
        <v>184</v>
      </c>
      <c r="N285" s="2">
        <f>'Disinfection '!$B$4*60*60*24</f>
        <v>4320000</v>
      </c>
      <c r="O285" s="2">
        <f>E285/(Pump!$B$6*60)</f>
        <v>0.5520052964</v>
      </c>
      <c r="P285" s="4">
        <f t="shared" si="9"/>
        <v>4632926.638</v>
      </c>
    </row>
    <row r="286">
      <c r="A286" s="106">
        <v>41918.0</v>
      </c>
      <c r="B286" s="107">
        <v>0.4</v>
      </c>
      <c r="C286" s="9">
        <f t="shared" si="2"/>
        <v>0.04</v>
      </c>
      <c r="D286" s="108">
        <f t="shared" si="3"/>
        <v>40</v>
      </c>
      <c r="E286" s="108">
        <f>IF(D286&gt;Collectionstorage!$B$11,Collectionstorage!$B$11,D286)</f>
        <v>40</v>
      </c>
      <c r="F286" s="108">
        <f t="shared" si="4"/>
        <v>0.04</v>
      </c>
      <c r="G286" s="108">
        <f t="shared" si="11"/>
        <v>9.25</v>
      </c>
      <c r="H286" s="109">
        <f>F286*(1000*9.81*Collectionstorage!$G$11+Collectionstorage!$G$13*Flowrate!$F$10*1000/(2*0.02)*Pump!$B$5^2+10*1000/2*Pump!$B$5^2+Filtration!$B$6*Pump!$B$5)</f>
        <v>9795.964321</v>
      </c>
      <c r="I286" s="9">
        <f>(F286*(1000*9.81*Collectionstorage!$G$11+Collectionstorage!$G$13*Flowrate!$F$10*1000/(2*0.02)*Pump!$B$5^2+10*1000/2*Pump!$B$5^2+Filtration!$B$6*Pump!$B$5)) / 0.72</f>
        <v>13605.506</v>
      </c>
      <c r="J286" s="4">
        <f t="shared" si="5"/>
        <v>0.2</v>
      </c>
      <c r="K286" s="4">
        <f t="shared" si="6"/>
        <v>400000</v>
      </c>
      <c r="L286" s="4">
        <f t="shared" si="7"/>
        <v>0.4</v>
      </c>
      <c r="M286">
        <f t="shared" si="8"/>
        <v>8</v>
      </c>
      <c r="N286" s="2">
        <f>'Disinfection '!$B$4*60*60*24</f>
        <v>4320000</v>
      </c>
      <c r="O286" s="2">
        <f>E286/(Pump!$B$6*60)</f>
        <v>0.02400023028</v>
      </c>
      <c r="P286" s="4">
        <f t="shared" si="9"/>
        <v>4333605.506</v>
      </c>
    </row>
    <row r="287">
      <c r="A287" s="106">
        <v>41919.0</v>
      </c>
      <c r="B287" s="107">
        <v>0.0</v>
      </c>
      <c r="C287" s="9">
        <f t="shared" si="2"/>
        <v>0</v>
      </c>
      <c r="D287" s="108">
        <f t="shared" si="3"/>
        <v>0</v>
      </c>
      <c r="E287" s="108">
        <f>IF(D287&gt;Collectionstorage!$B$11,Collectionstorage!$B$11,D287)</f>
        <v>0</v>
      </c>
      <c r="F287" s="108">
        <f t="shared" si="4"/>
        <v>0</v>
      </c>
      <c r="G287" s="108">
        <f t="shared" si="11"/>
        <v>8.72</v>
      </c>
      <c r="H287" s="109">
        <f>F287*(1000*9.81*Collectionstorage!$G$11+Collectionstorage!$G$13*Flowrate!$F$10*1000/(2*0.02)*Pump!$B$5^2+10*1000/2*Pump!$B$5^2+Filtration!$B$6*Pump!$B$5)</f>
        <v>0</v>
      </c>
      <c r="I287" s="9">
        <f>(F287*(1000*9.81*Collectionstorage!$G$11+Collectionstorage!$G$13*Flowrate!$F$10*1000/(2*0.02)*Pump!$B$5^2+10*1000/2*Pump!$B$5^2+Filtration!$B$6*Pump!$B$5)) / 0.72</f>
        <v>0</v>
      </c>
      <c r="J287" s="4">
        <f t="shared" si="5"/>
        <v>0</v>
      </c>
      <c r="K287" s="4">
        <f t="shared" si="6"/>
        <v>0</v>
      </c>
      <c r="L287" s="4">
        <f t="shared" si="7"/>
        <v>0</v>
      </c>
      <c r="M287">
        <f t="shared" si="8"/>
        <v>0</v>
      </c>
      <c r="N287" s="2">
        <f>'Disinfection '!$B$4*60*60*24</f>
        <v>4320000</v>
      </c>
      <c r="O287" s="2">
        <f>E287/(Pump!$B$6*60)</f>
        <v>0</v>
      </c>
      <c r="P287" s="4">
        <f t="shared" si="9"/>
        <v>4320000</v>
      </c>
    </row>
    <row r="288">
      <c r="A288" s="106">
        <v>41920.0</v>
      </c>
      <c r="B288" s="107">
        <v>1.4</v>
      </c>
      <c r="C288" s="9">
        <f t="shared" si="2"/>
        <v>0.14</v>
      </c>
      <c r="D288" s="108">
        <f t="shared" si="3"/>
        <v>140</v>
      </c>
      <c r="E288" s="108">
        <f>IF(D288&gt;Collectionstorage!$B$11,Collectionstorage!$B$11,D288)</f>
        <v>140</v>
      </c>
      <c r="F288" s="108">
        <f t="shared" si="4"/>
        <v>0.14</v>
      </c>
      <c r="G288" s="108">
        <f t="shared" si="11"/>
        <v>8.33</v>
      </c>
      <c r="H288" s="109">
        <f>F288*(1000*9.81*Collectionstorage!$G$11+Collectionstorage!$G$13*Flowrate!$F$10*1000/(2*0.02)*Pump!$B$5^2+10*1000/2*Pump!$B$5^2+Filtration!$B$6*Pump!$B$5)</f>
        <v>34285.87512</v>
      </c>
      <c r="I288" s="9">
        <f>(F288*(1000*9.81*Collectionstorage!$G$11+Collectionstorage!$G$13*Flowrate!$F$10*1000/(2*0.02)*Pump!$B$5^2+10*1000/2*Pump!$B$5^2+Filtration!$B$6*Pump!$B$5)) / 0.72</f>
        <v>47619.271</v>
      </c>
      <c r="J288" s="4">
        <f t="shared" si="5"/>
        <v>0.7</v>
      </c>
      <c r="K288" s="4">
        <f t="shared" si="6"/>
        <v>1400000</v>
      </c>
      <c r="L288" s="4">
        <f t="shared" si="7"/>
        <v>1.4</v>
      </c>
      <c r="M288">
        <f t="shared" si="8"/>
        <v>28</v>
      </c>
      <c r="N288" s="2">
        <f>'Disinfection '!$B$4*60*60*24</f>
        <v>4320000</v>
      </c>
      <c r="O288" s="2">
        <f>E288/(Pump!$B$6*60)</f>
        <v>0.08400080598</v>
      </c>
      <c r="P288" s="4">
        <f t="shared" si="9"/>
        <v>4367619.271</v>
      </c>
    </row>
    <row r="289">
      <c r="A289" s="106">
        <v>41921.0</v>
      </c>
      <c r="B289" s="107">
        <v>1.8</v>
      </c>
      <c r="C289" s="9">
        <f t="shared" si="2"/>
        <v>0.18</v>
      </c>
      <c r="D289" s="108">
        <f t="shared" si="3"/>
        <v>180</v>
      </c>
      <c r="E289" s="108">
        <f>IF(D289&gt;Collectionstorage!$B$11,Collectionstorage!$B$11,D289)</f>
        <v>180</v>
      </c>
      <c r="F289" s="108">
        <f t="shared" si="4"/>
        <v>0.18</v>
      </c>
      <c r="G289" s="108">
        <f t="shared" si="11"/>
        <v>7.98</v>
      </c>
      <c r="H289" s="109">
        <f>F289*(1000*9.81*Collectionstorage!$G$11+Collectionstorage!$G$13*Flowrate!$F$10*1000/(2*0.02)*Pump!$B$5^2+10*1000/2*Pump!$B$5^2+Filtration!$B$6*Pump!$B$5)</f>
        <v>44081.83944</v>
      </c>
      <c r="I289" s="9">
        <f>(F289*(1000*9.81*Collectionstorage!$G$11+Collectionstorage!$G$13*Flowrate!$F$10*1000/(2*0.02)*Pump!$B$5^2+10*1000/2*Pump!$B$5^2+Filtration!$B$6*Pump!$B$5)) / 0.72</f>
        <v>61224.777</v>
      </c>
      <c r="J289" s="4">
        <f t="shared" si="5"/>
        <v>0.9</v>
      </c>
      <c r="K289" s="4">
        <f t="shared" si="6"/>
        <v>1800000</v>
      </c>
      <c r="L289" s="4">
        <f t="shared" si="7"/>
        <v>1.8</v>
      </c>
      <c r="M289">
        <f t="shared" si="8"/>
        <v>36</v>
      </c>
      <c r="N289" s="2">
        <f>'Disinfection '!$B$4*60*60*24</f>
        <v>4320000</v>
      </c>
      <c r="O289" s="2">
        <f>E289/(Pump!$B$6*60)</f>
        <v>0.1080010363</v>
      </c>
      <c r="P289" s="4">
        <f t="shared" si="9"/>
        <v>4381224.777</v>
      </c>
    </row>
    <row r="290">
      <c r="A290" s="106">
        <v>41922.0</v>
      </c>
      <c r="B290" s="107">
        <v>17.8</v>
      </c>
      <c r="C290" s="9">
        <f t="shared" si="2"/>
        <v>1.78</v>
      </c>
      <c r="D290" s="108">
        <f t="shared" si="3"/>
        <v>1780</v>
      </c>
      <c r="E290" s="108">
        <f>IF(D290&gt;Collectionstorage!$B$11,Collectionstorage!$B$11,D290)</f>
        <v>1780</v>
      </c>
      <c r="F290" s="108">
        <f t="shared" si="4"/>
        <v>1.78</v>
      </c>
      <c r="G290" s="108">
        <f t="shared" si="11"/>
        <v>9.23</v>
      </c>
      <c r="H290" s="109">
        <f>F290*(1000*9.81*Collectionstorage!$G$11+Collectionstorage!$G$13*Flowrate!$F$10*1000/(2*0.02)*Pump!$B$5^2+10*1000/2*Pump!$B$5^2+Filtration!$B$6*Pump!$B$5)</f>
        <v>435920.4123</v>
      </c>
      <c r="I290" s="9">
        <f>(F290*(1000*9.81*Collectionstorage!$G$11+Collectionstorage!$G$13*Flowrate!$F$10*1000/(2*0.02)*Pump!$B$5^2+10*1000/2*Pump!$B$5^2+Filtration!$B$6*Pump!$B$5)) / 0.72</f>
        <v>605445.017</v>
      </c>
      <c r="J290" s="4">
        <f t="shared" si="5"/>
        <v>8.9</v>
      </c>
      <c r="K290" s="4">
        <f t="shared" si="6"/>
        <v>17800000</v>
      </c>
      <c r="L290" s="4">
        <f t="shared" si="7"/>
        <v>17.8</v>
      </c>
      <c r="M290">
        <f t="shared" si="8"/>
        <v>356</v>
      </c>
      <c r="N290" s="2">
        <f>'Disinfection '!$B$4*60*60*24</f>
        <v>4320000</v>
      </c>
      <c r="O290" s="2">
        <f>E290/(Pump!$B$6*60)</f>
        <v>1.068010247</v>
      </c>
      <c r="P290" s="4">
        <f t="shared" si="9"/>
        <v>4925445.017</v>
      </c>
    </row>
    <row r="291">
      <c r="A291" s="106">
        <v>41923.0</v>
      </c>
      <c r="B291" s="107">
        <v>15.4</v>
      </c>
      <c r="C291" s="9">
        <f t="shared" si="2"/>
        <v>1.54</v>
      </c>
      <c r="D291" s="108">
        <f t="shared" si="3"/>
        <v>1540</v>
      </c>
      <c r="E291" s="108">
        <f>IF(D291&gt;Collectionstorage!$B$11,Collectionstorage!$B$11,D291)</f>
        <v>1540</v>
      </c>
      <c r="F291" s="108">
        <f t="shared" si="4"/>
        <v>1.54</v>
      </c>
      <c r="G291" s="108">
        <f t="shared" si="11"/>
        <v>10.24</v>
      </c>
      <c r="H291" s="109">
        <f>F291*(1000*9.81*Collectionstorage!$G$11+Collectionstorage!$G$13*Flowrate!$F$10*1000/(2*0.02)*Pump!$B$5^2+10*1000/2*Pump!$B$5^2+Filtration!$B$6*Pump!$B$5)</f>
        <v>377144.6263</v>
      </c>
      <c r="I291" s="9">
        <f>(F291*(1000*9.81*Collectionstorage!$G$11+Collectionstorage!$G$13*Flowrate!$F$10*1000/(2*0.02)*Pump!$B$5^2+10*1000/2*Pump!$B$5^2+Filtration!$B$6*Pump!$B$5)) / 0.72</f>
        <v>523811.981</v>
      </c>
      <c r="J291" s="4">
        <f t="shared" si="5"/>
        <v>7.7</v>
      </c>
      <c r="K291" s="4">
        <f t="shared" si="6"/>
        <v>15400000</v>
      </c>
      <c r="L291" s="4">
        <f t="shared" si="7"/>
        <v>15.4</v>
      </c>
      <c r="M291">
        <f t="shared" si="8"/>
        <v>308</v>
      </c>
      <c r="N291" s="2">
        <f>'Disinfection '!$B$4*60*60*24</f>
        <v>4320000</v>
      </c>
      <c r="O291" s="2">
        <f>E291/(Pump!$B$6*60)</f>
        <v>0.9240088658</v>
      </c>
      <c r="P291" s="4">
        <f t="shared" si="9"/>
        <v>4843811.981</v>
      </c>
    </row>
    <row r="292">
      <c r="A292" s="106">
        <v>41924.0</v>
      </c>
      <c r="B292" s="107">
        <v>33.0</v>
      </c>
      <c r="C292" s="9">
        <f t="shared" si="2"/>
        <v>3.3</v>
      </c>
      <c r="D292" s="108">
        <f t="shared" si="3"/>
        <v>3300</v>
      </c>
      <c r="E292" s="108">
        <f>IF(D292&gt;Collectionstorage!$B$11,Collectionstorage!$B$11,D292)</f>
        <v>2500</v>
      </c>
      <c r="F292" s="108">
        <f t="shared" si="4"/>
        <v>2.5</v>
      </c>
      <c r="G292" s="108">
        <f t="shared" si="11"/>
        <v>12.21</v>
      </c>
      <c r="H292" s="109">
        <f>F292*(1000*9.81*Collectionstorage!$G$11+Collectionstorage!$G$13*Flowrate!$F$10*1000/(2*0.02)*Pump!$B$5^2+10*1000/2*Pump!$B$5^2+Filtration!$B$6*Pump!$B$5)</f>
        <v>612247.77</v>
      </c>
      <c r="I292" s="9">
        <f>(F292*(1000*9.81*Collectionstorage!$G$11+Collectionstorage!$G$13*Flowrate!$F$10*1000/(2*0.02)*Pump!$B$5^2+10*1000/2*Pump!$B$5^2+Filtration!$B$6*Pump!$B$5)) / 0.72</f>
        <v>850344.1251</v>
      </c>
      <c r="J292" s="4">
        <f t="shared" si="5"/>
        <v>12.5</v>
      </c>
      <c r="K292" s="4">
        <f t="shared" si="6"/>
        <v>25000000</v>
      </c>
      <c r="L292" s="4">
        <f t="shared" si="7"/>
        <v>25</v>
      </c>
      <c r="M292">
        <f t="shared" si="8"/>
        <v>500</v>
      </c>
      <c r="N292" s="2">
        <f>'Disinfection '!$B$4*60*60*24</f>
        <v>4320000</v>
      </c>
      <c r="O292" s="2">
        <f>E292/(Pump!$B$6*60)</f>
        <v>1.500014392</v>
      </c>
      <c r="P292" s="4">
        <f t="shared" si="9"/>
        <v>5170344.125</v>
      </c>
    </row>
    <row r="293">
      <c r="A293" s="106">
        <v>41925.0</v>
      </c>
      <c r="B293" s="107">
        <v>31.4</v>
      </c>
      <c r="C293" s="9">
        <f t="shared" si="2"/>
        <v>3.14</v>
      </c>
      <c r="D293" s="108">
        <f t="shared" si="3"/>
        <v>3140</v>
      </c>
      <c r="E293" s="108">
        <f>IF(D293&gt;Collectionstorage!$B$11,Collectionstorage!$B$11,D293)</f>
        <v>2500</v>
      </c>
      <c r="F293" s="108">
        <f t="shared" si="4"/>
        <v>2.5</v>
      </c>
      <c r="G293" s="108">
        <f t="shared" si="11"/>
        <v>14.18</v>
      </c>
      <c r="H293" s="109">
        <f>F293*(1000*9.81*Collectionstorage!$G$11+Collectionstorage!$G$13*Flowrate!$F$10*1000/(2*0.02)*Pump!$B$5^2+10*1000/2*Pump!$B$5^2+Filtration!$B$6*Pump!$B$5)</f>
        <v>612247.77</v>
      </c>
      <c r="I293" s="9">
        <f>(F293*(1000*9.81*Collectionstorage!$G$11+Collectionstorage!$G$13*Flowrate!$F$10*1000/(2*0.02)*Pump!$B$5^2+10*1000/2*Pump!$B$5^2+Filtration!$B$6*Pump!$B$5)) / 0.72</f>
        <v>850344.1251</v>
      </c>
      <c r="J293" s="4">
        <f t="shared" si="5"/>
        <v>12.5</v>
      </c>
      <c r="K293" s="4">
        <f t="shared" si="6"/>
        <v>25000000</v>
      </c>
      <c r="L293" s="4">
        <f t="shared" si="7"/>
        <v>25</v>
      </c>
      <c r="M293">
        <f t="shared" si="8"/>
        <v>500</v>
      </c>
      <c r="N293" s="2">
        <f>'Disinfection '!$B$4*60*60*24</f>
        <v>4320000</v>
      </c>
      <c r="O293" s="2">
        <f>E293/(Pump!$B$6*60)</f>
        <v>1.500014392</v>
      </c>
      <c r="P293" s="4">
        <f t="shared" si="9"/>
        <v>5170344.125</v>
      </c>
    </row>
    <row r="294">
      <c r="A294" s="106">
        <v>41926.0</v>
      </c>
      <c r="B294" s="107">
        <v>28.4</v>
      </c>
      <c r="C294" s="9">
        <f t="shared" si="2"/>
        <v>2.84</v>
      </c>
      <c r="D294" s="108">
        <f t="shared" si="3"/>
        <v>2840</v>
      </c>
      <c r="E294" s="108">
        <f>IF(D294&gt;Collectionstorage!$B$11,Collectionstorage!$B$11,D294)</f>
        <v>2500</v>
      </c>
      <c r="F294" s="108">
        <f t="shared" si="4"/>
        <v>2.5</v>
      </c>
      <c r="G294" s="108">
        <f t="shared" si="11"/>
        <v>16.15</v>
      </c>
      <c r="H294" s="109">
        <f>F294*(1000*9.81*Collectionstorage!$G$11+Collectionstorage!$G$13*Flowrate!$F$10*1000/(2*0.02)*Pump!$B$5^2+10*1000/2*Pump!$B$5^2+Filtration!$B$6*Pump!$B$5)</f>
        <v>612247.77</v>
      </c>
      <c r="I294" s="9">
        <f>(F294*(1000*9.81*Collectionstorage!$G$11+Collectionstorage!$G$13*Flowrate!$F$10*1000/(2*0.02)*Pump!$B$5^2+10*1000/2*Pump!$B$5^2+Filtration!$B$6*Pump!$B$5)) / 0.72</f>
        <v>850344.1251</v>
      </c>
      <c r="J294" s="4">
        <f t="shared" si="5"/>
        <v>12.5</v>
      </c>
      <c r="K294" s="4">
        <f t="shared" si="6"/>
        <v>25000000</v>
      </c>
      <c r="L294" s="4">
        <f t="shared" si="7"/>
        <v>25</v>
      </c>
      <c r="M294">
        <f t="shared" si="8"/>
        <v>500</v>
      </c>
      <c r="N294" s="2">
        <f>'Disinfection '!$B$4*60*60*24</f>
        <v>4320000</v>
      </c>
      <c r="O294" s="2">
        <f>E294/(Pump!$B$6*60)</f>
        <v>1.500014392</v>
      </c>
      <c r="P294" s="4">
        <f t="shared" si="9"/>
        <v>5170344.125</v>
      </c>
    </row>
    <row r="295">
      <c r="A295" s="106">
        <v>41927.0</v>
      </c>
      <c r="B295" s="107">
        <v>6.4</v>
      </c>
      <c r="C295" s="9">
        <f t="shared" si="2"/>
        <v>0.64</v>
      </c>
      <c r="D295" s="108">
        <f t="shared" si="3"/>
        <v>640</v>
      </c>
      <c r="E295" s="108">
        <f>IF(D295&gt;Collectionstorage!$B$11,Collectionstorage!$B$11,D295)</f>
        <v>640</v>
      </c>
      <c r="F295" s="108">
        <f t="shared" si="4"/>
        <v>0.64</v>
      </c>
      <c r="G295" s="108">
        <f t="shared" si="11"/>
        <v>16.26</v>
      </c>
      <c r="H295" s="109">
        <f>F295*(1000*9.81*Collectionstorage!$G$11+Collectionstorage!$G$13*Flowrate!$F$10*1000/(2*0.02)*Pump!$B$5^2+10*1000/2*Pump!$B$5^2+Filtration!$B$6*Pump!$B$5)</f>
        <v>156735.4291</v>
      </c>
      <c r="I295" s="9">
        <f>(F295*(1000*9.81*Collectionstorage!$G$11+Collectionstorage!$G$13*Flowrate!$F$10*1000/(2*0.02)*Pump!$B$5^2+10*1000/2*Pump!$B$5^2+Filtration!$B$6*Pump!$B$5)) / 0.72</f>
        <v>217688.096</v>
      </c>
      <c r="J295" s="4">
        <f t="shared" si="5"/>
        <v>3.2</v>
      </c>
      <c r="K295" s="4">
        <f t="shared" si="6"/>
        <v>6400000</v>
      </c>
      <c r="L295" s="4">
        <f t="shared" si="7"/>
        <v>6.4</v>
      </c>
      <c r="M295">
        <f t="shared" si="8"/>
        <v>128</v>
      </c>
      <c r="N295" s="2">
        <f>'Disinfection '!$B$4*60*60*24</f>
        <v>4320000</v>
      </c>
      <c r="O295" s="2">
        <f>E295/(Pump!$B$6*60)</f>
        <v>0.3840036845</v>
      </c>
      <c r="P295" s="4">
        <f t="shared" si="9"/>
        <v>4537688.096</v>
      </c>
    </row>
    <row r="296">
      <c r="A296" s="106">
        <v>41928.0</v>
      </c>
      <c r="B296" s="107">
        <v>17.2</v>
      </c>
      <c r="C296" s="9">
        <f t="shared" si="2"/>
        <v>1.72</v>
      </c>
      <c r="D296" s="108">
        <f t="shared" si="3"/>
        <v>1720</v>
      </c>
      <c r="E296" s="108">
        <f>IF(D296&gt;Collectionstorage!$B$11,Collectionstorage!$B$11,D296)</f>
        <v>1720</v>
      </c>
      <c r="F296" s="108">
        <f t="shared" si="4"/>
        <v>1.72</v>
      </c>
      <c r="G296" s="108">
        <f t="shared" si="11"/>
        <v>17.45</v>
      </c>
      <c r="H296" s="109">
        <f>F296*(1000*9.81*Collectionstorage!$G$11+Collectionstorage!$G$13*Flowrate!$F$10*1000/(2*0.02)*Pump!$B$5^2+10*1000/2*Pump!$B$5^2+Filtration!$B$6*Pump!$B$5)</f>
        <v>421226.4658</v>
      </c>
      <c r="I296" s="9">
        <f>(F296*(1000*9.81*Collectionstorage!$G$11+Collectionstorage!$G$13*Flowrate!$F$10*1000/(2*0.02)*Pump!$B$5^2+10*1000/2*Pump!$B$5^2+Filtration!$B$6*Pump!$B$5)) / 0.72</f>
        <v>585036.758</v>
      </c>
      <c r="J296" s="4">
        <f t="shared" si="5"/>
        <v>8.6</v>
      </c>
      <c r="K296" s="4">
        <f t="shared" si="6"/>
        <v>17200000</v>
      </c>
      <c r="L296" s="4">
        <f t="shared" si="7"/>
        <v>17.2</v>
      </c>
      <c r="M296">
        <f t="shared" si="8"/>
        <v>344</v>
      </c>
      <c r="N296" s="2">
        <f>'Disinfection '!$B$4*60*60*24</f>
        <v>4320000</v>
      </c>
      <c r="O296" s="2">
        <f>E296/(Pump!$B$6*60)</f>
        <v>1.032009902</v>
      </c>
      <c r="P296" s="4">
        <f t="shared" si="9"/>
        <v>4905036.758</v>
      </c>
    </row>
    <row r="297">
      <c r="A297" s="106">
        <v>41929.0</v>
      </c>
      <c r="B297" s="107">
        <v>27.0</v>
      </c>
      <c r="C297" s="9">
        <f t="shared" si="2"/>
        <v>2.7</v>
      </c>
      <c r="D297" s="108">
        <f t="shared" si="3"/>
        <v>2700</v>
      </c>
      <c r="E297" s="108">
        <f>IF(D297&gt;Collectionstorage!$B$11,Collectionstorage!$B$11,D297)</f>
        <v>2500</v>
      </c>
      <c r="F297" s="108">
        <f t="shared" si="4"/>
        <v>2.5</v>
      </c>
      <c r="G297" s="108">
        <f t="shared" si="11"/>
        <v>19.42</v>
      </c>
      <c r="H297" s="109">
        <f>F297*(1000*9.81*Collectionstorage!$G$11+Collectionstorage!$G$13*Flowrate!$F$10*1000/(2*0.02)*Pump!$B$5^2+10*1000/2*Pump!$B$5^2+Filtration!$B$6*Pump!$B$5)</f>
        <v>612247.77</v>
      </c>
      <c r="I297" s="9">
        <f>(F297*(1000*9.81*Collectionstorage!$G$11+Collectionstorage!$G$13*Flowrate!$F$10*1000/(2*0.02)*Pump!$B$5^2+10*1000/2*Pump!$B$5^2+Filtration!$B$6*Pump!$B$5)) / 0.72</f>
        <v>850344.1251</v>
      </c>
      <c r="J297" s="4">
        <f t="shared" si="5"/>
        <v>12.5</v>
      </c>
      <c r="K297" s="4">
        <f t="shared" si="6"/>
        <v>25000000</v>
      </c>
      <c r="L297" s="4">
        <f t="shared" si="7"/>
        <v>25</v>
      </c>
      <c r="M297">
        <f t="shared" si="8"/>
        <v>500</v>
      </c>
      <c r="N297" s="2">
        <f>'Disinfection '!$B$4*60*60*24</f>
        <v>4320000</v>
      </c>
      <c r="O297" s="2">
        <f>E297/(Pump!$B$6*60)</f>
        <v>1.500014392</v>
      </c>
      <c r="P297" s="4">
        <f t="shared" si="9"/>
        <v>5170344.125</v>
      </c>
    </row>
    <row r="298">
      <c r="A298" s="106">
        <v>41930.0</v>
      </c>
      <c r="B298" s="107">
        <v>16.8</v>
      </c>
      <c r="C298" s="9">
        <f t="shared" si="2"/>
        <v>1.68</v>
      </c>
      <c r="D298" s="108">
        <f t="shared" si="3"/>
        <v>1680</v>
      </c>
      <c r="E298" s="108">
        <f>IF(D298&gt;Collectionstorage!$B$11,Collectionstorage!$B$11,D298)</f>
        <v>1680</v>
      </c>
      <c r="F298" s="108">
        <f t="shared" si="4"/>
        <v>1.68</v>
      </c>
      <c r="G298" s="108">
        <f t="shared" si="11"/>
        <v>20.57</v>
      </c>
      <c r="H298" s="109">
        <f>F298*(1000*9.81*Collectionstorage!$G$11+Collectionstorage!$G$13*Flowrate!$F$10*1000/(2*0.02)*Pump!$B$5^2+10*1000/2*Pump!$B$5^2+Filtration!$B$6*Pump!$B$5)</f>
        <v>411430.5015</v>
      </c>
      <c r="I298" s="9">
        <f>(F298*(1000*9.81*Collectionstorage!$G$11+Collectionstorage!$G$13*Flowrate!$F$10*1000/(2*0.02)*Pump!$B$5^2+10*1000/2*Pump!$B$5^2+Filtration!$B$6*Pump!$B$5)) / 0.72</f>
        <v>571431.252</v>
      </c>
      <c r="J298" s="4">
        <f t="shared" si="5"/>
        <v>8.4</v>
      </c>
      <c r="K298" s="4">
        <f t="shared" si="6"/>
        <v>16800000</v>
      </c>
      <c r="L298" s="4">
        <f t="shared" si="7"/>
        <v>16.8</v>
      </c>
      <c r="M298">
        <f t="shared" si="8"/>
        <v>336</v>
      </c>
      <c r="N298" s="2">
        <f>'Disinfection '!$B$4*60*60*24</f>
        <v>4320000</v>
      </c>
      <c r="O298" s="2">
        <f>E298/(Pump!$B$6*60)</f>
        <v>1.008009672</v>
      </c>
      <c r="P298" s="4">
        <f t="shared" si="9"/>
        <v>4891431.252</v>
      </c>
    </row>
    <row r="299">
      <c r="A299" s="106">
        <v>41931.0</v>
      </c>
      <c r="B299" s="107">
        <v>46.2</v>
      </c>
      <c r="C299" s="9">
        <f t="shared" si="2"/>
        <v>4.62</v>
      </c>
      <c r="D299" s="108">
        <f t="shared" si="3"/>
        <v>4620</v>
      </c>
      <c r="E299" s="108">
        <f>IF(D299&gt;Collectionstorage!$B$11,Collectionstorage!$B$11,D299)</f>
        <v>2500</v>
      </c>
      <c r="F299" s="108">
        <f t="shared" si="4"/>
        <v>2.5</v>
      </c>
      <c r="G299" s="108">
        <f t="shared" si="11"/>
        <v>22.54</v>
      </c>
      <c r="H299" s="109">
        <f>F299*(1000*9.81*Collectionstorage!$G$11+Collectionstorage!$G$13*Flowrate!$F$10*1000/(2*0.02)*Pump!$B$5^2+10*1000/2*Pump!$B$5^2+Filtration!$B$6*Pump!$B$5)</f>
        <v>612247.77</v>
      </c>
      <c r="I299" s="9">
        <f>(F299*(1000*9.81*Collectionstorage!$G$11+Collectionstorage!$G$13*Flowrate!$F$10*1000/(2*0.02)*Pump!$B$5^2+10*1000/2*Pump!$B$5^2+Filtration!$B$6*Pump!$B$5)) / 0.72</f>
        <v>850344.1251</v>
      </c>
      <c r="J299" s="4">
        <f t="shared" si="5"/>
        <v>12.5</v>
      </c>
      <c r="K299" s="4">
        <f t="shared" si="6"/>
        <v>25000000</v>
      </c>
      <c r="L299" s="4">
        <f t="shared" si="7"/>
        <v>25</v>
      </c>
      <c r="M299">
        <f t="shared" si="8"/>
        <v>500</v>
      </c>
      <c r="N299" s="2">
        <f>'Disinfection '!$B$4*60*60*24</f>
        <v>4320000</v>
      </c>
      <c r="O299" s="2">
        <f>E299/(Pump!$B$6*60)</f>
        <v>1.500014392</v>
      </c>
      <c r="P299" s="4">
        <f t="shared" si="9"/>
        <v>5170344.125</v>
      </c>
    </row>
    <row r="300">
      <c r="A300" s="106">
        <v>41932.0</v>
      </c>
      <c r="B300" s="107">
        <v>10.8</v>
      </c>
      <c r="C300" s="9">
        <f t="shared" si="2"/>
        <v>1.08</v>
      </c>
      <c r="D300" s="108">
        <f t="shared" si="3"/>
        <v>1080</v>
      </c>
      <c r="E300" s="108">
        <f>IF(D300&gt;Collectionstorage!$B$11,Collectionstorage!$B$11,D300)</f>
        <v>1080</v>
      </c>
      <c r="F300" s="108">
        <f t="shared" si="4"/>
        <v>1.08</v>
      </c>
      <c r="G300" s="108">
        <f t="shared" si="11"/>
        <v>23.09</v>
      </c>
      <c r="H300" s="109">
        <f>F300*(1000*9.81*Collectionstorage!$G$11+Collectionstorage!$G$13*Flowrate!$F$10*1000/(2*0.02)*Pump!$B$5^2+10*1000/2*Pump!$B$5^2+Filtration!$B$6*Pump!$B$5)</f>
        <v>264491.0367</v>
      </c>
      <c r="I300" s="9">
        <f>(F300*(1000*9.81*Collectionstorage!$G$11+Collectionstorage!$G$13*Flowrate!$F$10*1000/(2*0.02)*Pump!$B$5^2+10*1000/2*Pump!$B$5^2+Filtration!$B$6*Pump!$B$5)) / 0.72</f>
        <v>367348.662</v>
      </c>
      <c r="J300" s="4">
        <f t="shared" si="5"/>
        <v>5.4</v>
      </c>
      <c r="K300" s="4">
        <f t="shared" si="6"/>
        <v>10800000</v>
      </c>
      <c r="L300" s="4">
        <f t="shared" si="7"/>
        <v>10.8</v>
      </c>
      <c r="M300">
        <f t="shared" si="8"/>
        <v>216</v>
      </c>
      <c r="N300" s="2">
        <f>'Disinfection '!$B$4*60*60*24</f>
        <v>4320000</v>
      </c>
      <c r="O300" s="2">
        <f>E300/(Pump!$B$6*60)</f>
        <v>0.6480062175</v>
      </c>
      <c r="P300" s="4">
        <f t="shared" si="9"/>
        <v>4687348.662</v>
      </c>
    </row>
    <row r="301">
      <c r="A301" s="106">
        <v>41933.0</v>
      </c>
      <c r="B301" s="107">
        <v>40.2</v>
      </c>
      <c r="C301" s="9">
        <f t="shared" si="2"/>
        <v>4.02</v>
      </c>
      <c r="D301" s="108">
        <f t="shared" si="3"/>
        <v>4020</v>
      </c>
      <c r="E301" s="108">
        <f>IF(D301&gt;Collectionstorage!$B$11,Collectionstorage!$B$11,D301)</f>
        <v>2500</v>
      </c>
      <c r="F301" s="108">
        <f t="shared" si="4"/>
        <v>2.5</v>
      </c>
      <c r="G301" s="108">
        <f t="shared" si="11"/>
        <v>25.06</v>
      </c>
      <c r="H301" s="109">
        <f>F301*(1000*9.81*Collectionstorage!$G$11+Collectionstorage!$G$13*Flowrate!$F$10*1000/(2*0.02)*Pump!$B$5^2+10*1000/2*Pump!$B$5^2+Filtration!$B$6*Pump!$B$5)</f>
        <v>612247.77</v>
      </c>
      <c r="I301" s="9">
        <f>(F301*(1000*9.81*Collectionstorage!$G$11+Collectionstorage!$G$13*Flowrate!$F$10*1000/(2*0.02)*Pump!$B$5^2+10*1000/2*Pump!$B$5^2+Filtration!$B$6*Pump!$B$5)) / 0.72</f>
        <v>850344.1251</v>
      </c>
      <c r="J301" s="4">
        <f t="shared" si="5"/>
        <v>12.5</v>
      </c>
      <c r="K301" s="4">
        <f t="shared" si="6"/>
        <v>25000000</v>
      </c>
      <c r="L301" s="4">
        <f t="shared" si="7"/>
        <v>25</v>
      </c>
      <c r="M301">
        <f t="shared" si="8"/>
        <v>500</v>
      </c>
      <c r="N301" s="2">
        <f>'Disinfection '!$B$4*60*60*24</f>
        <v>4320000</v>
      </c>
      <c r="O301" s="2">
        <f>E301/(Pump!$B$6*60)</f>
        <v>1.500014392</v>
      </c>
      <c r="P301" s="4">
        <f t="shared" si="9"/>
        <v>5170344.125</v>
      </c>
    </row>
    <row r="302">
      <c r="A302" s="106">
        <v>41934.0</v>
      </c>
      <c r="B302" s="107">
        <v>21.4</v>
      </c>
      <c r="C302" s="9">
        <f t="shared" si="2"/>
        <v>2.14</v>
      </c>
      <c r="D302" s="108">
        <f t="shared" si="3"/>
        <v>2140</v>
      </c>
      <c r="E302" s="108">
        <f>IF(D302&gt;Collectionstorage!$B$11,Collectionstorage!$B$11,D302)</f>
        <v>2140</v>
      </c>
      <c r="F302" s="108">
        <f t="shared" si="4"/>
        <v>2.14</v>
      </c>
      <c r="G302" s="108">
        <f t="shared" si="11"/>
        <v>26.67</v>
      </c>
      <c r="H302" s="109">
        <f>F302*(1000*9.81*Collectionstorage!$G$11+Collectionstorage!$G$13*Flowrate!$F$10*1000/(2*0.02)*Pump!$B$5^2+10*1000/2*Pump!$B$5^2+Filtration!$B$6*Pump!$B$5)</f>
        <v>524084.0912</v>
      </c>
      <c r="I302" s="9">
        <f>(F302*(1000*9.81*Collectionstorage!$G$11+Collectionstorage!$G$13*Flowrate!$F$10*1000/(2*0.02)*Pump!$B$5^2+10*1000/2*Pump!$B$5^2+Filtration!$B$6*Pump!$B$5)) / 0.72</f>
        <v>727894.5711</v>
      </c>
      <c r="J302" s="4">
        <f t="shared" si="5"/>
        <v>10.7</v>
      </c>
      <c r="K302" s="4">
        <f t="shared" si="6"/>
        <v>21400000</v>
      </c>
      <c r="L302" s="4">
        <f t="shared" si="7"/>
        <v>21.4</v>
      </c>
      <c r="M302">
        <f t="shared" si="8"/>
        <v>428</v>
      </c>
      <c r="N302" s="2">
        <f>'Disinfection '!$B$4*60*60*24</f>
        <v>4320000</v>
      </c>
      <c r="O302" s="2">
        <f>E302/(Pump!$B$6*60)</f>
        <v>1.28401232</v>
      </c>
      <c r="P302" s="4">
        <f t="shared" si="9"/>
        <v>5047894.571</v>
      </c>
    </row>
    <row r="303">
      <c r="A303" s="106">
        <v>41935.0</v>
      </c>
      <c r="B303" s="107">
        <v>9.4</v>
      </c>
      <c r="C303" s="9">
        <f t="shared" si="2"/>
        <v>0.94</v>
      </c>
      <c r="D303" s="108">
        <f t="shared" si="3"/>
        <v>940</v>
      </c>
      <c r="E303" s="108">
        <f>IF(D303&gt;Collectionstorage!$B$11,Collectionstorage!$B$11,D303)</f>
        <v>940</v>
      </c>
      <c r="F303" s="108">
        <f t="shared" si="4"/>
        <v>0.94</v>
      </c>
      <c r="G303" s="108">
        <f t="shared" si="11"/>
        <v>27.08</v>
      </c>
      <c r="H303" s="109">
        <f>F303*(1000*9.81*Collectionstorage!$G$11+Collectionstorage!$G$13*Flowrate!$F$10*1000/(2*0.02)*Pump!$B$5^2+10*1000/2*Pump!$B$5^2+Filtration!$B$6*Pump!$B$5)</f>
        <v>230205.1615</v>
      </c>
      <c r="I303" s="9">
        <f>(F303*(1000*9.81*Collectionstorage!$G$11+Collectionstorage!$G$13*Flowrate!$F$10*1000/(2*0.02)*Pump!$B$5^2+10*1000/2*Pump!$B$5^2+Filtration!$B$6*Pump!$B$5)) / 0.72</f>
        <v>319729.391</v>
      </c>
      <c r="J303" s="4">
        <f t="shared" si="5"/>
        <v>4.7</v>
      </c>
      <c r="K303" s="4">
        <f t="shared" si="6"/>
        <v>9400000</v>
      </c>
      <c r="L303" s="4">
        <f t="shared" si="7"/>
        <v>9.4</v>
      </c>
      <c r="M303">
        <f t="shared" si="8"/>
        <v>188</v>
      </c>
      <c r="N303" s="2">
        <f>'Disinfection '!$B$4*60*60*24</f>
        <v>4320000</v>
      </c>
      <c r="O303" s="2">
        <f>E303/(Pump!$B$6*60)</f>
        <v>0.5640054116</v>
      </c>
      <c r="P303" s="4">
        <f t="shared" si="9"/>
        <v>4639729.391</v>
      </c>
    </row>
    <row r="304">
      <c r="A304" s="106">
        <v>41936.0</v>
      </c>
      <c r="B304" s="107">
        <v>1.6</v>
      </c>
      <c r="C304" s="9">
        <f t="shared" si="2"/>
        <v>0.16</v>
      </c>
      <c r="D304" s="108">
        <f t="shared" si="3"/>
        <v>160</v>
      </c>
      <c r="E304" s="108">
        <f>IF(D304&gt;Collectionstorage!$B$11,Collectionstorage!$B$11,D304)</f>
        <v>160</v>
      </c>
      <c r="F304" s="108">
        <f t="shared" si="4"/>
        <v>0.16</v>
      </c>
      <c r="G304" s="108">
        <f t="shared" si="11"/>
        <v>26.71</v>
      </c>
      <c r="H304" s="109">
        <f>F304*(1000*9.81*Collectionstorage!$G$11+Collectionstorage!$G$13*Flowrate!$F$10*1000/(2*0.02)*Pump!$B$5^2+10*1000/2*Pump!$B$5^2+Filtration!$B$6*Pump!$B$5)</f>
        <v>39183.85728</v>
      </c>
      <c r="I304" s="9">
        <f>(F304*(1000*9.81*Collectionstorage!$G$11+Collectionstorage!$G$13*Flowrate!$F$10*1000/(2*0.02)*Pump!$B$5^2+10*1000/2*Pump!$B$5^2+Filtration!$B$6*Pump!$B$5)) / 0.72</f>
        <v>54422.024</v>
      </c>
      <c r="J304" s="4">
        <f t="shared" si="5"/>
        <v>0.8</v>
      </c>
      <c r="K304" s="4">
        <f t="shared" si="6"/>
        <v>1600000</v>
      </c>
      <c r="L304" s="4">
        <f t="shared" si="7"/>
        <v>1.6</v>
      </c>
      <c r="M304">
        <f t="shared" si="8"/>
        <v>32</v>
      </c>
      <c r="N304" s="2">
        <f>'Disinfection '!$B$4*60*60*24</f>
        <v>4320000</v>
      </c>
      <c r="O304" s="2">
        <f>E304/(Pump!$B$6*60)</f>
        <v>0.09600092112</v>
      </c>
      <c r="P304" s="4">
        <f t="shared" si="9"/>
        <v>4374422.024</v>
      </c>
    </row>
    <row r="305">
      <c r="A305" s="106">
        <v>41937.0</v>
      </c>
      <c r="B305" s="107">
        <v>21.8</v>
      </c>
      <c r="C305" s="9">
        <f t="shared" si="2"/>
        <v>2.18</v>
      </c>
      <c r="D305" s="108">
        <f t="shared" si="3"/>
        <v>2180</v>
      </c>
      <c r="E305" s="108">
        <f>IF(D305&gt;Collectionstorage!$B$11,Collectionstorage!$B$11,D305)</f>
        <v>2180</v>
      </c>
      <c r="F305" s="108">
        <f t="shared" si="4"/>
        <v>2.18</v>
      </c>
      <c r="G305" s="108">
        <f t="shared" si="11"/>
        <v>28.36</v>
      </c>
      <c r="H305" s="109">
        <f>F305*(1000*9.81*Collectionstorage!$G$11+Collectionstorage!$G$13*Flowrate!$F$10*1000/(2*0.02)*Pump!$B$5^2+10*1000/2*Pump!$B$5^2+Filtration!$B$6*Pump!$B$5)</f>
        <v>533880.0555</v>
      </c>
      <c r="I305" s="9">
        <f>(F305*(1000*9.81*Collectionstorage!$G$11+Collectionstorage!$G$13*Flowrate!$F$10*1000/(2*0.02)*Pump!$B$5^2+10*1000/2*Pump!$B$5^2+Filtration!$B$6*Pump!$B$5)) / 0.72</f>
        <v>741500.0771</v>
      </c>
      <c r="J305" s="4">
        <f t="shared" si="5"/>
        <v>10.9</v>
      </c>
      <c r="K305" s="4">
        <f t="shared" si="6"/>
        <v>21800000</v>
      </c>
      <c r="L305" s="4">
        <f t="shared" si="7"/>
        <v>21.8</v>
      </c>
      <c r="M305">
        <f t="shared" si="8"/>
        <v>436</v>
      </c>
      <c r="N305" s="2">
        <f>'Disinfection '!$B$4*60*60*24</f>
        <v>4320000</v>
      </c>
      <c r="O305" s="2">
        <f>E305/(Pump!$B$6*60)</f>
        <v>1.30801255</v>
      </c>
      <c r="P305" s="4">
        <f t="shared" si="9"/>
        <v>5061500.077</v>
      </c>
    </row>
    <row r="306">
      <c r="A306" s="106">
        <v>41938.0</v>
      </c>
      <c r="B306" s="107">
        <v>2.4</v>
      </c>
      <c r="C306" s="9">
        <f t="shared" si="2"/>
        <v>0.24</v>
      </c>
      <c r="D306" s="108">
        <f t="shared" si="3"/>
        <v>240</v>
      </c>
      <c r="E306" s="108">
        <f>IF(D306&gt;Collectionstorage!$B$11,Collectionstorage!$B$11,D306)</f>
        <v>240</v>
      </c>
      <c r="F306" s="108">
        <f t="shared" si="4"/>
        <v>0.24</v>
      </c>
      <c r="G306" s="108">
        <f t="shared" si="11"/>
        <v>28.07</v>
      </c>
      <c r="H306" s="109">
        <f>F306*(1000*9.81*Collectionstorage!$G$11+Collectionstorage!$G$13*Flowrate!$F$10*1000/(2*0.02)*Pump!$B$5^2+10*1000/2*Pump!$B$5^2+Filtration!$B$6*Pump!$B$5)</f>
        <v>58775.78592</v>
      </c>
      <c r="I306" s="9">
        <f>(F306*(1000*9.81*Collectionstorage!$G$11+Collectionstorage!$G$13*Flowrate!$F$10*1000/(2*0.02)*Pump!$B$5^2+10*1000/2*Pump!$B$5^2+Filtration!$B$6*Pump!$B$5)) / 0.72</f>
        <v>81633.03601</v>
      </c>
      <c r="J306" s="4">
        <f t="shared" si="5"/>
        <v>1.2</v>
      </c>
      <c r="K306" s="4">
        <f t="shared" si="6"/>
        <v>2400000</v>
      </c>
      <c r="L306" s="4">
        <f t="shared" si="7"/>
        <v>2.4</v>
      </c>
      <c r="M306">
        <f t="shared" si="8"/>
        <v>48</v>
      </c>
      <c r="N306" s="2">
        <f>'Disinfection '!$B$4*60*60*24</f>
        <v>4320000</v>
      </c>
      <c r="O306" s="2">
        <f>E306/(Pump!$B$6*60)</f>
        <v>0.1440013817</v>
      </c>
      <c r="P306" s="4">
        <f t="shared" si="9"/>
        <v>4401633.036</v>
      </c>
    </row>
    <row r="307">
      <c r="A307" s="106">
        <v>41939.0</v>
      </c>
      <c r="B307" s="107">
        <v>33.6</v>
      </c>
      <c r="C307" s="9">
        <f t="shared" si="2"/>
        <v>3.36</v>
      </c>
      <c r="D307" s="108">
        <f t="shared" si="3"/>
        <v>3360</v>
      </c>
      <c r="E307" s="108">
        <f>IF(D307&gt;Collectionstorage!$B$11,Collectionstorage!$B$11,D307)</f>
        <v>2500</v>
      </c>
      <c r="F307" s="108">
        <f t="shared" si="4"/>
        <v>2.5</v>
      </c>
      <c r="G307" s="108">
        <f t="shared" si="11"/>
        <v>30.04</v>
      </c>
      <c r="H307" s="109">
        <f>F307*(1000*9.81*Collectionstorage!$G$11+Collectionstorage!$G$13*Flowrate!$F$10*1000/(2*0.02)*Pump!$B$5^2+10*1000/2*Pump!$B$5^2+Filtration!$B$6*Pump!$B$5)</f>
        <v>612247.77</v>
      </c>
      <c r="I307" s="9">
        <f>(F307*(1000*9.81*Collectionstorage!$G$11+Collectionstorage!$G$13*Flowrate!$F$10*1000/(2*0.02)*Pump!$B$5^2+10*1000/2*Pump!$B$5^2+Filtration!$B$6*Pump!$B$5)) / 0.72</f>
        <v>850344.1251</v>
      </c>
      <c r="J307" s="4">
        <f t="shared" si="5"/>
        <v>12.5</v>
      </c>
      <c r="K307" s="4">
        <f t="shared" si="6"/>
        <v>25000000</v>
      </c>
      <c r="L307" s="4">
        <f t="shared" si="7"/>
        <v>25</v>
      </c>
      <c r="M307">
        <f t="shared" si="8"/>
        <v>500</v>
      </c>
      <c r="N307" s="2">
        <f>'Disinfection '!$B$4*60*60*24</f>
        <v>4320000</v>
      </c>
      <c r="O307" s="2">
        <f>E307/(Pump!$B$6*60)</f>
        <v>1.500014392</v>
      </c>
      <c r="P307" s="4">
        <f t="shared" si="9"/>
        <v>5170344.125</v>
      </c>
    </row>
    <row r="308">
      <c r="A308" s="106">
        <v>41940.0</v>
      </c>
      <c r="B308" s="107">
        <v>24.4</v>
      </c>
      <c r="C308" s="9">
        <f t="shared" si="2"/>
        <v>2.44</v>
      </c>
      <c r="D308" s="108">
        <f t="shared" si="3"/>
        <v>2440</v>
      </c>
      <c r="E308" s="108">
        <f>IF(D308&gt;Collectionstorage!$B$11,Collectionstorage!$B$11,D308)</f>
        <v>2440</v>
      </c>
      <c r="F308" s="108">
        <f t="shared" si="4"/>
        <v>2.44</v>
      </c>
      <c r="G308" s="108">
        <f t="shared" si="11"/>
        <v>31.95</v>
      </c>
      <c r="H308" s="109">
        <f>F308*(1000*9.81*Collectionstorage!$G$11+Collectionstorage!$G$13*Flowrate!$F$10*1000/(2*0.02)*Pump!$B$5^2+10*1000/2*Pump!$B$5^2+Filtration!$B$6*Pump!$B$5)</f>
        <v>597553.8236</v>
      </c>
      <c r="I308" s="9">
        <f>(F308*(1000*9.81*Collectionstorage!$G$11+Collectionstorage!$G$13*Flowrate!$F$10*1000/(2*0.02)*Pump!$B$5^2+10*1000/2*Pump!$B$5^2+Filtration!$B$6*Pump!$B$5)) / 0.72</f>
        <v>829935.8661</v>
      </c>
      <c r="J308" s="4">
        <f t="shared" si="5"/>
        <v>12.2</v>
      </c>
      <c r="K308" s="4">
        <f t="shared" si="6"/>
        <v>24400000</v>
      </c>
      <c r="L308" s="4">
        <f t="shared" si="7"/>
        <v>24.4</v>
      </c>
      <c r="M308">
        <f t="shared" si="8"/>
        <v>488</v>
      </c>
      <c r="N308" s="2">
        <f>'Disinfection '!$B$4*60*60*24</f>
        <v>4320000</v>
      </c>
      <c r="O308" s="2">
        <f>E308/(Pump!$B$6*60)</f>
        <v>1.464014047</v>
      </c>
      <c r="P308" s="4">
        <f t="shared" si="9"/>
        <v>5149935.866</v>
      </c>
    </row>
    <row r="309">
      <c r="A309" s="106">
        <v>41941.0</v>
      </c>
      <c r="B309" s="107">
        <v>7.0</v>
      </c>
      <c r="C309" s="9">
        <f t="shared" si="2"/>
        <v>0.7</v>
      </c>
      <c r="D309" s="108">
        <f t="shared" si="3"/>
        <v>700</v>
      </c>
      <c r="E309" s="108">
        <f>IF(D309&gt;Collectionstorage!$B$11,Collectionstorage!$B$11,D309)</f>
        <v>700</v>
      </c>
      <c r="F309" s="108">
        <f t="shared" si="4"/>
        <v>0.7</v>
      </c>
      <c r="G309" s="108">
        <f t="shared" si="11"/>
        <v>32.12</v>
      </c>
      <c r="H309" s="109">
        <f>F309*(1000*9.81*Collectionstorage!$G$11+Collectionstorage!$G$13*Flowrate!$F$10*1000/(2*0.02)*Pump!$B$5^2+10*1000/2*Pump!$B$5^2+Filtration!$B$6*Pump!$B$5)</f>
        <v>171429.3756</v>
      </c>
      <c r="I309" s="9">
        <f>(F309*(1000*9.81*Collectionstorage!$G$11+Collectionstorage!$G$13*Flowrate!$F$10*1000/(2*0.02)*Pump!$B$5^2+10*1000/2*Pump!$B$5^2+Filtration!$B$6*Pump!$B$5)) / 0.72</f>
        <v>238096.355</v>
      </c>
      <c r="J309" s="4">
        <f t="shared" si="5"/>
        <v>3.5</v>
      </c>
      <c r="K309" s="4">
        <f t="shared" si="6"/>
        <v>7000000</v>
      </c>
      <c r="L309" s="4">
        <f t="shared" si="7"/>
        <v>7</v>
      </c>
      <c r="M309">
        <f t="shared" si="8"/>
        <v>140</v>
      </c>
      <c r="N309" s="2">
        <f>'Disinfection '!$B$4*60*60*24</f>
        <v>4320000</v>
      </c>
      <c r="O309" s="2">
        <f>E309/(Pump!$B$6*60)</f>
        <v>0.4200040299</v>
      </c>
      <c r="P309" s="4">
        <f t="shared" si="9"/>
        <v>4558096.355</v>
      </c>
    </row>
    <row r="310">
      <c r="A310" s="106">
        <v>41942.0</v>
      </c>
      <c r="B310" s="107">
        <v>9.0</v>
      </c>
      <c r="C310" s="9">
        <f t="shared" si="2"/>
        <v>0.9</v>
      </c>
      <c r="D310" s="108">
        <f t="shared" si="3"/>
        <v>900</v>
      </c>
      <c r="E310" s="108">
        <f>IF(D310&gt;Collectionstorage!$B$11,Collectionstorage!$B$11,D310)</f>
        <v>900</v>
      </c>
      <c r="F310" s="108">
        <f t="shared" si="4"/>
        <v>0.9</v>
      </c>
      <c r="G310" s="108">
        <f t="shared" si="11"/>
        <v>32.49</v>
      </c>
      <c r="H310" s="109">
        <f>F310*(1000*9.81*Collectionstorage!$G$11+Collectionstorage!$G$13*Flowrate!$F$10*1000/(2*0.02)*Pump!$B$5^2+10*1000/2*Pump!$B$5^2+Filtration!$B$6*Pump!$B$5)</f>
        <v>220409.1972</v>
      </c>
      <c r="I310" s="9">
        <f>(F310*(1000*9.81*Collectionstorage!$G$11+Collectionstorage!$G$13*Flowrate!$F$10*1000/(2*0.02)*Pump!$B$5^2+10*1000/2*Pump!$B$5^2+Filtration!$B$6*Pump!$B$5)) / 0.72</f>
        <v>306123.885</v>
      </c>
      <c r="J310" s="4">
        <f t="shared" si="5"/>
        <v>4.5</v>
      </c>
      <c r="K310" s="4">
        <f t="shared" si="6"/>
        <v>9000000</v>
      </c>
      <c r="L310" s="4">
        <f t="shared" si="7"/>
        <v>9</v>
      </c>
      <c r="M310">
        <f t="shared" si="8"/>
        <v>180</v>
      </c>
      <c r="N310" s="2">
        <f>'Disinfection '!$B$4*60*60*24</f>
        <v>4320000</v>
      </c>
      <c r="O310" s="2">
        <f>E310/(Pump!$B$6*60)</f>
        <v>0.5400051813</v>
      </c>
      <c r="P310" s="4">
        <f t="shared" si="9"/>
        <v>4626123.885</v>
      </c>
    </row>
    <row r="311">
      <c r="A311" s="106">
        <v>41943.0</v>
      </c>
      <c r="B311" s="107">
        <v>15.0</v>
      </c>
      <c r="C311" s="9">
        <f t="shared" si="2"/>
        <v>1.5</v>
      </c>
      <c r="D311" s="108">
        <f t="shared" si="3"/>
        <v>1500</v>
      </c>
      <c r="E311" s="108">
        <f>IF(D311&gt;Collectionstorage!$B$11,Collectionstorage!$B$11,D311)</f>
        <v>1500</v>
      </c>
      <c r="F311" s="108">
        <f t="shared" si="4"/>
        <v>1.5</v>
      </c>
      <c r="G311" s="108">
        <f t="shared" si="11"/>
        <v>33.46</v>
      </c>
      <c r="H311" s="109">
        <f>F311*(1000*9.81*Collectionstorage!$G$11+Collectionstorage!$G$13*Flowrate!$F$10*1000/(2*0.02)*Pump!$B$5^2+10*1000/2*Pump!$B$5^2+Filtration!$B$6*Pump!$B$5)</f>
        <v>367348.662</v>
      </c>
      <c r="I311" s="9">
        <f>(F311*(1000*9.81*Collectionstorage!$G$11+Collectionstorage!$G$13*Flowrate!$F$10*1000/(2*0.02)*Pump!$B$5^2+10*1000/2*Pump!$B$5^2+Filtration!$B$6*Pump!$B$5)) / 0.72</f>
        <v>510206.475</v>
      </c>
      <c r="J311" s="4">
        <f t="shared" si="5"/>
        <v>7.5</v>
      </c>
      <c r="K311" s="4">
        <f t="shared" si="6"/>
        <v>15000000</v>
      </c>
      <c r="L311" s="4">
        <f t="shared" si="7"/>
        <v>15</v>
      </c>
      <c r="M311">
        <f t="shared" si="8"/>
        <v>300</v>
      </c>
      <c r="N311" s="2">
        <f>'Disinfection '!$B$4*60*60*24</f>
        <v>4320000</v>
      </c>
      <c r="O311" s="2">
        <f>E311/(Pump!$B$6*60)</f>
        <v>0.9000086355</v>
      </c>
      <c r="P311" s="4">
        <f t="shared" si="9"/>
        <v>4830206.475</v>
      </c>
    </row>
    <row r="312">
      <c r="A312" s="106">
        <v>41944.0</v>
      </c>
      <c r="B312" s="107">
        <v>6.4</v>
      </c>
      <c r="C312" s="9">
        <f t="shared" si="2"/>
        <v>0.64</v>
      </c>
      <c r="D312" s="108">
        <f t="shared" si="3"/>
        <v>640</v>
      </c>
      <c r="E312" s="108">
        <f>IF(D312&gt;Collectionstorage!$B$11,Collectionstorage!$B$11,D312)</f>
        <v>640</v>
      </c>
      <c r="F312" s="108">
        <f t="shared" si="4"/>
        <v>0.64</v>
      </c>
      <c r="G312" s="108">
        <f t="shared" si="11"/>
        <v>33.57</v>
      </c>
      <c r="H312" s="109">
        <f>F312*(1000*9.81*Collectionstorage!$G$11+Collectionstorage!$G$13*Flowrate!$F$10*1000/(2*0.02)*Pump!$B$5^2+10*1000/2*Pump!$B$5^2+Filtration!$B$6*Pump!$B$5)</f>
        <v>156735.4291</v>
      </c>
      <c r="I312" s="9">
        <f>(F312*(1000*9.81*Collectionstorage!$G$11+Collectionstorage!$G$13*Flowrate!$F$10*1000/(2*0.02)*Pump!$B$5^2+10*1000/2*Pump!$B$5^2+Filtration!$B$6*Pump!$B$5)) / 0.72</f>
        <v>217688.096</v>
      </c>
      <c r="J312" s="4">
        <f t="shared" si="5"/>
        <v>3.2</v>
      </c>
      <c r="K312" s="4">
        <f t="shared" si="6"/>
        <v>6400000</v>
      </c>
      <c r="L312" s="4">
        <f t="shared" si="7"/>
        <v>6.4</v>
      </c>
      <c r="M312">
        <f t="shared" si="8"/>
        <v>128</v>
      </c>
      <c r="N312" s="2">
        <f>'Disinfection '!$B$4*60*60*24</f>
        <v>4320000</v>
      </c>
      <c r="O312" s="2">
        <f>E312/(Pump!$B$6*60)</f>
        <v>0.3840036845</v>
      </c>
      <c r="P312" s="4">
        <f t="shared" si="9"/>
        <v>4537688.096</v>
      </c>
    </row>
    <row r="313">
      <c r="A313" s="106">
        <v>41945.0</v>
      </c>
      <c r="B313" s="107">
        <v>37.6</v>
      </c>
      <c r="C313" s="9">
        <f t="shared" si="2"/>
        <v>3.76</v>
      </c>
      <c r="D313" s="108">
        <f t="shared" si="3"/>
        <v>3760</v>
      </c>
      <c r="E313" s="108">
        <f>IF(D313&gt;Collectionstorage!$B$11,Collectionstorage!$B$11,D313)</f>
        <v>2500</v>
      </c>
      <c r="F313" s="108">
        <f t="shared" si="4"/>
        <v>2.5</v>
      </c>
      <c r="G313" s="108">
        <f t="shared" si="11"/>
        <v>35.54</v>
      </c>
      <c r="H313" s="109">
        <f>F313*(1000*9.81*Collectionstorage!$G$11+Collectionstorage!$G$13*Flowrate!$F$10*1000/(2*0.02)*Pump!$B$5^2+10*1000/2*Pump!$B$5^2+Filtration!$B$6*Pump!$B$5)</f>
        <v>612247.77</v>
      </c>
      <c r="I313" s="9">
        <f>(F313*(1000*9.81*Collectionstorage!$G$11+Collectionstorage!$G$13*Flowrate!$F$10*1000/(2*0.02)*Pump!$B$5^2+10*1000/2*Pump!$B$5^2+Filtration!$B$6*Pump!$B$5)) / 0.72</f>
        <v>850344.1251</v>
      </c>
      <c r="J313" s="4">
        <f t="shared" si="5"/>
        <v>12.5</v>
      </c>
      <c r="K313" s="4">
        <f t="shared" si="6"/>
        <v>25000000</v>
      </c>
      <c r="L313" s="4">
        <f t="shared" si="7"/>
        <v>25</v>
      </c>
      <c r="M313">
        <f t="shared" si="8"/>
        <v>500</v>
      </c>
      <c r="N313" s="2">
        <f>'Disinfection '!$B$4*60*60*24</f>
        <v>4320000</v>
      </c>
      <c r="O313" s="2">
        <f>E313/(Pump!$B$6*60)</f>
        <v>1.500014392</v>
      </c>
      <c r="P313" s="4">
        <f t="shared" si="9"/>
        <v>5170344.125</v>
      </c>
    </row>
    <row r="314">
      <c r="A314" s="106">
        <v>41946.0</v>
      </c>
      <c r="B314" s="107">
        <v>35.2</v>
      </c>
      <c r="C314" s="9">
        <f t="shared" si="2"/>
        <v>3.52</v>
      </c>
      <c r="D314" s="108">
        <f t="shared" si="3"/>
        <v>3520</v>
      </c>
      <c r="E314" s="108">
        <f>IF(D314&gt;Collectionstorage!$B$11,Collectionstorage!$B$11,D314)</f>
        <v>2500</v>
      </c>
      <c r="F314" s="108">
        <f t="shared" si="4"/>
        <v>2.5</v>
      </c>
      <c r="G314" s="108">
        <f t="shared" si="11"/>
        <v>37.51</v>
      </c>
      <c r="H314" s="109">
        <f>F314*(1000*9.81*Collectionstorage!$G$11+Collectionstorage!$G$13*Flowrate!$F$10*1000/(2*0.02)*Pump!$B$5^2+10*1000/2*Pump!$B$5^2+Filtration!$B$6*Pump!$B$5)</f>
        <v>612247.77</v>
      </c>
      <c r="I314" s="9">
        <f>(F314*(1000*9.81*Collectionstorage!$G$11+Collectionstorage!$G$13*Flowrate!$F$10*1000/(2*0.02)*Pump!$B$5^2+10*1000/2*Pump!$B$5^2+Filtration!$B$6*Pump!$B$5)) / 0.72</f>
        <v>850344.1251</v>
      </c>
      <c r="J314" s="4">
        <f t="shared" si="5"/>
        <v>12.5</v>
      </c>
      <c r="K314" s="4">
        <f t="shared" si="6"/>
        <v>25000000</v>
      </c>
      <c r="L314" s="4">
        <f t="shared" si="7"/>
        <v>25</v>
      </c>
      <c r="M314">
        <f t="shared" si="8"/>
        <v>500</v>
      </c>
      <c r="N314" s="2">
        <f>'Disinfection '!$B$4*60*60*24</f>
        <v>4320000</v>
      </c>
      <c r="O314" s="2">
        <f>E314/(Pump!$B$6*60)</f>
        <v>1.500014392</v>
      </c>
      <c r="P314" s="4">
        <f t="shared" si="9"/>
        <v>5170344.125</v>
      </c>
    </row>
    <row r="315">
      <c r="A315" s="106">
        <v>41947.0</v>
      </c>
      <c r="B315" s="107">
        <v>9.0</v>
      </c>
      <c r="C315" s="9">
        <f t="shared" si="2"/>
        <v>0.9</v>
      </c>
      <c r="D315" s="108">
        <f t="shared" si="3"/>
        <v>900</v>
      </c>
      <c r="E315" s="108">
        <f>IF(D315&gt;Collectionstorage!$B$11,Collectionstorage!$B$11,D315)</f>
        <v>900</v>
      </c>
      <c r="F315" s="108">
        <f t="shared" si="4"/>
        <v>0.9</v>
      </c>
      <c r="G315" s="108">
        <f t="shared" si="11"/>
        <v>37.88</v>
      </c>
      <c r="H315" s="109">
        <f>F315*(1000*9.81*Collectionstorage!$G$11+Collectionstorage!$G$13*Flowrate!$F$10*1000/(2*0.02)*Pump!$B$5^2+10*1000/2*Pump!$B$5^2+Filtration!$B$6*Pump!$B$5)</f>
        <v>220409.1972</v>
      </c>
      <c r="I315" s="9">
        <f>(F315*(1000*9.81*Collectionstorage!$G$11+Collectionstorage!$G$13*Flowrate!$F$10*1000/(2*0.02)*Pump!$B$5^2+10*1000/2*Pump!$B$5^2+Filtration!$B$6*Pump!$B$5)) / 0.72</f>
        <v>306123.885</v>
      </c>
      <c r="J315" s="4">
        <f t="shared" si="5"/>
        <v>4.5</v>
      </c>
      <c r="K315" s="4">
        <f t="shared" si="6"/>
        <v>9000000</v>
      </c>
      <c r="L315" s="4">
        <f t="shared" si="7"/>
        <v>9</v>
      </c>
      <c r="M315">
        <f t="shared" si="8"/>
        <v>180</v>
      </c>
      <c r="N315" s="2">
        <f>'Disinfection '!$B$4*60*60*24</f>
        <v>4320000</v>
      </c>
      <c r="O315" s="2">
        <f>E315/(Pump!$B$6*60)</f>
        <v>0.5400051813</v>
      </c>
      <c r="P315" s="4">
        <f t="shared" si="9"/>
        <v>4626123.885</v>
      </c>
    </row>
    <row r="316">
      <c r="A316" s="106">
        <v>41948.0</v>
      </c>
      <c r="B316" s="107">
        <v>4.4</v>
      </c>
      <c r="C316" s="9">
        <f t="shared" si="2"/>
        <v>0.44</v>
      </c>
      <c r="D316" s="108">
        <f t="shared" si="3"/>
        <v>440</v>
      </c>
      <c r="E316" s="108">
        <f>IF(D316&gt;Collectionstorage!$B$11,Collectionstorage!$B$11,D316)</f>
        <v>440</v>
      </c>
      <c r="F316" s="108">
        <f t="shared" si="4"/>
        <v>0.44</v>
      </c>
      <c r="G316" s="108">
        <f t="shared" si="11"/>
        <v>37.79</v>
      </c>
      <c r="H316" s="109">
        <f>F316*(1000*9.81*Collectionstorage!$G$11+Collectionstorage!$G$13*Flowrate!$F$10*1000/(2*0.02)*Pump!$B$5^2+10*1000/2*Pump!$B$5^2+Filtration!$B$6*Pump!$B$5)</f>
        <v>107755.6075</v>
      </c>
      <c r="I316" s="9">
        <f>(F316*(1000*9.81*Collectionstorage!$G$11+Collectionstorage!$G$13*Flowrate!$F$10*1000/(2*0.02)*Pump!$B$5^2+10*1000/2*Pump!$B$5^2+Filtration!$B$6*Pump!$B$5)) / 0.72</f>
        <v>149660.566</v>
      </c>
      <c r="J316" s="4">
        <f t="shared" si="5"/>
        <v>2.2</v>
      </c>
      <c r="K316" s="4">
        <f t="shared" si="6"/>
        <v>4400000</v>
      </c>
      <c r="L316" s="4">
        <f t="shared" si="7"/>
        <v>4.4</v>
      </c>
      <c r="M316">
        <f t="shared" si="8"/>
        <v>88</v>
      </c>
      <c r="N316" s="2">
        <f>'Disinfection '!$B$4*60*60*24</f>
        <v>4320000</v>
      </c>
      <c r="O316" s="2">
        <f>E316/(Pump!$B$6*60)</f>
        <v>0.2640025331</v>
      </c>
      <c r="P316" s="4">
        <f t="shared" si="9"/>
        <v>4469660.566</v>
      </c>
    </row>
    <row r="317">
      <c r="A317" s="106">
        <v>41949.0</v>
      </c>
      <c r="B317" s="107">
        <v>20.2</v>
      </c>
      <c r="C317" s="9">
        <f t="shared" si="2"/>
        <v>2.02</v>
      </c>
      <c r="D317" s="108">
        <f t="shared" si="3"/>
        <v>2020</v>
      </c>
      <c r="E317" s="108">
        <f>IF(D317&gt;Collectionstorage!$B$11,Collectionstorage!$B$11,D317)</f>
        <v>2020</v>
      </c>
      <c r="F317" s="108">
        <f t="shared" si="4"/>
        <v>2.02</v>
      </c>
      <c r="G317" s="108">
        <f t="shared" si="11"/>
        <v>39.28</v>
      </c>
      <c r="H317" s="109">
        <f>F317*(1000*9.81*Collectionstorage!$G$11+Collectionstorage!$G$13*Flowrate!$F$10*1000/(2*0.02)*Pump!$B$5^2+10*1000/2*Pump!$B$5^2+Filtration!$B$6*Pump!$B$5)</f>
        <v>494696.1982</v>
      </c>
      <c r="I317" s="9">
        <f>(F317*(1000*9.81*Collectionstorage!$G$11+Collectionstorage!$G$13*Flowrate!$F$10*1000/(2*0.02)*Pump!$B$5^2+10*1000/2*Pump!$B$5^2+Filtration!$B$6*Pump!$B$5)) / 0.72</f>
        <v>687078.0531</v>
      </c>
      <c r="J317" s="4">
        <f t="shared" si="5"/>
        <v>10.1</v>
      </c>
      <c r="K317" s="4">
        <f t="shared" si="6"/>
        <v>20200000</v>
      </c>
      <c r="L317" s="4">
        <f t="shared" si="7"/>
        <v>20.2</v>
      </c>
      <c r="M317">
        <f t="shared" si="8"/>
        <v>404</v>
      </c>
      <c r="N317" s="2">
        <f>'Disinfection '!$B$4*60*60*24</f>
        <v>4320000</v>
      </c>
      <c r="O317" s="2">
        <f>E317/(Pump!$B$6*60)</f>
        <v>1.212011629</v>
      </c>
      <c r="P317" s="4">
        <f t="shared" si="9"/>
        <v>5007078.053</v>
      </c>
    </row>
    <row r="318">
      <c r="A318" s="106">
        <v>41950.0</v>
      </c>
      <c r="B318" s="107">
        <v>1.4</v>
      </c>
      <c r="C318" s="9">
        <f t="shared" si="2"/>
        <v>0.14</v>
      </c>
      <c r="D318" s="108">
        <f t="shared" si="3"/>
        <v>140</v>
      </c>
      <c r="E318" s="108">
        <f>IF(D318&gt;Collectionstorage!$B$11,Collectionstorage!$B$11,D318)</f>
        <v>140</v>
      </c>
      <c r="F318" s="108">
        <f t="shared" si="4"/>
        <v>0.14</v>
      </c>
      <c r="G318" s="108">
        <f t="shared" si="11"/>
        <v>38.89</v>
      </c>
      <c r="H318" s="109">
        <f>F318*(1000*9.81*Collectionstorage!$G$11+Collectionstorage!$G$13*Flowrate!$F$10*1000/(2*0.02)*Pump!$B$5^2+10*1000/2*Pump!$B$5^2+Filtration!$B$6*Pump!$B$5)</f>
        <v>34285.87512</v>
      </c>
      <c r="I318" s="9">
        <f>(F318*(1000*9.81*Collectionstorage!$G$11+Collectionstorage!$G$13*Flowrate!$F$10*1000/(2*0.02)*Pump!$B$5^2+10*1000/2*Pump!$B$5^2+Filtration!$B$6*Pump!$B$5)) / 0.72</f>
        <v>47619.271</v>
      </c>
      <c r="J318" s="4">
        <f t="shared" si="5"/>
        <v>0.7</v>
      </c>
      <c r="K318" s="4">
        <f t="shared" si="6"/>
        <v>1400000</v>
      </c>
      <c r="L318" s="4">
        <f t="shared" si="7"/>
        <v>1.4</v>
      </c>
      <c r="M318">
        <f t="shared" si="8"/>
        <v>28</v>
      </c>
      <c r="N318" s="2">
        <f>'Disinfection '!$B$4*60*60*24</f>
        <v>4320000</v>
      </c>
      <c r="O318" s="2">
        <f>E318/(Pump!$B$6*60)</f>
        <v>0.08400080598</v>
      </c>
      <c r="P318" s="4">
        <f t="shared" si="9"/>
        <v>4367619.271</v>
      </c>
    </row>
    <row r="319">
      <c r="A319" s="106">
        <v>41951.0</v>
      </c>
      <c r="B319" s="107">
        <v>34.0</v>
      </c>
      <c r="C319" s="9">
        <f t="shared" si="2"/>
        <v>3.4</v>
      </c>
      <c r="D319" s="108">
        <f t="shared" si="3"/>
        <v>3400</v>
      </c>
      <c r="E319" s="108">
        <f>IF(D319&gt;Collectionstorage!$B$11,Collectionstorage!$B$11,D319)</f>
        <v>2500</v>
      </c>
      <c r="F319" s="108">
        <f t="shared" si="4"/>
        <v>2.5</v>
      </c>
      <c r="G319" s="108">
        <f t="shared" si="11"/>
        <v>40.86</v>
      </c>
      <c r="H319" s="109">
        <f>F319*(1000*9.81*Collectionstorage!$G$11+Collectionstorage!$G$13*Flowrate!$F$10*1000/(2*0.02)*Pump!$B$5^2+10*1000/2*Pump!$B$5^2+Filtration!$B$6*Pump!$B$5)</f>
        <v>612247.77</v>
      </c>
      <c r="I319" s="9">
        <f>(F319*(1000*9.81*Collectionstorage!$G$11+Collectionstorage!$G$13*Flowrate!$F$10*1000/(2*0.02)*Pump!$B$5^2+10*1000/2*Pump!$B$5^2+Filtration!$B$6*Pump!$B$5)) / 0.72</f>
        <v>850344.1251</v>
      </c>
      <c r="J319" s="4">
        <f t="shared" si="5"/>
        <v>12.5</v>
      </c>
      <c r="K319" s="4">
        <f t="shared" si="6"/>
        <v>25000000</v>
      </c>
      <c r="L319" s="4">
        <f t="shared" si="7"/>
        <v>25</v>
      </c>
      <c r="M319">
        <f t="shared" si="8"/>
        <v>500</v>
      </c>
      <c r="N319" s="2">
        <f>'Disinfection '!$B$4*60*60*24</f>
        <v>4320000</v>
      </c>
      <c r="O319" s="2">
        <f>E319/(Pump!$B$6*60)</f>
        <v>1.500014392</v>
      </c>
      <c r="P319" s="4">
        <f t="shared" si="9"/>
        <v>5170344.125</v>
      </c>
    </row>
    <row r="320">
      <c r="A320" s="106">
        <v>41952.0</v>
      </c>
      <c r="B320" s="107">
        <v>0.0</v>
      </c>
      <c r="C320" s="9">
        <f t="shared" si="2"/>
        <v>0</v>
      </c>
      <c r="D320" s="108">
        <f t="shared" si="3"/>
        <v>0</v>
      </c>
      <c r="E320" s="108">
        <f>IF(D320&gt;Collectionstorage!$B$11,Collectionstorage!$B$11,D320)</f>
        <v>0</v>
      </c>
      <c r="F320" s="108">
        <f t="shared" si="4"/>
        <v>0</v>
      </c>
      <c r="G320" s="108">
        <f t="shared" si="11"/>
        <v>40.33</v>
      </c>
      <c r="H320" s="109">
        <f>F320*(1000*9.81*Collectionstorage!$G$11+Collectionstorage!$G$13*Flowrate!$F$10*1000/(2*0.02)*Pump!$B$5^2+10*1000/2*Pump!$B$5^2+Filtration!$B$6*Pump!$B$5)</f>
        <v>0</v>
      </c>
      <c r="I320" s="9">
        <f>(F320*(1000*9.81*Collectionstorage!$G$11+Collectionstorage!$G$13*Flowrate!$F$10*1000/(2*0.02)*Pump!$B$5^2+10*1000/2*Pump!$B$5^2+Filtration!$B$6*Pump!$B$5)) / 0.72</f>
        <v>0</v>
      </c>
      <c r="J320" s="4">
        <f t="shared" si="5"/>
        <v>0</v>
      </c>
      <c r="K320" s="4">
        <f t="shared" si="6"/>
        <v>0</v>
      </c>
      <c r="L320" s="4">
        <f t="shared" si="7"/>
        <v>0</v>
      </c>
      <c r="M320">
        <f t="shared" si="8"/>
        <v>0</v>
      </c>
      <c r="N320" s="2">
        <f>'Disinfection '!$B$4*60*60*24</f>
        <v>4320000</v>
      </c>
      <c r="O320" s="2">
        <f>E320/(Pump!$B$6*60)</f>
        <v>0</v>
      </c>
      <c r="P320" s="4">
        <f t="shared" si="9"/>
        <v>4320000</v>
      </c>
    </row>
    <row r="321">
      <c r="A321" s="106">
        <v>41953.0</v>
      </c>
      <c r="B321" s="107">
        <v>0.0</v>
      </c>
      <c r="C321" s="9">
        <f t="shared" si="2"/>
        <v>0</v>
      </c>
      <c r="D321" s="108">
        <f t="shared" si="3"/>
        <v>0</v>
      </c>
      <c r="E321" s="108">
        <f>IF(D321&gt;Collectionstorage!$B$11,Collectionstorage!$B$11,D321)</f>
        <v>0</v>
      </c>
      <c r="F321" s="108">
        <f t="shared" si="4"/>
        <v>0</v>
      </c>
      <c r="G321" s="108">
        <f t="shared" si="11"/>
        <v>39.8</v>
      </c>
      <c r="H321" s="109">
        <f>F321*(1000*9.81*Collectionstorage!$G$11+Collectionstorage!$G$13*Flowrate!$F$10*1000/(2*0.02)*Pump!$B$5^2+10*1000/2*Pump!$B$5^2+Filtration!$B$6*Pump!$B$5)</f>
        <v>0</v>
      </c>
      <c r="I321" s="9">
        <f>(F321*(1000*9.81*Collectionstorage!$G$11+Collectionstorage!$G$13*Flowrate!$F$10*1000/(2*0.02)*Pump!$B$5^2+10*1000/2*Pump!$B$5^2+Filtration!$B$6*Pump!$B$5)) / 0.72</f>
        <v>0</v>
      </c>
      <c r="J321" s="4">
        <f t="shared" si="5"/>
        <v>0</v>
      </c>
      <c r="K321" s="4">
        <f t="shared" si="6"/>
        <v>0</v>
      </c>
      <c r="L321" s="4">
        <f t="shared" si="7"/>
        <v>0</v>
      </c>
      <c r="M321">
        <f t="shared" si="8"/>
        <v>0</v>
      </c>
      <c r="N321" s="2">
        <f>'Disinfection '!$B$4*60*60*24</f>
        <v>4320000</v>
      </c>
      <c r="O321" s="2">
        <f>E321/(Pump!$B$6*60)</f>
        <v>0</v>
      </c>
      <c r="P321" s="4">
        <f t="shared" si="9"/>
        <v>4320000</v>
      </c>
    </row>
    <row r="322">
      <c r="A322" s="106">
        <v>41954.0</v>
      </c>
      <c r="B322" s="107">
        <v>0.0</v>
      </c>
      <c r="C322" s="9">
        <f t="shared" si="2"/>
        <v>0</v>
      </c>
      <c r="D322" s="108">
        <f t="shared" si="3"/>
        <v>0</v>
      </c>
      <c r="E322" s="108">
        <f>IF(D322&gt;Collectionstorage!$B$11,Collectionstorage!$B$11,D322)</f>
        <v>0</v>
      </c>
      <c r="F322" s="108">
        <f t="shared" si="4"/>
        <v>0</v>
      </c>
      <c r="G322" s="108">
        <f t="shared" si="11"/>
        <v>39.27</v>
      </c>
      <c r="H322" s="109">
        <f>F322*(1000*9.81*Collectionstorage!$G$11+Collectionstorage!$G$13*Flowrate!$F$10*1000/(2*0.02)*Pump!$B$5^2+10*1000/2*Pump!$B$5^2+Filtration!$B$6*Pump!$B$5)</f>
        <v>0</v>
      </c>
      <c r="I322" s="9">
        <f>(F322*(1000*9.81*Collectionstorage!$G$11+Collectionstorage!$G$13*Flowrate!$F$10*1000/(2*0.02)*Pump!$B$5^2+10*1000/2*Pump!$B$5^2+Filtration!$B$6*Pump!$B$5)) / 0.72</f>
        <v>0</v>
      </c>
      <c r="J322" s="4">
        <f t="shared" si="5"/>
        <v>0</v>
      </c>
      <c r="K322" s="4">
        <f t="shared" si="6"/>
        <v>0</v>
      </c>
      <c r="L322" s="4">
        <f t="shared" si="7"/>
        <v>0</v>
      </c>
      <c r="M322">
        <f t="shared" si="8"/>
        <v>0</v>
      </c>
      <c r="N322" s="2">
        <f>'Disinfection '!$B$4*60*60*24</f>
        <v>4320000</v>
      </c>
      <c r="O322" s="2">
        <f>E322/(Pump!$B$6*60)</f>
        <v>0</v>
      </c>
      <c r="P322" s="4">
        <f t="shared" si="9"/>
        <v>4320000</v>
      </c>
    </row>
    <row r="323">
      <c r="A323" s="106">
        <v>41955.0</v>
      </c>
      <c r="B323" s="107">
        <v>0.0</v>
      </c>
      <c r="C323" s="9">
        <f t="shared" si="2"/>
        <v>0</v>
      </c>
      <c r="D323" s="108">
        <f t="shared" si="3"/>
        <v>0</v>
      </c>
      <c r="E323" s="108">
        <f>IF(D323&gt;Collectionstorage!$B$11,Collectionstorage!$B$11,D323)</f>
        <v>0</v>
      </c>
      <c r="F323" s="108">
        <f t="shared" si="4"/>
        <v>0</v>
      </c>
      <c r="G323" s="108">
        <f t="shared" si="11"/>
        <v>38.74</v>
      </c>
      <c r="H323" s="109">
        <f>F323*(1000*9.81*Collectionstorage!$G$11+Collectionstorage!$G$13*Flowrate!$F$10*1000/(2*0.02)*Pump!$B$5^2+10*1000/2*Pump!$B$5^2+Filtration!$B$6*Pump!$B$5)</f>
        <v>0</v>
      </c>
      <c r="I323" s="9">
        <f>(F323*(1000*9.81*Collectionstorage!$G$11+Collectionstorage!$G$13*Flowrate!$F$10*1000/(2*0.02)*Pump!$B$5^2+10*1000/2*Pump!$B$5^2+Filtration!$B$6*Pump!$B$5)) / 0.72</f>
        <v>0</v>
      </c>
      <c r="J323" s="4">
        <f t="shared" si="5"/>
        <v>0</v>
      </c>
      <c r="K323" s="4">
        <f t="shared" si="6"/>
        <v>0</v>
      </c>
      <c r="L323" s="4">
        <f t="shared" si="7"/>
        <v>0</v>
      </c>
      <c r="M323">
        <f t="shared" si="8"/>
        <v>0</v>
      </c>
      <c r="N323" s="2">
        <f>'Disinfection '!$B$4*60*60*24</f>
        <v>4320000</v>
      </c>
      <c r="O323" s="2">
        <f>E323/(Pump!$B$6*60)</f>
        <v>0</v>
      </c>
      <c r="P323" s="4">
        <f t="shared" si="9"/>
        <v>4320000</v>
      </c>
    </row>
    <row r="324">
      <c r="A324" s="106">
        <v>41956.0</v>
      </c>
      <c r="B324" s="107">
        <v>0.0</v>
      </c>
      <c r="C324" s="9">
        <f t="shared" si="2"/>
        <v>0</v>
      </c>
      <c r="D324" s="108">
        <f t="shared" si="3"/>
        <v>0</v>
      </c>
      <c r="E324" s="108">
        <f>IF(D324&gt;Collectionstorage!$B$11,Collectionstorage!$B$11,D324)</f>
        <v>0</v>
      </c>
      <c r="F324" s="108">
        <f t="shared" si="4"/>
        <v>0</v>
      </c>
      <c r="G324" s="108">
        <f t="shared" si="11"/>
        <v>38.21</v>
      </c>
      <c r="H324" s="109">
        <f>F324*(1000*9.81*Collectionstorage!$G$11+Collectionstorage!$G$13*Flowrate!$F$10*1000/(2*0.02)*Pump!$B$5^2+10*1000/2*Pump!$B$5^2+Filtration!$B$6*Pump!$B$5)</f>
        <v>0</v>
      </c>
      <c r="I324" s="9">
        <f>(F324*(1000*9.81*Collectionstorage!$G$11+Collectionstorage!$G$13*Flowrate!$F$10*1000/(2*0.02)*Pump!$B$5^2+10*1000/2*Pump!$B$5^2+Filtration!$B$6*Pump!$B$5)) / 0.72</f>
        <v>0</v>
      </c>
      <c r="J324" s="4">
        <f t="shared" si="5"/>
        <v>0</v>
      </c>
      <c r="K324" s="4">
        <f t="shared" si="6"/>
        <v>0</v>
      </c>
      <c r="L324" s="4">
        <f t="shared" si="7"/>
        <v>0</v>
      </c>
      <c r="M324">
        <f t="shared" si="8"/>
        <v>0</v>
      </c>
      <c r="N324" s="2">
        <f>'Disinfection '!$B$4*60*60*24</f>
        <v>4320000</v>
      </c>
      <c r="O324" s="2">
        <f>E324/(Pump!$B$6*60)</f>
        <v>0</v>
      </c>
      <c r="P324" s="4">
        <f t="shared" si="9"/>
        <v>4320000</v>
      </c>
    </row>
    <row r="325">
      <c r="A325" s="106">
        <v>41957.0</v>
      </c>
      <c r="B325" s="107">
        <v>0.0</v>
      </c>
      <c r="C325" s="9">
        <f t="shared" si="2"/>
        <v>0</v>
      </c>
      <c r="D325" s="108">
        <f t="shared" si="3"/>
        <v>0</v>
      </c>
      <c r="E325" s="108">
        <f>IF(D325&gt;Collectionstorage!$B$11,Collectionstorage!$B$11,D325)</f>
        <v>0</v>
      </c>
      <c r="F325" s="108">
        <f t="shared" si="4"/>
        <v>0</v>
      </c>
      <c r="G325" s="108">
        <f t="shared" si="11"/>
        <v>37.68</v>
      </c>
      <c r="H325" s="109">
        <f>F325*(1000*9.81*Collectionstorage!$G$11+Collectionstorage!$G$13*Flowrate!$F$10*1000/(2*0.02)*Pump!$B$5^2+10*1000/2*Pump!$B$5^2+Filtration!$B$6*Pump!$B$5)</f>
        <v>0</v>
      </c>
      <c r="I325" s="9">
        <f>(F325*(1000*9.81*Collectionstorage!$G$11+Collectionstorage!$G$13*Flowrate!$F$10*1000/(2*0.02)*Pump!$B$5^2+10*1000/2*Pump!$B$5^2+Filtration!$B$6*Pump!$B$5)) / 0.72</f>
        <v>0</v>
      </c>
      <c r="J325" s="4">
        <f t="shared" si="5"/>
        <v>0</v>
      </c>
      <c r="K325" s="4">
        <f t="shared" si="6"/>
        <v>0</v>
      </c>
      <c r="L325" s="4">
        <f t="shared" si="7"/>
        <v>0</v>
      </c>
      <c r="M325">
        <f t="shared" si="8"/>
        <v>0</v>
      </c>
      <c r="N325" s="2">
        <f>'Disinfection '!$B$4*60*60*24</f>
        <v>4320000</v>
      </c>
      <c r="O325" s="2">
        <f>E325/(Pump!$B$6*60)</f>
        <v>0</v>
      </c>
      <c r="P325" s="4">
        <f t="shared" si="9"/>
        <v>4320000</v>
      </c>
    </row>
    <row r="326">
      <c r="A326" s="106">
        <v>41958.0</v>
      </c>
      <c r="B326" s="107">
        <v>0.0</v>
      </c>
      <c r="C326" s="9">
        <f t="shared" si="2"/>
        <v>0</v>
      </c>
      <c r="D326" s="108">
        <f t="shared" si="3"/>
        <v>0</v>
      </c>
      <c r="E326" s="108">
        <f>IF(D326&gt;Collectionstorage!$B$11,Collectionstorage!$B$11,D326)</f>
        <v>0</v>
      </c>
      <c r="F326" s="108">
        <f t="shared" si="4"/>
        <v>0</v>
      </c>
      <c r="G326" s="108">
        <f t="shared" si="11"/>
        <v>37.15</v>
      </c>
      <c r="H326" s="109">
        <f>F326*(1000*9.81*Collectionstorage!$G$11+Collectionstorage!$G$13*Flowrate!$F$10*1000/(2*0.02)*Pump!$B$5^2+10*1000/2*Pump!$B$5^2+Filtration!$B$6*Pump!$B$5)</f>
        <v>0</v>
      </c>
      <c r="I326" s="9">
        <f>(F326*(1000*9.81*Collectionstorage!$G$11+Collectionstorage!$G$13*Flowrate!$F$10*1000/(2*0.02)*Pump!$B$5^2+10*1000/2*Pump!$B$5^2+Filtration!$B$6*Pump!$B$5)) / 0.72</f>
        <v>0</v>
      </c>
      <c r="J326" s="4">
        <f t="shared" si="5"/>
        <v>0</v>
      </c>
      <c r="K326" s="4">
        <f t="shared" si="6"/>
        <v>0</v>
      </c>
      <c r="L326" s="4">
        <f t="shared" si="7"/>
        <v>0</v>
      </c>
      <c r="M326">
        <f t="shared" si="8"/>
        <v>0</v>
      </c>
      <c r="N326" s="2">
        <f>'Disinfection '!$B$4*60*60*24</f>
        <v>4320000</v>
      </c>
      <c r="O326" s="2">
        <f>E326/(Pump!$B$6*60)</f>
        <v>0</v>
      </c>
      <c r="P326" s="4">
        <f t="shared" si="9"/>
        <v>4320000</v>
      </c>
    </row>
    <row r="327">
      <c r="A327" s="106">
        <v>41959.0</v>
      </c>
      <c r="B327" s="107">
        <v>0.0</v>
      </c>
      <c r="C327" s="9">
        <f t="shared" si="2"/>
        <v>0</v>
      </c>
      <c r="D327" s="108">
        <f t="shared" si="3"/>
        <v>0</v>
      </c>
      <c r="E327" s="108">
        <f>IF(D327&gt;Collectionstorage!$B$11,Collectionstorage!$B$11,D327)</f>
        <v>0</v>
      </c>
      <c r="F327" s="108">
        <f t="shared" si="4"/>
        <v>0</v>
      </c>
      <c r="G327" s="108">
        <f t="shared" si="11"/>
        <v>36.62</v>
      </c>
      <c r="H327" s="109">
        <f>F327*(1000*9.81*Collectionstorage!$G$11+Collectionstorage!$G$13*Flowrate!$F$10*1000/(2*0.02)*Pump!$B$5^2+10*1000/2*Pump!$B$5^2+Filtration!$B$6*Pump!$B$5)</f>
        <v>0</v>
      </c>
      <c r="I327" s="9">
        <f>(F327*(1000*9.81*Collectionstorage!$G$11+Collectionstorage!$G$13*Flowrate!$F$10*1000/(2*0.02)*Pump!$B$5^2+10*1000/2*Pump!$B$5^2+Filtration!$B$6*Pump!$B$5)) / 0.72</f>
        <v>0</v>
      </c>
      <c r="J327" s="4">
        <f t="shared" si="5"/>
        <v>0</v>
      </c>
      <c r="K327" s="4">
        <f t="shared" si="6"/>
        <v>0</v>
      </c>
      <c r="L327" s="4">
        <f t="shared" si="7"/>
        <v>0</v>
      </c>
      <c r="M327">
        <f t="shared" si="8"/>
        <v>0</v>
      </c>
      <c r="N327" s="2">
        <f>'Disinfection '!$B$4*60*60*24</f>
        <v>4320000</v>
      </c>
      <c r="O327" s="2">
        <f>E327/(Pump!$B$6*60)</f>
        <v>0</v>
      </c>
      <c r="P327" s="4">
        <f t="shared" si="9"/>
        <v>4320000</v>
      </c>
    </row>
    <row r="328">
      <c r="A328" s="106">
        <v>41960.0</v>
      </c>
      <c r="B328" s="107">
        <v>0.0</v>
      </c>
      <c r="C328" s="9">
        <f t="shared" si="2"/>
        <v>0</v>
      </c>
      <c r="D328" s="108">
        <f t="shared" si="3"/>
        <v>0</v>
      </c>
      <c r="E328" s="108">
        <f>IF(D328&gt;Collectionstorage!$B$11,Collectionstorage!$B$11,D328)</f>
        <v>0</v>
      </c>
      <c r="F328" s="108">
        <f t="shared" si="4"/>
        <v>0</v>
      </c>
      <c r="G328" s="108">
        <f t="shared" si="11"/>
        <v>36.09</v>
      </c>
      <c r="H328" s="109">
        <f>F328*(1000*9.81*Collectionstorage!$G$11+Collectionstorage!$G$13*Flowrate!$F$10*1000/(2*0.02)*Pump!$B$5^2+10*1000/2*Pump!$B$5^2+Filtration!$B$6*Pump!$B$5)</f>
        <v>0</v>
      </c>
      <c r="I328" s="9">
        <f>(F328*(1000*9.81*Collectionstorage!$G$11+Collectionstorage!$G$13*Flowrate!$F$10*1000/(2*0.02)*Pump!$B$5^2+10*1000/2*Pump!$B$5^2+Filtration!$B$6*Pump!$B$5)) / 0.72</f>
        <v>0</v>
      </c>
      <c r="J328" s="4">
        <f t="shared" si="5"/>
        <v>0</v>
      </c>
      <c r="K328" s="4">
        <f t="shared" si="6"/>
        <v>0</v>
      </c>
      <c r="L328" s="4">
        <f t="shared" si="7"/>
        <v>0</v>
      </c>
      <c r="M328">
        <f t="shared" si="8"/>
        <v>0</v>
      </c>
      <c r="N328" s="2">
        <f>'Disinfection '!$B$4*60*60*24</f>
        <v>4320000</v>
      </c>
      <c r="O328" s="2">
        <f>E328/(Pump!$B$6*60)</f>
        <v>0</v>
      </c>
      <c r="P328" s="4">
        <f t="shared" si="9"/>
        <v>4320000</v>
      </c>
    </row>
    <row r="329">
      <c r="A329" s="106">
        <v>41961.0</v>
      </c>
      <c r="B329" s="107">
        <v>0.0</v>
      </c>
      <c r="C329" s="9">
        <f t="shared" si="2"/>
        <v>0</v>
      </c>
      <c r="D329" s="108">
        <f t="shared" si="3"/>
        <v>0</v>
      </c>
      <c r="E329" s="108">
        <f>IF(D329&gt;Collectionstorage!$B$11,Collectionstorage!$B$11,D329)</f>
        <v>0</v>
      </c>
      <c r="F329" s="108">
        <f t="shared" si="4"/>
        <v>0</v>
      </c>
      <c r="G329" s="108">
        <f t="shared" si="11"/>
        <v>35.56</v>
      </c>
      <c r="H329" s="109">
        <f>F329*(1000*9.81*Collectionstorage!$G$11+Collectionstorage!$G$13*Flowrate!$F$10*1000/(2*0.02)*Pump!$B$5^2+10*1000/2*Pump!$B$5^2+Filtration!$B$6*Pump!$B$5)</f>
        <v>0</v>
      </c>
      <c r="I329" s="9">
        <f>(F329*(1000*9.81*Collectionstorage!$G$11+Collectionstorage!$G$13*Flowrate!$F$10*1000/(2*0.02)*Pump!$B$5^2+10*1000/2*Pump!$B$5^2+Filtration!$B$6*Pump!$B$5)) / 0.72</f>
        <v>0</v>
      </c>
      <c r="J329" s="4">
        <f t="shared" si="5"/>
        <v>0</v>
      </c>
      <c r="K329" s="4">
        <f t="shared" si="6"/>
        <v>0</v>
      </c>
      <c r="L329" s="4">
        <f t="shared" si="7"/>
        <v>0</v>
      </c>
      <c r="M329">
        <f t="shared" si="8"/>
        <v>0</v>
      </c>
      <c r="N329" s="2">
        <f>'Disinfection '!$B$4*60*60*24</f>
        <v>4320000</v>
      </c>
      <c r="O329" s="2">
        <f>E329/(Pump!$B$6*60)</f>
        <v>0</v>
      </c>
      <c r="P329" s="4">
        <f t="shared" si="9"/>
        <v>4320000</v>
      </c>
    </row>
    <row r="330">
      <c r="A330" s="106">
        <v>41962.0</v>
      </c>
      <c r="B330" s="107">
        <v>3.4</v>
      </c>
      <c r="C330" s="9">
        <f t="shared" si="2"/>
        <v>0.34</v>
      </c>
      <c r="D330" s="108">
        <f t="shared" si="3"/>
        <v>340</v>
      </c>
      <c r="E330" s="108">
        <f>IF(D330&gt;Collectionstorage!$B$11,Collectionstorage!$B$11,D330)</f>
        <v>340</v>
      </c>
      <c r="F330" s="108">
        <f t="shared" si="4"/>
        <v>0.34</v>
      </c>
      <c r="G330" s="108">
        <f t="shared" si="11"/>
        <v>35.37</v>
      </c>
      <c r="H330" s="109">
        <f>F330*(1000*9.81*Collectionstorage!$G$11+Collectionstorage!$G$13*Flowrate!$F$10*1000/(2*0.02)*Pump!$B$5^2+10*1000/2*Pump!$B$5^2+Filtration!$B$6*Pump!$B$5)</f>
        <v>83265.69673</v>
      </c>
      <c r="I330" s="9">
        <f>(F330*(1000*9.81*Collectionstorage!$G$11+Collectionstorage!$G$13*Flowrate!$F$10*1000/(2*0.02)*Pump!$B$5^2+10*1000/2*Pump!$B$5^2+Filtration!$B$6*Pump!$B$5)) / 0.72</f>
        <v>115646.801</v>
      </c>
      <c r="J330" s="4">
        <f t="shared" si="5"/>
        <v>1.7</v>
      </c>
      <c r="K330" s="4">
        <f t="shared" si="6"/>
        <v>3400000</v>
      </c>
      <c r="L330" s="4">
        <f t="shared" si="7"/>
        <v>3.4</v>
      </c>
      <c r="M330">
        <f t="shared" si="8"/>
        <v>68</v>
      </c>
      <c r="N330" s="2">
        <f>'Disinfection '!$B$4*60*60*24</f>
        <v>4320000</v>
      </c>
      <c r="O330" s="2">
        <f>E330/(Pump!$B$6*60)</f>
        <v>0.2040019574</v>
      </c>
      <c r="P330" s="4">
        <f t="shared" si="9"/>
        <v>4435646.801</v>
      </c>
    </row>
    <row r="331">
      <c r="A331" s="106">
        <v>41963.0</v>
      </c>
      <c r="B331" s="107">
        <v>29.4</v>
      </c>
      <c r="C331" s="9">
        <f t="shared" si="2"/>
        <v>2.94</v>
      </c>
      <c r="D331" s="108">
        <f t="shared" si="3"/>
        <v>2940</v>
      </c>
      <c r="E331" s="108">
        <f>IF(D331&gt;Collectionstorage!$B$11,Collectionstorage!$B$11,D331)</f>
        <v>2500</v>
      </c>
      <c r="F331" s="108">
        <f t="shared" si="4"/>
        <v>2.5</v>
      </c>
      <c r="G331" s="108">
        <f t="shared" si="11"/>
        <v>37.34</v>
      </c>
      <c r="H331" s="109">
        <f>F331*(1000*9.81*Collectionstorage!$G$11+Collectionstorage!$G$13*Flowrate!$F$10*1000/(2*0.02)*Pump!$B$5^2+10*1000/2*Pump!$B$5^2+Filtration!$B$6*Pump!$B$5)</f>
        <v>612247.77</v>
      </c>
      <c r="I331" s="9">
        <f>(F331*(1000*9.81*Collectionstorage!$G$11+Collectionstorage!$G$13*Flowrate!$F$10*1000/(2*0.02)*Pump!$B$5^2+10*1000/2*Pump!$B$5^2+Filtration!$B$6*Pump!$B$5)) / 0.72</f>
        <v>850344.1251</v>
      </c>
      <c r="J331" s="4">
        <f t="shared" si="5"/>
        <v>12.5</v>
      </c>
      <c r="K331" s="4">
        <f t="shared" si="6"/>
        <v>25000000</v>
      </c>
      <c r="L331" s="4">
        <f t="shared" si="7"/>
        <v>25</v>
      </c>
      <c r="M331">
        <f t="shared" si="8"/>
        <v>500</v>
      </c>
      <c r="N331" s="2">
        <f>'Disinfection '!$B$4*60*60*24</f>
        <v>4320000</v>
      </c>
      <c r="O331" s="2">
        <f>E331/(Pump!$B$6*60)</f>
        <v>1.500014392</v>
      </c>
      <c r="P331" s="4">
        <f t="shared" si="9"/>
        <v>5170344.125</v>
      </c>
    </row>
    <row r="332">
      <c r="A332" s="106">
        <v>41964.0</v>
      </c>
      <c r="B332" s="107">
        <v>32.8</v>
      </c>
      <c r="C332" s="9">
        <f t="shared" si="2"/>
        <v>3.28</v>
      </c>
      <c r="D332" s="108">
        <f t="shared" si="3"/>
        <v>3280</v>
      </c>
      <c r="E332" s="108">
        <f>IF(D332&gt;Collectionstorage!$B$11,Collectionstorage!$B$11,D332)</f>
        <v>2500</v>
      </c>
      <c r="F332" s="108">
        <f t="shared" si="4"/>
        <v>2.5</v>
      </c>
      <c r="G332" s="108">
        <f t="shared" si="11"/>
        <v>39.31</v>
      </c>
      <c r="H332" s="109">
        <f>F332*(1000*9.81*Collectionstorage!$G$11+Collectionstorage!$G$13*Flowrate!$F$10*1000/(2*0.02)*Pump!$B$5^2+10*1000/2*Pump!$B$5^2+Filtration!$B$6*Pump!$B$5)</f>
        <v>612247.77</v>
      </c>
      <c r="I332" s="9">
        <f>(F332*(1000*9.81*Collectionstorage!$G$11+Collectionstorage!$G$13*Flowrate!$F$10*1000/(2*0.02)*Pump!$B$5^2+10*1000/2*Pump!$B$5^2+Filtration!$B$6*Pump!$B$5)) / 0.72</f>
        <v>850344.1251</v>
      </c>
      <c r="J332" s="4">
        <f t="shared" si="5"/>
        <v>12.5</v>
      </c>
      <c r="K332" s="4">
        <f t="shared" si="6"/>
        <v>25000000</v>
      </c>
      <c r="L332" s="4">
        <f t="shared" si="7"/>
        <v>25</v>
      </c>
      <c r="M332">
        <f t="shared" si="8"/>
        <v>500</v>
      </c>
      <c r="N332" s="2">
        <f>'Disinfection '!$B$4*60*60*24</f>
        <v>4320000</v>
      </c>
      <c r="O332" s="2">
        <f>E332/(Pump!$B$6*60)</f>
        <v>1.500014392</v>
      </c>
      <c r="P332" s="4">
        <f t="shared" si="9"/>
        <v>5170344.125</v>
      </c>
    </row>
    <row r="333">
      <c r="A333" s="106">
        <v>41965.0</v>
      </c>
      <c r="B333" s="107">
        <v>25.6</v>
      </c>
      <c r="C333" s="9">
        <f t="shared" si="2"/>
        <v>2.56</v>
      </c>
      <c r="D333" s="108">
        <f t="shared" si="3"/>
        <v>2560</v>
      </c>
      <c r="E333" s="108">
        <f>IF(D333&gt;Collectionstorage!$B$11,Collectionstorage!$B$11,D333)</f>
        <v>2500</v>
      </c>
      <c r="F333" s="108">
        <f t="shared" si="4"/>
        <v>2.5</v>
      </c>
      <c r="G333" s="108">
        <f t="shared" si="11"/>
        <v>41.28</v>
      </c>
      <c r="H333" s="109">
        <f>F333*(1000*9.81*Collectionstorage!$G$11+Collectionstorage!$G$13*Flowrate!$F$10*1000/(2*0.02)*Pump!$B$5^2+10*1000/2*Pump!$B$5^2+Filtration!$B$6*Pump!$B$5)</f>
        <v>612247.77</v>
      </c>
      <c r="I333" s="9">
        <f>(F333*(1000*9.81*Collectionstorage!$G$11+Collectionstorage!$G$13*Flowrate!$F$10*1000/(2*0.02)*Pump!$B$5^2+10*1000/2*Pump!$B$5^2+Filtration!$B$6*Pump!$B$5)) / 0.72</f>
        <v>850344.1251</v>
      </c>
      <c r="J333" s="4">
        <f t="shared" si="5"/>
        <v>12.5</v>
      </c>
      <c r="K333" s="4">
        <f t="shared" si="6"/>
        <v>25000000</v>
      </c>
      <c r="L333" s="4">
        <f t="shared" si="7"/>
        <v>25</v>
      </c>
      <c r="M333">
        <f t="shared" si="8"/>
        <v>500</v>
      </c>
      <c r="N333" s="2">
        <f>'Disinfection '!$B$4*60*60*24</f>
        <v>4320000</v>
      </c>
      <c r="O333" s="2">
        <f>E333/(Pump!$B$6*60)</f>
        <v>1.500014392</v>
      </c>
      <c r="P333" s="4">
        <f t="shared" si="9"/>
        <v>5170344.125</v>
      </c>
    </row>
    <row r="334">
      <c r="A334" s="106">
        <v>41966.0</v>
      </c>
      <c r="B334" s="107">
        <v>15.2</v>
      </c>
      <c r="C334" s="9">
        <f t="shared" si="2"/>
        <v>1.52</v>
      </c>
      <c r="D334" s="108">
        <f t="shared" si="3"/>
        <v>1520</v>
      </c>
      <c r="E334" s="108">
        <f>IF(D334&gt;Collectionstorage!$B$11,Collectionstorage!$B$11,D334)</f>
        <v>1520</v>
      </c>
      <c r="F334" s="108">
        <f t="shared" si="4"/>
        <v>1.52</v>
      </c>
      <c r="G334" s="108">
        <f t="shared" si="11"/>
        <v>42.27</v>
      </c>
      <c r="H334" s="109">
        <f>F334*(1000*9.81*Collectionstorage!$G$11+Collectionstorage!$G$13*Flowrate!$F$10*1000/(2*0.02)*Pump!$B$5^2+10*1000/2*Pump!$B$5^2+Filtration!$B$6*Pump!$B$5)</f>
        <v>372246.6442</v>
      </c>
      <c r="I334" s="9">
        <f>(F334*(1000*9.81*Collectionstorage!$G$11+Collectionstorage!$G$13*Flowrate!$F$10*1000/(2*0.02)*Pump!$B$5^2+10*1000/2*Pump!$B$5^2+Filtration!$B$6*Pump!$B$5)) / 0.72</f>
        <v>517009.228</v>
      </c>
      <c r="J334" s="4">
        <f t="shared" si="5"/>
        <v>7.6</v>
      </c>
      <c r="K334" s="4">
        <f t="shared" si="6"/>
        <v>15200000</v>
      </c>
      <c r="L334" s="4">
        <f t="shared" si="7"/>
        <v>15.2</v>
      </c>
      <c r="M334">
        <f t="shared" si="8"/>
        <v>304</v>
      </c>
      <c r="N334" s="2">
        <f>'Disinfection '!$B$4*60*60*24</f>
        <v>4320000</v>
      </c>
      <c r="O334" s="2">
        <f>E334/(Pump!$B$6*60)</f>
        <v>0.9120087506</v>
      </c>
      <c r="P334" s="4">
        <f t="shared" si="9"/>
        <v>4837009.228</v>
      </c>
    </row>
    <row r="335">
      <c r="A335" s="106">
        <v>41967.0</v>
      </c>
      <c r="B335" s="107">
        <v>60.6</v>
      </c>
      <c r="C335" s="9">
        <f t="shared" si="2"/>
        <v>6.06</v>
      </c>
      <c r="D335" s="108">
        <f t="shared" si="3"/>
        <v>6060</v>
      </c>
      <c r="E335" s="108">
        <f>IF(D335&gt;Collectionstorage!$B$11,Collectionstorage!$B$11,D335)</f>
        <v>2500</v>
      </c>
      <c r="F335" s="108">
        <f t="shared" si="4"/>
        <v>2.5</v>
      </c>
      <c r="G335" s="108">
        <f t="shared" si="11"/>
        <v>44.24</v>
      </c>
      <c r="H335" s="109">
        <f>F335*(1000*9.81*Collectionstorage!$G$11+Collectionstorage!$G$13*Flowrate!$F$10*1000/(2*0.02)*Pump!$B$5^2+10*1000/2*Pump!$B$5^2+Filtration!$B$6*Pump!$B$5)</f>
        <v>612247.77</v>
      </c>
      <c r="I335" s="9">
        <f>(F335*(1000*9.81*Collectionstorage!$G$11+Collectionstorage!$G$13*Flowrate!$F$10*1000/(2*0.02)*Pump!$B$5^2+10*1000/2*Pump!$B$5^2+Filtration!$B$6*Pump!$B$5)) / 0.72</f>
        <v>850344.1251</v>
      </c>
      <c r="J335" s="4">
        <f t="shared" si="5"/>
        <v>12.5</v>
      </c>
      <c r="K335" s="4">
        <f t="shared" si="6"/>
        <v>25000000</v>
      </c>
      <c r="L335" s="4">
        <f t="shared" si="7"/>
        <v>25</v>
      </c>
      <c r="M335">
        <f t="shared" si="8"/>
        <v>500</v>
      </c>
      <c r="N335" s="2">
        <f>'Disinfection '!$B$4*60*60*24</f>
        <v>4320000</v>
      </c>
      <c r="O335" s="2">
        <f>E335/(Pump!$B$6*60)</f>
        <v>1.500014392</v>
      </c>
      <c r="P335" s="4">
        <f t="shared" si="9"/>
        <v>5170344.125</v>
      </c>
    </row>
    <row r="336">
      <c r="A336" s="106">
        <v>41968.0</v>
      </c>
      <c r="B336" s="107">
        <v>15.0</v>
      </c>
      <c r="C336" s="9">
        <f t="shared" si="2"/>
        <v>1.5</v>
      </c>
      <c r="D336" s="108">
        <f t="shared" si="3"/>
        <v>1500</v>
      </c>
      <c r="E336" s="108">
        <f>IF(D336&gt;Collectionstorage!$B$11,Collectionstorage!$B$11,D336)</f>
        <v>1500</v>
      </c>
      <c r="F336" s="108">
        <f t="shared" si="4"/>
        <v>1.5</v>
      </c>
      <c r="G336" s="108">
        <f t="shared" si="11"/>
        <v>45.21</v>
      </c>
      <c r="H336" s="109">
        <f>F336*(1000*9.81*Collectionstorage!$G$11+Collectionstorage!$G$13*Flowrate!$F$10*1000/(2*0.02)*Pump!$B$5^2+10*1000/2*Pump!$B$5^2+Filtration!$B$6*Pump!$B$5)</f>
        <v>367348.662</v>
      </c>
      <c r="I336" s="9">
        <f>(F336*(1000*9.81*Collectionstorage!$G$11+Collectionstorage!$G$13*Flowrate!$F$10*1000/(2*0.02)*Pump!$B$5^2+10*1000/2*Pump!$B$5^2+Filtration!$B$6*Pump!$B$5)) / 0.72</f>
        <v>510206.475</v>
      </c>
      <c r="J336" s="4">
        <f t="shared" si="5"/>
        <v>7.5</v>
      </c>
      <c r="K336" s="4">
        <f t="shared" si="6"/>
        <v>15000000</v>
      </c>
      <c r="L336" s="4">
        <f t="shared" si="7"/>
        <v>15</v>
      </c>
      <c r="M336">
        <f t="shared" si="8"/>
        <v>300</v>
      </c>
      <c r="N336" s="2">
        <f>'Disinfection '!$B$4*60*60*24</f>
        <v>4320000</v>
      </c>
      <c r="O336" s="2">
        <f>E336/(Pump!$B$6*60)</f>
        <v>0.9000086355</v>
      </c>
      <c r="P336" s="4">
        <f t="shared" si="9"/>
        <v>4830206.475</v>
      </c>
    </row>
    <row r="337">
      <c r="A337" s="106">
        <v>41969.0</v>
      </c>
      <c r="B337" s="107">
        <v>43.0</v>
      </c>
      <c r="C337" s="9">
        <f t="shared" si="2"/>
        <v>4.3</v>
      </c>
      <c r="D337" s="108">
        <f t="shared" si="3"/>
        <v>4300</v>
      </c>
      <c r="E337" s="108">
        <f>IF(D337&gt;Collectionstorage!$B$11,Collectionstorage!$B$11,D337)</f>
        <v>2500</v>
      </c>
      <c r="F337" s="108">
        <f t="shared" si="4"/>
        <v>2.5</v>
      </c>
      <c r="G337" s="108">
        <f t="shared" si="11"/>
        <v>47.18</v>
      </c>
      <c r="H337" s="109">
        <f>F337*(1000*9.81*Collectionstorage!$G$11+Collectionstorage!$G$13*Flowrate!$F$10*1000/(2*0.02)*Pump!$B$5^2+10*1000/2*Pump!$B$5^2+Filtration!$B$6*Pump!$B$5)</f>
        <v>612247.77</v>
      </c>
      <c r="I337" s="9">
        <f>(F337*(1000*9.81*Collectionstorage!$G$11+Collectionstorage!$G$13*Flowrate!$F$10*1000/(2*0.02)*Pump!$B$5^2+10*1000/2*Pump!$B$5^2+Filtration!$B$6*Pump!$B$5)) / 0.72</f>
        <v>850344.1251</v>
      </c>
      <c r="J337" s="4">
        <f t="shared" si="5"/>
        <v>12.5</v>
      </c>
      <c r="K337" s="4">
        <f t="shared" si="6"/>
        <v>25000000</v>
      </c>
      <c r="L337" s="4">
        <f t="shared" si="7"/>
        <v>25</v>
      </c>
      <c r="M337">
        <f t="shared" si="8"/>
        <v>500</v>
      </c>
      <c r="N337" s="2">
        <f>'Disinfection '!$B$4*60*60*24</f>
        <v>4320000</v>
      </c>
      <c r="O337" s="2">
        <f>E337/(Pump!$B$6*60)</f>
        <v>1.500014392</v>
      </c>
      <c r="P337" s="4">
        <f t="shared" si="9"/>
        <v>5170344.125</v>
      </c>
    </row>
    <row r="338">
      <c r="A338" s="106">
        <v>41970.0</v>
      </c>
      <c r="B338" s="107">
        <v>15.0</v>
      </c>
      <c r="C338" s="9">
        <f t="shared" si="2"/>
        <v>1.5</v>
      </c>
      <c r="D338" s="108">
        <f t="shared" si="3"/>
        <v>1500</v>
      </c>
      <c r="E338" s="108">
        <f>IF(D338&gt;Collectionstorage!$B$11,Collectionstorage!$B$11,D338)</f>
        <v>1500</v>
      </c>
      <c r="F338" s="108">
        <f t="shared" si="4"/>
        <v>1.5</v>
      </c>
      <c r="G338" s="108">
        <f t="shared" si="11"/>
        <v>48.15</v>
      </c>
      <c r="H338" s="109">
        <f>F338*(1000*9.81*Collectionstorage!$G$11+Collectionstorage!$G$13*Flowrate!$F$10*1000/(2*0.02)*Pump!$B$5^2+10*1000/2*Pump!$B$5^2+Filtration!$B$6*Pump!$B$5)</f>
        <v>367348.662</v>
      </c>
      <c r="I338" s="9">
        <f>(F338*(1000*9.81*Collectionstorage!$G$11+Collectionstorage!$G$13*Flowrate!$F$10*1000/(2*0.02)*Pump!$B$5^2+10*1000/2*Pump!$B$5^2+Filtration!$B$6*Pump!$B$5)) / 0.72</f>
        <v>510206.475</v>
      </c>
      <c r="J338" s="4">
        <f t="shared" si="5"/>
        <v>7.5</v>
      </c>
      <c r="K338" s="4">
        <f t="shared" si="6"/>
        <v>15000000</v>
      </c>
      <c r="L338" s="4">
        <f t="shared" si="7"/>
        <v>15</v>
      </c>
      <c r="M338">
        <f t="shared" si="8"/>
        <v>300</v>
      </c>
      <c r="N338" s="2">
        <f>'Disinfection '!$B$4*60*60*24</f>
        <v>4320000</v>
      </c>
      <c r="O338" s="2">
        <f>E338/(Pump!$B$6*60)</f>
        <v>0.9000086355</v>
      </c>
      <c r="P338" s="4">
        <f t="shared" si="9"/>
        <v>4830206.475</v>
      </c>
    </row>
    <row r="339">
      <c r="A339" s="106">
        <v>41971.0</v>
      </c>
      <c r="B339" s="107">
        <v>0.0</v>
      </c>
      <c r="C339" s="9">
        <f t="shared" si="2"/>
        <v>0</v>
      </c>
      <c r="D339" s="108">
        <f t="shared" si="3"/>
        <v>0</v>
      </c>
      <c r="E339" s="108">
        <f>IF(D339&gt;Collectionstorage!$B$11,Collectionstorage!$B$11,D339)</f>
        <v>0</v>
      </c>
      <c r="F339" s="108">
        <f t="shared" si="4"/>
        <v>0</v>
      </c>
      <c r="G339" s="108">
        <f t="shared" si="11"/>
        <v>47.62</v>
      </c>
      <c r="H339" s="109">
        <f>F339*(1000*9.81*Collectionstorage!$G$11+Collectionstorage!$G$13*Flowrate!$F$10*1000/(2*0.02)*Pump!$B$5^2+10*1000/2*Pump!$B$5^2+Filtration!$B$6*Pump!$B$5)</f>
        <v>0</v>
      </c>
      <c r="I339" s="9">
        <f>(F339*(1000*9.81*Collectionstorage!$G$11+Collectionstorage!$G$13*Flowrate!$F$10*1000/(2*0.02)*Pump!$B$5^2+10*1000/2*Pump!$B$5^2+Filtration!$B$6*Pump!$B$5)) / 0.72</f>
        <v>0</v>
      </c>
      <c r="J339" s="4">
        <f t="shared" si="5"/>
        <v>0</v>
      </c>
      <c r="K339" s="4">
        <f t="shared" si="6"/>
        <v>0</v>
      </c>
      <c r="L339" s="4">
        <f t="shared" si="7"/>
        <v>0</v>
      </c>
      <c r="M339">
        <f t="shared" si="8"/>
        <v>0</v>
      </c>
      <c r="N339" s="2">
        <f>'Disinfection '!$B$4*60*60*24</f>
        <v>4320000</v>
      </c>
      <c r="O339" s="2">
        <f>E339/(Pump!$B$6*60)</f>
        <v>0</v>
      </c>
      <c r="P339" s="4">
        <f t="shared" si="9"/>
        <v>4320000</v>
      </c>
    </row>
    <row r="340">
      <c r="A340" s="106">
        <v>41972.0</v>
      </c>
      <c r="B340" s="107">
        <v>0.0</v>
      </c>
      <c r="C340" s="9">
        <f t="shared" si="2"/>
        <v>0</v>
      </c>
      <c r="D340" s="108">
        <f t="shared" si="3"/>
        <v>0</v>
      </c>
      <c r="E340" s="108">
        <f>IF(D340&gt;Collectionstorage!$B$11,Collectionstorage!$B$11,D340)</f>
        <v>0</v>
      </c>
      <c r="F340" s="108">
        <f t="shared" si="4"/>
        <v>0</v>
      </c>
      <c r="G340" s="108">
        <f t="shared" si="11"/>
        <v>47.09</v>
      </c>
      <c r="H340" s="109">
        <f>F340*(1000*9.81*Collectionstorage!$G$11+Collectionstorage!$G$13*Flowrate!$F$10*1000/(2*0.02)*Pump!$B$5^2+10*1000/2*Pump!$B$5^2+Filtration!$B$6*Pump!$B$5)</f>
        <v>0</v>
      </c>
      <c r="I340" s="9">
        <f>(F340*(1000*9.81*Collectionstorage!$G$11+Collectionstorage!$G$13*Flowrate!$F$10*1000/(2*0.02)*Pump!$B$5^2+10*1000/2*Pump!$B$5^2+Filtration!$B$6*Pump!$B$5)) / 0.72</f>
        <v>0</v>
      </c>
      <c r="J340" s="4">
        <f t="shared" si="5"/>
        <v>0</v>
      </c>
      <c r="K340" s="4">
        <f t="shared" si="6"/>
        <v>0</v>
      </c>
      <c r="L340" s="4">
        <f t="shared" si="7"/>
        <v>0</v>
      </c>
      <c r="M340">
        <f t="shared" si="8"/>
        <v>0</v>
      </c>
      <c r="N340" s="2">
        <f>'Disinfection '!$B$4*60*60*24</f>
        <v>4320000</v>
      </c>
      <c r="O340" s="2">
        <f>E340/(Pump!$B$6*60)</f>
        <v>0</v>
      </c>
      <c r="P340" s="4">
        <f t="shared" si="9"/>
        <v>4320000</v>
      </c>
    </row>
    <row r="341">
      <c r="A341" s="106">
        <v>41973.0</v>
      </c>
      <c r="B341" s="107">
        <v>0.0</v>
      </c>
      <c r="C341" s="9">
        <f t="shared" si="2"/>
        <v>0</v>
      </c>
      <c r="D341" s="108">
        <f t="shared" si="3"/>
        <v>0</v>
      </c>
      <c r="E341" s="108">
        <f>IF(D341&gt;Collectionstorage!$B$11,Collectionstorage!$B$11,D341)</f>
        <v>0</v>
      </c>
      <c r="F341" s="108">
        <f t="shared" si="4"/>
        <v>0</v>
      </c>
      <c r="G341" s="108">
        <f t="shared" si="11"/>
        <v>46.56</v>
      </c>
      <c r="H341" s="109">
        <f>F341*(1000*9.81*Collectionstorage!$G$11+Collectionstorage!$G$13*Flowrate!$F$10*1000/(2*0.02)*Pump!$B$5^2+10*1000/2*Pump!$B$5^2+Filtration!$B$6*Pump!$B$5)</f>
        <v>0</v>
      </c>
      <c r="I341" s="9">
        <f>(F341*(1000*9.81*Collectionstorage!$G$11+Collectionstorage!$G$13*Flowrate!$F$10*1000/(2*0.02)*Pump!$B$5^2+10*1000/2*Pump!$B$5^2+Filtration!$B$6*Pump!$B$5)) / 0.72</f>
        <v>0</v>
      </c>
      <c r="J341" s="4">
        <f t="shared" si="5"/>
        <v>0</v>
      </c>
      <c r="K341" s="4">
        <f t="shared" si="6"/>
        <v>0</v>
      </c>
      <c r="L341" s="4">
        <f t="shared" si="7"/>
        <v>0</v>
      </c>
      <c r="M341">
        <f t="shared" si="8"/>
        <v>0</v>
      </c>
      <c r="N341" s="2">
        <f>'Disinfection '!$B$4*60*60*24</f>
        <v>4320000</v>
      </c>
      <c r="O341" s="2">
        <f>E341/(Pump!$B$6*60)</f>
        <v>0</v>
      </c>
      <c r="P341" s="4">
        <f t="shared" si="9"/>
        <v>4320000</v>
      </c>
    </row>
    <row r="342">
      <c r="A342" s="106">
        <v>41974.0</v>
      </c>
      <c r="B342" s="107">
        <v>0.0</v>
      </c>
      <c r="C342" s="9">
        <f t="shared" si="2"/>
        <v>0</v>
      </c>
      <c r="D342" s="108">
        <f t="shared" si="3"/>
        <v>0</v>
      </c>
      <c r="E342" s="108">
        <f>IF(D342&gt;Collectionstorage!$B$11,Collectionstorage!$B$11,D342)</f>
        <v>0</v>
      </c>
      <c r="F342" s="108">
        <f t="shared" si="4"/>
        <v>0</v>
      </c>
      <c r="G342" s="108">
        <f t="shared" si="11"/>
        <v>46.03</v>
      </c>
      <c r="H342" s="109">
        <f>F342*(1000*9.81*Collectionstorage!$G$11+Collectionstorage!$G$13*Flowrate!$F$10*1000/(2*0.02)*Pump!$B$5^2+10*1000/2*Pump!$B$5^2+Filtration!$B$6*Pump!$B$5)</f>
        <v>0</v>
      </c>
      <c r="I342" s="9">
        <f>(F342*(1000*9.81*Collectionstorage!$G$11+Collectionstorage!$G$13*Flowrate!$F$10*1000/(2*0.02)*Pump!$B$5^2+10*1000/2*Pump!$B$5^2+Filtration!$B$6*Pump!$B$5)) / 0.72</f>
        <v>0</v>
      </c>
      <c r="J342" s="4">
        <f t="shared" si="5"/>
        <v>0</v>
      </c>
      <c r="K342" s="4">
        <f t="shared" si="6"/>
        <v>0</v>
      </c>
      <c r="L342" s="4">
        <f t="shared" si="7"/>
        <v>0</v>
      </c>
      <c r="M342">
        <f t="shared" si="8"/>
        <v>0</v>
      </c>
      <c r="N342" s="2">
        <f>'Disinfection '!$B$4*60*60*24</f>
        <v>4320000</v>
      </c>
      <c r="O342" s="2">
        <f>E342/(Pump!$B$6*60)</f>
        <v>0</v>
      </c>
      <c r="P342" s="4">
        <f t="shared" si="9"/>
        <v>4320000</v>
      </c>
    </row>
    <row r="343">
      <c r="A343" s="106">
        <v>41975.0</v>
      </c>
      <c r="B343" s="107">
        <v>0.0</v>
      </c>
      <c r="C343" s="9">
        <f t="shared" si="2"/>
        <v>0</v>
      </c>
      <c r="D343" s="108">
        <f t="shared" si="3"/>
        <v>0</v>
      </c>
      <c r="E343" s="108">
        <f>IF(D343&gt;Collectionstorage!$B$11,Collectionstorage!$B$11,D343)</f>
        <v>0</v>
      </c>
      <c r="F343" s="108">
        <f t="shared" si="4"/>
        <v>0</v>
      </c>
      <c r="G343" s="108">
        <f t="shared" si="11"/>
        <v>45.5</v>
      </c>
      <c r="H343" s="109">
        <f>F343*(1000*9.81*Collectionstorage!$G$11+Collectionstorage!$G$13*Flowrate!$F$10*1000/(2*0.02)*Pump!$B$5^2+10*1000/2*Pump!$B$5^2+Filtration!$B$6*Pump!$B$5)</f>
        <v>0</v>
      </c>
      <c r="I343" s="9">
        <f>(F343*(1000*9.81*Collectionstorage!$G$11+Collectionstorage!$G$13*Flowrate!$F$10*1000/(2*0.02)*Pump!$B$5^2+10*1000/2*Pump!$B$5^2+Filtration!$B$6*Pump!$B$5)) / 0.72</f>
        <v>0</v>
      </c>
      <c r="J343" s="4">
        <f t="shared" si="5"/>
        <v>0</v>
      </c>
      <c r="K343" s="4">
        <f t="shared" si="6"/>
        <v>0</v>
      </c>
      <c r="L343" s="4">
        <f t="shared" si="7"/>
        <v>0</v>
      </c>
      <c r="M343">
        <f t="shared" si="8"/>
        <v>0</v>
      </c>
      <c r="N343" s="2">
        <f>'Disinfection '!$B$4*60*60*24</f>
        <v>4320000</v>
      </c>
      <c r="O343" s="2">
        <f>E343/(Pump!$B$6*60)</f>
        <v>0</v>
      </c>
      <c r="P343" s="4">
        <f t="shared" si="9"/>
        <v>4320000</v>
      </c>
    </row>
    <row r="344">
      <c r="A344" s="106">
        <v>41976.0</v>
      </c>
      <c r="B344" s="107">
        <v>0.0</v>
      </c>
      <c r="C344" s="9">
        <f t="shared" si="2"/>
        <v>0</v>
      </c>
      <c r="D344" s="108">
        <f t="shared" si="3"/>
        <v>0</v>
      </c>
      <c r="E344" s="108">
        <f>IF(D344&gt;Collectionstorage!$B$11,Collectionstorage!$B$11,D344)</f>
        <v>0</v>
      </c>
      <c r="F344" s="108">
        <f t="shared" si="4"/>
        <v>0</v>
      </c>
      <c r="G344" s="108">
        <f t="shared" si="11"/>
        <v>44.97</v>
      </c>
      <c r="H344" s="109">
        <f>F344*(1000*9.81*Collectionstorage!$G$11+Collectionstorage!$G$13*Flowrate!$F$10*1000/(2*0.02)*Pump!$B$5^2+10*1000/2*Pump!$B$5^2+Filtration!$B$6*Pump!$B$5)</f>
        <v>0</v>
      </c>
      <c r="I344" s="9">
        <f>(F344*(1000*9.81*Collectionstorage!$G$11+Collectionstorage!$G$13*Flowrate!$F$10*1000/(2*0.02)*Pump!$B$5^2+10*1000/2*Pump!$B$5^2+Filtration!$B$6*Pump!$B$5)) / 0.72</f>
        <v>0</v>
      </c>
      <c r="J344" s="4">
        <f t="shared" si="5"/>
        <v>0</v>
      </c>
      <c r="K344" s="4">
        <f t="shared" si="6"/>
        <v>0</v>
      </c>
      <c r="L344" s="4">
        <f t="shared" si="7"/>
        <v>0</v>
      </c>
      <c r="M344">
        <f t="shared" si="8"/>
        <v>0</v>
      </c>
      <c r="N344" s="2">
        <f>'Disinfection '!$B$4*60*60*24</f>
        <v>4320000</v>
      </c>
      <c r="O344" s="2">
        <f>E344/(Pump!$B$6*60)</f>
        <v>0</v>
      </c>
      <c r="P344" s="4">
        <f t="shared" si="9"/>
        <v>4320000</v>
      </c>
    </row>
    <row r="345">
      <c r="A345" s="106">
        <v>41977.0</v>
      </c>
      <c r="B345" s="107">
        <v>1.2</v>
      </c>
      <c r="C345" s="9">
        <f t="shared" si="2"/>
        <v>0.12</v>
      </c>
      <c r="D345" s="108">
        <f t="shared" si="3"/>
        <v>120</v>
      </c>
      <c r="E345" s="108">
        <f>IF(D345&gt;Collectionstorage!$B$11,Collectionstorage!$B$11,D345)</f>
        <v>120</v>
      </c>
      <c r="F345" s="108">
        <f t="shared" si="4"/>
        <v>0.12</v>
      </c>
      <c r="G345" s="108">
        <f t="shared" si="11"/>
        <v>44.56</v>
      </c>
      <c r="H345" s="109">
        <f>F345*(1000*9.81*Collectionstorage!$G$11+Collectionstorage!$G$13*Flowrate!$F$10*1000/(2*0.02)*Pump!$B$5^2+10*1000/2*Pump!$B$5^2+Filtration!$B$6*Pump!$B$5)</f>
        <v>29387.89296</v>
      </c>
      <c r="I345" s="9">
        <f>(F345*(1000*9.81*Collectionstorage!$G$11+Collectionstorage!$G$13*Flowrate!$F$10*1000/(2*0.02)*Pump!$B$5^2+10*1000/2*Pump!$B$5^2+Filtration!$B$6*Pump!$B$5)) / 0.72</f>
        <v>40816.518</v>
      </c>
      <c r="J345" s="4">
        <f t="shared" si="5"/>
        <v>0.6</v>
      </c>
      <c r="K345" s="4">
        <f t="shared" si="6"/>
        <v>1200000</v>
      </c>
      <c r="L345" s="4">
        <f t="shared" si="7"/>
        <v>1.2</v>
      </c>
      <c r="M345">
        <f t="shared" si="8"/>
        <v>24</v>
      </c>
      <c r="N345" s="2">
        <f>'Disinfection '!$B$4*60*60*24</f>
        <v>4320000</v>
      </c>
      <c r="O345" s="2">
        <f>E345/(Pump!$B$6*60)</f>
        <v>0.07200069084</v>
      </c>
      <c r="P345" s="4">
        <f t="shared" si="9"/>
        <v>4360816.518</v>
      </c>
    </row>
    <row r="346">
      <c r="A346" s="106">
        <v>41978.0</v>
      </c>
      <c r="B346" s="107">
        <v>45.4</v>
      </c>
      <c r="C346" s="9">
        <f t="shared" si="2"/>
        <v>4.54</v>
      </c>
      <c r="D346" s="108">
        <f t="shared" si="3"/>
        <v>4540</v>
      </c>
      <c r="E346" s="108">
        <f>IF(D346&gt;Collectionstorage!$B$11,Collectionstorage!$B$11,D346)</f>
        <v>2500</v>
      </c>
      <c r="F346" s="108">
        <f t="shared" si="4"/>
        <v>2.5</v>
      </c>
      <c r="G346" s="108">
        <f t="shared" si="11"/>
        <v>46.53</v>
      </c>
      <c r="H346" s="109">
        <f>F346*(1000*9.81*Collectionstorage!$G$11+Collectionstorage!$G$13*Flowrate!$F$10*1000/(2*0.02)*Pump!$B$5^2+10*1000/2*Pump!$B$5^2+Filtration!$B$6*Pump!$B$5)</f>
        <v>612247.77</v>
      </c>
      <c r="I346" s="9">
        <f>(F346*(1000*9.81*Collectionstorage!$G$11+Collectionstorage!$G$13*Flowrate!$F$10*1000/(2*0.02)*Pump!$B$5^2+10*1000/2*Pump!$B$5^2+Filtration!$B$6*Pump!$B$5)) / 0.72</f>
        <v>850344.1251</v>
      </c>
      <c r="J346" s="4">
        <f t="shared" si="5"/>
        <v>12.5</v>
      </c>
      <c r="K346" s="4">
        <f t="shared" si="6"/>
        <v>25000000</v>
      </c>
      <c r="L346" s="4">
        <f t="shared" si="7"/>
        <v>25</v>
      </c>
      <c r="M346">
        <f t="shared" si="8"/>
        <v>500</v>
      </c>
      <c r="N346" s="2">
        <f>'Disinfection '!$B$4*60*60*24</f>
        <v>4320000</v>
      </c>
      <c r="O346" s="2">
        <f>E346/(Pump!$B$6*60)</f>
        <v>1.500014392</v>
      </c>
      <c r="P346" s="4">
        <f t="shared" si="9"/>
        <v>5170344.125</v>
      </c>
    </row>
    <row r="347">
      <c r="A347" s="106">
        <v>41979.0</v>
      </c>
      <c r="B347" s="107">
        <v>0.8</v>
      </c>
      <c r="C347" s="9">
        <f t="shared" si="2"/>
        <v>0.08</v>
      </c>
      <c r="D347" s="108">
        <f t="shared" si="3"/>
        <v>80</v>
      </c>
      <c r="E347" s="108">
        <f>IF(D347&gt;Collectionstorage!$B$11,Collectionstorage!$B$11,D347)</f>
        <v>80</v>
      </c>
      <c r="F347" s="108">
        <f t="shared" si="4"/>
        <v>0.08</v>
      </c>
      <c r="G347" s="108">
        <f t="shared" si="11"/>
        <v>46.08</v>
      </c>
      <c r="H347" s="109">
        <f>F347*(1000*9.81*Collectionstorage!$G$11+Collectionstorage!$G$13*Flowrate!$F$10*1000/(2*0.02)*Pump!$B$5^2+10*1000/2*Pump!$B$5^2+Filtration!$B$6*Pump!$B$5)</f>
        <v>19591.92864</v>
      </c>
      <c r="I347" s="9">
        <f>(F347*(1000*9.81*Collectionstorage!$G$11+Collectionstorage!$G$13*Flowrate!$F$10*1000/(2*0.02)*Pump!$B$5^2+10*1000/2*Pump!$B$5^2+Filtration!$B$6*Pump!$B$5)) / 0.72</f>
        <v>27211.012</v>
      </c>
      <c r="J347" s="4">
        <f t="shared" si="5"/>
        <v>0.4</v>
      </c>
      <c r="K347" s="4">
        <f t="shared" si="6"/>
        <v>800000</v>
      </c>
      <c r="L347" s="4">
        <f t="shared" si="7"/>
        <v>0.8</v>
      </c>
      <c r="M347">
        <f t="shared" si="8"/>
        <v>16</v>
      </c>
      <c r="N347" s="2">
        <f>'Disinfection '!$B$4*60*60*24</f>
        <v>4320000</v>
      </c>
      <c r="O347" s="2">
        <f>E347/(Pump!$B$6*60)</f>
        <v>0.04800046056</v>
      </c>
      <c r="P347" s="4">
        <f t="shared" si="9"/>
        <v>4347211.012</v>
      </c>
    </row>
    <row r="348">
      <c r="A348" s="106">
        <v>41980.0</v>
      </c>
      <c r="B348" s="107">
        <v>15.2</v>
      </c>
      <c r="C348" s="9">
        <f t="shared" si="2"/>
        <v>1.52</v>
      </c>
      <c r="D348" s="108">
        <f t="shared" si="3"/>
        <v>1520</v>
      </c>
      <c r="E348" s="108">
        <f>IF(D348&gt;Collectionstorage!$B$11,Collectionstorage!$B$11,D348)</f>
        <v>1520</v>
      </c>
      <c r="F348" s="108">
        <f t="shared" si="4"/>
        <v>1.52</v>
      </c>
      <c r="G348" s="108">
        <f t="shared" si="11"/>
        <v>47.07</v>
      </c>
      <c r="H348" s="109">
        <f>F348*(1000*9.81*Collectionstorage!$G$11+Collectionstorage!$G$13*Flowrate!$F$10*1000/(2*0.02)*Pump!$B$5^2+10*1000/2*Pump!$B$5^2+Filtration!$B$6*Pump!$B$5)</f>
        <v>372246.6442</v>
      </c>
      <c r="I348" s="9">
        <f>(F348*(1000*9.81*Collectionstorage!$G$11+Collectionstorage!$G$13*Flowrate!$F$10*1000/(2*0.02)*Pump!$B$5^2+10*1000/2*Pump!$B$5^2+Filtration!$B$6*Pump!$B$5)) / 0.72</f>
        <v>517009.228</v>
      </c>
      <c r="J348" s="4">
        <f t="shared" si="5"/>
        <v>7.6</v>
      </c>
      <c r="K348" s="4">
        <f t="shared" si="6"/>
        <v>15200000</v>
      </c>
      <c r="L348" s="4">
        <f t="shared" si="7"/>
        <v>15.2</v>
      </c>
      <c r="M348">
        <f t="shared" si="8"/>
        <v>304</v>
      </c>
      <c r="N348" s="2">
        <f>'Disinfection '!$B$4*60*60*24</f>
        <v>4320000</v>
      </c>
      <c r="O348" s="2">
        <f>E348/(Pump!$B$6*60)</f>
        <v>0.9120087506</v>
      </c>
      <c r="P348" s="4">
        <f t="shared" si="9"/>
        <v>4837009.228</v>
      </c>
    </row>
    <row r="349">
      <c r="A349" s="106">
        <v>41981.0</v>
      </c>
      <c r="B349" s="107">
        <v>48.6</v>
      </c>
      <c r="C349" s="9">
        <f t="shared" si="2"/>
        <v>4.86</v>
      </c>
      <c r="D349" s="108">
        <f t="shared" si="3"/>
        <v>4860</v>
      </c>
      <c r="E349" s="108">
        <f>IF(D349&gt;Collectionstorage!$B$11,Collectionstorage!$B$11,D349)</f>
        <v>2500</v>
      </c>
      <c r="F349" s="108">
        <f t="shared" si="4"/>
        <v>2.5</v>
      </c>
      <c r="G349" s="108">
        <f t="shared" si="11"/>
        <v>49.04</v>
      </c>
      <c r="H349" s="109">
        <f>F349*(1000*9.81*Collectionstorage!$G$11+Collectionstorage!$G$13*Flowrate!$F$10*1000/(2*0.02)*Pump!$B$5^2+10*1000/2*Pump!$B$5^2+Filtration!$B$6*Pump!$B$5)</f>
        <v>612247.77</v>
      </c>
      <c r="I349" s="9">
        <f>(F349*(1000*9.81*Collectionstorage!$G$11+Collectionstorage!$G$13*Flowrate!$F$10*1000/(2*0.02)*Pump!$B$5^2+10*1000/2*Pump!$B$5^2+Filtration!$B$6*Pump!$B$5)) / 0.72</f>
        <v>850344.1251</v>
      </c>
      <c r="J349" s="4">
        <f t="shared" si="5"/>
        <v>12.5</v>
      </c>
      <c r="K349" s="4">
        <f t="shared" si="6"/>
        <v>25000000</v>
      </c>
      <c r="L349" s="4">
        <f t="shared" si="7"/>
        <v>25</v>
      </c>
      <c r="M349">
        <f t="shared" si="8"/>
        <v>500</v>
      </c>
      <c r="N349" s="2">
        <f>'Disinfection '!$B$4*60*60*24</f>
        <v>4320000</v>
      </c>
      <c r="O349" s="2">
        <f>E349/(Pump!$B$6*60)</f>
        <v>1.500014392</v>
      </c>
      <c r="P349" s="4">
        <f t="shared" si="9"/>
        <v>5170344.125</v>
      </c>
    </row>
    <row r="350">
      <c r="A350" s="106">
        <v>41982.0</v>
      </c>
      <c r="B350" s="107">
        <v>34.2</v>
      </c>
      <c r="C350" s="9">
        <f t="shared" si="2"/>
        <v>3.42</v>
      </c>
      <c r="D350" s="108">
        <f t="shared" si="3"/>
        <v>3420</v>
      </c>
      <c r="E350" s="108">
        <f>IF(D350&gt;Collectionstorage!$B$11,Collectionstorage!$B$11,D350)</f>
        <v>2500</v>
      </c>
      <c r="F350" s="108">
        <f t="shared" si="4"/>
        <v>2.5</v>
      </c>
      <c r="G350" s="108">
        <f t="shared" si="11"/>
        <v>50</v>
      </c>
      <c r="H350" s="109">
        <f>F350*(1000*9.81*Collectionstorage!$G$11+Collectionstorage!$G$13*Flowrate!$F$10*1000/(2*0.02)*Pump!$B$5^2+10*1000/2*Pump!$B$5^2+Filtration!$B$6*Pump!$B$5)</f>
        <v>612247.77</v>
      </c>
      <c r="I350" s="9">
        <f>(F350*(1000*9.81*Collectionstorage!$G$11+Collectionstorage!$G$13*Flowrate!$F$10*1000/(2*0.02)*Pump!$B$5^2+10*1000/2*Pump!$B$5^2+Filtration!$B$6*Pump!$B$5)) / 0.72</f>
        <v>850344.1251</v>
      </c>
      <c r="J350" s="4">
        <f t="shared" si="5"/>
        <v>12.5</v>
      </c>
      <c r="K350" s="4">
        <f t="shared" si="6"/>
        <v>25000000</v>
      </c>
      <c r="L350" s="4">
        <f t="shared" si="7"/>
        <v>25</v>
      </c>
      <c r="M350">
        <f t="shared" si="8"/>
        <v>500</v>
      </c>
      <c r="N350" s="2">
        <f>'Disinfection '!$B$4*60*60*24</f>
        <v>4320000</v>
      </c>
      <c r="O350" s="2">
        <f>E350/(Pump!$B$6*60)</f>
        <v>1.500014392</v>
      </c>
      <c r="P350" s="4">
        <f t="shared" si="9"/>
        <v>5170344.125</v>
      </c>
    </row>
    <row r="351">
      <c r="A351" s="106">
        <v>41983.0</v>
      </c>
      <c r="B351" s="107">
        <v>4.4</v>
      </c>
      <c r="C351" s="9">
        <f t="shared" si="2"/>
        <v>0.44</v>
      </c>
      <c r="D351" s="108">
        <f t="shared" si="3"/>
        <v>440</v>
      </c>
      <c r="E351" s="108">
        <f>IF(D351&gt;Collectionstorage!$B$11,Collectionstorage!$B$11,D351)</f>
        <v>440</v>
      </c>
      <c r="F351" s="108">
        <f t="shared" si="4"/>
        <v>0.44</v>
      </c>
      <c r="G351" s="108">
        <f t="shared" si="11"/>
        <v>49.91</v>
      </c>
      <c r="H351" s="109">
        <f>F351*(1000*9.81*Collectionstorage!$G$11+Collectionstorage!$G$13*Flowrate!$F$10*1000/(2*0.02)*Pump!$B$5^2+10*1000/2*Pump!$B$5^2+Filtration!$B$6*Pump!$B$5)</f>
        <v>107755.6075</v>
      </c>
      <c r="I351" s="9">
        <f>(F351*(1000*9.81*Collectionstorage!$G$11+Collectionstorage!$G$13*Flowrate!$F$10*1000/(2*0.02)*Pump!$B$5^2+10*1000/2*Pump!$B$5^2+Filtration!$B$6*Pump!$B$5)) / 0.72</f>
        <v>149660.566</v>
      </c>
      <c r="J351" s="4">
        <f t="shared" si="5"/>
        <v>2.2</v>
      </c>
      <c r="K351" s="4">
        <f t="shared" si="6"/>
        <v>4400000</v>
      </c>
      <c r="L351" s="4">
        <f t="shared" si="7"/>
        <v>4.4</v>
      </c>
      <c r="M351">
        <f t="shared" si="8"/>
        <v>88</v>
      </c>
      <c r="N351" s="2">
        <f>'Disinfection '!$B$4*60*60*24</f>
        <v>4320000</v>
      </c>
      <c r="O351" s="2">
        <f>E351/(Pump!$B$6*60)</f>
        <v>0.2640025331</v>
      </c>
      <c r="P351" s="4">
        <f t="shared" si="9"/>
        <v>4469660.566</v>
      </c>
    </row>
    <row r="352">
      <c r="A352" s="106">
        <v>41984.0</v>
      </c>
      <c r="B352" s="107">
        <v>17.8</v>
      </c>
      <c r="C352" s="9">
        <f t="shared" si="2"/>
        <v>1.78</v>
      </c>
      <c r="D352" s="108">
        <f t="shared" si="3"/>
        <v>1780</v>
      </c>
      <c r="E352" s="108">
        <f>IF(D352&gt;Collectionstorage!$B$11,Collectionstorage!$B$11,D352)</f>
        <v>1780</v>
      </c>
      <c r="F352" s="108">
        <f t="shared" si="4"/>
        <v>1.78</v>
      </c>
      <c r="G352" s="108">
        <f t="shared" si="11"/>
        <v>50</v>
      </c>
      <c r="H352" s="109">
        <f>F352*(1000*9.81*Collectionstorage!$G$11+Collectionstorage!$G$13*Flowrate!$F$10*1000/(2*0.02)*Pump!$B$5^2+10*1000/2*Pump!$B$5^2+Filtration!$B$6*Pump!$B$5)</f>
        <v>435920.4123</v>
      </c>
      <c r="I352" s="9">
        <f>(F352*(1000*9.81*Collectionstorage!$G$11+Collectionstorage!$G$13*Flowrate!$F$10*1000/(2*0.02)*Pump!$B$5^2+10*1000/2*Pump!$B$5^2+Filtration!$B$6*Pump!$B$5)) / 0.72</f>
        <v>605445.017</v>
      </c>
      <c r="J352" s="4">
        <f t="shared" si="5"/>
        <v>8.9</v>
      </c>
      <c r="K352" s="4">
        <f t="shared" si="6"/>
        <v>17800000</v>
      </c>
      <c r="L352" s="4">
        <f t="shared" si="7"/>
        <v>17.8</v>
      </c>
      <c r="M352">
        <f t="shared" si="8"/>
        <v>356</v>
      </c>
      <c r="N352" s="2">
        <f>'Disinfection '!$B$4*60*60*24</f>
        <v>4320000</v>
      </c>
      <c r="O352" s="2">
        <f>E352/(Pump!$B$6*60)</f>
        <v>1.068010247</v>
      </c>
      <c r="P352" s="4">
        <f t="shared" si="9"/>
        <v>4925445.017</v>
      </c>
    </row>
    <row r="353">
      <c r="A353" s="106">
        <v>41985.0</v>
      </c>
      <c r="B353" s="107">
        <v>1.4</v>
      </c>
      <c r="C353" s="9">
        <f t="shared" si="2"/>
        <v>0.14</v>
      </c>
      <c r="D353" s="108">
        <f t="shared" si="3"/>
        <v>140</v>
      </c>
      <c r="E353" s="108">
        <f>IF(D353&gt;Collectionstorage!$B$11,Collectionstorage!$B$11,D353)</f>
        <v>140</v>
      </c>
      <c r="F353" s="108">
        <f t="shared" si="4"/>
        <v>0.14</v>
      </c>
      <c r="G353" s="108">
        <f t="shared" si="11"/>
        <v>49.61</v>
      </c>
      <c r="H353" s="109">
        <f>F353*(1000*9.81*Collectionstorage!$G$11+Collectionstorage!$G$13*Flowrate!$F$10*1000/(2*0.02)*Pump!$B$5^2+10*1000/2*Pump!$B$5^2+Filtration!$B$6*Pump!$B$5)</f>
        <v>34285.87512</v>
      </c>
      <c r="I353" s="9">
        <f>(F353*(1000*9.81*Collectionstorage!$G$11+Collectionstorage!$G$13*Flowrate!$F$10*1000/(2*0.02)*Pump!$B$5^2+10*1000/2*Pump!$B$5^2+Filtration!$B$6*Pump!$B$5)) / 0.72</f>
        <v>47619.271</v>
      </c>
      <c r="J353" s="4">
        <f t="shared" si="5"/>
        <v>0.7</v>
      </c>
      <c r="K353" s="4">
        <f t="shared" si="6"/>
        <v>1400000</v>
      </c>
      <c r="L353" s="4">
        <f t="shared" si="7"/>
        <v>1.4</v>
      </c>
      <c r="M353">
        <f t="shared" si="8"/>
        <v>28</v>
      </c>
      <c r="N353" s="2">
        <f>'Disinfection '!$B$4*60*60*24</f>
        <v>4320000</v>
      </c>
      <c r="O353" s="2">
        <f>E353/(Pump!$B$6*60)</f>
        <v>0.08400080598</v>
      </c>
      <c r="P353" s="4">
        <f t="shared" si="9"/>
        <v>4367619.271</v>
      </c>
    </row>
    <row r="354">
      <c r="A354" s="106">
        <v>41986.0</v>
      </c>
      <c r="B354" s="107">
        <v>1.0</v>
      </c>
      <c r="C354" s="9">
        <f t="shared" si="2"/>
        <v>0.1</v>
      </c>
      <c r="D354" s="108">
        <f t="shared" si="3"/>
        <v>100</v>
      </c>
      <c r="E354" s="108">
        <f>IF(D354&gt;Collectionstorage!$B$11,Collectionstorage!$B$11,D354)</f>
        <v>100</v>
      </c>
      <c r="F354" s="108">
        <f t="shared" si="4"/>
        <v>0.1</v>
      </c>
      <c r="G354" s="108">
        <f t="shared" si="11"/>
        <v>49.18</v>
      </c>
      <c r="H354" s="109">
        <f>F354*(1000*9.81*Collectionstorage!$G$11+Collectionstorage!$G$13*Flowrate!$F$10*1000/(2*0.02)*Pump!$B$5^2+10*1000/2*Pump!$B$5^2+Filtration!$B$6*Pump!$B$5)</f>
        <v>24489.9108</v>
      </c>
      <c r="I354" s="9">
        <f>(F354*(1000*9.81*Collectionstorage!$G$11+Collectionstorage!$G$13*Flowrate!$F$10*1000/(2*0.02)*Pump!$B$5^2+10*1000/2*Pump!$B$5^2+Filtration!$B$6*Pump!$B$5)) / 0.72</f>
        <v>34013.765</v>
      </c>
      <c r="J354" s="4">
        <f t="shared" si="5"/>
        <v>0.5</v>
      </c>
      <c r="K354" s="4">
        <f t="shared" si="6"/>
        <v>1000000</v>
      </c>
      <c r="L354" s="4">
        <f t="shared" si="7"/>
        <v>1</v>
      </c>
      <c r="M354">
        <f t="shared" si="8"/>
        <v>20</v>
      </c>
      <c r="N354" s="2">
        <f>'Disinfection '!$B$4*60*60*24</f>
        <v>4320000</v>
      </c>
      <c r="O354" s="2">
        <f>E354/(Pump!$B$6*60)</f>
        <v>0.0600005757</v>
      </c>
      <c r="P354" s="4">
        <f t="shared" si="9"/>
        <v>4354013.765</v>
      </c>
    </row>
    <row r="355">
      <c r="A355" s="106">
        <v>41987.0</v>
      </c>
      <c r="B355" s="107">
        <v>0.0</v>
      </c>
      <c r="C355" s="9">
        <f t="shared" si="2"/>
        <v>0</v>
      </c>
      <c r="D355" s="108">
        <f t="shared" si="3"/>
        <v>0</v>
      </c>
      <c r="E355" s="108">
        <f>IF(D355&gt;Collectionstorage!$B$11,Collectionstorage!$B$11,D355)</f>
        <v>0</v>
      </c>
      <c r="F355" s="108">
        <f t="shared" si="4"/>
        <v>0</v>
      </c>
      <c r="G355" s="108">
        <f t="shared" si="11"/>
        <v>48.65</v>
      </c>
      <c r="H355" s="109">
        <f>F355*(1000*9.81*Collectionstorage!$G$11+Collectionstorage!$G$13*Flowrate!$F$10*1000/(2*0.02)*Pump!$B$5^2+10*1000/2*Pump!$B$5^2+Filtration!$B$6*Pump!$B$5)</f>
        <v>0</v>
      </c>
      <c r="I355" s="9">
        <f>(F355*(1000*9.81*Collectionstorage!$G$11+Collectionstorage!$G$13*Flowrate!$F$10*1000/(2*0.02)*Pump!$B$5^2+10*1000/2*Pump!$B$5^2+Filtration!$B$6*Pump!$B$5)) / 0.72</f>
        <v>0</v>
      </c>
      <c r="J355" s="4">
        <f t="shared" si="5"/>
        <v>0</v>
      </c>
      <c r="K355" s="4">
        <f t="shared" si="6"/>
        <v>0</v>
      </c>
      <c r="L355" s="4">
        <f t="shared" si="7"/>
        <v>0</v>
      </c>
      <c r="M355">
        <f t="shared" si="8"/>
        <v>0</v>
      </c>
      <c r="N355" s="2">
        <f>'Disinfection '!$B$4*60*60*24</f>
        <v>4320000</v>
      </c>
      <c r="O355" s="2">
        <f>E355/(Pump!$B$6*60)</f>
        <v>0</v>
      </c>
      <c r="P355" s="4">
        <f t="shared" si="9"/>
        <v>4320000</v>
      </c>
    </row>
    <row r="356">
      <c r="A356" s="106">
        <v>41988.0</v>
      </c>
      <c r="B356" s="107">
        <v>9.0</v>
      </c>
      <c r="C356" s="9">
        <f t="shared" si="2"/>
        <v>0.9</v>
      </c>
      <c r="D356" s="108">
        <f t="shared" si="3"/>
        <v>900</v>
      </c>
      <c r="E356" s="108">
        <f>IF(D356&gt;Collectionstorage!$B$11,Collectionstorage!$B$11,D356)</f>
        <v>900</v>
      </c>
      <c r="F356" s="108">
        <f t="shared" si="4"/>
        <v>0.9</v>
      </c>
      <c r="G356" s="108">
        <f t="shared" si="11"/>
        <v>49.02</v>
      </c>
      <c r="H356" s="109">
        <f>F356*(1000*9.81*Collectionstorage!$G$11+Collectionstorage!$G$13*Flowrate!$F$10*1000/(2*0.02)*Pump!$B$5^2+10*1000/2*Pump!$B$5^2+Filtration!$B$6*Pump!$B$5)</f>
        <v>220409.1972</v>
      </c>
      <c r="I356" s="9">
        <f>(F356*(1000*9.81*Collectionstorage!$G$11+Collectionstorage!$G$13*Flowrate!$F$10*1000/(2*0.02)*Pump!$B$5^2+10*1000/2*Pump!$B$5^2+Filtration!$B$6*Pump!$B$5)) / 0.72</f>
        <v>306123.885</v>
      </c>
      <c r="J356" s="4">
        <f t="shared" si="5"/>
        <v>4.5</v>
      </c>
      <c r="K356" s="4">
        <f t="shared" si="6"/>
        <v>9000000</v>
      </c>
      <c r="L356" s="4">
        <f t="shared" si="7"/>
        <v>9</v>
      </c>
      <c r="M356">
        <f t="shared" si="8"/>
        <v>180</v>
      </c>
      <c r="N356" s="2">
        <f>'Disinfection '!$B$4*60*60*24</f>
        <v>4320000</v>
      </c>
      <c r="O356" s="2">
        <f>E356/(Pump!$B$6*60)</f>
        <v>0.5400051813</v>
      </c>
      <c r="P356" s="4">
        <f t="shared" si="9"/>
        <v>4626123.885</v>
      </c>
    </row>
    <row r="357">
      <c r="A357" s="106">
        <v>41989.0</v>
      </c>
      <c r="B357" s="107">
        <v>20.2</v>
      </c>
      <c r="C357" s="9">
        <f t="shared" si="2"/>
        <v>2.02</v>
      </c>
      <c r="D357" s="108">
        <f t="shared" si="3"/>
        <v>2020</v>
      </c>
      <c r="E357" s="108">
        <f>IF(D357&gt;Collectionstorage!$B$11,Collectionstorage!$B$11,D357)</f>
        <v>2020</v>
      </c>
      <c r="F357" s="108">
        <f t="shared" si="4"/>
        <v>2.02</v>
      </c>
      <c r="G357" s="108">
        <f t="shared" si="11"/>
        <v>50</v>
      </c>
      <c r="H357" s="109">
        <f>F357*(1000*9.81*Collectionstorage!$G$11+Collectionstorage!$G$13*Flowrate!$F$10*1000/(2*0.02)*Pump!$B$5^2+10*1000/2*Pump!$B$5^2+Filtration!$B$6*Pump!$B$5)</f>
        <v>494696.1982</v>
      </c>
      <c r="I357" s="9">
        <f>(F357*(1000*9.81*Collectionstorage!$G$11+Collectionstorage!$G$13*Flowrate!$F$10*1000/(2*0.02)*Pump!$B$5^2+10*1000/2*Pump!$B$5^2+Filtration!$B$6*Pump!$B$5)) / 0.72</f>
        <v>687078.0531</v>
      </c>
      <c r="J357" s="4">
        <f t="shared" si="5"/>
        <v>10.1</v>
      </c>
      <c r="K357" s="4">
        <f t="shared" si="6"/>
        <v>20200000</v>
      </c>
      <c r="L357" s="4">
        <f t="shared" si="7"/>
        <v>20.2</v>
      </c>
      <c r="M357">
        <f t="shared" si="8"/>
        <v>404</v>
      </c>
      <c r="N357" s="2">
        <f>'Disinfection '!$B$4*60*60*24</f>
        <v>4320000</v>
      </c>
      <c r="O357" s="2">
        <f>E357/(Pump!$B$6*60)</f>
        <v>1.212011629</v>
      </c>
      <c r="P357" s="4">
        <f t="shared" si="9"/>
        <v>5007078.053</v>
      </c>
    </row>
    <row r="358">
      <c r="A358" s="106">
        <v>41990.0</v>
      </c>
      <c r="B358" s="107">
        <v>0.8</v>
      </c>
      <c r="C358" s="9">
        <f t="shared" si="2"/>
        <v>0.08</v>
      </c>
      <c r="D358" s="108">
        <f t="shared" si="3"/>
        <v>80</v>
      </c>
      <c r="E358" s="108">
        <f>IF(D358&gt;Collectionstorage!$B$11,Collectionstorage!$B$11,D358)</f>
        <v>80</v>
      </c>
      <c r="F358" s="108">
        <f t="shared" si="4"/>
        <v>0.08</v>
      </c>
      <c r="G358" s="108">
        <f t="shared" si="11"/>
        <v>49.55</v>
      </c>
      <c r="H358" s="109">
        <f>F358*(1000*9.81*Collectionstorage!$G$11+Collectionstorage!$G$13*Flowrate!$F$10*1000/(2*0.02)*Pump!$B$5^2+10*1000/2*Pump!$B$5^2+Filtration!$B$6*Pump!$B$5)</f>
        <v>19591.92864</v>
      </c>
      <c r="I358" s="9">
        <f>(F358*(1000*9.81*Collectionstorage!$G$11+Collectionstorage!$G$13*Flowrate!$F$10*1000/(2*0.02)*Pump!$B$5^2+10*1000/2*Pump!$B$5^2+Filtration!$B$6*Pump!$B$5)) / 0.72</f>
        <v>27211.012</v>
      </c>
      <c r="J358" s="4">
        <f t="shared" si="5"/>
        <v>0.4</v>
      </c>
      <c r="K358" s="4">
        <f t="shared" si="6"/>
        <v>800000</v>
      </c>
      <c r="L358" s="4">
        <f t="shared" si="7"/>
        <v>0.8</v>
      </c>
      <c r="M358">
        <f t="shared" si="8"/>
        <v>16</v>
      </c>
      <c r="N358" s="2">
        <f>'Disinfection '!$B$4*60*60*24</f>
        <v>4320000</v>
      </c>
      <c r="O358" s="2">
        <f>E358/(Pump!$B$6*60)</f>
        <v>0.04800046056</v>
      </c>
      <c r="P358" s="4">
        <f t="shared" si="9"/>
        <v>4347211.012</v>
      </c>
    </row>
    <row r="359">
      <c r="A359" s="106">
        <v>41991.0</v>
      </c>
      <c r="B359" s="107">
        <v>24.6</v>
      </c>
      <c r="C359" s="9">
        <f t="shared" si="2"/>
        <v>2.46</v>
      </c>
      <c r="D359" s="108">
        <f t="shared" si="3"/>
        <v>2460</v>
      </c>
      <c r="E359" s="108">
        <f>IF(D359&gt;Collectionstorage!$B$11,Collectionstorage!$B$11,D359)</f>
        <v>2460</v>
      </c>
      <c r="F359" s="108">
        <f t="shared" si="4"/>
        <v>2.46</v>
      </c>
      <c r="G359" s="108">
        <f t="shared" si="11"/>
        <v>50</v>
      </c>
      <c r="H359" s="109">
        <f>F359*(1000*9.81*Collectionstorage!$G$11+Collectionstorage!$G$13*Flowrate!$F$10*1000/(2*0.02)*Pump!$B$5^2+10*1000/2*Pump!$B$5^2+Filtration!$B$6*Pump!$B$5)</f>
        <v>602451.8057</v>
      </c>
      <c r="I359" s="9">
        <f>(F359*(1000*9.81*Collectionstorage!$G$11+Collectionstorage!$G$13*Flowrate!$F$10*1000/(2*0.02)*Pump!$B$5^2+10*1000/2*Pump!$B$5^2+Filtration!$B$6*Pump!$B$5)) / 0.72</f>
        <v>836738.6191</v>
      </c>
      <c r="J359" s="4">
        <f t="shared" si="5"/>
        <v>12.3</v>
      </c>
      <c r="K359" s="4">
        <f t="shared" si="6"/>
        <v>24600000</v>
      </c>
      <c r="L359" s="4">
        <f t="shared" si="7"/>
        <v>24.6</v>
      </c>
      <c r="M359">
        <f t="shared" si="8"/>
        <v>492</v>
      </c>
      <c r="N359" s="2">
        <f>'Disinfection '!$B$4*60*60*24</f>
        <v>4320000</v>
      </c>
      <c r="O359" s="2">
        <f>E359/(Pump!$B$6*60)</f>
        <v>1.476014162</v>
      </c>
      <c r="P359" s="4">
        <f t="shared" si="9"/>
        <v>5156738.619</v>
      </c>
    </row>
    <row r="360">
      <c r="A360" s="106">
        <v>41992.0</v>
      </c>
      <c r="B360" s="107">
        <v>0.0</v>
      </c>
      <c r="C360" s="9">
        <f t="shared" si="2"/>
        <v>0</v>
      </c>
      <c r="D360" s="108">
        <f t="shared" si="3"/>
        <v>0</v>
      </c>
      <c r="E360" s="108">
        <f>IF(D360&gt;Collectionstorage!$B$11,Collectionstorage!$B$11,D360)</f>
        <v>0</v>
      </c>
      <c r="F360" s="108">
        <f t="shared" si="4"/>
        <v>0</v>
      </c>
      <c r="G360" s="108">
        <f t="shared" si="11"/>
        <v>49.47</v>
      </c>
      <c r="H360" s="109">
        <f>F360*(1000*9.81*Collectionstorage!$G$11+Collectionstorage!$G$13*Flowrate!$F$10*1000/(2*0.02)*Pump!$B$5^2+10*1000/2*Pump!$B$5^2+Filtration!$B$6*Pump!$B$5)</f>
        <v>0</v>
      </c>
      <c r="I360" s="9">
        <f>(F360*(1000*9.81*Collectionstorage!$G$11+Collectionstorage!$G$13*Flowrate!$F$10*1000/(2*0.02)*Pump!$B$5^2+10*1000/2*Pump!$B$5^2+Filtration!$B$6*Pump!$B$5)) / 0.72</f>
        <v>0</v>
      </c>
      <c r="J360" s="4">
        <f t="shared" si="5"/>
        <v>0</v>
      </c>
      <c r="K360" s="4">
        <f t="shared" si="6"/>
        <v>0</v>
      </c>
      <c r="L360" s="4">
        <f t="shared" si="7"/>
        <v>0</v>
      </c>
      <c r="M360">
        <f t="shared" si="8"/>
        <v>0</v>
      </c>
      <c r="N360" s="2">
        <f>'Disinfection '!$B$4*60*60*24</f>
        <v>4320000</v>
      </c>
      <c r="O360" s="2">
        <f>E360/(Pump!$B$6*60)</f>
        <v>0</v>
      </c>
      <c r="P360" s="4">
        <f t="shared" si="9"/>
        <v>4320000</v>
      </c>
    </row>
    <row r="361">
      <c r="A361" s="106">
        <v>41993.0</v>
      </c>
      <c r="B361" s="107">
        <v>0.0</v>
      </c>
      <c r="C361" s="9">
        <f t="shared" si="2"/>
        <v>0</v>
      </c>
      <c r="D361" s="108">
        <f t="shared" si="3"/>
        <v>0</v>
      </c>
      <c r="E361" s="108">
        <f>IF(D361&gt;Collectionstorage!$B$11,Collectionstorage!$B$11,D361)</f>
        <v>0</v>
      </c>
      <c r="F361" s="108">
        <f t="shared" si="4"/>
        <v>0</v>
      </c>
      <c r="G361" s="108">
        <f t="shared" si="11"/>
        <v>48.94</v>
      </c>
      <c r="H361" s="109">
        <f>F361*(1000*9.81*Collectionstorage!$G$11+Collectionstorage!$G$13*Flowrate!$F$10*1000/(2*0.02)*Pump!$B$5^2+10*1000/2*Pump!$B$5^2+Filtration!$B$6*Pump!$B$5)</f>
        <v>0</v>
      </c>
      <c r="I361" s="9">
        <f>(F361*(1000*9.81*Collectionstorage!$G$11+Collectionstorage!$G$13*Flowrate!$F$10*1000/(2*0.02)*Pump!$B$5^2+10*1000/2*Pump!$B$5^2+Filtration!$B$6*Pump!$B$5)) / 0.72</f>
        <v>0</v>
      </c>
      <c r="J361" s="4">
        <f t="shared" si="5"/>
        <v>0</v>
      </c>
      <c r="K361" s="4">
        <f t="shared" si="6"/>
        <v>0</v>
      </c>
      <c r="L361" s="4">
        <f t="shared" si="7"/>
        <v>0</v>
      </c>
      <c r="M361">
        <f t="shared" si="8"/>
        <v>0</v>
      </c>
      <c r="N361" s="2">
        <f>'Disinfection '!$B$4*60*60*24</f>
        <v>4320000</v>
      </c>
      <c r="O361" s="2">
        <f>E361/(Pump!$B$6*60)</f>
        <v>0</v>
      </c>
      <c r="P361" s="4">
        <f t="shared" si="9"/>
        <v>4320000</v>
      </c>
    </row>
    <row r="362">
      <c r="A362" s="106">
        <v>41994.0</v>
      </c>
      <c r="B362" s="107">
        <v>8.8</v>
      </c>
      <c r="C362" s="9">
        <f t="shared" si="2"/>
        <v>0.88</v>
      </c>
      <c r="D362" s="108">
        <f t="shared" si="3"/>
        <v>880</v>
      </c>
      <c r="E362" s="108">
        <f>IF(D362&gt;Collectionstorage!$B$11,Collectionstorage!$B$11,D362)</f>
        <v>880</v>
      </c>
      <c r="F362" s="108">
        <f t="shared" si="4"/>
        <v>0.88</v>
      </c>
      <c r="G362" s="108">
        <f t="shared" si="11"/>
        <v>49.29</v>
      </c>
      <c r="H362" s="109">
        <f>F362*(1000*9.81*Collectionstorage!$G$11+Collectionstorage!$G$13*Flowrate!$F$10*1000/(2*0.02)*Pump!$B$5^2+10*1000/2*Pump!$B$5^2+Filtration!$B$6*Pump!$B$5)</f>
        <v>215511.2151</v>
      </c>
      <c r="I362" s="9">
        <f>(F362*(1000*9.81*Collectionstorage!$G$11+Collectionstorage!$G$13*Flowrate!$F$10*1000/(2*0.02)*Pump!$B$5^2+10*1000/2*Pump!$B$5^2+Filtration!$B$6*Pump!$B$5)) / 0.72</f>
        <v>299321.132</v>
      </c>
      <c r="J362" s="4">
        <f t="shared" si="5"/>
        <v>4.4</v>
      </c>
      <c r="K362" s="4">
        <f t="shared" si="6"/>
        <v>8800000</v>
      </c>
      <c r="L362" s="4">
        <f t="shared" si="7"/>
        <v>8.8</v>
      </c>
      <c r="M362">
        <f t="shared" si="8"/>
        <v>176</v>
      </c>
      <c r="N362" s="2">
        <f>'Disinfection '!$B$4*60*60*24</f>
        <v>4320000</v>
      </c>
      <c r="O362" s="2">
        <f>E362/(Pump!$B$6*60)</f>
        <v>0.5280050662</v>
      </c>
      <c r="P362" s="4">
        <f t="shared" si="9"/>
        <v>4619321.132</v>
      </c>
    </row>
    <row r="363">
      <c r="A363" s="106">
        <v>41995.0</v>
      </c>
      <c r="B363" s="107">
        <v>11.6</v>
      </c>
      <c r="C363" s="9">
        <f t="shared" si="2"/>
        <v>1.16</v>
      </c>
      <c r="D363" s="108">
        <f t="shared" si="3"/>
        <v>1160</v>
      </c>
      <c r="E363" s="108">
        <f>IF(D363&gt;Collectionstorage!$B$11,Collectionstorage!$B$11,D363)</f>
        <v>1160</v>
      </c>
      <c r="F363" s="108">
        <f t="shared" si="4"/>
        <v>1.16</v>
      </c>
      <c r="G363" s="108">
        <f t="shared" si="11"/>
        <v>49.92</v>
      </c>
      <c r="H363" s="109">
        <f>F363*(1000*9.81*Collectionstorage!$G$11+Collectionstorage!$G$13*Flowrate!$F$10*1000/(2*0.02)*Pump!$B$5^2+10*1000/2*Pump!$B$5^2+Filtration!$B$6*Pump!$B$5)</f>
        <v>284082.9653</v>
      </c>
      <c r="I363" s="9">
        <f>(F363*(1000*9.81*Collectionstorage!$G$11+Collectionstorage!$G$13*Flowrate!$F$10*1000/(2*0.02)*Pump!$B$5^2+10*1000/2*Pump!$B$5^2+Filtration!$B$6*Pump!$B$5)) / 0.72</f>
        <v>394559.674</v>
      </c>
      <c r="J363" s="4">
        <f t="shared" si="5"/>
        <v>5.8</v>
      </c>
      <c r="K363" s="4">
        <f t="shared" si="6"/>
        <v>11600000</v>
      </c>
      <c r="L363" s="4">
        <f t="shared" si="7"/>
        <v>11.6</v>
      </c>
      <c r="M363">
        <f t="shared" si="8"/>
        <v>232</v>
      </c>
      <c r="N363" s="2">
        <f>'Disinfection '!$B$4*60*60*24</f>
        <v>4320000</v>
      </c>
      <c r="O363" s="2">
        <f>E363/(Pump!$B$6*60)</f>
        <v>0.6960066781</v>
      </c>
      <c r="P363" s="4">
        <f t="shared" si="9"/>
        <v>4714559.674</v>
      </c>
    </row>
    <row r="364">
      <c r="A364" s="106">
        <v>41996.0</v>
      </c>
      <c r="B364" s="107">
        <v>10.0</v>
      </c>
      <c r="C364" s="9">
        <f t="shared" si="2"/>
        <v>1</v>
      </c>
      <c r="D364" s="108">
        <f t="shared" si="3"/>
        <v>1000</v>
      </c>
      <c r="E364" s="108">
        <f>IF(D364&gt;Collectionstorage!$B$11,Collectionstorage!$B$11,D364)</f>
        <v>1000</v>
      </c>
      <c r="F364" s="108">
        <f t="shared" si="4"/>
        <v>1</v>
      </c>
      <c r="G364" s="108">
        <f t="shared" si="11"/>
        <v>50</v>
      </c>
      <c r="H364" s="109">
        <f>F364*(1000*9.81*Collectionstorage!$G$11+Collectionstorage!$G$13*Flowrate!$F$10*1000/(2*0.02)*Pump!$B$5^2+10*1000/2*Pump!$B$5^2+Filtration!$B$6*Pump!$B$5)</f>
        <v>244899.108</v>
      </c>
      <c r="I364" s="9">
        <f>(F364*(1000*9.81*Collectionstorage!$G$11+Collectionstorage!$G$13*Flowrate!$F$10*1000/(2*0.02)*Pump!$B$5^2+10*1000/2*Pump!$B$5^2+Filtration!$B$6*Pump!$B$5)) / 0.72</f>
        <v>340137.65</v>
      </c>
      <c r="J364" s="4">
        <f t="shared" si="5"/>
        <v>5</v>
      </c>
      <c r="K364" s="4">
        <f t="shared" si="6"/>
        <v>10000000</v>
      </c>
      <c r="L364" s="4">
        <f t="shared" si="7"/>
        <v>10</v>
      </c>
      <c r="M364">
        <f t="shared" si="8"/>
        <v>200</v>
      </c>
      <c r="N364" s="2">
        <f>'Disinfection '!$B$4*60*60*24</f>
        <v>4320000</v>
      </c>
      <c r="O364" s="2">
        <f>E364/(Pump!$B$6*60)</f>
        <v>0.600005757</v>
      </c>
      <c r="P364" s="4">
        <f t="shared" si="9"/>
        <v>4660137.65</v>
      </c>
    </row>
    <row r="365">
      <c r="A365" s="106">
        <v>41997.0</v>
      </c>
      <c r="B365" s="107">
        <v>2.2</v>
      </c>
      <c r="C365" s="9">
        <f t="shared" si="2"/>
        <v>0.22</v>
      </c>
      <c r="D365" s="108">
        <f t="shared" si="3"/>
        <v>220</v>
      </c>
      <c r="E365" s="108">
        <f>IF(D365&gt;Collectionstorage!$B$11,Collectionstorage!$B$11,D365)</f>
        <v>220</v>
      </c>
      <c r="F365" s="108">
        <f t="shared" si="4"/>
        <v>0.22</v>
      </c>
      <c r="G365" s="108">
        <f t="shared" si="11"/>
        <v>49.69</v>
      </c>
      <c r="H365" s="109">
        <f>F365*(1000*9.81*Collectionstorage!$G$11+Collectionstorage!$G$13*Flowrate!$F$10*1000/(2*0.02)*Pump!$B$5^2+10*1000/2*Pump!$B$5^2+Filtration!$B$6*Pump!$B$5)</f>
        <v>53877.80376</v>
      </c>
      <c r="I365" s="9">
        <f>(F365*(1000*9.81*Collectionstorage!$G$11+Collectionstorage!$G$13*Flowrate!$F$10*1000/(2*0.02)*Pump!$B$5^2+10*1000/2*Pump!$B$5^2+Filtration!$B$6*Pump!$B$5)) / 0.72</f>
        <v>74830.28301</v>
      </c>
      <c r="J365" s="4">
        <f t="shared" si="5"/>
        <v>1.1</v>
      </c>
      <c r="K365" s="4">
        <f t="shared" si="6"/>
        <v>2200000</v>
      </c>
      <c r="L365" s="4">
        <f t="shared" si="7"/>
        <v>2.2</v>
      </c>
      <c r="M365">
        <f t="shared" si="8"/>
        <v>44</v>
      </c>
      <c r="N365" s="2">
        <f>'Disinfection '!$B$4*60*60*24</f>
        <v>4320000</v>
      </c>
      <c r="O365" s="2">
        <f>E365/(Pump!$B$6*60)</f>
        <v>0.1320012665</v>
      </c>
      <c r="P365" s="4">
        <f t="shared" si="9"/>
        <v>4394830.283</v>
      </c>
    </row>
    <row r="366">
      <c r="A366" s="106">
        <v>41998.0</v>
      </c>
      <c r="B366" s="107">
        <v>0.6</v>
      </c>
      <c r="C366" s="9">
        <f t="shared" si="2"/>
        <v>0.06</v>
      </c>
      <c r="D366" s="108">
        <f t="shared" si="3"/>
        <v>60</v>
      </c>
      <c r="E366" s="108">
        <f>IF(D366&gt;Collectionstorage!$B$11,Collectionstorage!$B$11,D366)</f>
        <v>60</v>
      </c>
      <c r="F366" s="108">
        <f t="shared" si="4"/>
        <v>0.06</v>
      </c>
      <c r="G366" s="108">
        <f t="shared" si="11"/>
        <v>49.22</v>
      </c>
      <c r="H366" s="109">
        <f>F366*(1000*9.81*Collectionstorage!$G$11+Collectionstorage!$G$13*Flowrate!$F$10*1000/(2*0.02)*Pump!$B$5^2+10*1000/2*Pump!$B$5^2+Filtration!$B$6*Pump!$B$5)</f>
        <v>14693.94648</v>
      </c>
      <c r="I366" s="9">
        <f>(F366*(1000*9.81*Collectionstorage!$G$11+Collectionstorage!$G$13*Flowrate!$F$10*1000/(2*0.02)*Pump!$B$5^2+10*1000/2*Pump!$B$5^2+Filtration!$B$6*Pump!$B$5)) / 0.72</f>
        <v>20408.259</v>
      </c>
      <c r="J366" s="4">
        <f t="shared" si="5"/>
        <v>0.3</v>
      </c>
      <c r="K366" s="4">
        <f t="shared" si="6"/>
        <v>600000</v>
      </c>
      <c r="L366" s="4">
        <f t="shared" si="7"/>
        <v>0.6</v>
      </c>
      <c r="M366">
        <f t="shared" si="8"/>
        <v>12</v>
      </c>
      <c r="N366" s="2">
        <f>'Disinfection '!$B$4*60*60*24</f>
        <v>4320000</v>
      </c>
      <c r="O366" s="2">
        <f>E366/(Pump!$B$6*60)</f>
        <v>0.03600034542</v>
      </c>
      <c r="P366" s="4">
        <f t="shared" si="9"/>
        <v>4340408.259</v>
      </c>
    </row>
    <row r="367">
      <c r="A367" s="106">
        <v>41999.0</v>
      </c>
      <c r="B367" s="107">
        <v>10.2</v>
      </c>
      <c r="C367" s="9">
        <f t="shared" si="2"/>
        <v>1.02</v>
      </c>
      <c r="D367" s="108">
        <f t="shared" si="3"/>
        <v>1020</v>
      </c>
      <c r="E367" s="108">
        <f>IF(D367&gt;Collectionstorage!$B$11,Collectionstorage!$B$11,D367)</f>
        <v>1020</v>
      </c>
      <c r="F367" s="108">
        <f t="shared" si="4"/>
        <v>1.02</v>
      </c>
      <c r="G367" s="108">
        <f t="shared" si="11"/>
        <v>49.71</v>
      </c>
      <c r="H367" s="109">
        <f>F367*(1000*9.81*Collectionstorage!$G$11+Collectionstorage!$G$13*Flowrate!$F$10*1000/(2*0.02)*Pump!$B$5^2+10*1000/2*Pump!$B$5^2+Filtration!$B$6*Pump!$B$5)</f>
        <v>249797.0902</v>
      </c>
      <c r="I367" s="9">
        <f>(F367*(1000*9.81*Collectionstorage!$G$11+Collectionstorage!$G$13*Flowrate!$F$10*1000/(2*0.02)*Pump!$B$5^2+10*1000/2*Pump!$B$5^2+Filtration!$B$6*Pump!$B$5)) / 0.72</f>
        <v>346940.403</v>
      </c>
      <c r="J367" s="4">
        <f t="shared" si="5"/>
        <v>5.1</v>
      </c>
      <c r="K367" s="4">
        <f t="shared" si="6"/>
        <v>10200000</v>
      </c>
      <c r="L367" s="4">
        <f t="shared" si="7"/>
        <v>10.2</v>
      </c>
      <c r="M367">
        <f t="shared" si="8"/>
        <v>204</v>
      </c>
      <c r="N367" s="2">
        <f>'Disinfection '!$B$4*60*60*24</f>
        <v>4320000</v>
      </c>
      <c r="O367" s="2">
        <f>E367/(Pump!$B$6*60)</f>
        <v>0.6120058721</v>
      </c>
      <c r="P367" s="4">
        <f t="shared" si="9"/>
        <v>4666940.403</v>
      </c>
    </row>
    <row r="368">
      <c r="A368" s="106">
        <v>42000.0</v>
      </c>
      <c r="B368" s="107">
        <v>5.4</v>
      </c>
      <c r="C368" s="9">
        <f t="shared" si="2"/>
        <v>0.54</v>
      </c>
      <c r="D368" s="108">
        <f t="shared" si="3"/>
        <v>540</v>
      </c>
      <c r="E368" s="108">
        <f>IF(D368&gt;Collectionstorage!$B$11,Collectionstorage!$B$11,D368)</f>
        <v>540</v>
      </c>
      <c r="F368" s="108">
        <f t="shared" si="4"/>
        <v>0.54</v>
      </c>
      <c r="G368" s="108">
        <f t="shared" si="11"/>
        <v>49.72</v>
      </c>
      <c r="H368" s="109">
        <f>F368*(1000*9.81*Collectionstorage!$G$11+Collectionstorage!$G$13*Flowrate!$F$10*1000/(2*0.02)*Pump!$B$5^2+10*1000/2*Pump!$B$5^2+Filtration!$B$6*Pump!$B$5)</f>
        <v>132245.5183</v>
      </c>
      <c r="I368" s="9">
        <f>(F368*(1000*9.81*Collectionstorage!$G$11+Collectionstorage!$G$13*Flowrate!$F$10*1000/(2*0.02)*Pump!$B$5^2+10*1000/2*Pump!$B$5^2+Filtration!$B$6*Pump!$B$5)) / 0.72</f>
        <v>183674.331</v>
      </c>
      <c r="J368" s="4">
        <f t="shared" si="5"/>
        <v>2.7</v>
      </c>
      <c r="K368" s="4">
        <f t="shared" si="6"/>
        <v>5400000</v>
      </c>
      <c r="L368" s="4">
        <f t="shared" si="7"/>
        <v>5.4</v>
      </c>
      <c r="M368">
        <f t="shared" si="8"/>
        <v>108</v>
      </c>
      <c r="N368" s="2">
        <f>'Disinfection '!$B$4*60*60*24</f>
        <v>4320000</v>
      </c>
      <c r="O368" s="2">
        <f>E368/(Pump!$B$6*60)</f>
        <v>0.3240031088</v>
      </c>
      <c r="P368" s="4">
        <f t="shared" si="9"/>
        <v>4503674.331</v>
      </c>
    </row>
    <row r="369">
      <c r="A369" s="106">
        <v>42001.0</v>
      </c>
      <c r="B369" s="107">
        <v>0.0</v>
      </c>
      <c r="C369" s="9">
        <f t="shared" si="2"/>
        <v>0</v>
      </c>
      <c r="D369" s="108">
        <f t="shared" si="3"/>
        <v>0</v>
      </c>
      <c r="E369" s="108">
        <f>IF(D369&gt;Collectionstorage!$B$11,Collectionstorage!$B$11,D369)</f>
        <v>0</v>
      </c>
      <c r="F369" s="108">
        <f t="shared" si="4"/>
        <v>0</v>
      </c>
      <c r="G369" s="108">
        <f t="shared" si="11"/>
        <v>49.19</v>
      </c>
      <c r="H369" s="109">
        <f>F369*(1000*9.81*Collectionstorage!$G$11+Collectionstorage!$G$13*Flowrate!$F$10*1000/(2*0.02)*Pump!$B$5^2+10*1000/2*Pump!$B$5^2+Filtration!$B$6*Pump!$B$5)</f>
        <v>0</v>
      </c>
      <c r="I369" s="9">
        <f>(F369*(1000*9.81*Collectionstorage!$G$11+Collectionstorage!$G$13*Flowrate!$F$10*1000/(2*0.02)*Pump!$B$5^2+10*1000/2*Pump!$B$5^2+Filtration!$B$6*Pump!$B$5)) / 0.72</f>
        <v>0</v>
      </c>
      <c r="J369" s="4">
        <f t="shared" si="5"/>
        <v>0</v>
      </c>
      <c r="K369" s="4">
        <f t="shared" si="6"/>
        <v>0</v>
      </c>
      <c r="L369" s="4">
        <f t="shared" si="7"/>
        <v>0</v>
      </c>
      <c r="M369">
        <f t="shared" si="8"/>
        <v>0</v>
      </c>
      <c r="N369" s="2">
        <f>'Disinfection '!$B$4*60*60*24</f>
        <v>4320000</v>
      </c>
      <c r="O369" s="2">
        <f>E369/(Pump!$B$6*60)</f>
        <v>0</v>
      </c>
      <c r="P369" s="4">
        <f t="shared" si="9"/>
        <v>4320000</v>
      </c>
    </row>
    <row r="370">
      <c r="A370" s="106">
        <v>42002.0</v>
      </c>
      <c r="B370" s="107">
        <v>0.0</v>
      </c>
      <c r="C370" s="9">
        <f t="shared" si="2"/>
        <v>0</v>
      </c>
      <c r="D370" s="108">
        <f t="shared" si="3"/>
        <v>0</v>
      </c>
      <c r="E370" s="108">
        <f>IF(D370&gt;Collectionstorage!$B$11,Collectionstorage!$B$11,D370)</f>
        <v>0</v>
      </c>
      <c r="F370" s="108">
        <f t="shared" si="4"/>
        <v>0</v>
      </c>
      <c r="G370" s="108">
        <f t="shared" si="11"/>
        <v>48.66</v>
      </c>
      <c r="H370" s="109">
        <f>F370*(1000*9.81*Collectionstorage!$G$11+Collectionstorage!$G$13*Flowrate!$F$10*1000/(2*0.02)*Pump!$B$5^2+10*1000/2*Pump!$B$5^2+Filtration!$B$6*Pump!$B$5)</f>
        <v>0</v>
      </c>
      <c r="I370" s="9">
        <f>(F370*(1000*9.81*Collectionstorage!$G$11+Collectionstorage!$G$13*Flowrate!$F$10*1000/(2*0.02)*Pump!$B$5^2+10*1000/2*Pump!$B$5^2+Filtration!$B$6*Pump!$B$5)) / 0.72</f>
        <v>0</v>
      </c>
      <c r="J370" s="4">
        <f t="shared" si="5"/>
        <v>0</v>
      </c>
      <c r="K370" s="4">
        <f t="shared" si="6"/>
        <v>0</v>
      </c>
      <c r="L370" s="4">
        <f t="shared" si="7"/>
        <v>0</v>
      </c>
      <c r="M370">
        <f t="shared" si="8"/>
        <v>0</v>
      </c>
      <c r="N370" s="2">
        <f>'Disinfection '!$B$4*60*60*24</f>
        <v>4320000</v>
      </c>
      <c r="O370" s="2">
        <f>E370/(Pump!$B$6*60)</f>
        <v>0</v>
      </c>
      <c r="P370" s="4">
        <f t="shared" si="9"/>
        <v>4320000</v>
      </c>
    </row>
    <row r="371">
      <c r="A371" s="106">
        <v>42003.0</v>
      </c>
      <c r="B371" s="107">
        <v>0.0</v>
      </c>
      <c r="C371" s="9">
        <f t="shared" si="2"/>
        <v>0</v>
      </c>
      <c r="D371" s="108">
        <f t="shared" si="3"/>
        <v>0</v>
      </c>
      <c r="E371" s="108">
        <f>IF(D371&gt;Collectionstorage!$B$11,Collectionstorage!$B$11,D371)</f>
        <v>0</v>
      </c>
      <c r="F371" s="108">
        <f t="shared" si="4"/>
        <v>0</v>
      </c>
      <c r="G371" s="108">
        <f t="shared" si="11"/>
        <v>48.13</v>
      </c>
      <c r="H371" s="109">
        <f>F371*(1000*9.81*Collectionstorage!$G$11+Collectionstorage!$G$13*Flowrate!$F$10*1000/(2*0.02)*Pump!$B$5^2+10*1000/2*Pump!$B$5^2+Filtration!$B$6*Pump!$B$5)</f>
        <v>0</v>
      </c>
      <c r="I371" s="9">
        <f>(F371*(1000*9.81*Collectionstorage!$G$11+Collectionstorage!$G$13*Flowrate!$F$10*1000/(2*0.02)*Pump!$B$5^2+10*1000/2*Pump!$B$5^2+Filtration!$B$6*Pump!$B$5)) / 0.72</f>
        <v>0</v>
      </c>
      <c r="J371" s="4">
        <f t="shared" si="5"/>
        <v>0</v>
      </c>
      <c r="K371" s="4">
        <f t="shared" si="6"/>
        <v>0</v>
      </c>
      <c r="L371" s="4">
        <f t="shared" si="7"/>
        <v>0</v>
      </c>
      <c r="M371">
        <f t="shared" si="8"/>
        <v>0</v>
      </c>
      <c r="N371" s="2">
        <f>'Disinfection '!$B$4*60*60*24</f>
        <v>4320000</v>
      </c>
      <c r="O371" s="2">
        <f>E371/(Pump!$B$6*60)</f>
        <v>0</v>
      </c>
      <c r="P371" s="4">
        <f t="shared" si="9"/>
        <v>4320000</v>
      </c>
    </row>
    <row r="372">
      <c r="A372" s="106">
        <v>42004.0</v>
      </c>
      <c r="B372" s="107">
        <v>0.0</v>
      </c>
      <c r="C372" s="9">
        <f t="shared" si="2"/>
        <v>0</v>
      </c>
      <c r="D372" s="108">
        <f t="shared" si="3"/>
        <v>0</v>
      </c>
      <c r="E372" s="108">
        <f>IF(D372&gt;Collectionstorage!$B$11,Collectionstorage!$B$11,D372)</f>
        <v>0</v>
      </c>
      <c r="F372" s="108">
        <f t="shared" si="4"/>
        <v>0</v>
      </c>
      <c r="G372" s="108">
        <f t="shared" si="11"/>
        <v>47.6</v>
      </c>
      <c r="H372" s="109">
        <f>F372*(1000*9.81*Collectionstorage!$G$11+Collectionstorage!$G$13*Flowrate!$F$10*1000/(2*0.02)*Pump!$B$5^2+10*1000/2*Pump!$B$5^2+Filtration!$B$6*Pump!$B$5)</f>
        <v>0</v>
      </c>
      <c r="I372" s="9">
        <f>(F372*(1000*9.81*Collectionstorage!$G$11+Collectionstorage!$G$13*Flowrate!$F$10*1000/(2*0.02)*Pump!$B$5^2+10*1000/2*Pump!$B$5^2+Filtration!$B$6*Pump!$B$5)) / 0.72</f>
        <v>0</v>
      </c>
      <c r="J372" s="4">
        <f t="shared" si="5"/>
        <v>0</v>
      </c>
      <c r="K372" s="4">
        <f t="shared" si="6"/>
        <v>0</v>
      </c>
      <c r="L372" s="4">
        <f t="shared" si="7"/>
        <v>0</v>
      </c>
      <c r="M372">
        <f t="shared" si="8"/>
        <v>0</v>
      </c>
      <c r="N372" s="2">
        <f>'Disinfection '!$B$4*60*60*24</f>
        <v>4320000</v>
      </c>
      <c r="O372" s="2">
        <f>E372/(Pump!$B$6*60)</f>
        <v>0</v>
      </c>
      <c r="P372" s="4">
        <f t="shared" si="9"/>
        <v>4320000</v>
      </c>
    </row>
    <row r="373">
      <c r="A373" s="186">
        <v>42005.0</v>
      </c>
      <c r="B373" s="187">
        <v>7.8</v>
      </c>
      <c r="C373" s="188">
        <f t="shared" si="2"/>
        <v>0.78</v>
      </c>
      <c r="D373" s="189">
        <f t="shared" si="3"/>
        <v>780</v>
      </c>
      <c r="E373" s="189">
        <f>IF(D373&gt;Collectionstorage!$B$11,Collectionstorage!$B$11,D373)</f>
        <v>780</v>
      </c>
      <c r="F373" s="189">
        <f t="shared" si="4"/>
        <v>0.78</v>
      </c>
      <c r="G373" s="189">
        <f t="shared" si="11"/>
        <v>47.85</v>
      </c>
      <c r="H373" s="190">
        <f>F373*(1000*9.81*Collectionstorage!$G$11+Collectionstorage!$G$13*Flowrate!$F$10*1000/(2*0.02)*Pump!$B$5^2+10*1000/2*Pump!$B$5^2+Filtration!$B$6*Pump!$B$5)</f>
        <v>191021.3043</v>
      </c>
      <c r="I373" s="188">
        <f>(F373*(1000*9.81*Collectionstorage!$G$11+Collectionstorage!$G$13*Flowrate!$F$10*1000/(2*0.02)*Pump!$B$5^2+10*1000/2*Pump!$B$5^2+Filtration!$B$6*Pump!$B$5)) / 0.72</f>
        <v>265307.367</v>
      </c>
      <c r="J373" s="191">
        <f t="shared" si="5"/>
        <v>3.9</v>
      </c>
      <c r="K373" s="191">
        <f t="shared" si="6"/>
        <v>7800000</v>
      </c>
      <c r="L373" s="191">
        <f t="shared" si="7"/>
        <v>7.8</v>
      </c>
      <c r="M373" s="192">
        <f t="shared" si="8"/>
        <v>156</v>
      </c>
      <c r="N373" s="193">
        <f>'Disinfection '!$B$4*60*60*24</f>
        <v>4320000</v>
      </c>
      <c r="O373" s="193">
        <f>E373/(Pump!$B$6*60)</f>
        <v>0.4680044905</v>
      </c>
      <c r="P373" s="191">
        <f t="shared" si="9"/>
        <v>4585307.367</v>
      </c>
      <c r="Q373" s="4"/>
    </row>
    <row r="374">
      <c r="A374" s="194">
        <v>42006.0</v>
      </c>
      <c r="B374" s="195">
        <v>1.0</v>
      </c>
      <c r="C374" s="9">
        <f t="shared" si="2"/>
        <v>0.1</v>
      </c>
      <c r="D374" s="108">
        <f t="shared" si="3"/>
        <v>100</v>
      </c>
      <c r="E374" s="108">
        <f>IF(D374&gt;Collectionstorage!$B$11,Collectionstorage!$B$11,D374)</f>
        <v>100</v>
      </c>
      <c r="F374" s="108">
        <f t="shared" si="4"/>
        <v>0.1</v>
      </c>
      <c r="G374" s="108">
        <f t="shared" si="11"/>
        <v>47.42</v>
      </c>
      <c r="H374" s="109">
        <f>F374*(1000*9.81*Collectionstorage!$G$11+Collectionstorage!$G$13*Flowrate!$F$10*1000/(2*0.02)*Pump!$B$5^2+10*1000/2*Pump!$B$5^2+Filtration!$B$6*Pump!$B$5)</f>
        <v>24489.9108</v>
      </c>
      <c r="I374" s="9">
        <f>(F374*(1000*9.81*Collectionstorage!$G$11+Collectionstorage!$G$13*Flowrate!$F$10*1000/(2*0.02)*Pump!$B$5^2+10*1000/2*Pump!$B$5^2+Filtration!$B$6*Pump!$B$5)) / 0.72</f>
        <v>34013.765</v>
      </c>
      <c r="J374" s="4">
        <f t="shared" si="5"/>
        <v>0.5</v>
      </c>
      <c r="K374" s="4">
        <f t="shared" si="6"/>
        <v>1000000</v>
      </c>
      <c r="L374" s="4">
        <f t="shared" si="7"/>
        <v>1</v>
      </c>
      <c r="M374">
        <f t="shared" si="8"/>
        <v>20</v>
      </c>
      <c r="N374" s="2">
        <f>'Disinfection '!$B$4*60*60*24</f>
        <v>4320000</v>
      </c>
      <c r="O374" s="2">
        <f>E374/(Pump!$B$6*60)</f>
        <v>0.0600005757</v>
      </c>
      <c r="P374" s="4">
        <f t="shared" si="9"/>
        <v>4354013.765</v>
      </c>
    </row>
    <row r="375">
      <c r="A375" s="194">
        <v>42007.0</v>
      </c>
      <c r="B375" s="195">
        <v>13.4</v>
      </c>
      <c r="C375" s="9">
        <f t="shared" si="2"/>
        <v>1.34</v>
      </c>
      <c r="D375" s="108">
        <f t="shared" si="3"/>
        <v>1340</v>
      </c>
      <c r="E375" s="108">
        <f>IF(D375&gt;Collectionstorage!$B$11,Collectionstorage!$B$11,D375)</f>
        <v>1340</v>
      </c>
      <c r="F375" s="108">
        <f t="shared" si="4"/>
        <v>1.34</v>
      </c>
      <c r="G375" s="108">
        <f t="shared" si="11"/>
        <v>48.23</v>
      </c>
      <c r="H375" s="109">
        <f>F375*(1000*9.81*Collectionstorage!$G$11+Collectionstorage!$G$13*Flowrate!$F$10*1000/(2*0.02)*Pump!$B$5^2+10*1000/2*Pump!$B$5^2+Filtration!$B$6*Pump!$B$5)</f>
        <v>328164.8047</v>
      </c>
      <c r="I375" s="9">
        <f>(F375*(1000*9.81*Collectionstorage!$G$11+Collectionstorage!$G$13*Flowrate!$F$10*1000/(2*0.02)*Pump!$B$5^2+10*1000/2*Pump!$B$5^2+Filtration!$B$6*Pump!$B$5)) / 0.72</f>
        <v>455784.451</v>
      </c>
      <c r="J375" s="4">
        <f t="shared" si="5"/>
        <v>6.7</v>
      </c>
      <c r="K375" s="4">
        <f t="shared" si="6"/>
        <v>13400000</v>
      </c>
      <c r="L375" s="4">
        <f t="shared" si="7"/>
        <v>13.4</v>
      </c>
      <c r="M375">
        <f t="shared" si="8"/>
        <v>268</v>
      </c>
      <c r="N375" s="2">
        <f>'Disinfection '!$B$4*60*60*24</f>
        <v>4320000</v>
      </c>
      <c r="O375" s="2">
        <f>E375/(Pump!$B$6*60)</f>
        <v>0.8040077144</v>
      </c>
      <c r="P375" s="4">
        <f t="shared" si="9"/>
        <v>4775784.451</v>
      </c>
    </row>
    <row r="376">
      <c r="A376" s="194">
        <v>42008.0</v>
      </c>
      <c r="B376" s="195">
        <v>64.2</v>
      </c>
      <c r="C376" s="9">
        <f t="shared" si="2"/>
        <v>6.42</v>
      </c>
      <c r="D376" s="108">
        <f t="shared" si="3"/>
        <v>6420</v>
      </c>
      <c r="E376" s="108">
        <f>IF(D376&gt;Collectionstorage!$B$11,Collectionstorage!$B$11,D376)</f>
        <v>2500</v>
      </c>
      <c r="F376" s="108">
        <f t="shared" si="4"/>
        <v>2.5</v>
      </c>
      <c r="G376" s="108">
        <f t="shared" si="11"/>
        <v>50</v>
      </c>
      <c r="H376" s="109">
        <f>F376*(1000*9.81*Collectionstorage!$G$11+Collectionstorage!$G$13*Flowrate!$F$10*1000/(2*0.02)*Pump!$B$5^2+10*1000/2*Pump!$B$5^2+Filtration!$B$6*Pump!$B$5)</f>
        <v>612247.77</v>
      </c>
      <c r="I376" s="9">
        <f>(F376*(1000*9.81*Collectionstorage!$G$11+Collectionstorage!$G$13*Flowrate!$F$10*1000/(2*0.02)*Pump!$B$5^2+10*1000/2*Pump!$B$5^2+Filtration!$B$6*Pump!$B$5)) / 0.72</f>
        <v>850344.1251</v>
      </c>
      <c r="J376" s="4">
        <f t="shared" si="5"/>
        <v>12.5</v>
      </c>
      <c r="K376" s="4">
        <f t="shared" si="6"/>
        <v>25000000</v>
      </c>
      <c r="L376" s="4">
        <f t="shared" si="7"/>
        <v>25</v>
      </c>
      <c r="M376">
        <f t="shared" si="8"/>
        <v>500</v>
      </c>
      <c r="N376" s="2">
        <f>'Disinfection '!$B$4*60*60*24</f>
        <v>4320000</v>
      </c>
      <c r="O376" s="2">
        <f>E376/(Pump!$B$6*60)</f>
        <v>1.500014392</v>
      </c>
      <c r="P376" s="4">
        <f t="shared" si="9"/>
        <v>5170344.125</v>
      </c>
    </row>
    <row r="377">
      <c r="A377" s="194">
        <v>42009.0</v>
      </c>
      <c r="B377" s="195">
        <v>32.2</v>
      </c>
      <c r="C377" s="9">
        <f t="shared" si="2"/>
        <v>3.22</v>
      </c>
      <c r="D377" s="108">
        <f t="shared" si="3"/>
        <v>3220</v>
      </c>
      <c r="E377" s="108">
        <f>IF(D377&gt;Collectionstorage!$B$11,Collectionstorage!$B$11,D377)</f>
        <v>2500</v>
      </c>
      <c r="F377" s="108">
        <f t="shared" si="4"/>
        <v>2.5</v>
      </c>
      <c r="G377" s="108">
        <f t="shared" si="11"/>
        <v>50</v>
      </c>
      <c r="H377" s="109">
        <f>F377*(1000*9.81*Collectionstorage!$G$11+Collectionstorage!$G$13*Flowrate!$F$10*1000/(2*0.02)*Pump!$B$5^2+10*1000/2*Pump!$B$5^2+Filtration!$B$6*Pump!$B$5)</f>
        <v>612247.77</v>
      </c>
      <c r="I377" s="9">
        <f>(F377*(1000*9.81*Collectionstorage!$G$11+Collectionstorage!$G$13*Flowrate!$F$10*1000/(2*0.02)*Pump!$B$5^2+10*1000/2*Pump!$B$5^2+Filtration!$B$6*Pump!$B$5)) / 0.72</f>
        <v>850344.1251</v>
      </c>
      <c r="J377" s="4">
        <f t="shared" si="5"/>
        <v>12.5</v>
      </c>
      <c r="K377" s="4">
        <f t="shared" si="6"/>
        <v>25000000</v>
      </c>
      <c r="L377" s="4">
        <f t="shared" si="7"/>
        <v>25</v>
      </c>
      <c r="M377">
        <f t="shared" si="8"/>
        <v>500</v>
      </c>
      <c r="N377" s="2">
        <f>'Disinfection '!$B$4*60*60*24</f>
        <v>4320000</v>
      </c>
      <c r="O377" s="2">
        <f>E377/(Pump!$B$6*60)</f>
        <v>1.500014392</v>
      </c>
      <c r="P377" s="4">
        <f t="shared" si="9"/>
        <v>5170344.125</v>
      </c>
    </row>
    <row r="378">
      <c r="A378" s="194">
        <v>42010.0</v>
      </c>
      <c r="B378" s="195">
        <v>2.8</v>
      </c>
      <c r="C378" s="9">
        <f t="shared" si="2"/>
        <v>0.28</v>
      </c>
      <c r="D378" s="108">
        <f t="shared" si="3"/>
        <v>280</v>
      </c>
      <c r="E378" s="108">
        <f>IF(D378&gt;Collectionstorage!$B$11,Collectionstorage!$B$11,D378)</f>
        <v>280</v>
      </c>
      <c r="F378" s="108">
        <f t="shared" si="4"/>
        <v>0.28</v>
      </c>
      <c r="G378" s="108">
        <f t="shared" si="11"/>
        <v>49.75</v>
      </c>
      <c r="H378" s="109">
        <f>F378*(1000*9.81*Collectionstorage!$G$11+Collectionstorage!$G$13*Flowrate!$F$10*1000/(2*0.02)*Pump!$B$5^2+10*1000/2*Pump!$B$5^2+Filtration!$B$6*Pump!$B$5)</f>
        <v>68571.75025</v>
      </c>
      <c r="I378" s="9">
        <f>(F378*(1000*9.81*Collectionstorage!$G$11+Collectionstorage!$G$13*Flowrate!$F$10*1000/(2*0.02)*Pump!$B$5^2+10*1000/2*Pump!$B$5^2+Filtration!$B$6*Pump!$B$5)) / 0.72</f>
        <v>95238.54201</v>
      </c>
      <c r="J378" s="4">
        <f t="shared" si="5"/>
        <v>1.4</v>
      </c>
      <c r="K378" s="4">
        <f t="shared" si="6"/>
        <v>2800000</v>
      </c>
      <c r="L378" s="4">
        <f t="shared" si="7"/>
        <v>2.8</v>
      </c>
      <c r="M378">
        <f t="shared" si="8"/>
        <v>56</v>
      </c>
      <c r="N378" s="2">
        <f>'Disinfection '!$B$4*60*60*24</f>
        <v>4320000</v>
      </c>
      <c r="O378" s="2">
        <f>E378/(Pump!$B$6*60)</f>
        <v>0.168001612</v>
      </c>
      <c r="P378" s="4">
        <f t="shared" si="9"/>
        <v>4415238.542</v>
      </c>
    </row>
    <row r="379">
      <c r="A379" s="194">
        <v>42011.0</v>
      </c>
      <c r="B379" s="195">
        <v>0.0</v>
      </c>
      <c r="C379" s="9">
        <f t="shared" si="2"/>
        <v>0</v>
      </c>
      <c r="D379" s="108">
        <f t="shared" si="3"/>
        <v>0</v>
      </c>
      <c r="E379" s="108">
        <f>IF(D379&gt;Collectionstorage!$B$11,Collectionstorage!$B$11,D379)</f>
        <v>0</v>
      </c>
      <c r="F379" s="108">
        <f t="shared" si="4"/>
        <v>0</v>
      </c>
      <c r="G379" s="108">
        <f t="shared" si="11"/>
        <v>49.22</v>
      </c>
      <c r="H379" s="109">
        <f>F379*(1000*9.81*Collectionstorage!$G$11+Collectionstorage!$G$13*Flowrate!$F$10*1000/(2*0.02)*Pump!$B$5^2+10*1000/2*Pump!$B$5^2+Filtration!$B$6*Pump!$B$5)</f>
        <v>0</v>
      </c>
      <c r="I379" s="9">
        <f>(F379*(1000*9.81*Collectionstorage!$G$11+Collectionstorage!$G$13*Flowrate!$F$10*1000/(2*0.02)*Pump!$B$5^2+10*1000/2*Pump!$B$5^2+Filtration!$B$6*Pump!$B$5)) / 0.72</f>
        <v>0</v>
      </c>
      <c r="J379" s="4">
        <f t="shared" si="5"/>
        <v>0</v>
      </c>
      <c r="K379" s="4">
        <f t="shared" si="6"/>
        <v>0</v>
      </c>
      <c r="L379" s="4">
        <f t="shared" si="7"/>
        <v>0</v>
      </c>
      <c r="M379">
        <f t="shared" si="8"/>
        <v>0</v>
      </c>
      <c r="N379" s="2">
        <f>'Disinfection '!$B$4*60*60*24</f>
        <v>4320000</v>
      </c>
      <c r="O379" s="2">
        <f>E379/(Pump!$B$6*60)</f>
        <v>0</v>
      </c>
      <c r="P379" s="4">
        <f t="shared" si="9"/>
        <v>4320000</v>
      </c>
    </row>
    <row r="380">
      <c r="A380" s="194">
        <v>42012.0</v>
      </c>
      <c r="B380" s="195">
        <v>0.0</v>
      </c>
      <c r="C380" s="9">
        <f t="shared" si="2"/>
        <v>0</v>
      </c>
      <c r="D380" s="108">
        <f t="shared" si="3"/>
        <v>0</v>
      </c>
      <c r="E380" s="108">
        <f>IF(D380&gt;Collectionstorage!$B$11,Collectionstorage!$B$11,D380)</f>
        <v>0</v>
      </c>
      <c r="F380" s="108">
        <f t="shared" si="4"/>
        <v>0</v>
      </c>
      <c r="G380" s="108">
        <f t="shared" si="11"/>
        <v>48.69</v>
      </c>
      <c r="H380" s="109">
        <f>F380*(1000*9.81*Collectionstorage!$G$11+Collectionstorage!$G$13*Flowrate!$F$10*1000/(2*0.02)*Pump!$B$5^2+10*1000/2*Pump!$B$5^2+Filtration!$B$6*Pump!$B$5)</f>
        <v>0</v>
      </c>
      <c r="I380" s="9">
        <f>(F380*(1000*9.81*Collectionstorage!$G$11+Collectionstorage!$G$13*Flowrate!$F$10*1000/(2*0.02)*Pump!$B$5^2+10*1000/2*Pump!$B$5^2+Filtration!$B$6*Pump!$B$5)) / 0.72</f>
        <v>0</v>
      </c>
      <c r="J380" s="4">
        <f t="shared" si="5"/>
        <v>0</v>
      </c>
      <c r="K380" s="4">
        <f t="shared" si="6"/>
        <v>0</v>
      </c>
      <c r="L380" s="4">
        <f t="shared" si="7"/>
        <v>0</v>
      </c>
      <c r="M380">
        <f t="shared" si="8"/>
        <v>0</v>
      </c>
      <c r="N380" s="2">
        <f>'Disinfection '!$B$4*60*60*24</f>
        <v>4320000</v>
      </c>
      <c r="O380" s="2">
        <f>E380/(Pump!$B$6*60)</f>
        <v>0</v>
      </c>
      <c r="P380" s="4">
        <f t="shared" si="9"/>
        <v>4320000</v>
      </c>
    </row>
    <row r="381">
      <c r="A381" s="194">
        <v>42013.0</v>
      </c>
      <c r="B381" s="195">
        <v>0.8</v>
      </c>
      <c r="C381" s="9">
        <f t="shared" si="2"/>
        <v>0.08</v>
      </c>
      <c r="D381" s="108">
        <f t="shared" si="3"/>
        <v>80</v>
      </c>
      <c r="E381" s="108">
        <f>IF(D381&gt;Collectionstorage!$B$11,Collectionstorage!$B$11,D381)</f>
        <v>80</v>
      </c>
      <c r="F381" s="108">
        <f t="shared" si="4"/>
        <v>0.08</v>
      </c>
      <c r="G381" s="108">
        <f t="shared" si="11"/>
        <v>48.24</v>
      </c>
      <c r="H381" s="109">
        <f>F381*(1000*9.81*Collectionstorage!$G$11+Collectionstorage!$G$13*Flowrate!$F$10*1000/(2*0.02)*Pump!$B$5^2+10*1000/2*Pump!$B$5^2+Filtration!$B$6*Pump!$B$5)</f>
        <v>19591.92864</v>
      </c>
      <c r="I381" s="9">
        <f>(F381*(1000*9.81*Collectionstorage!$G$11+Collectionstorage!$G$13*Flowrate!$F$10*1000/(2*0.02)*Pump!$B$5^2+10*1000/2*Pump!$B$5^2+Filtration!$B$6*Pump!$B$5)) / 0.72</f>
        <v>27211.012</v>
      </c>
      <c r="J381" s="4">
        <f t="shared" si="5"/>
        <v>0.4</v>
      </c>
      <c r="K381" s="4">
        <f t="shared" si="6"/>
        <v>800000</v>
      </c>
      <c r="L381" s="4">
        <f t="shared" si="7"/>
        <v>0.8</v>
      </c>
      <c r="M381">
        <f t="shared" si="8"/>
        <v>16</v>
      </c>
      <c r="N381" s="2">
        <f>'Disinfection '!$B$4*60*60*24</f>
        <v>4320000</v>
      </c>
      <c r="O381" s="2">
        <f>E381/(Pump!$B$6*60)</f>
        <v>0.04800046056</v>
      </c>
      <c r="P381" s="4">
        <f t="shared" si="9"/>
        <v>4347211.012</v>
      </c>
    </row>
    <row r="382">
      <c r="A382" s="194">
        <v>42014.0</v>
      </c>
      <c r="B382" s="195">
        <v>0.0</v>
      </c>
      <c r="C382" s="9">
        <f t="shared" si="2"/>
        <v>0</v>
      </c>
      <c r="D382" s="108">
        <f t="shared" si="3"/>
        <v>0</v>
      </c>
      <c r="E382" s="108">
        <f>IF(D382&gt;Collectionstorage!$B$11,Collectionstorage!$B$11,D382)</f>
        <v>0</v>
      </c>
      <c r="F382" s="108">
        <f t="shared" si="4"/>
        <v>0</v>
      </c>
      <c r="G382" s="108">
        <f t="shared" si="11"/>
        <v>47.71</v>
      </c>
      <c r="H382" s="109">
        <f>F382*(1000*9.81*Collectionstorage!$G$11+Collectionstorage!$G$13*Flowrate!$F$10*1000/(2*0.02)*Pump!$B$5^2+10*1000/2*Pump!$B$5^2+Filtration!$B$6*Pump!$B$5)</f>
        <v>0</v>
      </c>
      <c r="I382" s="9">
        <f>(F382*(1000*9.81*Collectionstorage!$G$11+Collectionstorage!$G$13*Flowrate!$F$10*1000/(2*0.02)*Pump!$B$5^2+10*1000/2*Pump!$B$5^2+Filtration!$B$6*Pump!$B$5)) / 0.72</f>
        <v>0</v>
      </c>
      <c r="J382" s="4">
        <f t="shared" si="5"/>
        <v>0</v>
      </c>
      <c r="K382" s="4">
        <f t="shared" si="6"/>
        <v>0</v>
      </c>
      <c r="L382" s="4">
        <f t="shared" si="7"/>
        <v>0</v>
      </c>
      <c r="M382">
        <f t="shared" si="8"/>
        <v>0</v>
      </c>
      <c r="N382" s="2">
        <f>'Disinfection '!$B$4*60*60*24</f>
        <v>4320000</v>
      </c>
      <c r="O382" s="2">
        <f>E382/(Pump!$B$6*60)</f>
        <v>0</v>
      </c>
      <c r="P382" s="4">
        <f t="shared" si="9"/>
        <v>4320000</v>
      </c>
    </row>
    <row r="383">
      <c r="A383" s="194">
        <v>42015.0</v>
      </c>
      <c r="B383" s="195">
        <v>0.0</v>
      </c>
      <c r="C383" s="9">
        <f t="shared" si="2"/>
        <v>0</v>
      </c>
      <c r="D383" s="108">
        <f t="shared" si="3"/>
        <v>0</v>
      </c>
      <c r="E383" s="108">
        <f>IF(D383&gt;Collectionstorage!$B$11,Collectionstorage!$B$11,D383)</f>
        <v>0</v>
      </c>
      <c r="F383" s="108">
        <f t="shared" si="4"/>
        <v>0</v>
      </c>
      <c r="G383" s="108">
        <f t="shared" si="11"/>
        <v>47.18</v>
      </c>
      <c r="H383" s="109">
        <f>F383*(1000*9.81*Collectionstorage!$G$11+Collectionstorage!$G$13*Flowrate!$F$10*1000/(2*0.02)*Pump!$B$5^2+10*1000/2*Pump!$B$5^2+Filtration!$B$6*Pump!$B$5)</f>
        <v>0</v>
      </c>
      <c r="I383" s="9">
        <f>(F383*(1000*9.81*Collectionstorage!$G$11+Collectionstorage!$G$13*Flowrate!$F$10*1000/(2*0.02)*Pump!$B$5^2+10*1000/2*Pump!$B$5^2+Filtration!$B$6*Pump!$B$5)) / 0.72</f>
        <v>0</v>
      </c>
      <c r="J383" s="4">
        <f t="shared" si="5"/>
        <v>0</v>
      </c>
      <c r="K383" s="4">
        <f t="shared" si="6"/>
        <v>0</v>
      </c>
      <c r="L383" s="4">
        <f t="shared" si="7"/>
        <v>0</v>
      </c>
      <c r="M383">
        <f t="shared" si="8"/>
        <v>0</v>
      </c>
      <c r="N383" s="2">
        <f>'Disinfection '!$B$4*60*60*24</f>
        <v>4320000</v>
      </c>
      <c r="O383" s="2">
        <f>E383/(Pump!$B$6*60)</f>
        <v>0</v>
      </c>
      <c r="P383" s="4">
        <f t="shared" si="9"/>
        <v>4320000</v>
      </c>
    </row>
    <row r="384">
      <c r="A384" s="194">
        <v>42016.0</v>
      </c>
      <c r="B384" s="195">
        <v>0.0</v>
      </c>
      <c r="C384" s="9">
        <f t="shared" si="2"/>
        <v>0</v>
      </c>
      <c r="D384" s="108">
        <f t="shared" si="3"/>
        <v>0</v>
      </c>
      <c r="E384" s="108">
        <f>IF(D384&gt;Collectionstorage!$B$11,Collectionstorage!$B$11,D384)</f>
        <v>0</v>
      </c>
      <c r="F384" s="108">
        <f t="shared" si="4"/>
        <v>0</v>
      </c>
      <c r="G384" s="108">
        <f t="shared" si="11"/>
        <v>46.65</v>
      </c>
      <c r="H384" s="109">
        <f>F384*(1000*9.81*Collectionstorage!$G$11+Collectionstorage!$G$13*Flowrate!$F$10*1000/(2*0.02)*Pump!$B$5^2+10*1000/2*Pump!$B$5^2+Filtration!$B$6*Pump!$B$5)</f>
        <v>0</v>
      </c>
      <c r="I384" s="9">
        <f>(F384*(1000*9.81*Collectionstorage!$G$11+Collectionstorage!$G$13*Flowrate!$F$10*1000/(2*0.02)*Pump!$B$5^2+10*1000/2*Pump!$B$5^2+Filtration!$B$6*Pump!$B$5)) / 0.72</f>
        <v>0</v>
      </c>
      <c r="J384" s="4">
        <f t="shared" si="5"/>
        <v>0</v>
      </c>
      <c r="K384" s="4">
        <f t="shared" si="6"/>
        <v>0</v>
      </c>
      <c r="L384" s="4">
        <f t="shared" si="7"/>
        <v>0</v>
      </c>
      <c r="M384">
        <f t="shared" si="8"/>
        <v>0</v>
      </c>
      <c r="N384" s="2">
        <f>'Disinfection '!$B$4*60*60*24</f>
        <v>4320000</v>
      </c>
      <c r="O384" s="2">
        <f>E384/(Pump!$B$6*60)</f>
        <v>0</v>
      </c>
      <c r="P384" s="4">
        <f t="shared" si="9"/>
        <v>4320000</v>
      </c>
    </row>
    <row r="385">
      <c r="A385" s="194">
        <v>42017.0</v>
      </c>
      <c r="B385" s="195">
        <v>0.0</v>
      </c>
      <c r="C385" s="9">
        <f t="shared" si="2"/>
        <v>0</v>
      </c>
      <c r="D385" s="108">
        <f t="shared" si="3"/>
        <v>0</v>
      </c>
      <c r="E385" s="108">
        <f>IF(D385&gt;Collectionstorage!$B$11,Collectionstorage!$B$11,D385)</f>
        <v>0</v>
      </c>
      <c r="F385" s="108">
        <f t="shared" si="4"/>
        <v>0</v>
      </c>
      <c r="G385" s="108">
        <f t="shared" si="11"/>
        <v>46.12</v>
      </c>
      <c r="H385" s="109">
        <f>F385*(1000*9.81*Collectionstorage!$G$11+Collectionstorage!$G$13*Flowrate!$F$10*1000/(2*0.02)*Pump!$B$5^2+10*1000/2*Pump!$B$5^2+Filtration!$B$6*Pump!$B$5)</f>
        <v>0</v>
      </c>
      <c r="I385" s="9">
        <f>(F385*(1000*9.81*Collectionstorage!$G$11+Collectionstorage!$G$13*Flowrate!$F$10*1000/(2*0.02)*Pump!$B$5^2+10*1000/2*Pump!$B$5^2+Filtration!$B$6*Pump!$B$5)) / 0.72</f>
        <v>0</v>
      </c>
      <c r="J385" s="4">
        <f t="shared" si="5"/>
        <v>0</v>
      </c>
      <c r="K385" s="4">
        <f t="shared" si="6"/>
        <v>0</v>
      </c>
      <c r="L385" s="4">
        <f t="shared" si="7"/>
        <v>0</v>
      </c>
      <c r="M385">
        <f t="shared" si="8"/>
        <v>0</v>
      </c>
      <c r="N385" s="2">
        <f>'Disinfection '!$B$4*60*60*24</f>
        <v>4320000</v>
      </c>
      <c r="O385" s="2">
        <f>E385/(Pump!$B$6*60)</f>
        <v>0</v>
      </c>
      <c r="P385" s="4">
        <f t="shared" si="9"/>
        <v>4320000</v>
      </c>
    </row>
    <row r="386">
      <c r="A386" s="194">
        <v>42018.0</v>
      </c>
      <c r="B386" s="195">
        <v>0.4</v>
      </c>
      <c r="C386" s="9">
        <f t="shared" si="2"/>
        <v>0.04</v>
      </c>
      <c r="D386" s="108">
        <f t="shared" si="3"/>
        <v>40</v>
      </c>
      <c r="E386" s="108">
        <f>IF(D386&gt;Collectionstorage!$B$11,Collectionstorage!$B$11,D386)</f>
        <v>40</v>
      </c>
      <c r="F386" s="108">
        <f t="shared" si="4"/>
        <v>0.04</v>
      </c>
      <c r="G386" s="108">
        <f t="shared" si="11"/>
        <v>45.63</v>
      </c>
      <c r="H386" s="109">
        <f>F386*(1000*9.81*Collectionstorage!$G$11+Collectionstorage!$G$13*Flowrate!$F$10*1000/(2*0.02)*Pump!$B$5^2+10*1000/2*Pump!$B$5^2+Filtration!$B$6*Pump!$B$5)</f>
        <v>9795.964321</v>
      </c>
      <c r="I386" s="9">
        <f>(F386*(1000*9.81*Collectionstorage!$G$11+Collectionstorage!$G$13*Flowrate!$F$10*1000/(2*0.02)*Pump!$B$5^2+10*1000/2*Pump!$B$5^2+Filtration!$B$6*Pump!$B$5)) / 0.72</f>
        <v>13605.506</v>
      </c>
      <c r="J386" s="4">
        <f t="shared" si="5"/>
        <v>0.2</v>
      </c>
      <c r="K386" s="4">
        <f t="shared" si="6"/>
        <v>400000</v>
      </c>
      <c r="L386" s="4">
        <f t="shared" si="7"/>
        <v>0.4</v>
      </c>
      <c r="M386">
        <f t="shared" si="8"/>
        <v>8</v>
      </c>
      <c r="N386" s="2">
        <f>'Disinfection '!$B$4*60*60*24</f>
        <v>4320000</v>
      </c>
      <c r="O386" s="2">
        <f>E386/(Pump!$B$6*60)</f>
        <v>0.02400023028</v>
      </c>
      <c r="P386" s="4">
        <f t="shared" si="9"/>
        <v>4333605.506</v>
      </c>
    </row>
    <row r="387">
      <c r="A387" s="194">
        <v>42019.0</v>
      </c>
      <c r="B387" s="195">
        <v>35.4</v>
      </c>
      <c r="C387" s="9">
        <f t="shared" si="2"/>
        <v>3.54</v>
      </c>
      <c r="D387" s="108">
        <f t="shared" si="3"/>
        <v>3540</v>
      </c>
      <c r="E387" s="108">
        <f>IF(D387&gt;Collectionstorage!$B$11,Collectionstorage!$B$11,D387)</f>
        <v>2500</v>
      </c>
      <c r="F387" s="108">
        <f t="shared" si="4"/>
        <v>2.5</v>
      </c>
      <c r="G387" s="108">
        <f t="shared" si="11"/>
        <v>47.6</v>
      </c>
      <c r="H387" s="109">
        <f>F387*(1000*9.81*Collectionstorage!$G$11+Collectionstorage!$G$13*Flowrate!$F$10*1000/(2*0.02)*Pump!$B$5^2+10*1000/2*Pump!$B$5^2+Filtration!$B$6*Pump!$B$5)</f>
        <v>612247.77</v>
      </c>
      <c r="I387" s="9">
        <f>(F387*(1000*9.81*Collectionstorage!$G$11+Collectionstorage!$G$13*Flowrate!$F$10*1000/(2*0.02)*Pump!$B$5^2+10*1000/2*Pump!$B$5^2+Filtration!$B$6*Pump!$B$5)) / 0.72</f>
        <v>850344.1251</v>
      </c>
      <c r="J387" s="4">
        <f t="shared" si="5"/>
        <v>12.5</v>
      </c>
      <c r="K387" s="4">
        <f t="shared" si="6"/>
        <v>25000000</v>
      </c>
      <c r="L387" s="4">
        <f t="shared" si="7"/>
        <v>25</v>
      </c>
      <c r="M387">
        <f t="shared" si="8"/>
        <v>500</v>
      </c>
      <c r="N387" s="2">
        <f>'Disinfection '!$B$4*60*60*24</f>
        <v>4320000</v>
      </c>
      <c r="O387" s="2">
        <f>E387/(Pump!$B$6*60)</f>
        <v>1.500014392</v>
      </c>
      <c r="P387" s="4">
        <f t="shared" si="9"/>
        <v>5170344.125</v>
      </c>
    </row>
    <row r="388">
      <c r="A388" s="194">
        <v>42020.0</v>
      </c>
      <c r="B388" s="195">
        <v>6.0</v>
      </c>
      <c r="C388" s="9">
        <f t="shared" si="2"/>
        <v>0.6</v>
      </c>
      <c r="D388" s="108">
        <f t="shared" si="3"/>
        <v>600</v>
      </c>
      <c r="E388" s="108">
        <f>IF(D388&gt;Collectionstorage!$B$11,Collectionstorage!$B$11,D388)</f>
        <v>600</v>
      </c>
      <c r="F388" s="108">
        <f t="shared" si="4"/>
        <v>0.6</v>
      </c>
      <c r="G388" s="108">
        <f t="shared" si="11"/>
        <v>47.67</v>
      </c>
      <c r="H388" s="109">
        <f>F388*(1000*9.81*Collectionstorage!$G$11+Collectionstorage!$G$13*Flowrate!$F$10*1000/(2*0.02)*Pump!$B$5^2+10*1000/2*Pump!$B$5^2+Filtration!$B$6*Pump!$B$5)</f>
        <v>146939.4648</v>
      </c>
      <c r="I388" s="9">
        <f>(F388*(1000*9.81*Collectionstorage!$G$11+Collectionstorage!$G$13*Flowrate!$F$10*1000/(2*0.02)*Pump!$B$5^2+10*1000/2*Pump!$B$5^2+Filtration!$B$6*Pump!$B$5)) / 0.72</f>
        <v>204082.59</v>
      </c>
      <c r="J388" s="4">
        <f t="shared" si="5"/>
        <v>3</v>
      </c>
      <c r="K388" s="4">
        <f t="shared" si="6"/>
        <v>6000000</v>
      </c>
      <c r="L388" s="4">
        <f t="shared" si="7"/>
        <v>6</v>
      </c>
      <c r="M388">
        <f t="shared" si="8"/>
        <v>120</v>
      </c>
      <c r="N388" s="2">
        <f>'Disinfection '!$B$4*60*60*24</f>
        <v>4320000</v>
      </c>
      <c r="O388" s="2">
        <f>E388/(Pump!$B$6*60)</f>
        <v>0.3600034542</v>
      </c>
      <c r="P388" s="4">
        <f t="shared" si="9"/>
        <v>4524082.59</v>
      </c>
    </row>
    <row r="389">
      <c r="A389" s="194">
        <v>42021.0</v>
      </c>
      <c r="B389" s="195">
        <v>20.4</v>
      </c>
      <c r="C389" s="9">
        <f t="shared" si="2"/>
        <v>2.04</v>
      </c>
      <c r="D389" s="108">
        <f t="shared" si="3"/>
        <v>2040</v>
      </c>
      <c r="E389" s="108">
        <f>IF(D389&gt;Collectionstorage!$B$11,Collectionstorage!$B$11,D389)</f>
        <v>2040</v>
      </c>
      <c r="F389" s="108">
        <f t="shared" si="4"/>
        <v>2.04</v>
      </c>
      <c r="G389" s="108">
        <f t="shared" si="11"/>
        <v>49.18</v>
      </c>
      <c r="H389" s="109">
        <f>F389*(1000*9.81*Collectionstorage!$G$11+Collectionstorage!$G$13*Flowrate!$F$10*1000/(2*0.02)*Pump!$B$5^2+10*1000/2*Pump!$B$5^2+Filtration!$B$6*Pump!$B$5)</f>
        <v>499594.1804</v>
      </c>
      <c r="I389" s="9">
        <f>(F389*(1000*9.81*Collectionstorage!$G$11+Collectionstorage!$G$13*Flowrate!$F$10*1000/(2*0.02)*Pump!$B$5^2+10*1000/2*Pump!$B$5^2+Filtration!$B$6*Pump!$B$5)) / 0.72</f>
        <v>693880.8061</v>
      </c>
      <c r="J389" s="4">
        <f t="shared" si="5"/>
        <v>10.2</v>
      </c>
      <c r="K389" s="4">
        <f t="shared" si="6"/>
        <v>20400000</v>
      </c>
      <c r="L389" s="4">
        <f t="shared" si="7"/>
        <v>20.4</v>
      </c>
      <c r="M389">
        <f t="shared" si="8"/>
        <v>408</v>
      </c>
      <c r="N389" s="2">
        <f>'Disinfection '!$B$4*60*60*24</f>
        <v>4320000</v>
      </c>
      <c r="O389" s="2">
        <f>E389/(Pump!$B$6*60)</f>
        <v>1.224011744</v>
      </c>
      <c r="P389" s="4">
        <f t="shared" si="9"/>
        <v>5013880.806</v>
      </c>
    </row>
    <row r="390">
      <c r="A390" s="194">
        <v>42022.0</v>
      </c>
      <c r="B390" s="195">
        <v>16.6</v>
      </c>
      <c r="C390" s="9">
        <f t="shared" si="2"/>
        <v>1.66</v>
      </c>
      <c r="D390" s="108">
        <f t="shared" si="3"/>
        <v>1660</v>
      </c>
      <c r="E390" s="108">
        <f>IF(D390&gt;Collectionstorage!$B$11,Collectionstorage!$B$11,D390)</f>
        <v>1660</v>
      </c>
      <c r="F390" s="108">
        <f t="shared" si="4"/>
        <v>1.66</v>
      </c>
      <c r="G390" s="108">
        <f t="shared" si="11"/>
        <v>50</v>
      </c>
      <c r="H390" s="109">
        <f>F390*(1000*9.81*Collectionstorage!$G$11+Collectionstorage!$G$13*Flowrate!$F$10*1000/(2*0.02)*Pump!$B$5^2+10*1000/2*Pump!$B$5^2+Filtration!$B$6*Pump!$B$5)</f>
        <v>406532.5193</v>
      </c>
      <c r="I390" s="9">
        <f>(F390*(1000*9.81*Collectionstorage!$G$11+Collectionstorage!$G$13*Flowrate!$F$10*1000/(2*0.02)*Pump!$B$5^2+10*1000/2*Pump!$B$5^2+Filtration!$B$6*Pump!$B$5)) / 0.72</f>
        <v>564628.499</v>
      </c>
      <c r="J390" s="4">
        <f t="shared" si="5"/>
        <v>8.3</v>
      </c>
      <c r="K390" s="4">
        <f t="shared" si="6"/>
        <v>16600000</v>
      </c>
      <c r="L390" s="4">
        <f t="shared" si="7"/>
        <v>16.6</v>
      </c>
      <c r="M390">
        <f t="shared" si="8"/>
        <v>332</v>
      </c>
      <c r="N390" s="2">
        <f>'Disinfection '!$B$4*60*60*24</f>
        <v>4320000</v>
      </c>
      <c r="O390" s="2">
        <f>E390/(Pump!$B$6*60)</f>
        <v>0.9960095566</v>
      </c>
      <c r="P390" s="4">
        <f t="shared" si="9"/>
        <v>4884628.499</v>
      </c>
    </row>
    <row r="391">
      <c r="A391" s="194">
        <v>42023.0</v>
      </c>
      <c r="B391" s="195">
        <v>2.6</v>
      </c>
      <c r="C391" s="9">
        <f t="shared" si="2"/>
        <v>0.26</v>
      </c>
      <c r="D391" s="108">
        <f t="shared" si="3"/>
        <v>260</v>
      </c>
      <c r="E391" s="108">
        <f>IF(D391&gt;Collectionstorage!$B$11,Collectionstorage!$B$11,D391)</f>
        <v>260</v>
      </c>
      <c r="F391" s="108">
        <f t="shared" si="4"/>
        <v>0.26</v>
      </c>
      <c r="G391" s="108">
        <f t="shared" si="11"/>
        <v>49.73</v>
      </c>
      <c r="H391" s="109">
        <f>F391*(1000*9.81*Collectionstorage!$G$11+Collectionstorage!$G$13*Flowrate!$F$10*1000/(2*0.02)*Pump!$B$5^2+10*1000/2*Pump!$B$5^2+Filtration!$B$6*Pump!$B$5)</f>
        <v>63673.76808</v>
      </c>
      <c r="I391" s="9">
        <f>(F391*(1000*9.81*Collectionstorage!$G$11+Collectionstorage!$G$13*Flowrate!$F$10*1000/(2*0.02)*Pump!$B$5^2+10*1000/2*Pump!$B$5^2+Filtration!$B$6*Pump!$B$5)) / 0.72</f>
        <v>88435.78901</v>
      </c>
      <c r="J391" s="4">
        <f t="shared" si="5"/>
        <v>1.3</v>
      </c>
      <c r="K391" s="4">
        <f t="shared" si="6"/>
        <v>2600000</v>
      </c>
      <c r="L391" s="4">
        <f t="shared" si="7"/>
        <v>2.6</v>
      </c>
      <c r="M391">
        <f t="shared" si="8"/>
        <v>52</v>
      </c>
      <c r="N391" s="2">
        <f>'Disinfection '!$B$4*60*60*24</f>
        <v>4320000</v>
      </c>
      <c r="O391" s="2">
        <f>E391/(Pump!$B$6*60)</f>
        <v>0.1560014968</v>
      </c>
      <c r="P391" s="4">
        <f t="shared" si="9"/>
        <v>4408435.789</v>
      </c>
    </row>
    <row r="392">
      <c r="A392" s="194">
        <v>42024.0</v>
      </c>
      <c r="B392" s="195">
        <v>0.4</v>
      </c>
      <c r="C392" s="9">
        <f t="shared" si="2"/>
        <v>0.04</v>
      </c>
      <c r="D392" s="108">
        <f t="shared" si="3"/>
        <v>40</v>
      </c>
      <c r="E392" s="108">
        <f>IF(D392&gt;Collectionstorage!$B$11,Collectionstorage!$B$11,D392)</f>
        <v>40</v>
      </c>
      <c r="F392" s="108">
        <f t="shared" si="4"/>
        <v>0.04</v>
      </c>
      <c r="G392" s="108">
        <f t="shared" si="11"/>
        <v>49.24</v>
      </c>
      <c r="H392" s="109">
        <f>F392*(1000*9.81*Collectionstorage!$G$11+Collectionstorage!$G$13*Flowrate!$F$10*1000/(2*0.02)*Pump!$B$5^2+10*1000/2*Pump!$B$5^2+Filtration!$B$6*Pump!$B$5)</f>
        <v>9795.964321</v>
      </c>
      <c r="I392" s="9">
        <f>(F392*(1000*9.81*Collectionstorage!$G$11+Collectionstorage!$G$13*Flowrate!$F$10*1000/(2*0.02)*Pump!$B$5^2+10*1000/2*Pump!$B$5^2+Filtration!$B$6*Pump!$B$5)) / 0.72</f>
        <v>13605.506</v>
      </c>
      <c r="J392" s="4">
        <f t="shared" si="5"/>
        <v>0.2</v>
      </c>
      <c r="K392" s="4">
        <f t="shared" si="6"/>
        <v>400000</v>
      </c>
      <c r="L392" s="4">
        <f t="shared" si="7"/>
        <v>0.4</v>
      </c>
      <c r="M392">
        <f t="shared" si="8"/>
        <v>8</v>
      </c>
      <c r="N392" s="2">
        <f>'Disinfection '!$B$4*60*60*24</f>
        <v>4320000</v>
      </c>
      <c r="O392" s="2">
        <f>E392/(Pump!$B$6*60)</f>
        <v>0.02400023028</v>
      </c>
      <c r="P392" s="4">
        <f t="shared" si="9"/>
        <v>4333605.506</v>
      </c>
    </row>
    <row r="393">
      <c r="A393" s="194">
        <v>42025.0</v>
      </c>
      <c r="B393" s="195">
        <v>18.4</v>
      </c>
      <c r="C393" s="9">
        <f t="shared" si="2"/>
        <v>1.84</v>
      </c>
      <c r="D393" s="108">
        <f t="shared" si="3"/>
        <v>1840</v>
      </c>
      <c r="E393" s="108">
        <f>IF(D393&gt;Collectionstorage!$B$11,Collectionstorage!$B$11,D393)</f>
        <v>1840</v>
      </c>
      <c r="F393" s="108">
        <f t="shared" si="4"/>
        <v>1.84</v>
      </c>
      <c r="G393" s="108">
        <f t="shared" si="11"/>
        <v>50</v>
      </c>
      <c r="H393" s="109">
        <f>F393*(1000*9.81*Collectionstorage!$G$11+Collectionstorage!$G$13*Flowrate!$F$10*1000/(2*0.02)*Pump!$B$5^2+10*1000/2*Pump!$B$5^2+Filtration!$B$6*Pump!$B$5)</f>
        <v>450614.3588</v>
      </c>
      <c r="I393" s="9">
        <f>(F393*(1000*9.81*Collectionstorage!$G$11+Collectionstorage!$G$13*Flowrate!$F$10*1000/(2*0.02)*Pump!$B$5^2+10*1000/2*Pump!$B$5^2+Filtration!$B$6*Pump!$B$5)) / 0.72</f>
        <v>625853.276</v>
      </c>
      <c r="J393" s="4">
        <f t="shared" si="5"/>
        <v>9.2</v>
      </c>
      <c r="K393" s="4">
        <f t="shared" si="6"/>
        <v>18400000</v>
      </c>
      <c r="L393" s="4">
        <f t="shared" si="7"/>
        <v>18.4</v>
      </c>
      <c r="M393">
        <f t="shared" si="8"/>
        <v>368</v>
      </c>
      <c r="N393" s="2">
        <f>'Disinfection '!$B$4*60*60*24</f>
        <v>4320000</v>
      </c>
      <c r="O393" s="2">
        <f>E393/(Pump!$B$6*60)</f>
        <v>1.104010593</v>
      </c>
      <c r="P393" s="4">
        <f t="shared" si="9"/>
        <v>4945853.276</v>
      </c>
    </row>
    <row r="394">
      <c r="A394" s="194">
        <v>42026.0</v>
      </c>
      <c r="B394" s="195">
        <v>14.0</v>
      </c>
      <c r="C394" s="9">
        <f t="shared" si="2"/>
        <v>1.4</v>
      </c>
      <c r="D394" s="108">
        <f t="shared" si="3"/>
        <v>1400</v>
      </c>
      <c r="E394" s="108">
        <f>IF(D394&gt;Collectionstorage!$B$11,Collectionstorage!$B$11,D394)</f>
        <v>1400</v>
      </c>
      <c r="F394" s="108">
        <f t="shared" si="4"/>
        <v>1.4</v>
      </c>
      <c r="G394" s="108">
        <f t="shared" si="11"/>
        <v>50</v>
      </c>
      <c r="H394" s="109">
        <f>F394*(1000*9.81*Collectionstorage!$G$11+Collectionstorage!$G$13*Flowrate!$F$10*1000/(2*0.02)*Pump!$B$5^2+10*1000/2*Pump!$B$5^2+Filtration!$B$6*Pump!$B$5)</f>
        <v>342858.7512</v>
      </c>
      <c r="I394" s="9">
        <f>(F394*(1000*9.81*Collectionstorage!$G$11+Collectionstorage!$G$13*Flowrate!$F$10*1000/(2*0.02)*Pump!$B$5^2+10*1000/2*Pump!$B$5^2+Filtration!$B$6*Pump!$B$5)) / 0.72</f>
        <v>476192.71</v>
      </c>
      <c r="J394" s="4">
        <f t="shared" si="5"/>
        <v>7</v>
      </c>
      <c r="K394" s="4">
        <f t="shared" si="6"/>
        <v>14000000</v>
      </c>
      <c r="L394" s="4">
        <f t="shared" si="7"/>
        <v>14</v>
      </c>
      <c r="M394">
        <f t="shared" si="8"/>
        <v>280</v>
      </c>
      <c r="N394" s="2">
        <f>'Disinfection '!$B$4*60*60*24</f>
        <v>4320000</v>
      </c>
      <c r="O394" s="2">
        <f>E394/(Pump!$B$6*60)</f>
        <v>0.8400080598</v>
      </c>
      <c r="P394" s="4">
        <f t="shared" si="9"/>
        <v>4796192.71</v>
      </c>
    </row>
    <row r="395">
      <c r="A395" s="194">
        <v>42027.0</v>
      </c>
      <c r="B395" s="195">
        <v>90.8</v>
      </c>
      <c r="C395" s="9">
        <f t="shared" si="2"/>
        <v>9.08</v>
      </c>
      <c r="D395" s="108">
        <f t="shared" si="3"/>
        <v>9080</v>
      </c>
      <c r="E395" s="108">
        <f>IF(D395&gt;Collectionstorage!$B$11,Collectionstorage!$B$11,D395)</f>
        <v>2500</v>
      </c>
      <c r="F395" s="108">
        <f t="shared" si="4"/>
        <v>2.5</v>
      </c>
      <c r="G395" s="108">
        <f t="shared" si="11"/>
        <v>50</v>
      </c>
      <c r="H395" s="109">
        <f>F395*(1000*9.81*Collectionstorage!$G$11+Collectionstorage!$G$13*Flowrate!$F$10*1000/(2*0.02)*Pump!$B$5^2+10*1000/2*Pump!$B$5^2+Filtration!$B$6*Pump!$B$5)</f>
        <v>612247.77</v>
      </c>
      <c r="I395" s="9">
        <f>(F395*(1000*9.81*Collectionstorage!$G$11+Collectionstorage!$G$13*Flowrate!$F$10*1000/(2*0.02)*Pump!$B$5^2+10*1000/2*Pump!$B$5^2+Filtration!$B$6*Pump!$B$5)) / 0.72</f>
        <v>850344.1251</v>
      </c>
      <c r="J395" s="4">
        <f t="shared" si="5"/>
        <v>12.5</v>
      </c>
      <c r="K395" s="4">
        <f t="shared" si="6"/>
        <v>25000000</v>
      </c>
      <c r="L395" s="4">
        <f t="shared" si="7"/>
        <v>25</v>
      </c>
      <c r="M395">
        <f t="shared" si="8"/>
        <v>500</v>
      </c>
      <c r="N395" s="2">
        <f>'Disinfection '!$B$4*60*60*24</f>
        <v>4320000</v>
      </c>
      <c r="O395" s="2">
        <f>E395/(Pump!$B$6*60)</f>
        <v>1.500014392</v>
      </c>
      <c r="P395" s="4">
        <f t="shared" si="9"/>
        <v>5170344.125</v>
      </c>
    </row>
    <row r="396">
      <c r="A396" s="194">
        <v>42028.0</v>
      </c>
      <c r="B396" s="195">
        <v>40.0</v>
      </c>
      <c r="C396" s="9">
        <f t="shared" si="2"/>
        <v>4</v>
      </c>
      <c r="D396" s="108">
        <f t="shared" si="3"/>
        <v>4000</v>
      </c>
      <c r="E396" s="108">
        <f>IF(D396&gt;Collectionstorage!$B$11,Collectionstorage!$B$11,D396)</f>
        <v>2500</v>
      </c>
      <c r="F396" s="108">
        <f t="shared" si="4"/>
        <v>2.5</v>
      </c>
      <c r="G396" s="108">
        <f t="shared" si="11"/>
        <v>50</v>
      </c>
      <c r="H396" s="109">
        <f>F396*(1000*9.81*Collectionstorage!$G$11+Collectionstorage!$G$13*Flowrate!$F$10*1000/(2*0.02)*Pump!$B$5^2+10*1000/2*Pump!$B$5^2+Filtration!$B$6*Pump!$B$5)</f>
        <v>612247.77</v>
      </c>
      <c r="I396" s="9">
        <f>(F396*(1000*9.81*Collectionstorage!$G$11+Collectionstorage!$G$13*Flowrate!$F$10*1000/(2*0.02)*Pump!$B$5^2+10*1000/2*Pump!$B$5^2+Filtration!$B$6*Pump!$B$5)) / 0.72</f>
        <v>850344.1251</v>
      </c>
      <c r="J396" s="4">
        <f t="shared" si="5"/>
        <v>12.5</v>
      </c>
      <c r="K396" s="4">
        <f t="shared" si="6"/>
        <v>25000000</v>
      </c>
      <c r="L396" s="4">
        <f t="shared" si="7"/>
        <v>25</v>
      </c>
      <c r="M396">
        <f t="shared" si="8"/>
        <v>500</v>
      </c>
      <c r="N396" s="2">
        <f>'Disinfection '!$B$4*60*60*24</f>
        <v>4320000</v>
      </c>
      <c r="O396" s="2">
        <f>E396/(Pump!$B$6*60)</f>
        <v>1.500014392</v>
      </c>
      <c r="P396" s="4">
        <f t="shared" si="9"/>
        <v>5170344.125</v>
      </c>
    </row>
    <row r="397">
      <c r="A397" s="194">
        <v>42029.0</v>
      </c>
      <c r="B397" s="195">
        <v>1.8</v>
      </c>
      <c r="C397" s="9">
        <f t="shared" si="2"/>
        <v>0.18</v>
      </c>
      <c r="D397" s="108">
        <f t="shared" si="3"/>
        <v>180</v>
      </c>
      <c r="E397" s="108">
        <f>IF(D397&gt;Collectionstorage!$B$11,Collectionstorage!$B$11,D397)</f>
        <v>180</v>
      </c>
      <c r="F397" s="108">
        <f t="shared" si="4"/>
        <v>0.18</v>
      </c>
      <c r="G397" s="108">
        <f t="shared" si="11"/>
        <v>49.65</v>
      </c>
      <c r="H397" s="109">
        <f>F397*(1000*9.81*Collectionstorage!$G$11+Collectionstorage!$G$13*Flowrate!$F$10*1000/(2*0.02)*Pump!$B$5^2+10*1000/2*Pump!$B$5^2+Filtration!$B$6*Pump!$B$5)</f>
        <v>44081.83944</v>
      </c>
      <c r="I397" s="9">
        <f>(F397*(1000*9.81*Collectionstorage!$G$11+Collectionstorage!$G$13*Flowrate!$F$10*1000/(2*0.02)*Pump!$B$5^2+10*1000/2*Pump!$B$5^2+Filtration!$B$6*Pump!$B$5)) / 0.72</f>
        <v>61224.777</v>
      </c>
      <c r="J397" s="4">
        <f t="shared" si="5"/>
        <v>0.9</v>
      </c>
      <c r="K397" s="4">
        <f t="shared" si="6"/>
        <v>1800000</v>
      </c>
      <c r="L397" s="4">
        <f t="shared" si="7"/>
        <v>1.8</v>
      </c>
      <c r="M397">
        <f t="shared" si="8"/>
        <v>36</v>
      </c>
      <c r="N397" s="2">
        <f>'Disinfection '!$B$4*60*60*24</f>
        <v>4320000</v>
      </c>
      <c r="O397" s="2">
        <f>E397/(Pump!$B$6*60)</f>
        <v>0.1080010363</v>
      </c>
      <c r="P397" s="4">
        <f t="shared" si="9"/>
        <v>4381224.777</v>
      </c>
    </row>
    <row r="398">
      <c r="A398" s="194">
        <v>42030.0</v>
      </c>
      <c r="B398" s="195">
        <v>2.8</v>
      </c>
      <c r="C398" s="9">
        <f t="shared" si="2"/>
        <v>0.28</v>
      </c>
      <c r="D398" s="108">
        <f t="shared" si="3"/>
        <v>280</v>
      </c>
      <c r="E398" s="108">
        <f>IF(D398&gt;Collectionstorage!$B$11,Collectionstorage!$B$11,D398)</f>
        <v>280</v>
      </c>
      <c r="F398" s="108">
        <f t="shared" si="4"/>
        <v>0.28</v>
      </c>
      <c r="G398" s="108">
        <f t="shared" si="11"/>
        <v>49.4</v>
      </c>
      <c r="H398" s="109">
        <f>F398*(1000*9.81*Collectionstorage!$G$11+Collectionstorage!$G$13*Flowrate!$F$10*1000/(2*0.02)*Pump!$B$5^2+10*1000/2*Pump!$B$5^2+Filtration!$B$6*Pump!$B$5)</f>
        <v>68571.75025</v>
      </c>
      <c r="I398" s="9">
        <f>(F398*(1000*9.81*Collectionstorage!$G$11+Collectionstorage!$G$13*Flowrate!$F$10*1000/(2*0.02)*Pump!$B$5^2+10*1000/2*Pump!$B$5^2+Filtration!$B$6*Pump!$B$5)) / 0.72</f>
        <v>95238.54201</v>
      </c>
      <c r="J398" s="4">
        <f t="shared" si="5"/>
        <v>1.4</v>
      </c>
      <c r="K398" s="4">
        <f t="shared" si="6"/>
        <v>2800000</v>
      </c>
      <c r="L398" s="4">
        <f t="shared" si="7"/>
        <v>2.8</v>
      </c>
      <c r="M398">
        <f t="shared" si="8"/>
        <v>56</v>
      </c>
      <c r="N398" s="2">
        <f>'Disinfection '!$B$4*60*60*24</f>
        <v>4320000</v>
      </c>
      <c r="O398" s="2">
        <f>E398/(Pump!$B$6*60)</f>
        <v>0.168001612</v>
      </c>
      <c r="P398" s="4">
        <f t="shared" si="9"/>
        <v>4415238.542</v>
      </c>
    </row>
    <row r="399">
      <c r="A399" s="194">
        <v>42031.0</v>
      </c>
      <c r="B399" s="195">
        <v>2.8</v>
      </c>
      <c r="C399" s="9">
        <f t="shared" si="2"/>
        <v>0.28</v>
      </c>
      <c r="D399" s="108">
        <f t="shared" si="3"/>
        <v>280</v>
      </c>
      <c r="E399" s="108">
        <f>IF(D399&gt;Collectionstorage!$B$11,Collectionstorage!$B$11,D399)</f>
        <v>280</v>
      </c>
      <c r="F399" s="108">
        <f t="shared" si="4"/>
        <v>0.28</v>
      </c>
      <c r="G399" s="108">
        <f t="shared" si="11"/>
        <v>49.15</v>
      </c>
      <c r="H399" s="109">
        <f>F399*(1000*9.81*Collectionstorage!$G$11+Collectionstorage!$G$13*Flowrate!$F$10*1000/(2*0.02)*Pump!$B$5^2+10*1000/2*Pump!$B$5^2+Filtration!$B$6*Pump!$B$5)</f>
        <v>68571.75025</v>
      </c>
      <c r="I399" s="9">
        <f>(F399*(1000*9.81*Collectionstorage!$G$11+Collectionstorage!$G$13*Flowrate!$F$10*1000/(2*0.02)*Pump!$B$5^2+10*1000/2*Pump!$B$5^2+Filtration!$B$6*Pump!$B$5)) / 0.72</f>
        <v>95238.54201</v>
      </c>
      <c r="J399" s="4">
        <f t="shared" si="5"/>
        <v>1.4</v>
      </c>
      <c r="K399" s="4">
        <f t="shared" si="6"/>
        <v>2800000</v>
      </c>
      <c r="L399" s="4">
        <f t="shared" si="7"/>
        <v>2.8</v>
      </c>
      <c r="M399">
        <f t="shared" si="8"/>
        <v>56</v>
      </c>
      <c r="N399" s="2">
        <f>'Disinfection '!$B$4*60*60*24</f>
        <v>4320000</v>
      </c>
      <c r="O399" s="2">
        <f>E399/(Pump!$B$6*60)</f>
        <v>0.168001612</v>
      </c>
      <c r="P399" s="4">
        <f t="shared" si="9"/>
        <v>4415238.542</v>
      </c>
    </row>
    <row r="400">
      <c r="A400" s="194">
        <v>42032.0</v>
      </c>
      <c r="B400" s="195">
        <v>0.0</v>
      </c>
      <c r="C400" s="9">
        <f t="shared" si="2"/>
        <v>0</v>
      </c>
      <c r="D400" s="108">
        <f t="shared" si="3"/>
        <v>0</v>
      </c>
      <c r="E400" s="108">
        <f>IF(D400&gt;Collectionstorage!$B$11,Collectionstorage!$B$11,D400)</f>
        <v>0</v>
      </c>
      <c r="F400" s="108">
        <f t="shared" si="4"/>
        <v>0</v>
      </c>
      <c r="G400" s="108">
        <f t="shared" si="11"/>
        <v>48.62</v>
      </c>
      <c r="H400" s="109">
        <f>F400*(1000*9.81*Collectionstorage!$G$11+Collectionstorage!$G$13*Flowrate!$F$10*1000/(2*0.02)*Pump!$B$5^2+10*1000/2*Pump!$B$5^2+Filtration!$B$6*Pump!$B$5)</f>
        <v>0</v>
      </c>
      <c r="I400" s="9">
        <f>(F400*(1000*9.81*Collectionstorage!$G$11+Collectionstorage!$G$13*Flowrate!$F$10*1000/(2*0.02)*Pump!$B$5^2+10*1000/2*Pump!$B$5^2+Filtration!$B$6*Pump!$B$5)) / 0.72</f>
        <v>0</v>
      </c>
      <c r="J400" s="4">
        <f t="shared" si="5"/>
        <v>0</v>
      </c>
      <c r="K400" s="4">
        <f t="shared" si="6"/>
        <v>0</v>
      </c>
      <c r="L400" s="4">
        <f t="shared" si="7"/>
        <v>0</v>
      </c>
      <c r="M400">
        <f t="shared" si="8"/>
        <v>0</v>
      </c>
      <c r="N400" s="2">
        <f>'Disinfection '!$B$4*60*60*24</f>
        <v>4320000</v>
      </c>
      <c r="O400" s="2">
        <f>E400/(Pump!$B$6*60)</f>
        <v>0</v>
      </c>
      <c r="P400" s="4">
        <f t="shared" si="9"/>
        <v>4320000</v>
      </c>
    </row>
    <row r="401">
      <c r="A401" s="194">
        <v>42033.0</v>
      </c>
      <c r="B401" s="195">
        <v>0.0</v>
      </c>
      <c r="C401" s="9">
        <f t="shared" si="2"/>
        <v>0</v>
      </c>
      <c r="D401" s="108">
        <f t="shared" si="3"/>
        <v>0</v>
      </c>
      <c r="E401" s="108">
        <f>IF(D401&gt;Collectionstorage!$B$11,Collectionstorage!$B$11,D401)</f>
        <v>0</v>
      </c>
      <c r="F401" s="108">
        <f t="shared" si="4"/>
        <v>0</v>
      </c>
      <c r="G401" s="108">
        <f t="shared" si="11"/>
        <v>48.09</v>
      </c>
      <c r="H401" s="109">
        <f>F401*(1000*9.81*Collectionstorage!$G$11+Collectionstorage!$G$13*Flowrate!$F$10*1000/(2*0.02)*Pump!$B$5^2+10*1000/2*Pump!$B$5^2+Filtration!$B$6*Pump!$B$5)</f>
        <v>0</v>
      </c>
      <c r="I401" s="9">
        <f>(F401*(1000*9.81*Collectionstorage!$G$11+Collectionstorage!$G$13*Flowrate!$F$10*1000/(2*0.02)*Pump!$B$5^2+10*1000/2*Pump!$B$5^2+Filtration!$B$6*Pump!$B$5)) / 0.72</f>
        <v>0</v>
      </c>
      <c r="J401" s="4">
        <f t="shared" si="5"/>
        <v>0</v>
      </c>
      <c r="K401" s="4">
        <f t="shared" si="6"/>
        <v>0</v>
      </c>
      <c r="L401" s="4">
        <f t="shared" si="7"/>
        <v>0</v>
      </c>
      <c r="M401">
        <f t="shared" si="8"/>
        <v>0</v>
      </c>
      <c r="N401" s="2">
        <f>'Disinfection '!$B$4*60*60*24</f>
        <v>4320000</v>
      </c>
      <c r="O401" s="2">
        <f>E401/(Pump!$B$6*60)</f>
        <v>0</v>
      </c>
      <c r="P401" s="4">
        <f t="shared" si="9"/>
        <v>4320000</v>
      </c>
    </row>
    <row r="402">
      <c r="A402" s="194">
        <v>42034.0</v>
      </c>
      <c r="B402" s="195">
        <v>0.6</v>
      </c>
      <c r="C402" s="9">
        <f t="shared" si="2"/>
        <v>0.06</v>
      </c>
      <c r="D402" s="108">
        <f t="shared" si="3"/>
        <v>60</v>
      </c>
      <c r="E402" s="108">
        <f>IF(D402&gt;Collectionstorage!$B$11,Collectionstorage!$B$11,D402)</f>
        <v>60</v>
      </c>
      <c r="F402" s="108">
        <f t="shared" si="4"/>
        <v>0.06</v>
      </c>
      <c r="G402" s="108">
        <f t="shared" si="11"/>
        <v>47.62</v>
      </c>
      <c r="H402" s="109">
        <f>F402*(1000*9.81*Collectionstorage!$G$11+Collectionstorage!$G$13*Flowrate!$F$10*1000/(2*0.02)*Pump!$B$5^2+10*1000/2*Pump!$B$5^2+Filtration!$B$6*Pump!$B$5)</f>
        <v>14693.94648</v>
      </c>
      <c r="I402" s="9">
        <f>(F402*(1000*9.81*Collectionstorage!$G$11+Collectionstorage!$G$13*Flowrate!$F$10*1000/(2*0.02)*Pump!$B$5^2+10*1000/2*Pump!$B$5^2+Filtration!$B$6*Pump!$B$5)) / 0.72</f>
        <v>20408.259</v>
      </c>
      <c r="J402" s="4">
        <f t="shared" si="5"/>
        <v>0.3</v>
      </c>
      <c r="K402" s="4">
        <f t="shared" si="6"/>
        <v>600000</v>
      </c>
      <c r="L402" s="4">
        <f t="shared" si="7"/>
        <v>0.6</v>
      </c>
      <c r="M402">
        <f t="shared" si="8"/>
        <v>12</v>
      </c>
      <c r="N402" s="2">
        <f>'Disinfection '!$B$4*60*60*24</f>
        <v>4320000</v>
      </c>
      <c r="O402" s="2">
        <f>E402/(Pump!$B$6*60)</f>
        <v>0.03600034542</v>
      </c>
      <c r="P402" s="4">
        <f t="shared" si="9"/>
        <v>4340408.259</v>
      </c>
    </row>
    <row r="403">
      <c r="A403" s="194">
        <v>42035.0</v>
      </c>
      <c r="B403" s="195">
        <v>5.8</v>
      </c>
      <c r="C403" s="9">
        <f t="shared" si="2"/>
        <v>0.58</v>
      </c>
      <c r="D403" s="108">
        <f t="shared" si="3"/>
        <v>580</v>
      </c>
      <c r="E403" s="108">
        <f>IF(D403&gt;Collectionstorage!$B$11,Collectionstorage!$B$11,D403)</f>
        <v>580</v>
      </c>
      <c r="F403" s="108">
        <f t="shared" si="4"/>
        <v>0.58</v>
      </c>
      <c r="G403" s="108">
        <f t="shared" si="11"/>
        <v>47.67</v>
      </c>
      <c r="H403" s="109">
        <f>F403*(1000*9.81*Collectionstorage!$G$11+Collectionstorage!$G$13*Flowrate!$F$10*1000/(2*0.02)*Pump!$B$5^2+10*1000/2*Pump!$B$5^2+Filtration!$B$6*Pump!$B$5)</f>
        <v>142041.4827</v>
      </c>
      <c r="I403" s="9">
        <f>(F403*(1000*9.81*Collectionstorage!$G$11+Collectionstorage!$G$13*Flowrate!$F$10*1000/(2*0.02)*Pump!$B$5^2+10*1000/2*Pump!$B$5^2+Filtration!$B$6*Pump!$B$5)) / 0.72</f>
        <v>197279.837</v>
      </c>
      <c r="J403" s="4">
        <f t="shared" si="5"/>
        <v>2.9</v>
      </c>
      <c r="K403" s="4">
        <f t="shared" si="6"/>
        <v>5800000</v>
      </c>
      <c r="L403" s="4">
        <f t="shared" si="7"/>
        <v>5.8</v>
      </c>
      <c r="M403">
        <f t="shared" si="8"/>
        <v>116</v>
      </c>
      <c r="N403" s="2">
        <f>'Disinfection '!$B$4*60*60*24</f>
        <v>4320000</v>
      </c>
      <c r="O403" s="2">
        <f>E403/(Pump!$B$6*60)</f>
        <v>0.3480033391</v>
      </c>
      <c r="P403" s="4">
        <f t="shared" si="9"/>
        <v>4517279.837</v>
      </c>
    </row>
    <row r="404">
      <c r="A404" s="194">
        <v>42036.0</v>
      </c>
      <c r="B404" s="195">
        <v>8.0</v>
      </c>
      <c r="C404" s="9">
        <f t="shared" si="2"/>
        <v>0.8</v>
      </c>
      <c r="D404" s="108">
        <f t="shared" si="3"/>
        <v>800</v>
      </c>
      <c r="E404" s="108">
        <f>IF(D404&gt;Collectionstorage!$B$11,Collectionstorage!$B$11,D404)</f>
        <v>800</v>
      </c>
      <c r="F404" s="108">
        <f t="shared" si="4"/>
        <v>0.8</v>
      </c>
      <c r="G404" s="108">
        <f t="shared" si="11"/>
        <v>47.94</v>
      </c>
      <c r="H404" s="109">
        <f>F404*(1000*9.81*Collectionstorage!$G$11+Collectionstorage!$G$13*Flowrate!$F$10*1000/(2*0.02)*Pump!$B$5^2+10*1000/2*Pump!$B$5^2+Filtration!$B$6*Pump!$B$5)</f>
        <v>195919.2864</v>
      </c>
      <c r="I404" s="9">
        <f>(F404*(1000*9.81*Collectionstorage!$G$11+Collectionstorage!$G$13*Flowrate!$F$10*1000/(2*0.02)*Pump!$B$5^2+10*1000/2*Pump!$B$5^2+Filtration!$B$6*Pump!$B$5)) / 0.72</f>
        <v>272110.12</v>
      </c>
      <c r="J404" s="4">
        <f t="shared" si="5"/>
        <v>4</v>
      </c>
      <c r="K404" s="4">
        <f t="shared" si="6"/>
        <v>8000000</v>
      </c>
      <c r="L404" s="4">
        <f t="shared" si="7"/>
        <v>8</v>
      </c>
      <c r="M404">
        <f t="shared" si="8"/>
        <v>160</v>
      </c>
      <c r="N404" s="2">
        <f>'Disinfection '!$B$4*60*60*24</f>
        <v>4320000</v>
      </c>
      <c r="O404" s="2">
        <f>E404/(Pump!$B$6*60)</f>
        <v>0.4800046056</v>
      </c>
      <c r="P404" s="4">
        <f t="shared" si="9"/>
        <v>4592110.12</v>
      </c>
    </row>
    <row r="405">
      <c r="A405" s="194">
        <v>42037.0</v>
      </c>
      <c r="B405" s="195">
        <v>27.0</v>
      </c>
      <c r="C405" s="9">
        <f t="shared" si="2"/>
        <v>2.7</v>
      </c>
      <c r="D405" s="108">
        <f t="shared" si="3"/>
        <v>2700</v>
      </c>
      <c r="E405" s="108">
        <f>IF(D405&gt;Collectionstorage!$B$11,Collectionstorage!$B$11,D405)</f>
        <v>2500</v>
      </c>
      <c r="F405" s="108">
        <f t="shared" si="4"/>
        <v>2.5</v>
      </c>
      <c r="G405" s="108">
        <f t="shared" si="11"/>
        <v>49.91</v>
      </c>
      <c r="H405" s="109">
        <f>F405*(1000*9.81*Collectionstorage!$G$11+Collectionstorage!$G$13*Flowrate!$F$10*1000/(2*0.02)*Pump!$B$5^2+10*1000/2*Pump!$B$5^2+Filtration!$B$6*Pump!$B$5)</f>
        <v>612247.77</v>
      </c>
      <c r="I405" s="9">
        <f>(F405*(1000*9.81*Collectionstorage!$G$11+Collectionstorage!$G$13*Flowrate!$F$10*1000/(2*0.02)*Pump!$B$5^2+10*1000/2*Pump!$B$5^2+Filtration!$B$6*Pump!$B$5)) / 0.72</f>
        <v>850344.1251</v>
      </c>
      <c r="J405" s="4">
        <f t="shared" si="5"/>
        <v>12.5</v>
      </c>
      <c r="K405" s="4">
        <f t="shared" si="6"/>
        <v>25000000</v>
      </c>
      <c r="L405" s="4">
        <f t="shared" si="7"/>
        <v>25</v>
      </c>
      <c r="M405">
        <f t="shared" si="8"/>
        <v>500</v>
      </c>
      <c r="N405" s="2">
        <f>'Disinfection '!$B$4*60*60*24</f>
        <v>4320000</v>
      </c>
      <c r="O405" s="2">
        <f>E405/(Pump!$B$6*60)</f>
        <v>1.500014392</v>
      </c>
      <c r="P405" s="4">
        <f t="shared" si="9"/>
        <v>5170344.125</v>
      </c>
    </row>
    <row r="406">
      <c r="A406" s="194">
        <v>42038.0</v>
      </c>
      <c r="B406" s="195">
        <v>0.6</v>
      </c>
      <c r="C406" s="9">
        <f t="shared" si="2"/>
        <v>0.06</v>
      </c>
      <c r="D406" s="108">
        <f t="shared" si="3"/>
        <v>60</v>
      </c>
      <c r="E406" s="108">
        <f>IF(D406&gt;Collectionstorage!$B$11,Collectionstorage!$B$11,D406)</f>
        <v>60</v>
      </c>
      <c r="F406" s="108">
        <f t="shared" si="4"/>
        <v>0.06</v>
      </c>
      <c r="G406" s="108">
        <f t="shared" si="11"/>
        <v>49.44</v>
      </c>
      <c r="H406" s="109">
        <f>F406*(1000*9.81*Collectionstorage!$G$11+Collectionstorage!$G$13*Flowrate!$F$10*1000/(2*0.02)*Pump!$B$5^2+10*1000/2*Pump!$B$5^2+Filtration!$B$6*Pump!$B$5)</f>
        <v>14693.94648</v>
      </c>
      <c r="I406" s="9">
        <f>(F406*(1000*9.81*Collectionstorage!$G$11+Collectionstorage!$G$13*Flowrate!$F$10*1000/(2*0.02)*Pump!$B$5^2+10*1000/2*Pump!$B$5^2+Filtration!$B$6*Pump!$B$5)) / 0.72</f>
        <v>20408.259</v>
      </c>
      <c r="J406" s="4">
        <f t="shared" si="5"/>
        <v>0.3</v>
      </c>
      <c r="K406" s="4">
        <f t="shared" si="6"/>
        <v>600000</v>
      </c>
      <c r="L406" s="4">
        <f t="shared" si="7"/>
        <v>0.6</v>
      </c>
      <c r="M406">
        <f t="shared" si="8"/>
        <v>12</v>
      </c>
      <c r="N406" s="2">
        <f>'Disinfection '!$B$4*60*60*24</f>
        <v>4320000</v>
      </c>
      <c r="O406" s="2">
        <f>E406/(Pump!$B$6*60)</f>
        <v>0.03600034542</v>
      </c>
      <c r="P406" s="4">
        <f t="shared" si="9"/>
        <v>4340408.259</v>
      </c>
    </row>
    <row r="407">
      <c r="A407" s="194">
        <v>42039.0</v>
      </c>
      <c r="B407" s="195">
        <v>36.0</v>
      </c>
      <c r="C407" s="9">
        <f t="shared" si="2"/>
        <v>3.6</v>
      </c>
      <c r="D407" s="108">
        <f t="shared" si="3"/>
        <v>3600</v>
      </c>
      <c r="E407" s="108">
        <f>IF(D407&gt;Collectionstorage!$B$11,Collectionstorage!$B$11,D407)</f>
        <v>2500</v>
      </c>
      <c r="F407" s="108">
        <f t="shared" si="4"/>
        <v>2.5</v>
      </c>
      <c r="G407" s="108">
        <f t="shared" si="11"/>
        <v>50</v>
      </c>
      <c r="H407" s="109">
        <f>F407*(1000*9.81*Collectionstorage!$G$11+Collectionstorage!$G$13*Flowrate!$F$10*1000/(2*0.02)*Pump!$B$5^2+10*1000/2*Pump!$B$5^2+Filtration!$B$6*Pump!$B$5)</f>
        <v>612247.77</v>
      </c>
      <c r="I407" s="9">
        <f>(F407*(1000*9.81*Collectionstorage!$G$11+Collectionstorage!$G$13*Flowrate!$F$10*1000/(2*0.02)*Pump!$B$5^2+10*1000/2*Pump!$B$5^2+Filtration!$B$6*Pump!$B$5)) / 0.72</f>
        <v>850344.1251</v>
      </c>
      <c r="J407" s="4">
        <f t="shared" si="5"/>
        <v>12.5</v>
      </c>
      <c r="K407" s="4">
        <f t="shared" si="6"/>
        <v>25000000</v>
      </c>
      <c r="L407" s="4">
        <f t="shared" si="7"/>
        <v>25</v>
      </c>
      <c r="M407">
        <f t="shared" si="8"/>
        <v>500</v>
      </c>
      <c r="N407" s="2">
        <f>'Disinfection '!$B$4*60*60*24</f>
        <v>4320000</v>
      </c>
      <c r="O407" s="2">
        <f>E407/(Pump!$B$6*60)</f>
        <v>1.500014392</v>
      </c>
      <c r="P407" s="4">
        <f t="shared" si="9"/>
        <v>5170344.125</v>
      </c>
    </row>
    <row r="408">
      <c r="A408" s="194">
        <v>42040.0</v>
      </c>
      <c r="B408" s="195">
        <v>27.2</v>
      </c>
      <c r="C408" s="9">
        <f t="shared" si="2"/>
        <v>2.72</v>
      </c>
      <c r="D408" s="108">
        <f t="shared" si="3"/>
        <v>2720</v>
      </c>
      <c r="E408" s="108">
        <f>IF(D408&gt;Collectionstorage!$B$11,Collectionstorage!$B$11,D408)</f>
        <v>2500</v>
      </c>
      <c r="F408" s="108">
        <f t="shared" si="4"/>
        <v>2.5</v>
      </c>
      <c r="G408" s="108">
        <f t="shared" si="11"/>
        <v>50</v>
      </c>
      <c r="H408" s="109">
        <f>F408*(1000*9.81*Collectionstorage!$G$11+Collectionstorage!$G$13*Flowrate!$F$10*1000/(2*0.02)*Pump!$B$5^2+10*1000/2*Pump!$B$5^2+Filtration!$B$6*Pump!$B$5)</f>
        <v>612247.77</v>
      </c>
      <c r="I408" s="9">
        <f>(F408*(1000*9.81*Collectionstorage!$G$11+Collectionstorage!$G$13*Flowrate!$F$10*1000/(2*0.02)*Pump!$B$5^2+10*1000/2*Pump!$B$5^2+Filtration!$B$6*Pump!$B$5)) / 0.72</f>
        <v>850344.1251</v>
      </c>
      <c r="J408" s="4">
        <f t="shared" si="5"/>
        <v>12.5</v>
      </c>
      <c r="K408" s="4">
        <f t="shared" si="6"/>
        <v>25000000</v>
      </c>
      <c r="L408" s="4">
        <f t="shared" si="7"/>
        <v>25</v>
      </c>
      <c r="M408">
        <f t="shared" si="8"/>
        <v>500</v>
      </c>
      <c r="N408" s="2">
        <f>'Disinfection '!$B$4*60*60*24</f>
        <v>4320000</v>
      </c>
      <c r="O408" s="2">
        <f>E408/(Pump!$B$6*60)</f>
        <v>1.500014392</v>
      </c>
      <c r="P408" s="4">
        <f t="shared" si="9"/>
        <v>5170344.125</v>
      </c>
    </row>
    <row r="409">
      <c r="A409" s="194">
        <v>42041.0</v>
      </c>
      <c r="B409" s="195">
        <v>28.2</v>
      </c>
      <c r="C409" s="9">
        <f t="shared" si="2"/>
        <v>2.82</v>
      </c>
      <c r="D409" s="108">
        <f t="shared" si="3"/>
        <v>2820</v>
      </c>
      <c r="E409" s="108">
        <f>IF(D409&gt;Collectionstorage!$B$11,Collectionstorage!$B$11,D409)</f>
        <v>2500</v>
      </c>
      <c r="F409" s="108">
        <f t="shared" si="4"/>
        <v>2.5</v>
      </c>
      <c r="G409" s="108">
        <f t="shared" si="11"/>
        <v>50</v>
      </c>
      <c r="H409" s="109">
        <f>F409*(1000*9.81*Collectionstorage!$G$11+Collectionstorage!$G$13*Flowrate!$F$10*1000/(2*0.02)*Pump!$B$5^2+10*1000/2*Pump!$B$5^2+Filtration!$B$6*Pump!$B$5)</f>
        <v>612247.77</v>
      </c>
      <c r="I409" s="9">
        <f>(F409*(1000*9.81*Collectionstorage!$G$11+Collectionstorage!$G$13*Flowrate!$F$10*1000/(2*0.02)*Pump!$B$5^2+10*1000/2*Pump!$B$5^2+Filtration!$B$6*Pump!$B$5)) / 0.72</f>
        <v>850344.1251</v>
      </c>
      <c r="J409" s="4">
        <f t="shared" si="5"/>
        <v>12.5</v>
      </c>
      <c r="K409" s="4">
        <f t="shared" si="6"/>
        <v>25000000</v>
      </c>
      <c r="L409" s="4">
        <f t="shared" si="7"/>
        <v>25</v>
      </c>
      <c r="M409">
        <f t="shared" si="8"/>
        <v>500</v>
      </c>
      <c r="N409" s="2">
        <f>'Disinfection '!$B$4*60*60*24</f>
        <v>4320000</v>
      </c>
      <c r="O409" s="2">
        <f>E409/(Pump!$B$6*60)</f>
        <v>1.500014392</v>
      </c>
      <c r="P409" s="4">
        <f t="shared" si="9"/>
        <v>5170344.125</v>
      </c>
    </row>
    <row r="410">
      <c r="A410" s="194">
        <v>42042.0</v>
      </c>
      <c r="B410" s="195">
        <v>39.2</v>
      </c>
      <c r="C410" s="9">
        <f t="shared" si="2"/>
        <v>3.92</v>
      </c>
      <c r="D410" s="108">
        <f t="shared" si="3"/>
        <v>3920</v>
      </c>
      <c r="E410" s="108">
        <f>IF(D410&gt;Collectionstorage!$B$11,Collectionstorage!$B$11,D410)</f>
        <v>2500</v>
      </c>
      <c r="F410" s="108">
        <f t="shared" si="4"/>
        <v>2.5</v>
      </c>
      <c r="G410" s="108">
        <f t="shared" si="11"/>
        <v>50</v>
      </c>
      <c r="H410" s="109">
        <f>F410*(1000*9.81*Collectionstorage!$G$11+Collectionstorage!$G$13*Flowrate!$F$10*1000/(2*0.02)*Pump!$B$5^2+10*1000/2*Pump!$B$5^2+Filtration!$B$6*Pump!$B$5)</f>
        <v>612247.77</v>
      </c>
      <c r="I410" s="9">
        <f>(F410*(1000*9.81*Collectionstorage!$G$11+Collectionstorage!$G$13*Flowrate!$F$10*1000/(2*0.02)*Pump!$B$5^2+10*1000/2*Pump!$B$5^2+Filtration!$B$6*Pump!$B$5)) / 0.72</f>
        <v>850344.1251</v>
      </c>
      <c r="J410" s="4">
        <f t="shared" si="5"/>
        <v>12.5</v>
      </c>
      <c r="K410" s="4">
        <f t="shared" si="6"/>
        <v>25000000</v>
      </c>
      <c r="L410" s="4">
        <f t="shared" si="7"/>
        <v>25</v>
      </c>
      <c r="M410">
        <f t="shared" si="8"/>
        <v>500</v>
      </c>
      <c r="N410" s="2">
        <f>'Disinfection '!$B$4*60*60*24</f>
        <v>4320000</v>
      </c>
      <c r="O410" s="2">
        <f>E410/(Pump!$B$6*60)</f>
        <v>1.500014392</v>
      </c>
      <c r="P410" s="4">
        <f t="shared" si="9"/>
        <v>5170344.125</v>
      </c>
    </row>
    <row r="411">
      <c r="A411" s="194">
        <v>42043.0</v>
      </c>
      <c r="B411" s="195">
        <v>6.6</v>
      </c>
      <c r="C411" s="9">
        <f t="shared" si="2"/>
        <v>0.66</v>
      </c>
      <c r="D411" s="108">
        <f t="shared" si="3"/>
        <v>660</v>
      </c>
      <c r="E411" s="108">
        <f>IF(D411&gt;Collectionstorage!$B$11,Collectionstorage!$B$11,D411)</f>
        <v>660</v>
      </c>
      <c r="F411" s="108">
        <f t="shared" si="4"/>
        <v>0.66</v>
      </c>
      <c r="G411" s="108">
        <f t="shared" si="11"/>
        <v>50</v>
      </c>
      <c r="H411" s="109">
        <f>F411*(1000*9.81*Collectionstorage!$G$11+Collectionstorage!$G$13*Flowrate!$F$10*1000/(2*0.02)*Pump!$B$5^2+10*1000/2*Pump!$B$5^2+Filtration!$B$6*Pump!$B$5)</f>
        <v>161633.4113</v>
      </c>
      <c r="I411" s="9">
        <f>(F411*(1000*9.81*Collectionstorage!$G$11+Collectionstorage!$G$13*Flowrate!$F$10*1000/(2*0.02)*Pump!$B$5^2+10*1000/2*Pump!$B$5^2+Filtration!$B$6*Pump!$B$5)) / 0.72</f>
        <v>224490.849</v>
      </c>
      <c r="J411" s="4">
        <f t="shared" si="5"/>
        <v>3.3</v>
      </c>
      <c r="K411" s="4">
        <f t="shared" si="6"/>
        <v>6600000</v>
      </c>
      <c r="L411" s="4">
        <f t="shared" si="7"/>
        <v>6.6</v>
      </c>
      <c r="M411">
        <f t="shared" si="8"/>
        <v>132</v>
      </c>
      <c r="N411" s="2">
        <f>'Disinfection '!$B$4*60*60*24</f>
        <v>4320000</v>
      </c>
      <c r="O411" s="2">
        <f>E411/(Pump!$B$6*60)</f>
        <v>0.3960037996</v>
      </c>
      <c r="P411" s="4">
        <f t="shared" si="9"/>
        <v>4544490.849</v>
      </c>
    </row>
    <row r="412">
      <c r="A412" s="194">
        <v>42044.0</v>
      </c>
      <c r="B412" s="195">
        <v>3.2</v>
      </c>
      <c r="C412" s="9">
        <f t="shared" si="2"/>
        <v>0.32</v>
      </c>
      <c r="D412" s="108">
        <f t="shared" si="3"/>
        <v>320</v>
      </c>
      <c r="E412" s="108">
        <f>IF(D412&gt;Collectionstorage!$B$11,Collectionstorage!$B$11,D412)</f>
        <v>320</v>
      </c>
      <c r="F412" s="108">
        <f t="shared" si="4"/>
        <v>0.32</v>
      </c>
      <c r="G412" s="108">
        <f t="shared" si="11"/>
        <v>49.79</v>
      </c>
      <c r="H412" s="109">
        <f>F412*(1000*9.81*Collectionstorage!$G$11+Collectionstorage!$G$13*Flowrate!$F$10*1000/(2*0.02)*Pump!$B$5^2+10*1000/2*Pump!$B$5^2+Filtration!$B$6*Pump!$B$5)</f>
        <v>78367.71457</v>
      </c>
      <c r="I412" s="9">
        <f>(F412*(1000*9.81*Collectionstorage!$G$11+Collectionstorage!$G$13*Flowrate!$F$10*1000/(2*0.02)*Pump!$B$5^2+10*1000/2*Pump!$B$5^2+Filtration!$B$6*Pump!$B$5)) / 0.72</f>
        <v>108844.048</v>
      </c>
      <c r="J412" s="4">
        <f t="shared" si="5"/>
        <v>1.6</v>
      </c>
      <c r="K412" s="4">
        <f t="shared" si="6"/>
        <v>3200000</v>
      </c>
      <c r="L412" s="4">
        <f t="shared" si="7"/>
        <v>3.2</v>
      </c>
      <c r="M412">
        <f t="shared" si="8"/>
        <v>64</v>
      </c>
      <c r="N412" s="2">
        <f>'Disinfection '!$B$4*60*60*24</f>
        <v>4320000</v>
      </c>
      <c r="O412" s="2">
        <f>E412/(Pump!$B$6*60)</f>
        <v>0.1920018422</v>
      </c>
      <c r="P412" s="4">
        <f t="shared" si="9"/>
        <v>4428844.048</v>
      </c>
    </row>
    <row r="413">
      <c r="A413" s="194">
        <v>42045.0</v>
      </c>
      <c r="B413" s="195">
        <v>0.2</v>
      </c>
      <c r="C413" s="9">
        <f t="shared" si="2"/>
        <v>0.02</v>
      </c>
      <c r="D413" s="108">
        <f t="shared" si="3"/>
        <v>20</v>
      </c>
      <c r="E413" s="108">
        <f>IF(D413&gt;Collectionstorage!$B$11,Collectionstorage!$B$11,D413)</f>
        <v>20</v>
      </c>
      <c r="F413" s="108">
        <f t="shared" si="4"/>
        <v>0.02</v>
      </c>
      <c r="G413" s="108">
        <f t="shared" si="11"/>
        <v>49.28</v>
      </c>
      <c r="H413" s="109">
        <f>F413*(1000*9.81*Collectionstorage!$G$11+Collectionstorage!$G$13*Flowrate!$F$10*1000/(2*0.02)*Pump!$B$5^2+10*1000/2*Pump!$B$5^2+Filtration!$B$6*Pump!$B$5)</f>
        <v>4897.98216</v>
      </c>
      <c r="I413" s="9">
        <f>(F413*(1000*9.81*Collectionstorage!$G$11+Collectionstorage!$G$13*Flowrate!$F$10*1000/(2*0.02)*Pump!$B$5^2+10*1000/2*Pump!$B$5^2+Filtration!$B$6*Pump!$B$5)) / 0.72</f>
        <v>6802.753001</v>
      </c>
      <c r="J413" s="4">
        <f t="shared" si="5"/>
        <v>0.1</v>
      </c>
      <c r="K413" s="4">
        <f t="shared" si="6"/>
        <v>200000</v>
      </c>
      <c r="L413" s="4">
        <f t="shared" si="7"/>
        <v>0.2</v>
      </c>
      <c r="M413">
        <f t="shared" si="8"/>
        <v>4</v>
      </c>
      <c r="N413" s="2">
        <f>'Disinfection '!$B$4*60*60*24</f>
        <v>4320000</v>
      </c>
      <c r="O413" s="2">
        <f>E413/(Pump!$B$6*60)</f>
        <v>0.01200011514</v>
      </c>
      <c r="P413" s="4">
        <f t="shared" si="9"/>
        <v>4326802.753</v>
      </c>
    </row>
    <row r="414">
      <c r="A414" s="194">
        <v>42046.0</v>
      </c>
      <c r="B414" s="195">
        <v>19.6</v>
      </c>
      <c r="C414" s="9">
        <f t="shared" si="2"/>
        <v>1.96</v>
      </c>
      <c r="D414" s="108">
        <f t="shared" si="3"/>
        <v>1960</v>
      </c>
      <c r="E414" s="108">
        <f>IF(D414&gt;Collectionstorage!$B$11,Collectionstorage!$B$11,D414)</f>
        <v>1960</v>
      </c>
      <c r="F414" s="108">
        <f t="shared" si="4"/>
        <v>1.96</v>
      </c>
      <c r="G414" s="108">
        <f t="shared" si="11"/>
        <v>50</v>
      </c>
      <c r="H414" s="109">
        <f>F414*(1000*9.81*Collectionstorage!$G$11+Collectionstorage!$G$13*Flowrate!$F$10*1000/(2*0.02)*Pump!$B$5^2+10*1000/2*Pump!$B$5^2+Filtration!$B$6*Pump!$B$5)</f>
        <v>480002.2517</v>
      </c>
      <c r="I414" s="9">
        <f>(F414*(1000*9.81*Collectionstorage!$G$11+Collectionstorage!$G$13*Flowrate!$F$10*1000/(2*0.02)*Pump!$B$5^2+10*1000/2*Pump!$B$5^2+Filtration!$B$6*Pump!$B$5)) / 0.72</f>
        <v>666669.794</v>
      </c>
      <c r="J414" s="4">
        <f t="shared" si="5"/>
        <v>9.8</v>
      </c>
      <c r="K414" s="4">
        <f t="shared" si="6"/>
        <v>19600000</v>
      </c>
      <c r="L414" s="4">
        <f t="shared" si="7"/>
        <v>19.6</v>
      </c>
      <c r="M414">
        <f t="shared" si="8"/>
        <v>392</v>
      </c>
      <c r="N414" s="2">
        <f>'Disinfection '!$B$4*60*60*24</f>
        <v>4320000</v>
      </c>
      <c r="O414" s="2">
        <f>E414/(Pump!$B$6*60)</f>
        <v>1.176011284</v>
      </c>
      <c r="P414" s="4">
        <f t="shared" si="9"/>
        <v>4986669.794</v>
      </c>
    </row>
    <row r="415">
      <c r="A415" s="194">
        <v>42047.0</v>
      </c>
      <c r="B415" s="195">
        <v>30.4</v>
      </c>
      <c r="C415" s="9">
        <f t="shared" si="2"/>
        <v>3.04</v>
      </c>
      <c r="D415" s="108">
        <f t="shared" si="3"/>
        <v>3040</v>
      </c>
      <c r="E415" s="108">
        <f>IF(D415&gt;Collectionstorage!$B$11,Collectionstorage!$B$11,D415)</f>
        <v>2500</v>
      </c>
      <c r="F415" s="108">
        <f t="shared" si="4"/>
        <v>2.5</v>
      </c>
      <c r="G415" s="108">
        <f t="shared" si="11"/>
        <v>50</v>
      </c>
      <c r="H415" s="109">
        <f>F415*(1000*9.81*Collectionstorage!$G$11+Collectionstorage!$G$13*Flowrate!$F$10*1000/(2*0.02)*Pump!$B$5^2+10*1000/2*Pump!$B$5^2+Filtration!$B$6*Pump!$B$5)</f>
        <v>612247.77</v>
      </c>
      <c r="I415" s="9">
        <f>(F415*(1000*9.81*Collectionstorage!$G$11+Collectionstorage!$G$13*Flowrate!$F$10*1000/(2*0.02)*Pump!$B$5^2+10*1000/2*Pump!$B$5^2+Filtration!$B$6*Pump!$B$5)) / 0.72</f>
        <v>850344.1251</v>
      </c>
      <c r="J415" s="4">
        <f t="shared" si="5"/>
        <v>12.5</v>
      </c>
      <c r="K415" s="4">
        <f t="shared" si="6"/>
        <v>25000000</v>
      </c>
      <c r="L415" s="4">
        <f t="shared" si="7"/>
        <v>25</v>
      </c>
      <c r="M415">
        <f t="shared" si="8"/>
        <v>500</v>
      </c>
      <c r="N415" s="2">
        <f>'Disinfection '!$B$4*60*60*24</f>
        <v>4320000</v>
      </c>
      <c r="O415" s="2">
        <f>E415/(Pump!$B$6*60)</f>
        <v>1.500014392</v>
      </c>
      <c r="P415" s="4">
        <f t="shared" si="9"/>
        <v>5170344.125</v>
      </c>
    </row>
    <row r="416">
      <c r="A416" s="194">
        <v>42048.0</v>
      </c>
      <c r="B416" s="195">
        <v>19.0</v>
      </c>
      <c r="C416" s="9">
        <f t="shared" si="2"/>
        <v>1.9</v>
      </c>
      <c r="D416" s="108">
        <f t="shared" si="3"/>
        <v>1900</v>
      </c>
      <c r="E416" s="108">
        <f>IF(D416&gt;Collectionstorage!$B$11,Collectionstorage!$B$11,D416)</f>
        <v>1900</v>
      </c>
      <c r="F416" s="108">
        <f t="shared" si="4"/>
        <v>1.9</v>
      </c>
      <c r="G416" s="108">
        <f t="shared" si="11"/>
        <v>50</v>
      </c>
      <c r="H416" s="109">
        <f>F416*(1000*9.81*Collectionstorage!$G$11+Collectionstorage!$G$13*Flowrate!$F$10*1000/(2*0.02)*Pump!$B$5^2+10*1000/2*Pump!$B$5^2+Filtration!$B$6*Pump!$B$5)</f>
        <v>465308.3052</v>
      </c>
      <c r="I416" s="9">
        <f>(F416*(1000*9.81*Collectionstorage!$G$11+Collectionstorage!$G$13*Flowrate!$F$10*1000/(2*0.02)*Pump!$B$5^2+10*1000/2*Pump!$B$5^2+Filtration!$B$6*Pump!$B$5)) / 0.72</f>
        <v>646261.535</v>
      </c>
      <c r="J416" s="4">
        <f t="shared" si="5"/>
        <v>9.5</v>
      </c>
      <c r="K416" s="4">
        <f t="shared" si="6"/>
        <v>19000000</v>
      </c>
      <c r="L416" s="4">
        <f t="shared" si="7"/>
        <v>19</v>
      </c>
      <c r="M416">
        <f t="shared" si="8"/>
        <v>380</v>
      </c>
      <c r="N416" s="2">
        <f>'Disinfection '!$B$4*60*60*24</f>
        <v>4320000</v>
      </c>
      <c r="O416" s="2">
        <f>E416/(Pump!$B$6*60)</f>
        <v>1.140010938</v>
      </c>
      <c r="P416" s="4">
        <f t="shared" si="9"/>
        <v>4966261.535</v>
      </c>
    </row>
    <row r="417">
      <c r="A417" s="194">
        <v>42049.0</v>
      </c>
      <c r="B417" s="195">
        <v>0.2</v>
      </c>
      <c r="C417" s="9">
        <f t="shared" si="2"/>
        <v>0.02</v>
      </c>
      <c r="D417" s="108">
        <f t="shared" si="3"/>
        <v>20</v>
      </c>
      <c r="E417" s="108">
        <f>IF(D417&gt;Collectionstorage!$B$11,Collectionstorage!$B$11,D417)</f>
        <v>20</v>
      </c>
      <c r="F417" s="108">
        <f t="shared" si="4"/>
        <v>0.02</v>
      </c>
      <c r="G417" s="108">
        <f t="shared" si="11"/>
        <v>49.49</v>
      </c>
      <c r="H417" s="109">
        <f>F417*(1000*9.81*Collectionstorage!$G$11+Collectionstorage!$G$13*Flowrate!$F$10*1000/(2*0.02)*Pump!$B$5^2+10*1000/2*Pump!$B$5^2+Filtration!$B$6*Pump!$B$5)</f>
        <v>4897.98216</v>
      </c>
      <c r="I417" s="9">
        <f>(F417*(1000*9.81*Collectionstorage!$G$11+Collectionstorage!$G$13*Flowrate!$F$10*1000/(2*0.02)*Pump!$B$5^2+10*1000/2*Pump!$B$5^2+Filtration!$B$6*Pump!$B$5)) / 0.72</f>
        <v>6802.753001</v>
      </c>
      <c r="J417" s="4">
        <f t="shared" si="5"/>
        <v>0.1</v>
      </c>
      <c r="K417" s="4">
        <f t="shared" si="6"/>
        <v>200000</v>
      </c>
      <c r="L417" s="4">
        <f t="shared" si="7"/>
        <v>0.2</v>
      </c>
      <c r="M417">
        <f t="shared" si="8"/>
        <v>4</v>
      </c>
      <c r="N417" s="2">
        <f>'Disinfection '!$B$4*60*60*24</f>
        <v>4320000</v>
      </c>
      <c r="O417" s="2">
        <f>E417/(Pump!$B$6*60)</f>
        <v>0.01200011514</v>
      </c>
      <c r="P417" s="4">
        <f t="shared" si="9"/>
        <v>4326802.753</v>
      </c>
    </row>
    <row r="418">
      <c r="A418" s="194">
        <v>42050.0</v>
      </c>
      <c r="B418" s="195">
        <v>0.0</v>
      </c>
      <c r="C418" s="9">
        <f t="shared" si="2"/>
        <v>0</v>
      </c>
      <c r="D418" s="108">
        <f t="shared" si="3"/>
        <v>0</v>
      </c>
      <c r="E418" s="108">
        <f>IF(D418&gt;Collectionstorage!$B$11,Collectionstorage!$B$11,D418)</f>
        <v>0</v>
      </c>
      <c r="F418" s="108">
        <f t="shared" si="4"/>
        <v>0</v>
      </c>
      <c r="G418" s="108">
        <f t="shared" si="11"/>
        <v>48.96</v>
      </c>
      <c r="H418" s="109">
        <f>F418*(1000*9.81*Collectionstorage!$G$11+Collectionstorage!$G$13*Flowrate!$F$10*1000/(2*0.02)*Pump!$B$5^2+10*1000/2*Pump!$B$5^2+Filtration!$B$6*Pump!$B$5)</f>
        <v>0</v>
      </c>
      <c r="I418" s="9">
        <f>(F418*(1000*9.81*Collectionstorage!$G$11+Collectionstorage!$G$13*Flowrate!$F$10*1000/(2*0.02)*Pump!$B$5^2+10*1000/2*Pump!$B$5^2+Filtration!$B$6*Pump!$B$5)) / 0.72</f>
        <v>0</v>
      </c>
      <c r="J418" s="4">
        <f t="shared" si="5"/>
        <v>0</v>
      </c>
      <c r="K418" s="4">
        <f t="shared" si="6"/>
        <v>0</v>
      </c>
      <c r="L418" s="4">
        <f t="shared" si="7"/>
        <v>0</v>
      </c>
      <c r="M418">
        <f t="shared" si="8"/>
        <v>0</v>
      </c>
      <c r="N418" s="2">
        <f>'Disinfection '!$B$4*60*60*24</f>
        <v>4320000</v>
      </c>
      <c r="O418" s="2">
        <f>E418/(Pump!$B$6*60)</f>
        <v>0</v>
      </c>
      <c r="P418" s="4">
        <f t="shared" si="9"/>
        <v>4320000</v>
      </c>
    </row>
    <row r="419">
      <c r="A419" s="194">
        <v>42051.0</v>
      </c>
      <c r="B419" s="195">
        <v>0.0</v>
      </c>
      <c r="C419" s="9">
        <f t="shared" si="2"/>
        <v>0</v>
      </c>
      <c r="D419" s="108">
        <f t="shared" si="3"/>
        <v>0</v>
      </c>
      <c r="E419" s="108">
        <f>IF(D419&gt;Collectionstorage!$B$11,Collectionstorage!$B$11,D419)</f>
        <v>0</v>
      </c>
      <c r="F419" s="108">
        <f t="shared" si="4"/>
        <v>0</v>
      </c>
      <c r="G419" s="108">
        <f t="shared" si="11"/>
        <v>48.43</v>
      </c>
      <c r="H419" s="109">
        <f>F419*(1000*9.81*Collectionstorage!$G$11+Collectionstorage!$G$13*Flowrate!$F$10*1000/(2*0.02)*Pump!$B$5^2+10*1000/2*Pump!$B$5^2+Filtration!$B$6*Pump!$B$5)</f>
        <v>0</v>
      </c>
      <c r="I419" s="9">
        <f>(F419*(1000*9.81*Collectionstorage!$G$11+Collectionstorage!$G$13*Flowrate!$F$10*1000/(2*0.02)*Pump!$B$5^2+10*1000/2*Pump!$B$5^2+Filtration!$B$6*Pump!$B$5)) / 0.72</f>
        <v>0</v>
      </c>
      <c r="J419" s="4">
        <f t="shared" si="5"/>
        <v>0</v>
      </c>
      <c r="K419" s="4">
        <f t="shared" si="6"/>
        <v>0</v>
      </c>
      <c r="L419" s="4">
        <f t="shared" si="7"/>
        <v>0</v>
      </c>
      <c r="M419">
        <f t="shared" si="8"/>
        <v>0</v>
      </c>
      <c r="N419" s="2">
        <f>'Disinfection '!$B$4*60*60*24</f>
        <v>4320000</v>
      </c>
      <c r="O419" s="2">
        <f>E419/(Pump!$B$6*60)</f>
        <v>0</v>
      </c>
      <c r="P419" s="4">
        <f t="shared" si="9"/>
        <v>4320000</v>
      </c>
    </row>
    <row r="420">
      <c r="A420" s="194">
        <v>42052.0</v>
      </c>
      <c r="B420" s="195">
        <v>0.0</v>
      </c>
      <c r="C420" s="9">
        <f t="shared" si="2"/>
        <v>0</v>
      </c>
      <c r="D420" s="108">
        <f t="shared" si="3"/>
        <v>0</v>
      </c>
      <c r="E420" s="108">
        <f>IF(D420&gt;Collectionstorage!$B$11,Collectionstorage!$B$11,D420)</f>
        <v>0</v>
      </c>
      <c r="F420" s="108">
        <f t="shared" si="4"/>
        <v>0</v>
      </c>
      <c r="G420" s="108">
        <f t="shared" si="11"/>
        <v>47.9</v>
      </c>
      <c r="H420" s="109">
        <f>F420*(1000*9.81*Collectionstorage!$G$11+Collectionstorage!$G$13*Flowrate!$F$10*1000/(2*0.02)*Pump!$B$5^2+10*1000/2*Pump!$B$5^2+Filtration!$B$6*Pump!$B$5)</f>
        <v>0</v>
      </c>
      <c r="I420" s="9">
        <f>(F420*(1000*9.81*Collectionstorage!$G$11+Collectionstorage!$G$13*Flowrate!$F$10*1000/(2*0.02)*Pump!$B$5^2+10*1000/2*Pump!$B$5^2+Filtration!$B$6*Pump!$B$5)) / 0.72</f>
        <v>0</v>
      </c>
      <c r="J420" s="4">
        <f t="shared" si="5"/>
        <v>0</v>
      </c>
      <c r="K420" s="4">
        <f t="shared" si="6"/>
        <v>0</v>
      </c>
      <c r="L420" s="4">
        <f t="shared" si="7"/>
        <v>0</v>
      </c>
      <c r="M420">
        <f t="shared" si="8"/>
        <v>0</v>
      </c>
      <c r="N420" s="2">
        <f>'Disinfection '!$B$4*60*60*24</f>
        <v>4320000</v>
      </c>
      <c r="O420" s="2">
        <f>E420/(Pump!$B$6*60)</f>
        <v>0</v>
      </c>
      <c r="P420" s="4">
        <f t="shared" si="9"/>
        <v>4320000</v>
      </c>
    </row>
    <row r="421">
      <c r="A421" s="194">
        <v>42053.0</v>
      </c>
      <c r="B421" s="195">
        <v>4.0</v>
      </c>
      <c r="C421" s="9">
        <f t="shared" si="2"/>
        <v>0.4</v>
      </c>
      <c r="D421" s="108">
        <f t="shared" si="3"/>
        <v>400</v>
      </c>
      <c r="E421" s="108">
        <f>IF(D421&gt;Collectionstorage!$B$11,Collectionstorage!$B$11,D421)</f>
        <v>400</v>
      </c>
      <c r="F421" s="108">
        <f t="shared" si="4"/>
        <v>0.4</v>
      </c>
      <c r="G421" s="108">
        <f t="shared" si="11"/>
        <v>47.77</v>
      </c>
      <c r="H421" s="109">
        <f>F421*(1000*9.81*Collectionstorage!$G$11+Collectionstorage!$G$13*Flowrate!$F$10*1000/(2*0.02)*Pump!$B$5^2+10*1000/2*Pump!$B$5^2+Filtration!$B$6*Pump!$B$5)</f>
        <v>97959.64321</v>
      </c>
      <c r="I421" s="9">
        <f>(F421*(1000*9.81*Collectionstorage!$G$11+Collectionstorage!$G$13*Flowrate!$F$10*1000/(2*0.02)*Pump!$B$5^2+10*1000/2*Pump!$B$5^2+Filtration!$B$6*Pump!$B$5)) / 0.72</f>
        <v>136055.06</v>
      </c>
      <c r="J421" s="4">
        <f t="shared" si="5"/>
        <v>2</v>
      </c>
      <c r="K421" s="4">
        <f t="shared" si="6"/>
        <v>4000000</v>
      </c>
      <c r="L421" s="4">
        <f t="shared" si="7"/>
        <v>4</v>
      </c>
      <c r="M421">
        <f t="shared" si="8"/>
        <v>80</v>
      </c>
      <c r="N421" s="2">
        <f>'Disinfection '!$B$4*60*60*24</f>
        <v>4320000</v>
      </c>
      <c r="O421" s="2">
        <f>E421/(Pump!$B$6*60)</f>
        <v>0.2400023028</v>
      </c>
      <c r="P421" s="4">
        <f t="shared" si="9"/>
        <v>4456055.06</v>
      </c>
    </row>
    <row r="422">
      <c r="A422" s="194">
        <v>42054.0</v>
      </c>
      <c r="B422" s="195">
        <v>11.0</v>
      </c>
      <c r="C422" s="9">
        <f t="shared" si="2"/>
        <v>1.1</v>
      </c>
      <c r="D422" s="108">
        <f t="shared" si="3"/>
        <v>1100</v>
      </c>
      <c r="E422" s="108">
        <f>IF(D422&gt;Collectionstorage!$B$11,Collectionstorage!$B$11,D422)</f>
        <v>1100</v>
      </c>
      <c r="F422" s="108">
        <f t="shared" si="4"/>
        <v>1.1</v>
      </c>
      <c r="G422" s="108">
        <f t="shared" si="11"/>
        <v>48.34</v>
      </c>
      <c r="H422" s="109">
        <f>F422*(1000*9.81*Collectionstorage!$G$11+Collectionstorage!$G$13*Flowrate!$F$10*1000/(2*0.02)*Pump!$B$5^2+10*1000/2*Pump!$B$5^2+Filtration!$B$6*Pump!$B$5)</f>
        <v>269389.0188</v>
      </c>
      <c r="I422" s="9">
        <f>(F422*(1000*9.81*Collectionstorage!$G$11+Collectionstorage!$G$13*Flowrate!$F$10*1000/(2*0.02)*Pump!$B$5^2+10*1000/2*Pump!$B$5^2+Filtration!$B$6*Pump!$B$5)) / 0.72</f>
        <v>374151.415</v>
      </c>
      <c r="J422" s="4">
        <f t="shared" si="5"/>
        <v>5.5</v>
      </c>
      <c r="K422" s="4">
        <f t="shared" si="6"/>
        <v>11000000</v>
      </c>
      <c r="L422" s="4">
        <f t="shared" si="7"/>
        <v>11</v>
      </c>
      <c r="M422">
        <f t="shared" si="8"/>
        <v>220</v>
      </c>
      <c r="N422" s="2">
        <f>'Disinfection '!$B$4*60*60*24</f>
        <v>4320000</v>
      </c>
      <c r="O422" s="2">
        <f>E422/(Pump!$B$6*60)</f>
        <v>0.6600063327</v>
      </c>
      <c r="P422" s="4">
        <f t="shared" si="9"/>
        <v>4694151.415</v>
      </c>
    </row>
    <row r="423">
      <c r="A423" s="194">
        <v>42055.0</v>
      </c>
      <c r="B423" s="195">
        <v>0.4</v>
      </c>
      <c r="C423" s="9">
        <f t="shared" si="2"/>
        <v>0.04</v>
      </c>
      <c r="D423" s="108">
        <f t="shared" si="3"/>
        <v>40</v>
      </c>
      <c r="E423" s="108">
        <f>IF(D423&gt;Collectionstorage!$B$11,Collectionstorage!$B$11,D423)</f>
        <v>40</v>
      </c>
      <c r="F423" s="108">
        <f t="shared" si="4"/>
        <v>0.04</v>
      </c>
      <c r="G423" s="108">
        <f t="shared" si="11"/>
        <v>47.85</v>
      </c>
      <c r="H423" s="109">
        <f>F423*(1000*9.81*Collectionstorage!$G$11+Collectionstorage!$G$13*Flowrate!$F$10*1000/(2*0.02)*Pump!$B$5^2+10*1000/2*Pump!$B$5^2+Filtration!$B$6*Pump!$B$5)</f>
        <v>9795.964321</v>
      </c>
      <c r="I423" s="9">
        <f>(F423*(1000*9.81*Collectionstorage!$G$11+Collectionstorage!$G$13*Flowrate!$F$10*1000/(2*0.02)*Pump!$B$5^2+10*1000/2*Pump!$B$5^2+Filtration!$B$6*Pump!$B$5)) / 0.72</f>
        <v>13605.506</v>
      </c>
      <c r="J423" s="4">
        <f t="shared" si="5"/>
        <v>0.2</v>
      </c>
      <c r="K423" s="4">
        <f t="shared" si="6"/>
        <v>400000</v>
      </c>
      <c r="L423" s="4">
        <f t="shared" si="7"/>
        <v>0.4</v>
      </c>
      <c r="M423">
        <f t="shared" si="8"/>
        <v>8</v>
      </c>
      <c r="N423" s="2">
        <f>'Disinfection '!$B$4*60*60*24</f>
        <v>4320000</v>
      </c>
      <c r="O423" s="2">
        <f>E423/(Pump!$B$6*60)</f>
        <v>0.02400023028</v>
      </c>
      <c r="P423" s="4">
        <f t="shared" si="9"/>
        <v>4333605.506</v>
      </c>
    </row>
    <row r="424">
      <c r="A424" s="194">
        <v>42056.0</v>
      </c>
      <c r="B424" s="195">
        <v>0.0</v>
      </c>
      <c r="C424" s="9">
        <f t="shared" si="2"/>
        <v>0</v>
      </c>
      <c r="D424" s="108">
        <f t="shared" si="3"/>
        <v>0</v>
      </c>
      <c r="E424" s="108">
        <f>IF(D424&gt;Collectionstorage!$B$11,Collectionstorage!$B$11,D424)</f>
        <v>0</v>
      </c>
      <c r="F424" s="108">
        <f t="shared" si="4"/>
        <v>0</v>
      </c>
      <c r="G424" s="108">
        <f t="shared" si="11"/>
        <v>47.32</v>
      </c>
      <c r="H424" s="109">
        <f>F424*(1000*9.81*Collectionstorage!$G$11+Collectionstorage!$G$13*Flowrate!$F$10*1000/(2*0.02)*Pump!$B$5^2+10*1000/2*Pump!$B$5^2+Filtration!$B$6*Pump!$B$5)</f>
        <v>0</v>
      </c>
      <c r="I424" s="9">
        <f>(F424*(1000*9.81*Collectionstorage!$G$11+Collectionstorage!$G$13*Flowrate!$F$10*1000/(2*0.02)*Pump!$B$5^2+10*1000/2*Pump!$B$5^2+Filtration!$B$6*Pump!$B$5)) / 0.72</f>
        <v>0</v>
      </c>
      <c r="J424" s="4">
        <f t="shared" si="5"/>
        <v>0</v>
      </c>
      <c r="K424" s="4">
        <f t="shared" si="6"/>
        <v>0</v>
      </c>
      <c r="L424" s="4">
        <f t="shared" si="7"/>
        <v>0</v>
      </c>
      <c r="M424">
        <f t="shared" si="8"/>
        <v>0</v>
      </c>
      <c r="N424" s="2">
        <f>'Disinfection '!$B$4*60*60*24</f>
        <v>4320000</v>
      </c>
      <c r="O424" s="2">
        <f>E424/(Pump!$B$6*60)</f>
        <v>0</v>
      </c>
      <c r="P424" s="4">
        <f t="shared" si="9"/>
        <v>4320000</v>
      </c>
    </row>
    <row r="425">
      <c r="A425" s="194">
        <v>42057.0</v>
      </c>
      <c r="B425" s="195">
        <v>0.0</v>
      </c>
      <c r="C425" s="9">
        <f t="shared" si="2"/>
        <v>0</v>
      </c>
      <c r="D425" s="108">
        <f t="shared" si="3"/>
        <v>0</v>
      </c>
      <c r="E425" s="108">
        <f>IF(D425&gt;Collectionstorage!$B$11,Collectionstorage!$B$11,D425)</f>
        <v>0</v>
      </c>
      <c r="F425" s="108">
        <f t="shared" si="4"/>
        <v>0</v>
      </c>
      <c r="G425" s="108">
        <f t="shared" si="11"/>
        <v>46.79</v>
      </c>
      <c r="H425" s="109">
        <f>F425*(1000*9.81*Collectionstorage!$G$11+Collectionstorage!$G$13*Flowrate!$F$10*1000/(2*0.02)*Pump!$B$5^2+10*1000/2*Pump!$B$5^2+Filtration!$B$6*Pump!$B$5)</f>
        <v>0</v>
      </c>
      <c r="I425" s="9">
        <f>(F425*(1000*9.81*Collectionstorage!$G$11+Collectionstorage!$G$13*Flowrate!$F$10*1000/(2*0.02)*Pump!$B$5^2+10*1000/2*Pump!$B$5^2+Filtration!$B$6*Pump!$B$5)) / 0.72</f>
        <v>0</v>
      </c>
      <c r="J425" s="4">
        <f t="shared" si="5"/>
        <v>0</v>
      </c>
      <c r="K425" s="4">
        <f t="shared" si="6"/>
        <v>0</v>
      </c>
      <c r="L425" s="4">
        <f t="shared" si="7"/>
        <v>0</v>
      </c>
      <c r="M425">
        <f t="shared" si="8"/>
        <v>0</v>
      </c>
      <c r="N425" s="2">
        <f>'Disinfection '!$B$4*60*60*24</f>
        <v>4320000</v>
      </c>
      <c r="O425" s="2">
        <f>E425/(Pump!$B$6*60)</f>
        <v>0</v>
      </c>
      <c r="P425" s="4">
        <f t="shared" si="9"/>
        <v>4320000</v>
      </c>
    </row>
    <row r="426">
      <c r="A426" s="194">
        <v>42058.0</v>
      </c>
      <c r="B426" s="195">
        <v>0.0</v>
      </c>
      <c r="C426" s="9">
        <f t="shared" si="2"/>
        <v>0</v>
      </c>
      <c r="D426" s="108">
        <f t="shared" si="3"/>
        <v>0</v>
      </c>
      <c r="E426" s="108">
        <f>IF(D426&gt;Collectionstorage!$B$11,Collectionstorage!$B$11,D426)</f>
        <v>0</v>
      </c>
      <c r="F426" s="108">
        <f t="shared" si="4"/>
        <v>0</v>
      </c>
      <c r="G426" s="108">
        <f t="shared" si="11"/>
        <v>46.26</v>
      </c>
      <c r="H426" s="109">
        <f>F426*(1000*9.81*Collectionstorage!$G$11+Collectionstorage!$G$13*Flowrate!$F$10*1000/(2*0.02)*Pump!$B$5^2+10*1000/2*Pump!$B$5^2+Filtration!$B$6*Pump!$B$5)</f>
        <v>0</v>
      </c>
      <c r="I426" s="9">
        <f>(F426*(1000*9.81*Collectionstorage!$G$11+Collectionstorage!$G$13*Flowrate!$F$10*1000/(2*0.02)*Pump!$B$5^2+10*1000/2*Pump!$B$5^2+Filtration!$B$6*Pump!$B$5)) / 0.72</f>
        <v>0</v>
      </c>
      <c r="J426" s="4">
        <f t="shared" si="5"/>
        <v>0</v>
      </c>
      <c r="K426" s="4">
        <f t="shared" si="6"/>
        <v>0</v>
      </c>
      <c r="L426" s="4">
        <f t="shared" si="7"/>
        <v>0</v>
      </c>
      <c r="M426">
        <f t="shared" si="8"/>
        <v>0</v>
      </c>
      <c r="N426" s="2">
        <f>'Disinfection '!$B$4*60*60*24</f>
        <v>4320000</v>
      </c>
      <c r="O426" s="2">
        <f>E426/(Pump!$B$6*60)</f>
        <v>0</v>
      </c>
      <c r="P426" s="4">
        <f t="shared" si="9"/>
        <v>4320000</v>
      </c>
    </row>
    <row r="427">
      <c r="A427" s="194">
        <v>42059.0</v>
      </c>
      <c r="B427" s="195">
        <v>0.2</v>
      </c>
      <c r="C427" s="9">
        <f t="shared" si="2"/>
        <v>0.02</v>
      </c>
      <c r="D427" s="108">
        <f t="shared" si="3"/>
        <v>20</v>
      </c>
      <c r="E427" s="108">
        <f>IF(D427&gt;Collectionstorage!$B$11,Collectionstorage!$B$11,D427)</f>
        <v>20</v>
      </c>
      <c r="F427" s="108">
        <f t="shared" si="4"/>
        <v>0.02</v>
      </c>
      <c r="G427" s="108">
        <f t="shared" si="11"/>
        <v>45.75</v>
      </c>
      <c r="H427" s="109">
        <f>F427*(1000*9.81*Collectionstorage!$G$11+Collectionstorage!$G$13*Flowrate!$F$10*1000/(2*0.02)*Pump!$B$5^2+10*1000/2*Pump!$B$5^2+Filtration!$B$6*Pump!$B$5)</f>
        <v>4897.98216</v>
      </c>
      <c r="I427" s="9">
        <f>(F427*(1000*9.81*Collectionstorage!$G$11+Collectionstorage!$G$13*Flowrate!$F$10*1000/(2*0.02)*Pump!$B$5^2+10*1000/2*Pump!$B$5^2+Filtration!$B$6*Pump!$B$5)) / 0.72</f>
        <v>6802.753001</v>
      </c>
      <c r="J427" s="4">
        <f t="shared" si="5"/>
        <v>0.1</v>
      </c>
      <c r="K427" s="4">
        <f t="shared" si="6"/>
        <v>200000</v>
      </c>
      <c r="L427" s="4">
        <f t="shared" si="7"/>
        <v>0.2</v>
      </c>
      <c r="M427">
        <f t="shared" si="8"/>
        <v>4</v>
      </c>
      <c r="N427" s="2">
        <f>'Disinfection '!$B$4*60*60*24</f>
        <v>4320000</v>
      </c>
      <c r="O427" s="2">
        <f>E427/(Pump!$B$6*60)</f>
        <v>0.01200011514</v>
      </c>
      <c r="P427" s="4">
        <f t="shared" si="9"/>
        <v>4326802.753</v>
      </c>
    </row>
    <row r="428">
      <c r="A428" s="194">
        <v>42060.0</v>
      </c>
      <c r="B428" s="195">
        <v>4.6</v>
      </c>
      <c r="C428" s="9">
        <f t="shared" si="2"/>
        <v>0.46</v>
      </c>
      <c r="D428" s="108">
        <f t="shared" si="3"/>
        <v>460</v>
      </c>
      <c r="E428" s="108">
        <f>IF(D428&gt;Collectionstorage!$B$11,Collectionstorage!$B$11,D428)</f>
        <v>460</v>
      </c>
      <c r="F428" s="108">
        <f t="shared" si="4"/>
        <v>0.46</v>
      </c>
      <c r="G428" s="108">
        <f t="shared" si="11"/>
        <v>45.68</v>
      </c>
      <c r="H428" s="109">
        <f>F428*(1000*9.81*Collectionstorage!$G$11+Collectionstorage!$G$13*Flowrate!$F$10*1000/(2*0.02)*Pump!$B$5^2+10*1000/2*Pump!$B$5^2+Filtration!$B$6*Pump!$B$5)</f>
        <v>112653.5897</v>
      </c>
      <c r="I428" s="9">
        <f>(F428*(1000*9.81*Collectionstorage!$G$11+Collectionstorage!$G$13*Flowrate!$F$10*1000/(2*0.02)*Pump!$B$5^2+10*1000/2*Pump!$B$5^2+Filtration!$B$6*Pump!$B$5)) / 0.72</f>
        <v>156463.319</v>
      </c>
      <c r="J428" s="4">
        <f t="shared" si="5"/>
        <v>2.3</v>
      </c>
      <c r="K428" s="4">
        <f t="shared" si="6"/>
        <v>4600000</v>
      </c>
      <c r="L428" s="4">
        <f t="shared" si="7"/>
        <v>4.6</v>
      </c>
      <c r="M428">
        <f t="shared" si="8"/>
        <v>92</v>
      </c>
      <c r="N428" s="2">
        <f>'Disinfection '!$B$4*60*60*24</f>
        <v>4320000</v>
      </c>
      <c r="O428" s="2">
        <f>E428/(Pump!$B$6*60)</f>
        <v>0.2760026482</v>
      </c>
      <c r="P428" s="4">
        <f t="shared" si="9"/>
        <v>4476463.319</v>
      </c>
    </row>
    <row r="429">
      <c r="A429" s="194">
        <v>42061.0</v>
      </c>
      <c r="B429" s="195">
        <v>8.8</v>
      </c>
      <c r="C429" s="9">
        <f t="shared" si="2"/>
        <v>0.88</v>
      </c>
      <c r="D429" s="108">
        <f t="shared" si="3"/>
        <v>880</v>
      </c>
      <c r="E429" s="108">
        <f>IF(D429&gt;Collectionstorage!$B$11,Collectionstorage!$B$11,D429)</f>
        <v>880</v>
      </c>
      <c r="F429" s="108">
        <f t="shared" si="4"/>
        <v>0.88</v>
      </c>
      <c r="G429" s="108">
        <f t="shared" si="11"/>
        <v>46.03</v>
      </c>
      <c r="H429" s="109">
        <f>F429*(1000*9.81*Collectionstorage!$G$11+Collectionstorage!$G$13*Flowrate!$F$10*1000/(2*0.02)*Pump!$B$5^2+10*1000/2*Pump!$B$5^2+Filtration!$B$6*Pump!$B$5)</f>
        <v>215511.2151</v>
      </c>
      <c r="I429" s="9">
        <f>(F429*(1000*9.81*Collectionstorage!$G$11+Collectionstorage!$G$13*Flowrate!$F$10*1000/(2*0.02)*Pump!$B$5^2+10*1000/2*Pump!$B$5^2+Filtration!$B$6*Pump!$B$5)) / 0.72</f>
        <v>299321.132</v>
      </c>
      <c r="J429" s="4">
        <f t="shared" si="5"/>
        <v>4.4</v>
      </c>
      <c r="K429" s="4">
        <f t="shared" si="6"/>
        <v>8800000</v>
      </c>
      <c r="L429" s="4">
        <f t="shared" si="7"/>
        <v>8.8</v>
      </c>
      <c r="M429">
        <f t="shared" si="8"/>
        <v>176</v>
      </c>
      <c r="N429" s="2">
        <f>'Disinfection '!$B$4*60*60*24</f>
        <v>4320000</v>
      </c>
      <c r="O429" s="2">
        <f>E429/(Pump!$B$6*60)</f>
        <v>0.5280050662</v>
      </c>
      <c r="P429" s="4">
        <f t="shared" si="9"/>
        <v>4619321.132</v>
      </c>
    </row>
    <row r="430">
      <c r="A430" s="194">
        <v>42062.0</v>
      </c>
      <c r="B430" s="195">
        <v>0.4</v>
      </c>
      <c r="C430" s="9">
        <f t="shared" si="2"/>
        <v>0.04</v>
      </c>
      <c r="D430" s="108">
        <f t="shared" si="3"/>
        <v>40</v>
      </c>
      <c r="E430" s="108">
        <f>IF(D430&gt;Collectionstorage!$B$11,Collectionstorage!$B$11,D430)</f>
        <v>40</v>
      </c>
      <c r="F430" s="108">
        <f t="shared" si="4"/>
        <v>0.04</v>
      </c>
      <c r="G430" s="108">
        <f t="shared" si="11"/>
        <v>45.54</v>
      </c>
      <c r="H430" s="109">
        <f>F430*(1000*9.81*Collectionstorage!$G$11+Collectionstorage!$G$13*Flowrate!$F$10*1000/(2*0.02)*Pump!$B$5^2+10*1000/2*Pump!$B$5^2+Filtration!$B$6*Pump!$B$5)</f>
        <v>9795.964321</v>
      </c>
      <c r="I430" s="9">
        <f>(F430*(1000*9.81*Collectionstorage!$G$11+Collectionstorage!$G$13*Flowrate!$F$10*1000/(2*0.02)*Pump!$B$5^2+10*1000/2*Pump!$B$5^2+Filtration!$B$6*Pump!$B$5)) / 0.72</f>
        <v>13605.506</v>
      </c>
      <c r="J430" s="4">
        <f t="shared" si="5"/>
        <v>0.2</v>
      </c>
      <c r="K430" s="4">
        <f t="shared" si="6"/>
        <v>400000</v>
      </c>
      <c r="L430" s="4">
        <f t="shared" si="7"/>
        <v>0.4</v>
      </c>
      <c r="M430">
        <f t="shared" si="8"/>
        <v>8</v>
      </c>
      <c r="N430" s="2">
        <f>'Disinfection '!$B$4*60*60*24</f>
        <v>4320000</v>
      </c>
      <c r="O430" s="2">
        <f>E430/(Pump!$B$6*60)</f>
        <v>0.02400023028</v>
      </c>
      <c r="P430" s="4">
        <f t="shared" si="9"/>
        <v>4333605.506</v>
      </c>
    </row>
    <row r="431">
      <c r="A431" s="194">
        <v>42063.0</v>
      </c>
      <c r="B431" s="195">
        <v>0.0</v>
      </c>
      <c r="C431" s="9">
        <f t="shared" si="2"/>
        <v>0</v>
      </c>
      <c r="D431" s="108">
        <f t="shared" si="3"/>
        <v>0</v>
      </c>
      <c r="E431" s="108">
        <f>IF(D431&gt;Collectionstorage!$B$11,Collectionstorage!$B$11,D431)</f>
        <v>0</v>
      </c>
      <c r="F431" s="108">
        <f t="shared" si="4"/>
        <v>0</v>
      </c>
      <c r="G431" s="108">
        <f t="shared" si="11"/>
        <v>45.01</v>
      </c>
      <c r="H431" s="109">
        <f>F431*(1000*9.81*Collectionstorage!$G$11+Collectionstorage!$G$13*Flowrate!$F$10*1000/(2*0.02)*Pump!$B$5^2+10*1000/2*Pump!$B$5^2+Filtration!$B$6*Pump!$B$5)</f>
        <v>0</v>
      </c>
      <c r="I431" s="9">
        <f>(F431*(1000*9.81*Collectionstorage!$G$11+Collectionstorage!$G$13*Flowrate!$F$10*1000/(2*0.02)*Pump!$B$5^2+10*1000/2*Pump!$B$5^2+Filtration!$B$6*Pump!$B$5)) / 0.72</f>
        <v>0</v>
      </c>
      <c r="J431" s="4">
        <f t="shared" si="5"/>
        <v>0</v>
      </c>
      <c r="K431" s="4">
        <f t="shared" si="6"/>
        <v>0</v>
      </c>
      <c r="L431" s="4">
        <f t="shared" si="7"/>
        <v>0</v>
      </c>
      <c r="M431">
        <f t="shared" si="8"/>
        <v>0</v>
      </c>
      <c r="N431" s="2">
        <f>'Disinfection '!$B$4*60*60*24</f>
        <v>4320000</v>
      </c>
      <c r="O431" s="2">
        <f>E431/(Pump!$B$6*60)</f>
        <v>0</v>
      </c>
      <c r="P431" s="4">
        <f t="shared" si="9"/>
        <v>4320000</v>
      </c>
    </row>
    <row r="432">
      <c r="A432" s="194">
        <v>42064.0</v>
      </c>
      <c r="B432" s="195">
        <v>1.2</v>
      </c>
      <c r="C432" s="9">
        <f t="shared" si="2"/>
        <v>0.12</v>
      </c>
      <c r="D432" s="108">
        <f t="shared" si="3"/>
        <v>120</v>
      </c>
      <c r="E432" s="108">
        <f>IF(D432&gt;Collectionstorage!$B$11,Collectionstorage!$B$11,D432)</f>
        <v>120</v>
      </c>
      <c r="F432" s="108">
        <f t="shared" si="4"/>
        <v>0.12</v>
      </c>
      <c r="G432" s="108">
        <f t="shared" si="11"/>
        <v>44.6</v>
      </c>
      <c r="H432" s="109">
        <f>F432*(1000*9.81*Collectionstorage!$G$11+Collectionstorage!$G$13*Flowrate!$F$10*1000/(2*0.02)*Pump!$B$5^2+10*1000/2*Pump!$B$5^2+Filtration!$B$6*Pump!$B$5)</f>
        <v>29387.89296</v>
      </c>
      <c r="I432" s="9">
        <f>(F432*(1000*9.81*Collectionstorage!$G$11+Collectionstorage!$G$13*Flowrate!$F$10*1000/(2*0.02)*Pump!$B$5^2+10*1000/2*Pump!$B$5^2+Filtration!$B$6*Pump!$B$5)) / 0.72</f>
        <v>40816.518</v>
      </c>
      <c r="J432" s="4">
        <f t="shared" si="5"/>
        <v>0.6</v>
      </c>
      <c r="K432" s="4">
        <f t="shared" si="6"/>
        <v>1200000</v>
      </c>
      <c r="L432" s="4">
        <f t="shared" si="7"/>
        <v>1.2</v>
      </c>
      <c r="M432">
        <f t="shared" si="8"/>
        <v>24</v>
      </c>
      <c r="N432" s="2">
        <f>'Disinfection '!$B$4*60*60*24</f>
        <v>4320000</v>
      </c>
      <c r="O432" s="2">
        <f>E432/(Pump!$B$6*60)</f>
        <v>0.07200069084</v>
      </c>
      <c r="P432" s="4">
        <f t="shared" si="9"/>
        <v>4360816.518</v>
      </c>
    </row>
    <row r="433">
      <c r="A433" s="194">
        <v>42065.0</v>
      </c>
      <c r="B433" s="195">
        <v>0.0</v>
      </c>
      <c r="C433" s="9">
        <f t="shared" si="2"/>
        <v>0</v>
      </c>
      <c r="D433" s="108">
        <f t="shared" si="3"/>
        <v>0</v>
      </c>
      <c r="E433" s="108">
        <f>IF(D433&gt;Collectionstorage!$B$11,Collectionstorage!$B$11,D433)</f>
        <v>0</v>
      </c>
      <c r="F433" s="108">
        <f t="shared" si="4"/>
        <v>0</v>
      </c>
      <c r="G433" s="108">
        <f t="shared" si="11"/>
        <v>44.07</v>
      </c>
      <c r="H433" s="109">
        <f>F433*(1000*9.81*Collectionstorage!$G$11+Collectionstorage!$G$13*Flowrate!$F$10*1000/(2*0.02)*Pump!$B$5^2+10*1000/2*Pump!$B$5^2+Filtration!$B$6*Pump!$B$5)</f>
        <v>0</v>
      </c>
      <c r="I433" s="9">
        <f>(F433*(1000*9.81*Collectionstorage!$G$11+Collectionstorage!$G$13*Flowrate!$F$10*1000/(2*0.02)*Pump!$B$5^2+10*1000/2*Pump!$B$5^2+Filtration!$B$6*Pump!$B$5)) / 0.72</f>
        <v>0</v>
      </c>
      <c r="J433" s="4">
        <f t="shared" si="5"/>
        <v>0</v>
      </c>
      <c r="K433" s="4">
        <f t="shared" si="6"/>
        <v>0</v>
      </c>
      <c r="L433" s="4">
        <f t="shared" si="7"/>
        <v>0</v>
      </c>
      <c r="M433">
        <f t="shared" si="8"/>
        <v>0</v>
      </c>
      <c r="N433" s="2">
        <f>'Disinfection '!$B$4*60*60*24</f>
        <v>4320000</v>
      </c>
      <c r="O433" s="2">
        <f>E433/(Pump!$B$6*60)</f>
        <v>0</v>
      </c>
      <c r="P433" s="4">
        <f t="shared" si="9"/>
        <v>4320000</v>
      </c>
    </row>
    <row r="434">
      <c r="A434" s="194">
        <v>42066.0</v>
      </c>
      <c r="B434" s="195">
        <v>0.0</v>
      </c>
      <c r="C434" s="9">
        <f t="shared" si="2"/>
        <v>0</v>
      </c>
      <c r="D434" s="108">
        <f t="shared" si="3"/>
        <v>0</v>
      </c>
      <c r="E434" s="108">
        <f>IF(D434&gt;Collectionstorage!$B$11,Collectionstorage!$B$11,D434)</f>
        <v>0</v>
      </c>
      <c r="F434" s="108">
        <f t="shared" si="4"/>
        <v>0</v>
      </c>
      <c r="G434" s="108">
        <f t="shared" si="11"/>
        <v>43.54</v>
      </c>
      <c r="H434" s="109">
        <f>F434*(1000*9.81*Collectionstorage!$G$11+Collectionstorage!$G$13*Flowrate!$F$10*1000/(2*0.02)*Pump!$B$5^2+10*1000/2*Pump!$B$5^2+Filtration!$B$6*Pump!$B$5)</f>
        <v>0</v>
      </c>
      <c r="I434" s="9">
        <f>(F434*(1000*9.81*Collectionstorage!$G$11+Collectionstorage!$G$13*Flowrate!$F$10*1000/(2*0.02)*Pump!$B$5^2+10*1000/2*Pump!$B$5^2+Filtration!$B$6*Pump!$B$5)) / 0.72</f>
        <v>0</v>
      </c>
      <c r="J434" s="4">
        <f t="shared" si="5"/>
        <v>0</v>
      </c>
      <c r="K434" s="4">
        <f t="shared" si="6"/>
        <v>0</v>
      </c>
      <c r="L434" s="4">
        <f t="shared" si="7"/>
        <v>0</v>
      </c>
      <c r="M434">
        <f t="shared" si="8"/>
        <v>0</v>
      </c>
      <c r="N434" s="2">
        <f>'Disinfection '!$B$4*60*60*24</f>
        <v>4320000</v>
      </c>
      <c r="O434" s="2">
        <f>E434/(Pump!$B$6*60)</f>
        <v>0</v>
      </c>
      <c r="P434" s="4">
        <f t="shared" si="9"/>
        <v>4320000</v>
      </c>
    </row>
    <row r="435">
      <c r="A435" s="194">
        <v>42067.0</v>
      </c>
      <c r="B435" s="195">
        <v>0.4</v>
      </c>
      <c r="C435" s="9">
        <f t="shared" si="2"/>
        <v>0.04</v>
      </c>
      <c r="D435" s="108">
        <f t="shared" si="3"/>
        <v>40</v>
      </c>
      <c r="E435" s="108">
        <f>IF(D435&gt;Collectionstorage!$B$11,Collectionstorage!$B$11,D435)</f>
        <v>40</v>
      </c>
      <c r="F435" s="108">
        <f t="shared" si="4"/>
        <v>0.04</v>
      </c>
      <c r="G435" s="108">
        <f t="shared" si="11"/>
        <v>43.05</v>
      </c>
      <c r="H435" s="109">
        <f>F435*(1000*9.81*Collectionstorage!$G$11+Collectionstorage!$G$13*Flowrate!$F$10*1000/(2*0.02)*Pump!$B$5^2+10*1000/2*Pump!$B$5^2+Filtration!$B$6*Pump!$B$5)</f>
        <v>9795.964321</v>
      </c>
      <c r="I435" s="9">
        <f>(F435*(1000*9.81*Collectionstorage!$G$11+Collectionstorage!$G$13*Flowrate!$F$10*1000/(2*0.02)*Pump!$B$5^2+10*1000/2*Pump!$B$5^2+Filtration!$B$6*Pump!$B$5)) / 0.72</f>
        <v>13605.506</v>
      </c>
      <c r="J435" s="4">
        <f t="shared" si="5"/>
        <v>0.2</v>
      </c>
      <c r="K435" s="4">
        <f t="shared" si="6"/>
        <v>400000</v>
      </c>
      <c r="L435" s="4">
        <f t="shared" si="7"/>
        <v>0.4</v>
      </c>
      <c r="M435">
        <f t="shared" si="8"/>
        <v>8</v>
      </c>
      <c r="N435" s="2">
        <f>'Disinfection '!$B$4*60*60*24</f>
        <v>4320000</v>
      </c>
      <c r="O435" s="2">
        <f>E435/(Pump!$B$6*60)</f>
        <v>0.02400023028</v>
      </c>
      <c r="P435" s="4">
        <f t="shared" si="9"/>
        <v>4333605.506</v>
      </c>
    </row>
    <row r="436">
      <c r="A436" s="194">
        <v>42068.0</v>
      </c>
      <c r="B436" s="195">
        <v>1.8</v>
      </c>
      <c r="C436" s="9">
        <f t="shared" si="2"/>
        <v>0.18</v>
      </c>
      <c r="D436" s="108">
        <f t="shared" si="3"/>
        <v>180</v>
      </c>
      <c r="E436" s="108">
        <f>IF(D436&gt;Collectionstorage!$B$11,Collectionstorage!$B$11,D436)</f>
        <v>180</v>
      </c>
      <c r="F436" s="108">
        <f t="shared" si="4"/>
        <v>0.18</v>
      </c>
      <c r="G436" s="108">
        <f t="shared" si="11"/>
        <v>42.7</v>
      </c>
      <c r="H436" s="109">
        <f>F436*(1000*9.81*Collectionstorage!$G$11+Collectionstorage!$G$13*Flowrate!$F$10*1000/(2*0.02)*Pump!$B$5^2+10*1000/2*Pump!$B$5^2+Filtration!$B$6*Pump!$B$5)</f>
        <v>44081.83944</v>
      </c>
      <c r="I436" s="9">
        <f>(F436*(1000*9.81*Collectionstorage!$G$11+Collectionstorage!$G$13*Flowrate!$F$10*1000/(2*0.02)*Pump!$B$5^2+10*1000/2*Pump!$B$5^2+Filtration!$B$6*Pump!$B$5)) / 0.72</f>
        <v>61224.777</v>
      </c>
      <c r="J436" s="4">
        <f t="shared" si="5"/>
        <v>0.9</v>
      </c>
      <c r="K436" s="4">
        <f t="shared" si="6"/>
        <v>1800000</v>
      </c>
      <c r="L436" s="4">
        <f t="shared" si="7"/>
        <v>1.8</v>
      </c>
      <c r="M436">
        <f t="shared" si="8"/>
        <v>36</v>
      </c>
      <c r="N436" s="2">
        <f>'Disinfection '!$B$4*60*60*24</f>
        <v>4320000</v>
      </c>
      <c r="O436" s="2">
        <f>E436/(Pump!$B$6*60)</f>
        <v>0.1080010363</v>
      </c>
      <c r="P436" s="4">
        <f t="shared" si="9"/>
        <v>4381224.777</v>
      </c>
    </row>
    <row r="437">
      <c r="A437" s="194">
        <v>42069.0</v>
      </c>
      <c r="B437" s="195">
        <v>0.8</v>
      </c>
      <c r="C437" s="9">
        <f t="shared" si="2"/>
        <v>0.08</v>
      </c>
      <c r="D437" s="108">
        <f t="shared" si="3"/>
        <v>80</v>
      </c>
      <c r="E437" s="108">
        <f>IF(D437&gt;Collectionstorage!$B$11,Collectionstorage!$B$11,D437)</f>
        <v>80</v>
      </c>
      <c r="F437" s="108">
        <f t="shared" si="4"/>
        <v>0.08</v>
      </c>
      <c r="G437" s="108">
        <f t="shared" si="11"/>
        <v>42.25</v>
      </c>
      <c r="H437" s="109">
        <f>F437*(1000*9.81*Collectionstorage!$G$11+Collectionstorage!$G$13*Flowrate!$F$10*1000/(2*0.02)*Pump!$B$5^2+10*1000/2*Pump!$B$5^2+Filtration!$B$6*Pump!$B$5)</f>
        <v>19591.92864</v>
      </c>
      <c r="I437" s="9">
        <f>(F437*(1000*9.81*Collectionstorage!$G$11+Collectionstorage!$G$13*Flowrate!$F$10*1000/(2*0.02)*Pump!$B$5^2+10*1000/2*Pump!$B$5^2+Filtration!$B$6*Pump!$B$5)) / 0.72</f>
        <v>27211.012</v>
      </c>
      <c r="J437" s="4">
        <f t="shared" si="5"/>
        <v>0.4</v>
      </c>
      <c r="K437" s="4">
        <f t="shared" si="6"/>
        <v>800000</v>
      </c>
      <c r="L437" s="4">
        <f t="shared" si="7"/>
        <v>0.8</v>
      </c>
      <c r="M437">
        <f t="shared" si="8"/>
        <v>16</v>
      </c>
      <c r="N437" s="2">
        <f>'Disinfection '!$B$4*60*60*24</f>
        <v>4320000</v>
      </c>
      <c r="O437" s="2">
        <f>E437/(Pump!$B$6*60)</f>
        <v>0.04800046056</v>
      </c>
      <c r="P437" s="4">
        <f t="shared" si="9"/>
        <v>4347211.012</v>
      </c>
    </row>
    <row r="438">
      <c r="A438" s="194">
        <v>42070.0</v>
      </c>
      <c r="B438" s="195">
        <v>0.0</v>
      </c>
      <c r="C438" s="9">
        <f t="shared" si="2"/>
        <v>0</v>
      </c>
      <c r="D438" s="108">
        <f t="shared" si="3"/>
        <v>0</v>
      </c>
      <c r="E438" s="108">
        <f>IF(D438&gt;Collectionstorage!$B$11,Collectionstorage!$B$11,D438)</f>
        <v>0</v>
      </c>
      <c r="F438" s="108">
        <f t="shared" si="4"/>
        <v>0</v>
      </c>
      <c r="G438" s="108">
        <f t="shared" si="11"/>
        <v>41.72</v>
      </c>
      <c r="H438" s="109">
        <f>F438*(1000*9.81*Collectionstorage!$G$11+Collectionstorage!$G$13*Flowrate!$F$10*1000/(2*0.02)*Pump!$B$5^2+10*1000/2*Pump!$B$5^2+Filtration!$B$6*Pump!$B$5)</f>
        <v>0</v>
      </c>
      <c r="I438" s="9">
        <f>(F438*(1000*9.81*Collectionstorage!$G$11+Collectionstorage!$G$13*Flowrate!$F$10*1000/(2*0.02)*Pump!$B$5^2+10*1000/2*Pump!$B$5^2+Filtration!$B$6*Pump!$B$5)) / 0.72</f>
        <v>0</v>
      </c>
      <c r="J438" s="4">
        <f t="shared" si="5"/>
        <v>0</v>
      </c>
      <c r="K438" s="4">
        <f t="shared" si="6"/>
        <v>0</v>
      </c>
      <c r="L438" s="4">
        <f t="shared" si="7"/>
        <v>0</v>
      </c>
      <c r="M438">
        <f t="shared" si="8"/>
        <v>0</v>
      </c>
      <c r="N438" s="2">
        <f>'Disinfection '!$B$4*60*60*24</f>
        <v>4320000</v>
      </c>
      <c r="O438" s="2">
        <f>E438/(Pump!$B$6*60)</f>
        <v>0</v>
      </c>
      <c r="P438" s="4">
        <f t="shared" si="9"/>
        <v>4320000</v>
      </c>
    </row>
    <row r="439">
      <c r="A439" s="194">
        <v>42071.0</v>
      </c>
      <c r="B439" s="195">
        <v>0.4</v>
      </c>
      <c r="C439" s="9">
        <f t="shared" si="2"/>
        <v>0.04</v>
      </c>
      <c r="D439" s="108">
        <f t="shared" si="3"/>
        <v>40</v>
      </c>
      <c r="E439" s="108">
        <f>IF(D439&gt;Collectionstorage!$B$11,Collectionstorage!$B$11,D439)</f>
        <v>40</v>
      </c>
      <c r="F439" s="108">
        <f t="shared" si="4"/>
        <v>0.04</v>
      </c>
      <c r="G439" s="108">
        <f t="shared" si="11"/>
        <v>41.23</v>
      </c>
      <c r="H439" s="109">
        <f>F439*(1000*9.81*Collectionstorage!$G$11+Collectionstorage!$G$13*Flowrate!$F$10*1000/(2*0.02)*Pump!$B$5^2+10*1000/2*Pump!$B$5^2+Filtration!$B$6*Pump!$B$5)</f>
        <v>9795.964321</v>
      </c>
      <c r="I439" s="9">
        <f>(F439*(1000*9.81*Collectionstorage!$G$11+Collectionstorage!$G$13*Flowrate!$F$10*1000/(2*0.02)*Pump!$B$5^2+10*1000/2*Pump!$B$5^2+Filtration!$B$6*Pump!$B$5)) / 0.72</f>
        <v>13605.506</v>
      </c>
      <c r="J439" s="4">
        <f t="shared" si="5"/>
        <v>0.2</v>
      </c>
      <c r="K439" s="4">
        <f t="shared" si="6"/>
        <v>400000</v>
      </c>
      <c r="L439" s="4">
        <f t="shared" si="7"/>
        <v>0.4</v>
      </c>
      <c r="M439">
        <f t="shared" si="8"/>
        <v>8</v>
      </c>
      <c r="N439" s="2">
        <f>'Disinfection '!$B$4*60*60*24</f>
        <v>4320000</v>
      </c>
      <c r="O439" s="2">
        <f>E439/(Pump!$B$6*60)</f>
        <v>0.02400023028</v>
      </c>
      <c r="P439" s="4">
        <f t="shared" si="9"/>
        <v>4333605.506</v>
      </c>
    </row>
    <row r="440">
      <c r="A440" s="194">
        <v>42072.0</v>
      </c>
      <c r="B440" s="195">
        <v>0.4</v>
      </c>
      <c r="C440" s="9">
        <f t="shared" si="2"/>
        <v>0.04</v>
      </c>
      <c r="D440" s="108">
        <f t="shared" si="3"/>
        <v>40</v>
      </c>
      <c r="E440" s="108">
        <f>IF(D440&gt;Collectionstorage!$B$11,Collectionstorage!$B$11,D440)</f>
        <v>40</v>
      </c>
      <c r="F440" s="108">
        <f t="shared" si="4"/>
        <v>0.04</v>
      </c>
      <c r="G440" s="108">
        <f t="shared" si="11"/>
        <v>40.74</v>
      </c>
      <c r="H440" s="109">
        <f>F440*(1000*9.81*Collectionstorage!$G$11+Collectionstorage!$G$13*Flowrate!$F$10*1000/(2*0.02)*Pump!$B$5^2+10*1000/2*Pump!$B$5^2+Filtration!$B$6*Pump!$B$5)</f>
        <v>9795.964321</v>
      </c>
      <c r="I440" s="9">
        <f>(F440*(1000*9.81*Collectionstorage!$G$11+Collectionstorage!$G$13*Flowrate!$F$10*1000/(2*0.02)*Pump!$B$5^2+10*1000/2*Pump!$B$5^2+Filtration!$B$6*Pump!$B$5)) / 0.72</f>
        <v>13605.506</v>
      </c>
      <c r="J440" s="4">
        <f t="shared" si="5"/>
        <v>0.2</v>
      </c>
      <c r="K440" s="4">
        <f t="shared" si="6"/>
        <v>400000</v>
      </c>
      <c r="L440" s="4">
        <f t="shared" si="7"/>
        <v>0.4</v>
      </c>
      <c r="M440">
        <f t="shared" si="8"/>
        <v>8</v>
      </c>
      <c r="N440" s="2">
        <f>'Disinfection '!$B$4*60*60*24</f>
        <v>4320000</v>
      </c>
      <c r="O440" s="2">
        <f>E440/(Pump!$B$6*60)</f>
        <v>0.02400023028</v>
      </c>
      <c r="P440" s="4">
        <f t="shared" si="9"/>
        <v>4333605.506</v>
      </c>
    </row>
    <row r="441">
      <c r="A441" s="194">
        <v>42073.0</v>
      </c>
      <c r="B441" s="195">
        <v>2.8</v>
      </c>
      <c r="C441" s="9">
        <f t="shared" si="2"/>
        <v>0.28</v>
      </c>
      <c r="D441" s="108">
        <f t="shared" si="3"/>
        <v>280</v>
      </c>
      <c r="E441" s="108">
        <f>IF(D441&gt;Collectionstorage!$B$11,Collectionstorage!$B$11,D441)</f>
        <v>280</v>
      </c>
      <c r="F441" s="108">
        <f t="shared" si="4"/>
        <v>0.28</v>
      </c>
      <c r="G441" s="108">
        <f t="shared" si="11"/>
        <v>40.49</v>
      </c>
      <c r="H441" s="109">
        <f>F441*(1000*9.81*Collectionstorage!$G$11+Collectionstorage!$G$13*Flowrate!$F$10*1000/(2*0.02)*Pump!$B$5^2+10*1000/2*Pump!$B$5^2+Filtration!$B$6*Pump!$B$5)</f>
        <v>68571.75025</v>
      </c>
      <c r="I441" s="9">
        <f>(F441*(1000*9.81*Collectionstorage!$G$11+Collectionstorage!$G$13*Flowrate!$F$10*1000/(2*0.02)*Pump!$B$5^2+10*1000/2*Pump!$B$5^2+Filtration!$B$6*Pump!$B$5)) / 0.72</f>
        <v>95238.54201</v>
      </c>
      <c r="J441" s="4">
        <f t="shared" si="5"/>
        <v>1.4</v>
      </c>
      <c r="K441" s="4">
        <f t="shared" si="6"/>
        <v>2800000</v>
      </c>
      <c r="L441" s="4">
        <f t="shared" si="7"/>
        <v>2.8</v>
      </c>
      <c r="M441">
        <f t="shared" si="8"/>
        <v>56</v>
      </c>
      <c r="N441" s="2">
        <f>'Disinfection '!$B$4*60*60*24</f>
        <v>4320000</v>
      </c>
      <c r="O441" s="2">
        <f>E441/(Pump!$B$6*60)</f>
        <v>0.168001612</v>
      </c>
      <c r="P441" s="4">
        <f t="shared" si="9"/>
        <v>4415238.542</v>
      </c>
    </row>
    <row r="442">
      <c r="A442" s="194">
        <v>42074.0</v>
      </c>
      <c r="B442" s="195">
        <v>13.6</v>
      </c>
      <c r="C442" s="9">
        <f t="shared" si="2"/>
        <v>1.36</v>
      </c>
      <c r="D442" s="108">
        <f t="shared" si="3"/>
        <v>1360</v>
      </c>
      <c r="E442" s="108">
        <f>IF(D442&gt;Collectionstorage!$B$11,Collectionstorage!$B$11,D442)</f>
        <v>1360</v>
      </c>
      <c r="F442" s="108">
        <f t="shared" si="4"/>
        <v>1.36</v>
      </c>
      <c r="G442" s="108">
        <f t="shared" si="11"/>
        <v>41.32</v>
      </c>
      <c r="H442" s="109">
        <f>F442*(1000*9.81*Collectionstorage!$G$11+Collectionstorage!$G$13*Flowrate!$F$10*1000/(2*0.02)*Pump!$B$5^2+10*1000/2*Pump!$B$5^2+Filtration!$B$6*Pump!$B$5)</f>
        <v>333062.7869</v>
      </c>
      <c r="I442" s="9">
        <f>(F442*(1000*9.81*Collectionstorage!$G$11+Collectionstorage!$G$13*Flowrate!$F$10*1000/(2*0.02)*Pump!$B$5^2+10*1000/2*Pump!$B$5^2+Filtration!$B$6*Pump!$B$5)) / 0.72</f>
        <v>462587.204</v>
      </c>
      <c r="J442" s="4">
        <f t="shared" si="5"/>
        <v>6.8</v>
      </c>
      <c r="K442" s="4">
        <f t="shared" si="6"/>
        <v>13600000</v>
      </c>
      <c r="L442" s="4">
        <f t="shared" si="7"/>
        <v>13.6</v>
      </c>
      <c r="M442">
        <f t="shared" si="8"/>
        <v>272</v>
      </c>
      <c r="N442" s="2">
        <f>'Disinfection '!$B$4*60*60*24</f>
        <v>4320000</v>
      </c>
      <c r="O442" s="2">
        <f>E442/(Pump!$B$6*60)</f>
        <v>0.8160078295</v>
      </c>
      <c r="P442" s="4">
        <f t="shared" si="9"/>
        <v>4782587.204</v>
      </c>
    </row>
    <row r="443">
      <c r="A443" s="194">
        <v>42075.0</v>
      </c>
      <c r="B443" s="195">
        <v>8.6</v>
      </c>
      <c r="C443" s="9">
        <f t="shared" si="2"/>
        <v>0.86</v>
      </c>
      <c r="D443" s="108">
        <f t="shared" si="3"/>
        <v>860</v>
      </c>
      <c r="E443" s="108">
        <f>IF(D443&gt;Collectionstorage!$B$11,Collectionstorage!$B$11,D443)</f>
        <v>860</v>
      </c>
      <c r="F443" s="108">
        <f t="shared" si="4"/>
        <v>0.86</v>
      </c>
      <c r="G443" s="108">
        <f t="shared" si="11"/>
        <v>41.65</v>
      </c>
      <c r="H443" s="109">
        <f>F443*(1000*9.81*Collectionstorage!$G$11+Collectionstorage!$G$13*Flowrate!$F$10*1000/(2*0.02)*Pump!$B$5^2+10*1000/2*Pump!$B$5^2+Filtration!$B$6*Pump!$B$5)</f>
        <v>210613.2329</v>
      </c>
      <c r="I443" s="9">
        <f>(F443*(1000*9.81*Collectionstorage!$G$11+Collectionstorage!$G$13*Flowrate!$F$10*1000/(2*0.02)*Pump!$B$5^2+10*1000/2*Pump!$B$5^2+Filtration!$B$6*Pump!$B$5)) / 0.72</f>
        <v>292518.379</v>
      </c>
      <c r="J443" s="4">
        <f t="shared" si="5"/>
        <v>4.3</v>
      </c>
      <c r="K443" s="4">
        <f t="shared" si="6"/>
        <v>8600000</v>
      </c>
      <c r="L443" s="4">
        <f t="shared" si="7"/>
        <v>8.6</v>
      </c>
      <c r="M443">
        <f t="shared" si="8"/>
        <v>172</v>
      </c>
      <c r="N443" s="2">
        <f>'Disinfection '!$B$4*60*60*24</f>
        <v>4320000</v>
      </c>
      <c r="O443" s="2">
        <f>E443/(Pump!$B$6*60)</f>
        <v>0.516004951</v>
      </c>
      <c r="P443" s="4">
        <f t="shared" si="9"/>
        <v>4612518.379</v>
      </c>
    </row>
    <row r="444">
      <c r="A444" s="194">
        <v>42076.0</v>
      </c>
      <c r="B444" s="195">
        <v>17.4</v>
      </c>
      <c r="C444" s="9">
        <f t="shared" si="2"/>
        <v>1.74</v>
      </c>
      <c r="D444" s="108">
        <f t="shared" si="3"/>
        <v>1740</v>
      </c>
      <c r="E444" s="108">
        <f>IF(D444&gt;Collectionstorage!$B$11,Collectionstorage!$B$11,D444)</f>
        <v>1740</v>
      </c>
      <c r="F444" s="108">
        <f t="shared" si="4"/>
        <v>1.74</v>
      </c>
      <c r="G444" s="108">
        <f t="shared" si="11"/>
        <v>42.86</v>
      </c>
      <c r="H444" s="109">
        <f>F444*(1000*9.81*Collectionstorage!$G$11+Collectionstorage!$G$13*Flowrate!$F$10*1000/(2*0.02)*Pump!$B$5^2+10*1000/2*Pump!$B$5^2+Filtration!$B$6*Pump!$B$5)</f>
        <v>426124.448</v>
      </c>
      <c r="I444" s="9">
        <f>(F444*(1000*9.81*Collectionstorage!$G$11+Collectionstorage!$G$13*Flowrate!$F$10*1000/(2*0.02)*Pump!$B$5^2+10*1000/2*Pump!$B$5^2+Filtration!$B$6*Pump!$B$5)) / 0.72</f>
        <v>591839.511</v>
      </c>
      <c r="J444" s="4">
        <f t="shared" si="5"/>
        <v>8.7</v>
      </c>
      <c r="K444" s="4">
        <f t="shared" si="6"/>
        <v>17400000</v>
      </c>
      <c r="L444" s="4">
        <f t="shared" si="7"/>
        <v>17.4</v>
      </c>
      <c r="M444">
        <f t="shared" si="8"/>
        <v>348</v>
      </c>
      <c r="N444" s="2">
        <f>'Disinfection '!$B$4*60*60*24</f>
        <v>4320000</v>
      </c>
      <c r="O444" s="2">
        <f>E444/(Pump!$B$6*60)</f>
        <v>1.044010017</v>
      </c>
      <c r="P444" s="4">
        <f t="shared" si="9"/>
        <v>4911839.511</v>
      </c>
    </row>
    <row r="445">
      <c r="A445" s="194">
        <v>42077.0</v>
      </c>
      <c r="B445" s="195">
        <v>0.6</v>
      </c>
      <c r="C445" s="9">
        <f t="shared" si="2"/>
        <v>0.06</v>
      </c>
      <c r="D445" s="108">
        <f t="shared" si="3"/>
        <v>60</v>
      </c>
      <c r="E445" s="108">
        <f>IF(D445&gt;Collectionstorage!$B$11,Collectionstorage!$B$11,D445)</f>
        <v>60</v>
      </c>
      <c r="F445" s="108">
        <f t="shared" si="4"/>
        <v>0.06</v>
      </c>
      <c r="G445" s="108">
        <f t="shared" si="11"/>
        <v>42.39</v>
      </c>
      <c r="H445" s="109">
        <f>F445*(1000*9.81*Collectionstorage!$G$11+Collectionstorage!$G$13*Flowrate!$F$10*1000/(2*0.02)*Pump!$B$5^2+10*1000/2*Pump!$B$5^2+Filtration!$B$6*Pump!$B$5)</f>
        <v>14693.94648</v>
      </c>
      <c r="I445" s="9">
        <f>(F445*(1000*9.81*Collectionstorage!$G$11+Collectionstorage!$G$13*Flowrate!$F$10*1000/(2*0.02)*Pump!$B$5^2+10*1000/2*Pump!$B$5^2+Filtration!$B$6*Pump!$B$5)) / 0.72</f>
        <v>20408.259</v>
      </c>
      <c r="J445" s="4">
        <f t="shared" si="5"/>
        <v>0.3</v>
      </c>
      <c r="K445" s="4">
        <f t="shared" si="6"/>
        <v>600000</v>
      </c>
      <c r="L445" s="4">
        <f t="shared" si="7"/>
        <v>0.6</v>
      </c>
      <c r="M445">
        <f t="shared" si="8"/>
        <v>12</v>
      </c>
      <c r="N445" s="2">
        <f>'Disinfection '!$B$4*60*60*24</f>
        <v>4320000</v>
      </c>
      <c r="O445" s="2">
        <f>E445/(Pump!$B$6*60)</f>
        <v>0.03600034542</v>
      </c>
      <c r="P445" s="4">
        <f t="shared" si="9"/>
        <v>4340408.259</v>
      </c>
    </row>
    <row r="446">
      <c r="A446" s="194">
        <v>42078.0</v>
      </c>
      <c r="B446" s="195">
        <v>0.0</v>
      </c>
      <c r="C446" s="9">
        <f t="shared" si="2"/>
        <v>0</v>
      </c>
      <c r="D446" s="108">
        <f t="shared" si="3"/>
        <v>0</v>
      </c>
      <c r="E446" s="108">
        <f>IF(D446&gt;Collectionstorage!$B$11,Collectionstorage!$B$11,D446)</f>
        <v>0</v>
      </c>
      <c r="F446" s="108">
        <f t="shared" si="4"/>
        <v>0</v>
      </c>
      <c r="G446" s="108">
        <f t="shared" si="11"/>
        <v>41.86</v>
      </c>
      <c r="H446" s="109">
        <f>F446*(1000*9.81*Collectionstorage!$G$11+Collectionstorage!$G$13*Flowrate!$F$10*1000/(2*0.02)*Pump!$B$5^2+10*1000/2*Pump!$B$5^2+Filtration!$B$6*Pump!$B$5)</f>
        <v>0</v>
      </c>
      <c r="I446" s="9">
        <f>(F446*(1000*9.81*Collectionstorage!$G$11+Collectionstorage!$G$13*Flowrate!$F$10*1000/(2*0.02)*Pump!$B$5^2+10*1000/2*Pump!$B$5^2+Filtration!$B$6*Pump!$B$5)) / 0.72</f>
        <v>0</v>
      </c>
      <c r="J446" s="4">
        <f t="shared" si="5"/>
        <v>0</v>
      </c>
      <c r="K446" s="4">
        <f t="shared" si="6"/>
        <v>0</v>
      </c>
      <c r="L446" s="4">
        <f t="shared" si="7"/>
        <v>0</v>
      </c>
      <c r="M446">
        <f t="shared" si="8"/>
        <v>0</v>
      </c>
      <c r="N446" s="2">
        <f>'Disinfection '!$B$4*60*60*24</f>
        <v>4320000</v>
      </c>
      <c r="O446" s="2">
        <f>E446/(Pump!$B$6*60)</f>
        <v>0</v>
      </c>
      <c r="P446" s="4">
        <f t="shared" si="9"/>
        <v>4320000</v>
      </c>
    </row>
    <row r="447">
      <c r="A447" s="194">
        <v>42079.0</v>
      </c>
      <c r="B447" s="195">
        <v>0.0</v>
      </c>
      <c r="C447" s="9">
        <f t="shared" si="2"/>
        <v>0</v>
      </c>
      <c r="D447" s="108">
        <f t="shared" si="3"/>
        <v>0</v>
      </c>
      <c r="E447" s="108">
        <f>IF(D447&gt;Collectionstorage!$B$11,Collectionstorage!$B$11,D447)</f>
        <v>0</v>
      </c>
      <c r="F447" s="108">
        <f t="shared" si="4"/>
        <v>0</v>
      </c>
      <c r="G447" s="108">
        <f t="shared" si="11"/>
        <v>41.33</v>
      </c>
      <c r="H447" s="109">
        <f>F447*(1000*9.81*Collectionstorage!$G$11+Collectionstorage!$G$13*Flowrate!$F$10*1000/(2*0.02)*Pump!$B$5^2+10*1000/2*Pump!$B$5^2+Filtration!$B$6*Pump!$B$5)</f>
        <v>0</v>
      </c>
      <c r="I447" s="9">
        <f>(F447*(1000*9.81*Collectionstorage!$G$11+Collectionstorage!$G$13*Flowrate!$F$10*1000/(2*0.02)*Pump!$B$5^2+10*1000/2*Pump!$B$5^2+Filtration!$B$6*Pump!$B$5)) / 0.72</f>
        <v>0</v>
      </c>
      <c r="J447" s="4">
        <f t="shared" si="5"/>
        <v>0</v>
      </c>
      <c r="K447" s="4">
        <f t="shared" si="6"/>
        <v>0</v>
      </c>
      <c r="L447" s="4">
        <f t="shared" si="7"/>
        <v>0</v>
      </c>
      <c r="M447">
        <f t="shared" si="8"/>
        <v>0</v>
      </c>
      <c r="N447" s="2">
        <f>'Disinfection '!$B$4*60*60*24</f>
        <v>4320000</v>
      </c>
      <c r="O447" s="2">
        <f>E447/(Pump!$B$6*60)</f>
        <v>0</v>
      </c>
      <c r="P447" s="4">
        <f t="shared" si="9"/>
        <v>4320000</v>
      </c>
    </row>
    <row r="448">
      <c r="A448" s="194">
        <v>42080.0</v>
      </c>
      <c r="B448" s="195">
        <v>0.0</v>
      </c>
      <c r="C448" s="9">
        <f t="shared" si="2"/>
        <v>0</v>
      </c>
      <c r="D448" s="108">
        <f t="shared" si="3"/>
        <v>0</v>
      </c>
      <c r="E448" s="108">
        <f>IF(D448&gt;Collectionstorage!$B$11,Collectionstorage!$B$11,D448)</f>
        <v>0</v>
      </c>
      <c r="F448" s="108">
        <f t="shared" si="4"/>
        <v>0</v>
      </c>
      <c r="G448" s="108">
        <f t="shared" si="11"/>
        <v>40.8</v>
      </c>
      <c r="H448" s="109">
        <f>F448*(1000*9.81*Collectionstorage!$G$11+Collectionstorage!$G$13*Flowrate!$F$10*1000/(2*0.02)*Pump!$B$5^2+10*1000/2*Pump!$B$5^2+Filtration!$B$6*Pump!$B$5)</f>
        <v>0</v>
      </c>
      <c r="I448" s="9">
        <f>(F448*(1000*9.81*Collectionstorage!$G$11+Collectionstorage!$G$13*Flowrate!$F$10*1000/(2*0.02)*Pump!$B$5^2+10*1000/2*Pump!$B$5^2+Filtration!$B$6*Pump!$B$5)) / 0.72</f>
        <v>0</v>
      </c>
      <c r="J448" s="4">
        <f t="shared" si="5"/>
        <v>0</v>
      </c>
      <c r="K448" s="4">
        <f t="shared" si="6"/>
        <v>0</v>
      </c>
      <c r="L448" s="4">
        <f t="shared" si="7"/>
        <v>0</v>
      </c>
      <c r="M448">
        <f t="shared" si="8"/>
        <v>0</v>
      </c>
      <c r="N448" s="2">
        <f>'Disinfection '!$B$4*60*60*24</f>
        <v>4320000</v>
      </c>
      <c r="O448" s="2">
        <f>E448/(Pump!$B$6*60)</f>
        <v>0</v>
      </c>
      <c r="P448" s="4">
        <f t="shared" si="9"/>
        <v>4320000</v>
      </c>
    </row>
    <row r="449">
      <c r="A449" s="194">
        <v>42081.0</v>
      </c>
      <c r="B449" s="195">
        <v>31.0</v>
      </c>
      <c r="C449" s="9">
        <f t="shared" si="2"/>
        <v>3.1</v>
      </c>
      <c r="D449" s="108">
        <f t="shared" si="3"/>
        <v>3100</v>
      </c>
      <c r="E449" s="108">
        <f>IF(D449&gt;Collectionstorage!$B$11,Collectionstorage!$B$11,D449)</f>
        <v>2500</v>
      </c>
      <c r="F449" s="108">
        <f t="shared" si="4"/>
        <v>2.5</v>
      </c>
      <c r="G449" s="108">
        <f t="shared" si="11"/>
        <v>42.77</v>
      </c>
      <c r="H449" s="109">
        <f>F449*(1000*9.81*Collectionstorage!$G$11+Collectionstorage!$G$13*Flowrate!$F$10*1000/(2*0.02)*Pump!$B$5^2+10*1000/2*Pump!$B$5^2+Filtration!$B$6*Pump!$B$5)</f>
        <v>612247.77</v>
      </c>
      <c r="I449" s="9">
        <f>(F449*(1000*9.81*Collectionstorage!$G$11+Collectionstorage!$G$13*Flowrate!$F$10*1000/(2*0.02)*Pump!$B$5^2+10*1000/2*Pump!$B$5^2+Filtration!$B$6*Pump!$B$5)) / 0.72</f>
        <v>850344.1251</v>
      </c>
      <c r="J449" s="4">
        <f t="shared" si="5"/>
        <v>12.5</v>
      </c>
      <c r="K449" s="4">
        <f t="shared" si="6"/>
        <v>25000000</v>
      </c>
      <c r="L449" s="4">
        <f t="shared" si="7"/>
        <v>25</v>
      </c>
      <c r="M449">
        <f t="shared" si="8"/>
        <v>500</v>
      </c>
      <c r="N449" s="2">
        <f>'Disinfection '!$B$4*60*60*24</f>
        <v>4320000</v>
      </c>
      <c r="O449" s="2">
        <f>E449/(Pump!$B$6*60)</f>
        <v>1.500014392</v>
      </c>
      <c r="P449" s="4">
        <f t="shared" si="9"/>
        <v>5170344.125</v>
      </c>
    </row>
    <row r="450">
      <c r="A450" s="194">
        <v>42082.0</v>
      </c>
      <c r="B450" s="195">
        <v>35.4</v>
      </c>
      <c r="C450" s="9">
        <f t="shared" si="2"/>
        <v>3.54</v>
      </c>
      <c r="D450" s="108">
        <f t="shared" si="3"/>
        <v>3540</v>
      </c>
      <c r="E450" s="108">
        <f>IF(D450&gt;Collectionstorage!$B$11,Collectionstorage!$B$11,D450)</f>
        <v>2500</v>
      </c>
      <c r="F450" s="108">
        <f t="shared" si="4"/>
        <v>2.5</v>
      </c>
      <c r="G450" s="108">
        <f t="shared" si="11"/>
        <v>44.74</v>
      </c>
      <c r="H450" s="109">
        <f>F450*(1000*9.81*Collectionstorage!$G$11+Collectionstorage!$G$13*Flowrate!$F$10*1000/(2*0.02)*Pump!$B$5^2+10*1000/2*Pump!$B$5^2+Filtration!$B$6*Pump!$B$5)</f>
        <v>612247.77</v>
      </c>
      <c r="I450" s="9">
        <f>(F450*(1000*9.81*Collectionstorage!$G$11+Collectionstorage!$G$13*Flowrate!$F$10*1000/(2*0.02)*Pump!$B$5^2+10*1000/2*Pump!$B$5^2+Filtration!$B$6*Pump!$B$5)) / 0.72</f>
        <v>850344.1251</v>
      </c>
      <c r="J450" s="4">
        <f t="shared" si="5"/>
        <v>12.5</v>
      </c>
      <c r="K450" s="4">
        <f t="shared" si="6"/>
        <v>25000000</v>
      </c>
      <c r="L450" s="4">
        <f t="shared" si="7"/>
        <v>25</v>
      </c>
      <c r="M450">
        <f t="shared" si="8"/>
        <v>500</v>
      </c>
      <c r="N450" s="2">
        <f>'Disinfection '!$B$4*60*60*24</f>
        <v>4320000</v>
      </c>
      <c r="O450" s="2">
        <f>E450/(Pump!$B$6*60)</f>
        <v>1.500014392</v>
      </c>
      <c r="P450" s="4">
        <f t="shared" si="9"/>
        <v>5170344.125</v>
      </c>
    </row>
    <row r="451">
      <c r="A451" s="194">
        <v>42083.0</v>
      </c>
      <c r="B451" s="195">
        <v>28.6</v>
      </c>
      <c r="C451" s="9">
        <f t="shared" si="2"/>
        <v>2.86</v>
      </c>
      <c r="D451" s="108">
        <f t="shared" si="3"/>
        <v>2860</v>
      </c>
      <c r="E451" s="108">
        <f>IF(D451&gt;Collectionstorage!$B$11,Collectionstorage!$B$11,D451)</f>
        <v>2500</v>
      </c>
      <c r="F451" s="108">
        <f t="shared" si="4"/>
        <v>2.5</v>
      </c>
      <c r="G451" s="108">
        <f t="shared" si="11"/>
        <v>46.71</v>
      </c>
      <c r="H451" s="109">
        <f>F451*(1000*9.81*Collectionstorage!$G$11+Collectionstorage!$G$13*Flowrate!$F$10*1000/(2*0.02)*Pump!$B$5^2+10*1000/2*Pump!$B$5^2+Filtration!$B$6*Pump!$B$5)</f>
        <v>612247.77</v>
      </c>
      <c r="I451" s="9">
        <f>(F451*(1000*9.81*Collectionstorage!$G$11+Collectionstorage!$G$13*Flowrate!$F$10*1000/(2*0.02)*Pump!$B$5^2+10*1000/2*Pump!$B$5^2+Filtration!$B$6*Pump!$B$5)) / 0.72</f>
        <v>850344.1251</v>
      </c>
      <c r="J451" s="4">
        <f t="shared" si="5"/>
        <v>12.5</v>
      </c>
      <c r="K451" s="4">
        <f t="shared" si="6"/>
        <v>25000000</v>
      </c>
      <c r="L451" s="4">
        <f t="shared" si="7"/>
        <v>25</v>
      </c>
      <c r="M451">
        <f t="shared" si="8"/>
        <v>500</v>
      </c>
      <c r="N451" s="2">
        <f>'Disinfection '!$B$4*60*60*24</f>
        <v>4320000</v>
      </c>
      <c r="O451" s="2">
        <f>E451/(Pump!$B$6*60)</f>
        <v>1.500014392</v>
      </c>
      <c r="P451" s="4">
        <f t="shared" si="9"/>
        <v>5170344.125</v>
      </c>
    </row>
    <row r="452">
      <c r="A452" s="194">
        <v>42084.0</v>
      </c>
      <c r="B452" s="195">
        <v>0.0</v>
      </c>
      <c r="C452" s="9">
        <f t="shared" si="2"/>
        <v>0</v>
      </c>
      <c r="D452" s="108">
        <f t="shared" si="3"/>
        <v>0</v>
      </c>
      <c r="E452" s="108">
        <f>IF(D452&gt;Collectionstorage!$B$11,Collectionstorage!$B$11,D452)</f>
        <v>0</v>
      </c>
      <c r="F452" s="108">
        <f t="shared" si="4"/>
        <v>0</v>
      </c>
      <c r="G452" s="108">
        <f t="shared" si="11"/>
        <v>46.18</v>
      </c>
      <c r="H452" s="109">
        <f>F452*(1000*9.81*Collectionstorage!$G$11+Collectionstorage!$G$13*Flowrate!$F$10*1000/(2*0.02)*Pump!$B$5^2+10*1000/2*Pump!$B$5^2+Filtration!$B$6*Pump!$B$5)</f>
        <v>0</v>
      </c>
      <c r="I452" s="9">
        <f>(F452*(1000*9.81*Collectionstorage!$G$11+Collectionstorage!$G$13*Flowrate!$F$10*1000/(2*0.02)*Pump!$B$5^2+10*1000/2*Pump!$B$5^2+Filtration!$B$6*Pump!$B$5)) / 0.72</f>
        <v>0</v>
      </c>
      <c r="J452" s="4">
        <f t="shared" si="5"/>
        <v>0</v>
      </c>
      <c r="K452" s="4">
        <f t="shared" si="6"/>
        <v>0</v>
      </c>
      <c r="L452" s="4">
        <f t="shared" si="7"/>
        <v>0</v>
      </c>
      <c r="M452">
        <f t="shared" si="8"/>
        <v>0</v>
      </c>
      <c r="N452" s="2">
        <f>'Disinfection '!$B$4*60*60*24</f>
        <v>4320000</v>
      </c>
      <c r="O452" s="2">
        <f>E452/(Pump!$B$6*60)</f>
        <v>0</v>
      </c>
      <c r="P452" s="4">
        <f t="shared" si="9"/>
        <v>4320000</v>
      </c>
    </row>
    <row r="453">
      <c r="A453" s="194">
        <v>42085.0</v>
      </c>
      <c r="B453" s="195">
        <v>7.0</v>
      </c>
      <c r="C453" s="9">
        <f t="shared" si="2"/>
        <v>0.7</v>
      </c>
      <c r="D453" s="108">
        <f t="shared" si="3"/>
        <v>700</v>
      </c>
      <c r="E453" s="108">
        <f>IF(D453&gt;Collectionstorage!$B$11,Collectionstorage!$B$11,D453)</f>
        <v>700</v>
      </c>
      <c r="F453" s="108">
        <f t="shared" si="4"/>
        <v>0.7</v>
      </c>
      <c r="G453" s="108">
        <f t="shared" si="11"/>
        <v>46.35</v>
      </c>
      <c r="H453" s="109">
        <f>F453*(1000*9.81*Collectionstorage!$G$11+Collectionstorage!$G$13*Flowrate!$F$10*1000/(2*0.02)*Pump!$B$5^2+10*1000/2*Pump!$B$5^2+Filtration!$B$6*Pump!$B$5)</f>
        <v>171429.3756</v>
      </c>
      <c r="I453" s="9">
        <f>(F453*(1000*9.81*Collectionstorage!$G$11+Collectionstorage!$G$13*Flowrate!$F$10*1000/(2*0.02)*Pump!$B$5^2+10*1000/2*Pump!$B$5^2+Filtration!$B$6*Pump!$B$5)) / 0.72</f>
        <v>238096.355</v>
      </c>
      <c r="J453" s="4">
        <f t="shared" si="5"/>
        <v>3.5</v>
      </c>
      <c r="K453" s="4">
        <f t="shared" si="6"/>
        <v>7000000</v>
      </c>
      <c r="L453" s="4">
        <f t="shared" si="7"/>
        <v>7</v>
      </c>
      <c r="M453">
        <f t="shared" si="8"/>
        <v>140</v>
      </c>
      <c r="N453" s="2">
        <f>'Disinfection '!$B$4*60*60*24</f>
        <v>4320000</v>
      </c>
      <c r="O453" s="2">
        <f>E453/(Pump!$B$6*60)</f>
        <v>0.4200040299</v>
      </c>
      <c r="P453" s="4">
        <f t="shared" si="9"/>
        <v>4558096.355</v>
      </c>
    </row>
    <row r="454">
      <c r="A454" s="194">
        <v>42086.0</v>
      </c>
      <c r="B454" s="195">
        <v>9.6</v>
      </c>
      <c r="C454" s="9">
        <f t="shared" si="2"/>
        <v>0.96</v>
      </c>
      <c r="D454" s="108">
        <f t="shared" si="3"/>
        <v>960</v>
      </c>
      <c r="E454" s="108">
        <f>IF(D454&gt;Collectionstorage!$B$11,Collectionstorage!$B$11,D454)</f>
        <v>960</v>
      </c>
      <c r="F454" s="108">
        <f t="shared" si="4"/>
        <v>0.96</v>
      </c>
      <c r="G454" s="108">
        <f t="shared" si="11"/>
        <v>46.78</v>
      </c>
      <c r="H454" s="109">
        <f>F454*(1000*9.81*Collectionstorage!$G$11+Collectionstorage!$G$13*Flowrate!$F$10*1000/(2*0.02)*Pump!$B$5^2+10*1000/2*Pump!$B$5^2+Filtration!$B$6*Pump!$B$5)</f>
        <v>235103.1437</v>
      </c>
      <c r="I454" s="9">
        <f>(F454*(1000*9.81*Collectionstorage!$G$11+Collectionstorage!$G$13*Flowrate!$F$10*1000/(2*0.02)*Pump!$B$5^2+10*1000/2*Pump!$B$5^2+Filtration!$B$6*Pump!$B$5)) / 0.72</f>
        <v>326532.144</v>
      </c>
      <c r="J454" s="4">
        <f t="shared" si="5"/>
        <v>4.8</v>
      </c>
      <c r="K454" s="4">
        <f t="shared" si="6"/>
        <v>9600000</v>
      </c>
      <c r="L454" s="4">
        <f t="shared" si="7"/>
        <v>9.6</v>
      </c>
      <c r="M454">
        <f t="shared" si="8"/>
        <v>192</v>
      </c>
      <c r="N454" s="2">
        <f>'Disinfection '!$B$4*60*60*24</f>
        <v>4320000</v>
      </c>
      <c r="O454" s="2">
        <f>E454/(Pump!$B$6*60)</f>
        <v>0.5760055267</v>
      </c>
      <c r="P454" s="4">
        <f t="shared" si="9"/>
        <v>4646532.144</v>
      </c>
    </row>
    <row r="455">
      <c r="A455" s="194">
        <v>42087.0</v>
      </c>
      <c r="B455" s="195">
        <v>18.2</v>
      </c>
      <c r="C455" s="9">
        <f t="shared" si="2"/>
        <v>1.82</v>
      </c>
      <c r="D455" s="108">
        <f t="shared" si="3"/>
        <v>1820</v>
      </c>
      <c r="E455" s="108">
        <f>IF(D455&gt;Collectionstorage!$B$11,Collectionstorage!$B$11,D455)</f>
        <v>1820</v>
      </c>
      <c r="F455" s="108">
        <f t="shared" si="4"/>
        <v>1.82</v>
      </c>
      <c r="G455" s="108">
        <f t="shared" si="11"/>
        <v>48.07</v>
      </c>
      <c r="H455" s="109">
        <f>F455*(1000*9.81*Collectionstorage!$G$11+Collectionstorage!$G$13*Flowrate!$F$10*1000/(2*0.02)*Pump!$B$5^2+10*1000/2*Pump!$B$5^2+Filtration!$B$6*Pump!$B$5)</f>
        <v>445716.3766</v>
      </c>
      <c r="I455" s="9">
        <f>(F455*(1000*9.81*Collectionstorage!$G$11+Collectionstorage!$G$13*Flowrate!$F$10*1000/(2*0.02)*Pump!$B$5^2+10*1000/2*Pump!$B$5^2+Filtration!$B$6*Pump!$B$5)) / 0.72</f>
        <v>619050.523</v>
      </c>
      <c r="J455" s="4">
        <f t="shared" si="5"/>
        <v>9.1</v>
      </c>
      <c r="K455" s="4">
        <f t="shared" si="6"/>
        <v>18200000</v>
      </c>
      <c r="L455" s="4">
        <f t="shared" si="7"/>
        <v>18.2</v>
      </c>
      <c r="M455">
        <f t="shared" si="8"/>
        <v>364</v>
      </c>
      <c r="N455" s="2">
        <f>'Disinfection '!$B$4*60*60*24</f>
        <v>4320000</v>
      </c>
      <c r="O455" s="2">
        <f>E455/(Pump!$B$6*60)</f>
        <v>1.092010478</v>
      </c>
      <c r="P455" s="4">
        <f t="shared" si="9"/>
        <v>4939050.523</v>
      </c>
    </row>
    <row r="456">
      <c r="A456" s="194">
        <v>42088.0</v>
      </c>
      <c r="B456" s="195">
        <v>104.4</v>
      </c>
      <c r="C456" s="9">
        <f t="shared" si="2"/>
        <v>10.44</v>
      </c>
      <c r="D456" s="108">
        <f t="shared" si="3"/>
        <v>10440</v>
      </c>
      <c r="E456" s="108">
        <f>IF(D456&gt;Collectionstorage!$B$11,Collectionstorage!$B$11,D456)</f>
        <v>2500</v>
      </c>
      <c r="F456" s="108">
        <f t="shared" si="4"/>
        <v>2.5</v>
      </c>
      <c r="G456" s="108">
        <f t="shared" si="11"/>
        <v>50</v>
      </c>
      <c r="H456" s="109">
        <f>F456*(1000*9.81*Collectionstorage!$G$11+Collectionstorage!$G$13*Flowrate!$F$10*1000/(2*0.02)*Pump!$B$5^2+10*1000/2*Pump!$B$5^2+Filtration!$B$6*Pump!$B$5)</f>
        <v>612247.77</v>
      </c>
      <c r="I456" s="9">
        <f>(F456*(1000*9.81*Collectionstorage!$G$11+Collectionstorage!$G$13*Flowrate!$F$10*1000/(2*0.02)*Pump!$B$5^2+10*1000/2*Pump!$B$5^2+Filtration!$B$6*Pump!$B$5)) / 0.72</f>
        <v>850344.1251</v>
      </c>
      <c r="J456" s="4">
        <f t="shared" si="5"/>
        <v>12.5</v>
      </c>
      <c r="K456" s="4">
        <f t="shared" si="6"/>
        <v>25000000</v>
      </c>
      <c r="L456" s="4">
        <f t="shared" si="7"/>
        <v>25</v>
      </c>
      <c r="M456">
        <f t="shared" si="8"/>
        <v>500</v>
      </c>
      <c r="N456" s="2">
        <f>'Disinfection '!$B$4*60*60*24</f>
        <v>4320000</v>
      </c>
      <c r="O456" s="2">
        <f>E456/(Pump!$B$6*60)</f>
        <v>1.500014392</v>
      </c>
      <c r="P456" s="4">
        <f t="shared" si="9"/>
        <v>5170344.125</v>
      </c>
    </row>
    <row r="457">
      <c r="A457" s="194">
        <v>42089.0</v>
      </c>
      <c r="B457" s="195">
        <v>33.2</v>
      </c>
      <c r="C457" s="9">
        <f t="shared" si="2"/>
        <v>3.32</v>
      </c>
      <c r="D457" s="108">
        <f t="shared" si="3"/>
        <v>3320</v>
      </c>
      <c r="E457" s="108">
        <f>IF(D457&gt;Collectionstorage!$B$11,Collectionstorage!$B$11,D457)</f>
        <v>2500</v>
      </c>
      <c r="F457" s="108">
        <f t="shared" si="4"/>
        <v>2.5</v>
      </c>
      <c r="G457" s="108">
        <f t="shared" si="11"/>
        <v>50</v>
      </c>
      <c r="H457" s="109">
        <f>F457*(1000*9.81*Collectionstorage!$G$11+Collectionstorage!$G$13*Flowrate!$F$10*1000/(2*0.02)*Pump!$B$5^2+10*1000/2*Pump!$B$5^2+Filtration!$B$6*Pump!$B$5)</f>
        <v>612247.77</v>
      </c>
      <c r="I457" s="9">
        <f>(F457*(1000*9.81*Collectionstorage!$G$11+Collectionstorage!$G$13*Flowrate!$F$10*1000/(2*0.02)*Pump!$B$5^2+10*1000/2*Pump!$B$5^2+Filtration!$B$6*Pump!$B$5)) / 0.72</f>
        <v>850344.1251</v>
      </c>
      <c r="J457" s="4">
        <f t="shared" si="5"/>
        <v>12.5</v>
      </c>
      <c r="K457" s="4">
        <f t="shared" si="6"/>
        <v>25000000</v>
      </c>
      <c r="L457" s="4">
        <f t="shared" si="7"/>
        <v>25</v>
      </c>
      <c r="M457">
        <f t="shared" si="8"/>
        <v>500</v>
      </c>
      <c r="N457" s="2">
        <f>'Disinfection '!$B$4*60*60*24</f>
        <v>4320000</v>
      </c>
      <c r="O457" s="2">
        <f>E457/(Pump!$B$6*60)</f>
        <v>1.500014392</v>
      </c>
      <c r="P457" s="4">
        <f t="shared" si="9"/>
        <v>5170344.125</v>
      </c>
    </row>
    <row r="458">
      <c r="A458" s="194">
        <v>42090.0</v>
      </c>
      <c r="B458" s="195">
        <v>26.2</v>
      </c>
      <c r="C458" s="9">
        <f t="shared" si="2"/>
        <v>2.62</v>
      </c>
      <c r="D458" s="108">
        <f t="shared" si="3"/>
        <v>2620</v>
      </c>
      <c r="E458" s="108">
        <f>IF(D458&gt;Collectionstorage!$B$11,Collectionstorage!$B$11,D458)</f>
        <v>2500</v>
      </c>
      <c r="F458" s="108">
        <f t="shared" si="4"/>
        <v>2.5</v>
      </c>
      <c r="G458" s="108">
        <f t="shared" si="11"/>
        <v>50</v>
      </c>
      <c r="H458" s="109">
        <f>F458*(1000*9.81*Collectionstorage!$G$11+Collectionstorage!$G$13*Flowrate!$F$10*1000/(2*0.02)*Pump!$B$5^2+10*1000/2*Pump!$B$5^2+Filtration!$B$6*Pump!$B$5)</f>
        <v>612247.77</v>
      </c>
      <c r="I458" s="9">
        <f>(F458*(1000*9.81*Collectionstorage!$G$11+Collectionstorage!$G$13*Flowrate!$F$10*1000/(2*0.02)*Pump!$B$5^2+10*1000/2*Pump!$B$5^2+Filtration!$B$6*Pump!$B$5)) / 0.72</f>
        <v>850344.1251</v>
      </c>
      <c r="J458" s="4">
        <f t="shared" si="5"/>
        <v>12.5</v>
      </c>
      <c r="K458" s="4">
        <f t="shared" si="6"/>
        <v>25000000</v>
      </c>
      <c r="L458" s="4">
        <f t="shared" si="7"/>
        <v>25</v>
      </c>
      <c r="M458">
        <f t="shared" si="8"/>
        <v>500</v>
      </c>
      <c r="N458" s="2">
        <f>'Disinfection '!$B$4*60*60*24</f>
        <v>4320000</v>
      </c>
      <c r="O458" s="2">
        <f>E458/(Pump!$B$6*60)</f>
        <v>1.500014392</v>
      </c>
      <c r="P458" s="4">
        <f t="shared" si="9"/>
        <v>5170344.125</v>
      </c>
    </row>
    <row r="459">
      <c r="A459" s="194">
        <v>42091.0</v>
      </c>
      <c r="B459" s="195">
        <v>68.8</v>
      </c>
      <c r="C459" s="9">
        <f t="shared" si="2"/>
        <v>6.88</v>
      </c>
      <c r="D459" s="108">
        <f t="shared" si="3"/>
        <v>6880</v>
      </c>
      <c r="E459" s="108">
        <f>IF(D459&gt;Collectionstorage!$B$11,Collectionstorage!$B$11,D459)</f>
        <v>2500</v>
      </c>
      <c r="F459" s="108">
        <f t="shared" si="4"/>
        <v>2.5</v>
      </c>
      <c r="G459" s="108">
        <f t="shared" si="11"/>
        <v>50</v>
      </c>
      <c r="H459" s="109">
        <f>F459*(1000*9.81*Collectionstorage!$G$11+Collectionstorage!$G$13*Flowrate!$F$10*1000/(2*0.02)*Pump!$B$5^2+10*1000/2*Pump!$B$5^2+Filtration!$B$6*Pump!$B$5)</f>
        <v>612247.77</v>
      </c>
      <c r="I459" s="9">
        <f>(F459*(1000*9.81*Collectionstorage!$G$11+Collectionstorage!$G$13*Flowrate!$F$10*1000/(2*0.02)*Pump!$B$5^2+10*1000/2*Pump!$B$5^2+Filtration!$B$6*Pump!$B$5)) / 0.72</f>
        <v>850344.1251</v>
      </c>
      <c r="J459" s="4">
        <f t="shared" si="5"/>
        <v>12.5</v>
      </c>
      <c r="K459" s="4">
        <f t="shared" si="6"/>
        <v>25000000</v>
      </c>
      <c r="L459" s="4">
        <f t="shared" si="7"/>
        <v>25</v>
      </c>
      <c r="M459">
        <f t="shared" si="8"/>
        <v>500</v>
      </c>
      <c r="N459" s="2">
        <f>'Disinfection '!$B$4*60*60*24</f>
        <v>4320000</v>
      </c>
      <c r="O459" s="2">
        <f>E459/(Pump!$B$6*60)</f>
        <v>1.500014392</v>
      </c>
      <c r="P459" s="4">
        <f t="shared" si="9"/>
        <v>5170344.125</v>
      </c>
    </row>
    <row r="460">
      <c r="A460" s="194">
        <v>42092.0</v>
      </c>
      <c r="B460" s="195">
        <v>10.0</v>
      </c>
      <c r="C460" s="9">
        <f t="shared" si="2"/>
        <v>1</v>
      </c>
      <c r="D460" s="108">
        <f t="shared" si="3"/>
        <v>1000</v>
      </c>
      <c r="E460" s="108">
        <f>IF(D460&gt;Collectionstorage!$B$11,Collectionstorage!$B$11,D460)</f>
        <v>1000</v>
      </c>
      <c r="F460" s="108">
        <f t="shared" si="4"/>
        <v>1</v>
      </c>
      <c r="G460" s="108">
        <f t="shared" si="11"/>
        <v>50</v>
      </c>
      <c r="H460" s="109">
        <f>F460*(1000*9.81*Collectionstorage!$G$11+Collectionstorage!$G$13*Flowrate!$F$10*1000/(2*0.02)*Pump!$B$5^2+10*1000/2*Pump!$B$5^2+Filtration!$B$6*Pump!$B$5)</f>
        <v>244899.108</v>
      </c>
      <c r="I460" s="9">
        <f>(F460*(1000*9.81*Collectionstorage!$G$11+Collectionstorage!$G$13*Flowrate!$F$10*1000/(2*0.02)*Pump!$B$5^2+10*1000/2*Pump!$B$5^2+Filtration!$B$6*Pump!$B$5)) / 0.72</f>
        <v>340137.65</v>
      </c>
      <c r="J460" s="4">
        <f t="shared" si="5"/>
        <v>5</v>
      </c>
      <c r="K460" s="4">
        <f t="shared" si="6"/>
        <v>10000000</v>
      </c>
      <c r="L460" s="4">
        <f t="shared" si="7"/>
        <v>10</v>
      </c>
      <c r="M460">
        <f t="shared" si="8"/>
        <v>200</v>
      </c>
      <c r="N460" s="2">
        <f>'Disinfection '!$B$4*60*60*24</f>
        <v>4320000</v>
      </c>
      <c r="O460" s="2">
        <f>E460/(Pump!$B$6*60)</f>
        <v>0.600005757</v>
      </c>
      <c r="P460" s="4">
        <f t="shared" si="9"/>
        <v>4660137.65</v>
      </c>
    </row>
    <row r="461">
      <c r="A461" s="194">
        <v>42093.0</v>
      </c>
      <c r="B461" s="195">
        <v>37.7</v>
      </c>
      <c r="C461" s="9">
        <f t="shared" si="2"/>
        <v>3.77</v>
      </c>
      <c r="D461" s="108">
        <f t="shared" si="3"/>
        <v>3770</v>
      </c>
      <c r="E461" s="108">
        <f>IF(D461&gt;Collectionstorage!$B$11,Collectionstorage!$B$11,D461)</f>
        <v>2500</v>
      </c>
      <c r="F461" s="108">
        <f t="shared" si="4"/>
        <v>2.5</v>
      </c>
      <c r="G461" s="108">
        <f t="shared" si="11"/>
        <v>50</v>
      </c>
      <c r="H461" s="109">
        <f>F461*(1000*9.81*Collectionstorage!$G$11+Collectionstorage!$G$13*Flowrate!$F$10*1000/(2*0.02)*Pump!$B$5^2+10*1000/2*Pump!$B$5^2+Filtration!$B$6*Pump!$B$5)</f>
        <v>612247.77</v>
      </c>
      <c r="I461" s="9">
        <f>(F461*(1000*9.81*Collectionstorage!$G$11+Collectionstorage!$G$13*Flowrate!$F$10*1000/(2*0.02)*Pump!$B$5^2+10*1000/2*Pump!$B$5^2+Filtration!$B$6*Pump!$B$5)) / 0.72</f>
        <v>850344.1251</v>
      </c>
      <c r="J461" s="4">
        <f t="shared" si="5"/>
        <v>12.5</v>
      </c>
      <c r="K461" s="4">
        <f t="shared" si="6"/>
        <v>25000000</v>
      </c>
      <c r="L461" s="4">
        <f t="shared" si="7"/>
        <v>25</v>
      </c>
      <c r="M461">
        <f t="shared" si="8"/>
        <v>500</v>
      </c>
      <c r="N461" s="2">
        <f>'Disinfection '!$B$4*60*60*24</f>
        <v>4320000</v>
      </c>
      <c r="O461" s="2">
        <f>E461/(Pump!$B$6*60)</f>
        <v>1.500014392</v>
      </c>
      <c r="P461" s="4">
        <f t="shared" si="9"/>
        <v>5170344.125</v>
      </c>
    </row>
    <row r="462">
      <c r="A462" s="194">
        <v>42094.0</v>
      </c>
      <c r="B462" s="195">
        <v>11.6</v>
      </c>
      <c r="C462" s="9">
        <f t="shared" si="2"/>
        <v>1.16</v>
      </c>
      <c r="D462" s="108">
        <f t="shared" si="3"/>
        <v>1160</v>
      </c>
      <c r="E462" s="108">
        <f>IF(D462&gt;Collectionstorage!$B$11,Collectionstorage!$B$11,D462)</f>
        <v>1160</v>
      </c>
      <c r="F462" s="108">
        <f t="shared" si="4"/>
        <v>1.16</v>
      </c>
      <c r="G462" s="108">
        <f t="shared" si="11"/>
        <v>50</v>
      </c>
      <c r="H462" s="109">
        <f>F462*(1000*9.81*Collectionstorage!$G$11+Collectionstorage!$G$13*Flowrate!$F$10*1000/(2*0.02)*Pump!$B$5^2+10*1000/2*Pump!$B$5^2+Filtration!$B$6*Pump!$B$5)</f>
        <v>284082.9653</v>
      </c>
      <c r="I462" s="9">
        <f>(F462*(1000*9.81*Collectionstorage!$G$11+Collectionstorage!$G$13*Flowrate!$F$10*1000/(2*0.02)*Pump!$B$5^2+10*1000/2*Pump!$B$5^2+Filtration!$B$6*Pump!$B$5)) / 0.72</f>
        <v>394559.674</v>
      </c>
      <c r="J462" s="4">
        <f t="shared" si="5"/>
        <v>5.8</v>
      </c>
      <c r="K462" s="4">
        <f t="shared" si="6"/>
        <v>11600000</v>
      </c>
      <c r="L462" s="4">
        <f t="shared" si="7"/>
        <v>11.6</v>
      </c>
      <c r="M462">
        <f t="shared" si="8"/>
        <v>232</v>
      </c>
      <c r="N462" s="2">
        <f>'Disinfection '!$B$4*60*60*24</f>
        <v>4320000</v>
      </c>
      <c r="O462" s="2">
        <f>E462/(Pump!$B$6*60)</f>
        <v>0.6960066781</v>
      </c>
      <c r="P462" s="4">
        <f t="shared" si="9"/>
        <v>4714559.674</v>
      </c>
    </row>
    <row r="463">
      <c r="A463" s="194">
        <v>42095.0</v>
      </c>
      <c r="B463" s="195">
        <v>0.0</v>
      </c>
      <c r="C463" s="9">
        <f t="shared" si="2"/>
        <v>0</v>
      </c>
      <c r="D463" s="108">
        <f t="shared" si="3"/>
        <v>0</v>
      </c>
      <c r="E463" s="108">
        <f>IF(D463&gt;Collectionstorage!$B$11,Collectionstorage!$B$11,D463)</f>
        <v>0</v>
      </c>
      <c r="F463" s="108">
        <f t="shared" si="4"/>
        <v>0</v>
      </c>
      <c r="G463" s="108">
        <f t="shared" si="11"/>
        <v>49.47</v>
      </c>
      <c r="H463" s="109">
        <f>F463*(1000*9.81*Collectionstorage!$G$11+Collectionstorage!$G$13*Flowrate!$F$10*1000/(2*0.02)*Pump!$B$5^2+10*1000/2*Pump!$B$5^2+Filtration!$B$6*Pump!$B$5)</f>
        <v>0</v>
      </c>
      <c r="I463" s="9">
        <f>(F463*(1000*9.81*Collectionstorage!$G$11+Collectionstorage!$G$13*Flowrate!$F$10*1000/(2*0.02)*Pump!$B$5^2+10*1000/2*Pump!$B$5^2+Filtration!$B$6*Pump!$B$5)) / 0.72</f>
        <v>0</v>
      </c>
      <c r="J463" s="4">
        <f t="shared" si="5"/>
        <v>0</v>
      </c>
      <c r="K463" s="4">
        <f t="shared" si="6"/>
        <v>0</v>
      </c>
      <c r="L463" s="4">
        <f t="shared" si="7"/>
        <v>0</v>
      </c>
      <c r="M463">
        <f t="shared" si="8"/>
        <v>0</v>
      </c>
      <c r="N463" s="2">
        <f>'Disinfection '!$B$4*60*60*24</f>
        <v>4320000</v>
      </c>
      <c r="O463" s="2">
        <f>E463/(Pump!$B$6*60)</f>
        <v>0</v>
      </c>
      <c r="P463" s="4">
        <f t="shared" si="9"/>
        <v>4320000</v>
      </c>
    </row>
    <row r="464">
      <c r="A464" s="194">
        <v>42096.0</v>
      </c>
      <c r="B464" s="195">
        <v>33.7</v>
      </c>
      <c r="C464" s="9">
        <f t="shared" si="2"/>
        <v>3.37</v>
      </c>
      <c r="D464" s="108">
        <f t="shared" si="3"/>
        <v>3370</v>
      </c>
      <c r="E464" s="108">
        <f>IF(D464&gt;Collectionstorage!$B$11,Collectionstorage!$B$11,D464)</f>
        <v>2500</v>
      </c>
      <c r="F464" s="108">
        <f t="shared" si="4"/>
        <v>2.5</v>
      </c>
      <c r="G464" s="108">
        <f t="shared" si="11"/>
        <v>50</v>
      </c>
      <c r="H464" s="109">
        <f>F464*(1000*9.81*Collectionstorage!$G$11+Collectionstorage!$G$13*Flowrate!$F$10*1000/(2*0.02)*Pump!$B$5^2+10*1000/2*Pump!$B$5^2+Filtration!$B$6*Pump!$B$5)</f>
        <v>612247.77</v>
      </c>
      <c r="I464" s="9">
        <f>(F464*(1000*9.81*Collectionstorage!$G$11+Collectionstorage!$G$13*Flowrate!$F$10*1000/(2*0.02)*Pump!$B$5^2+10*1000/2*Pump!$B$5^2+Filtration!$B$6*Pump!$B$5)) / 0.72</f>
        <v>850344.1251</v>
      </c>
      <c r="J464" s="4">
        <f t="shared" si="5"/>
        <v>12.5</v>
      </c>
      <c r="K464" s="4">
        <f t="shared" si="6"/>
        <v>25000000</v>
      </c>
      <c r="L464" s="4">
        <f t="shared" si="7"/>
        <v>25</v>
      </c>
      <c r="M464">
        <f t="shared" si="8"/>
        <v>500</v>
      </c>
      <c r="N464" s="2">
        <f>'Disinfection '!$B$4*60*60*24</f>
        <v>4320000</v>
      </c>
      <c r="O464" s="2">
        <f>E464/(Pump!$B$6*60)</f>
        <v>1.500014392</v>
      </c>
      <c r="P464" s="4">
        <f t="shared" si="9"/>
        <v>5170344.125</v>
      </c>
    </row>
    <row r="465">
      <c r="A465" s="194">
        <v>42097.0</v>
      </c>
      <c r="B465" s="195">
        <v>9.0</v>
      </c>
      <c r="C465" s="9">
        <f t="shared" si="2"/>
        <v>0.9</v>
      </c>
      <c r="D465" s="108">
        <f t="shared" si="3"/>
        <v>900</v>
      </c>
      <c r="E465" s="108">
        <f>IF(D465&gt;Collectionstorage!$B$11,Collectionstorage!$B$11,D465)</f>
        <v>900</v>
      </c>
      <c r="F465" s="108">
        <f t="shared" si="4"/>
        <v>0.9</v>
      </c>
      <c r="G465" s="108">
        <f t="shared" si="11"/>
        <v>50</v>
      </c>
      <c r="H465" s="109">
        <f>F465*(1000*9.81*Collectionstorage!$G$11+Collectionstorage!$G$13*Flowrate!$F$10*1000/(2*0.02)*Pump!$B$5^2+10*1000/2*Pump!$B$5^2+Filtration!$B$6*Pump!$B$5)</f>
        <v>220409.1972</v>
      </c>
      <c r="I465" s="9">
        <f>(F465*(1000*9.81*Collectionstorage!$G$11+Collectionstorage!$G$13*Flowrate!$F$10*1000/(2*0.02)*Pump!$B$5^2+10*1000/2*Pump!$B$5^2+Filtration!$B$6*Pump!$B$5)) / 0.72</f>
        <v>306123.885</v>
      </c>
      <c r="J465" s="4">
        <f t="shared" si="5"/>
        <v>4.5</v>
      </c>
      <c r="K465" s="4">
        <f t="shared" si="6"/>
        <v>9000000</v>
      </c>
      <c r="L465" s="4">
        <f t="shared" si="7"/>
        <v>9</v>
      </c>
      <c r="M465">
        <f t="shared" si="8"/>
        <v>180</v>
      </c>
      <c r="N465" s="2">
        <f>'Disinfection '!$B$4*60*60*24</f>
        <v>4320000</v>
      </c>
      <c r="O465" s="2">
        <f>E465/(Pump!$B$6*60)</f>
        <v>0.5400051813</v>
      </c>
      <c r="P465" s="4">
        <f t="shared" si="9"/>
        <v>4626123.885</v>
      </c>
    </row>
    <row r="466">
      <c r="A466" s="194">
        <v>42098.0</v>
      </c>
      <c r="B466" s="195">
        <v>8.4</v>
      </c>
      <c r="C466" s="9">
        <f t="shared" si="2"/>
        <v>0.84</v>
      </c>
      <c r="D466" s="108">
        <f t="shared" si="3"/>
        <v>840</v>
      </c>
      <c r="E466" s="108">
        <f>IF(D466&gt;Collectionstorage!$B$11,Collectionstorage!$B$11,D466)</f>
        <v>840</v>
      </c>
      <c r="F466" s="108">
        <f t="shared" si="4"/>
        <v>0.84</v>
      </c>
      <c r="G466" s="108">
        <f t="shared" si="11"/>
        <v>50</v>
      </c>
      <c r="H466" s="109">
        <f>F466*(1000*9.81*Collectionstorage!$G$11+Collectionstorage!$G$13*Flowrate!$F$10*1000/(2*0.02)*Pump!$B$5^2+10*1000/2*Pump!$B$5^2+Filtration!$B$6*Pump!$B$5)</f>
        <v>205715.2507</v>
      </c>
      <c r="I466" s="9">
        <f>(F466*(1000*9.81*Collectionstorage!$G$11+Collectionstorage!$G$13*Flowrate!$F$10*1000/(2*0.02)*Pump!$B$5^2+10*1000/2*Pump!$B$5^2+Filtration!$B$6*Pump!$B$5)) / 0.72</f>
        <v>285715.626</v>
      </c>
      <c r="J466" s="4">
        <f t="shared" si="5"/>
        <v>4.2</v>
      </c>
      <c r="K466" s="4">
        <f t="shared" si="6"/>
        <v>8400000</v>
      </c>
      <c r="L466" s="4">
        <f t="shared" si="7"/>
        <v>8.4</v>
      </c>
      <c r="M466">
        <f t="shared" si="8"/>
        <v>168</v>
      </c>
      <c r="N466" s="2">
        <f>'Disinfection '!$B$4*60*60*24</f>
        <v>4320000</v>
      </c>
      <c r="O466" s="2">
        <f>E466/(Pump!$B$6*60)</f>
        <v>0.5040048359</v>
      </c>
      <c r="P466" s="4">
        <f t="shared" si="9"/>
        <v>4605715.626</v>
      </c>
    </row>
    <row r="467">
      <c r="A467" s="194">
        <v>42099.0</v>
      </c>
      <c r="B467" s="195">
        <v>0.6</v>
      </c>
      <c r="C467" s="9">
        <f t="shared" si="2"/>
        <v>0.06</v>
      </c>
      <c r="D467" s="108">
        <f t="shared" si="3"/>
        <v>60</v>
      </c>
      <c r="E467" s="108">
        <f>IF(D467&gt;Collectionstorage!$B$11,Collectionstorage!$B$11,D467)</f>
        <v>60</v>
      </c>
      <c r="F467" s="108">
        <f t="shared" si="4"/>
        <v>0.06</v>
      </c>
      <c r="G467" s="108">
        <f t="shared" si="11"/>
        <v>49.53</v>
      </c>
      <c r="H467" s="109">
        <f>F467*(1000*9.81*Collectionstorage!$G$11+Collectionstorage!$G$13*Flowrate!$F$10*1000/(2*0.02)*Pump!$B$5^2+10*1000/2*Pump!$B$5^2+Filtration!$B$6*Pump!$B$5)</f>
        <v>14693.94648</v>
      </c>
      <c r="I467" s="9">
        <f>(F467*(1000*9.81*Collectionstorage!$G$11+Collectionstorage!$G$13*Flowrate!$F$10*1000/(2*0.02)*Pump!$B$5^2+10*1000/2*Pump!$B$5^2+Filtration!$B$6*Pump!$B$5)) / 0.72</f>
        <v>20408.259</v>
      </c>
      <c r="J467" s="4">
        <f t="shared" si="5"/>
        <v>0.3</v>
      </c>
      <c r="K467" s="4">
        <f t="shared" si="6"/>
        <v>600000</v>
      </c>
      <c r="L467" s="4">
        <f t="shared" si="7"/>
        <v>0.6</v>
      </c>
      <c r="M467">
        <f t="shared" si="8"/>
        <v>12</v>
      </c>
      <c r="N467" s="2">
        <f>'Disinfection '!$B$4*60*60*24</f>
        <v>4320000</v>
      </c>
      <c r="O467" s="2">
        <f>E467/(Pump!$B$6*60)</f>
        <v>0.03600034542</v>
      </c>
      <c r="P467" s="4">
        <f t="shared" si="9"/>
        <v>4340408.259</v>
      </c>
    </row>
    <row r="468">
      <c r="A468" s="194">
        <v>42100.0</v>
      </c>
      <c r="B468" s="195">
        <v>0.0</v>
      </c>
      <c r="C468" s="9">
        <f t="shared" si="2"/>
        <v>0</v>
      </c>
      <c r="D468" s="108">
        <f t="shared" si="3"/>
        <v>0</v>
      </c>
      <c r="E468" s="108">
        <f>IF(D468&gt;Collectionstorage!$B$11,Collectionstorage!$B$11,D468)</f>
        <v>0</v>
      </c>
      <c r="F468" s="108">
        <f t="shared" si="4"/>
        <v>0</v>
      </c>
      <c r="G468" s="108">
        <f t="shared" si="11"/>
        <v>49</v>
      </c>
      <c r="H468" s="109">
        <f>F468*(1000*9.81*Collectionstorage!$G$11+Collectionstorage!$G$13*Flowrate!$F$10*1000/(2*0.02)*Pump!$B$5^2+10*1000/2*Pump!$B$5^2+Filtration!$B$6*Pump!$B$5)</f>
        <v>0</v>
      </c>
      <c r="I468" s="9">
        <f>(F468*(1000*9.81*Collectionstorage!$G$11+Collectionstorage!$G$13*Flowrate!$F$10*1000/(2*0.02)*Pump!$B$5^2+10*1000/2*Pump!$B$5^2+Filtration!$B$6*Pump!$B$5)) / 0.72</f>
        <v>0</v>
      </c>
      <c r="J468" s="4">
        <f t="shared" si="5"/>
        <v>0</v>
      </c>
      <c r="K468" s="4">
        <f t="shared" si="6"/>
        <v>0</v>
      </c>
      <c r="L468" s="4">
        <f t="shared" si="7"/>
        <v>0</v>
      </c>
      <c r="M468">
        <f t="shared" si="8"/>
        <v>0</v>
      </c>
      <c r="N468" s="2">
        <f>'Disinfection '!$B$4*60*60*24</f>
        <v>4320000</v>
      </c>
      <c r="O468" s="2">
        <f>E468/(Pump!$B$6*60)</f>
        <v>0</v>
      </c>
      <c r="P468" s="4">
        <f t="shared" si="9"/>
        <v>4320000</v>
      </c>
    </row>
    <row r="469">
      <c r="A469" s="194">
        <v>42101.0</v>
      </c>
      <c r="B469" s="195">
        <v>0.0</v>
      </c>
      <c r="C469" s="9">
        <f t="shared" si="2"/>
        <v>0</v>
      </c>
      <c r="D469" s="108">
        <f t="shared" si="3"/>
        <v>0</v>
      </c>
      <c r="E469" s="108">
        <f>IF(D469&gt;Collectionstorage!$B$11,Collectionstorage!$B$11,D469)</f>
        <v>0</v>
      </c>
      <c r="F469" s="108">
        <f t="shared" si="4"/>
        <v>0</v>
      </c>
      <c r="G469" s="108">
        <f t="shared" si="11"/>
        <v>48.47</v>
      </c>
      <c r="H469" s="109">
        <f>F469*(1000*9.81*Collectionstorage!$G$11+Collectionstorage!$G$13*Flowrate!$F$10*1000/(2*0.02)*Pump!$B$5^2+10*1000/2*Pump!$B$5^2+Filtration!$B$6*Pump!$B$5)</f>
        <v>0</v>
      </c>
      <c r="I469" s="9">
        <f>(F469*(1000*9.81*Collectionstorage!$G$11+Collectionstorage!$G$13*Flowrate!$F$10*1000/(2*0.02)*Pump!$B$5^2+10*1000/2*Pump!$B$5^2+Filtration!$B$6*Pump!$B$5)) / 0.72</f>
        <v>0</v>
      </c>
      <c r="J469" s="4">
        <f t="shared" si="5"/>
        <v>0</v>
      </c>
      <c r="K469" s="4">
        <f t="shared" si="6"/>
        <v>0</v>
      </c>
      <c r="L469" s="4">
        <f t="shared" si="7"/>
        <v>0</v>
      </c>
      <c r="M469">
        <f t="shared" si="8"/>
        <v>0</v>
      </c>
      <c r="N469" s="2">
        <f>'Disinfection '!$B$4*60*60*24</f>
        <v>4320000</v>
      </c>
      <c r="O469" s="2">
        <f>E469/(Pump!$B$6*60)</f>
        <v>0</v>
      </c>
      <c r="P469" s="4">
        <f t="shared" si="9"/>
        <v>4320000</v>
      </c>
    </row>
    <row r="470">
      <c r="A470" s="194">
        <v>42102.0</v>
      </c>
      <c r="B470" s="195">
        <v>0.0</v>
      </c>
      <c r="C470" s="9">
        <f t="shared" si="2"/>
        <v>0</v>
      </c>
      <c r="D470" s="108">
        <f t="shared" si="3"/>
        <v>0</v>
      </c>
      <c r="E470" s="108">
        <f>IF(D470&gt;Collectionstorage!$B$11,Collectionstorage!$B$11,D470)</f>
        <v>0</v>
      </c>
      <c r="F470" s="108">
        <f t="shared" si="4"/>
        <v>0</v>
      </c>
      <c r="G470" s="108">
        <f t="shared" si="11"/>
        <v>47.94</v>
      </c>
      <c r="H470" s="109">
        <f>F470*(1000*9.81*Collectionstorage!$G$11+Collectionstorage!$G$13*Flowrate!$F$10*1000/(2*0.02)*Pump!$B$5^2+10*1000/2*Pump!$B$5^2+Filtration!$B$6*Pump!$B$5)</f>
        <v>0</v>
      </c>
      <c r="I470" s="9">
        <f>(F470*(1000*9.81*Collectionstorage!$G$11+Collectionstorage!$G$13*Flowrate!$F$10*1000/(2*0.02)*Pump!$B$5^2+10*1000/2*Pump!$B$5^2+Filtration!$B$6*Pump!$B$5)) / 0.72</f>
        <v>0</v>
      </c>
      <c r="J470" s="4">
        <f t="shared" si="5"/>
        <v>0</v>
      </c>
      <c r="K470" s="4">
        <f t="shared" si="6"/>
        <v>0</v>
      </c>
      <c r="L470" s="4">
        <f t="shared" si="7"/>
        <v>0</v>
      </c>
      <c r="M470">
        <f t="shared" si="8"/>
        <v>0</v>
      </c>
      <c r="N470" s="2">
        <f>'Disinfection '!$B$4*60*60*24</f>
        <v>4320000</v>
      </c>
      <c r="O470" s="2">
        <f>E470/(Pump!$B$6*60)</f>
        <v>0</v>
      </c>
      <c r="P470" s="4">
        <f t="shared" si="9"/>
        <v>4320000</v>
      </c>
    </row>
    <row r="471">
      <c r="A471" s="194">
        <v>42103.0</v>
      </c>
      <c r="B471" s="195">
        <v>3.2</v>
      </c>
      <c r="C471" s="9">
        <f t="shared" si="2"/>
        <v>0.32</v>
      </c>
      <c r="D471" s="108">
        <f t="shared" si="3"/>
        <v>320</v>
      </c>
      <c r="E471" s="108">
        <f>IF(D471&gt;Collectionstorage!$B$11,Collectionstorage!$B$11,D471)</f>
        <v>320</v>
      </c>
      <c r="F471" s="108">
        <f t="shared" si="4"/>
        <v>0.32</v>
      </c>
      <c r="G471" s="108">
        <f t="shared" si="11"/>
        <v>47.73</v>
      </c>
      <c r="H471" s="109">
        <f>F471*(1000*9.81*Collectionstorage!$G$11+Collectionstorage!$G$13*Flowrate!$F$10*1000/(2*0.02)*Pump!$B$5^2+10*1000/2*Pump!$B$5^2+Filtration!$B$6*Pump!$B$5)</f>
        <v>78367.71457</v>
      </c>
      <c r="I471" s="9">
        <f>(F471*(1000*9.81*Collectionstorage!$G$11+Collectionstorage!$G$13*Flowrate!$F$10*1000/(2*0.02)*Pump!$B$5^2+10*1000/2*Pump!$B$5^2+Filtration!$B$6*Pump!$B$5)) / 0.72</f>
        <v>108844.048</v>
      </c>
      <c r="J471" s="4">
        <f t="shared" si="5"/>
        <v>1.6</v>
      </c>
      <c r="K471" s="4">
        <f t="shared" si="6"/>
        <v>3200000</v>
      </c>
      <c r="L471" s="4">
        <f t="shared" si="7"/>
        <v>3.2</v>
      </c>
      <c r="M471">
        <f t="shared" si="8"/>
        <v>64</v>
      </c>
      <c r="N471" s="2">
        <f>'Disinfection '!$B$4*60*60*24</f>
        <v>4320000</v>
      </c>
      <c r="O471" s="2">
        <f>E471/(Pump!$B$6*60)</f>
        <v>0.1920018422</v>
      </c>
      <c r="P471" s="4">
        <f t="shared" si="9"/>
        <v>4428844.048</v>
      </c>
    </row>
    <row r="472">
      <c r="A472" s="194">
        <v>42104.0</v>
      </c>
      <c r="B472" s="195">
        <v>40.2</v>
      </c>
      <c r="C472" s="9">
        <f t="shared" si="2"/>
        <v>4.02</v>
      </c>
      <c r="D472" s="108">
        <f t="shared" si="3"/>
        <v>4020</v>
      </c>
      <c r="E472" s="108">
        <f>IF(D472&gt;Collectionstorage!$B$11,Collectionstorage!$B$11,D472)</f>
        <v>2500</v>
      </c>
      <c r="F472" s="108">
        <f t="shared" si="4"/>
        <v>2.5</v>
      </c>
      <c r="G472" s="108">
        <f t="shared" si="11"/>
        <v>49.7</v>
      </c>
      <c r="H472" s="109">
        <f>F472*(1000*9.81*Collectionstorage!$G$11+Collectionstorage!$G$13*Flowrate!$F$10*1000/(2*0.02)*Pump!$B$5^2+10*1000/2*Pump!$B$5^2+Filtration!$B$6*Pump!$B$5)</f>
        <v>612247.77</v>
      </c>
      <c r="I472" s="9">
        <f>(F472*(1000*9.81*Collectionstorage!$G$11+Collectionstorage!$G$13*Flowrate!$F$10*1000/(2*0.02)*Pump!$B$5^2+10*1000/2*Pump!$B$5^2+Filtration!$B$6*Pump!$B$5)) / 0.72</f>
        <v>850344.1251</v>
      </c>
      <c r="J472" s="4">
        <f t="shared" si="5"/>
        <v>12.5</v>
      </c>
      <c r="K472" s="4">
        <f t="shared" si="6"/>
        <v>25000000</v>
      </c>
      <c r="L472" s="4">
        <f t="shared" si="7"/>
        <v>25</v>
      </c>
      <c r="M472">
        <f t="shared" si="8"/>
        <v>500</v>
      </c>
      <c r="N472" s="2">
        <f>'Disinfection '!$B$4*60*60*24</f>
        <v>4320000</v>
      </c>
      <c r="O472" s="2">
        <f>E472/(Pump!$B$6*60)</f>
        <v>1.500014392</v>
      </c>
      <c r="P472" s="4">
        <f t="shared" si="9"/>
        <v>5170344.125</v>
      </c>
    </row>
    <row r="473">
      <c r="A473" s="194">
        <v>42105.0</v>
      </c>
      <c r="B473" s="195">
        <v>9.2</v>
      </c>
      <c r="C473" s="9">
        <f t="shared" si="2"/>
        <v>0.92</v>
      </c>
      <c r="D473" s="108">
        <f t="shared" si="3"/>
        <v>920</v>
      </c>
      <c r="E473" s="108">
        <f>IF(D473&gt;Collectionstorage!$B$11,Collectionstorage!$B$11,D473)</f>
        <v>920</v>
      </c>
      <c r="F473" s="108">
        <f t="shared" si="4"/>
        <v>0.92</v>
      </c>
      <c r="G473" s="108">
        <f t="shared" si="11"/>
        <v>50</v>
      </c>
      <c r="H473" s="109">
        <f>F473*(1000*9.81*Collectionstorage!$G$11+Collectionstorage!$G$13*Flowrate!$F$10*1000/(2*0.02)*Pump!$B$5^2+10*1000/2*Pump!$B$5^2+Filtration!$B$6*Pump!$B$5)</f>
        <v>225307.1794</v>
      </c>
      <c r="I473" s="9">
        <f>(F473*(1000*9.81*Collectionstorage!$G$11+Collectionstorage!$G$13*Flowrate!$F$10*1000/(2*0.02)*Pump!$B$5^2+10*1000/2*Pump!$B$5^2+Filtration!$B$6*Pump!$B$5)) / 0.72</f>
        <v>312926.638</v>
      </c>
      <c r="J473" s="4">
        <f t="shared" si="5"/>
        <v>4.6</v>
      </c>
      <c r="K473" s="4">
        <f t="shared" si="6"/>
        <v>9200000</v>
      </c>
      <c r="L473" s="4">
        <f t="shared" si="7"/>
        <v>9.2</v>
      </c>
      <c r="M473">
        <f t="shared" si="8"/>
        <v>184</v>
      </c>
      <c r="N473" s="2">
        <f>'Disinfection '!$B$4*60*60*24</f>
        <v>4320000</v>
      </c>
      <c r="O473" s="2">
        <f>E473/(Pump!$B$6*60)</f>
        <v>0.5520052964</v>
      </c>
      <c r="P473" s="4">
        <f t="shared" si="9"/>
        <v>4632926.638</v>
      </c>
    </row>
    <row r="474">
      <c r="A474" s="194">
        <v>42106.0</v>
      </c>
      <c r="B474" s="195">
        <v>24.4</v>
      </c>
      <c r="C474" s="9">
        <f t="shared" si="2"/>
        <v>2.44</v>
      </c>
      <c r="D474" s="108">
        <f t="shared" si="3"/>
        <v>2440</v>
      </c>
      <c r="E474" s="108">
        <f>IF(D474&gt;Collectionstorage!$B$11,Collectionstorage!$B$11,D474)</f>
        <v>2440</v>
      </c>
      <c r="F474" s="108">
        <f t="shared" si="4"/>
        <v>2.44</v>
      </c>
      <c r="G474" s="108">
        <f t="shared" si="11"/>
        <v>50</v>
      </c>
      <c r="H474" s="109">
        <f>F474*(1000*9.81*Collectionstorage!$G$11+Collectionstorage!$G$13*Flowrate!$F$10*1000/(2*0.02)*Pump!$B$5^2+10*1000/2*Pump!$B$5^2+Filtration!$B$6*Pump!$B$5)</f>
        <v>597553.8236</v>
      </c>
      <c r="I474" s="9">
        <f>(F474*(1000*9.81*Collectionstorage!$G$11+Collectionstorage!$G$13*Flowrate!$F$10*1000/(2*0.02)*Pump!$B$5^2+10*1000/2*Pump!$B$5^2+Filtration!$B$6*Pump!$B$5)) / 0.72</f>
        <v>829935.8661</v>
      </c>
      <c r="J474" s="4">
        <f t="shared" si="5"/>
        <v>12.2</v>
      </c>
      <c r="K474" s="4">
        <f t="shared" si="6"/>
        <v>24400000</v>
      </c>
      <c r="L474" s="4">
        <f t="shared" si="7"/>
        <v>24.4</v>
      </c>
      <c r="M474">
        <f t="shared" si="8"/>
        <v>488</v>
      </c>
      <c r="N474" s="2">
        <f>'Disinfection '!$B$4*60*60*24</f>
        <v>4320000</v>
      </c>
      <c r="O474" s="2">
        <f>E474/(Pump!$B$6*60)</f>
        <v>1.464014047</v>
      </c>
      <c r="P474" s="4">
        <f t="shared" si="9"/>
        <v>5149935.866</v>
      </c>
    </row>
    <row r="475">
      <c r="A475" s="194">
        <v>42107.0</v>
      </c>
      <c r="B475" s="195">
        <v>16.2</v>
      </c>
      <c r="C475" s="9">
        <f t="shared" si="2"/>
        <v>1.62</v>
      </c>
      <c r="D475" s="108">
        <f t="shared" si="3"/>
        <v>1620</v>
      </c>
      <c r="E475" s="108">
        <f>IF(D475&gt;Collectionstorage!$B$11,Collectionstorage!$B$11,D475)</f>
        <v>1620</v>
      </c>
      <c r="F475" s="108">
        <f t="shared" si="4"/>
        <v>1.62</v>
      </c>
      <c r="G475" s="108">
        <f t="shared" si="11"/>
        <v>50</v>
      </c>
      <c r="H475" s="109">
        <f>F475*(1000*9.81*Collectionstorage!$G$11+Collectionstorage!$G$13*Flowrate!$F$10*1000/(2*0.02)*Pump!$B$5^2+10*1000/2*Pump!$B$5^2+Filtration!$B$6*Pump!$B$5)</f>
        <v>396736.555</v>
      </c>
      <c r="I475" s="9">
        <f>(F475*(1000*9.81*Collectionstorage!$G$11+Collectionstorage!$G$13*Flowrate!$F$10*1000/(2*0.02)*Pump!$B$5^2+10*1000/2*Pump!$B$5^2+Filtration!$B$6*Pump!$B$5)) / 0.72</f>
        <v>551022.993</v>
      </c>
      <c r="J475" s="4">
        <f t="shared" si="5"/>
        <v>8.1</v>
      </c>
      <c r="K475" s="4">
        <f t="shared" si="6"/>
        <v>16200000</v>
      </c>
      <c r="L475" s="4">
        <f t="shared" si="7"/>
        <v>16.2</v>
      </c>
      <c r="M475">
        <f t="shared" si="8"/>
        <v>324</v>
      </c>
      <c r="N475" s="2">
        <f>'Disinfection '!$B$4*60*60*24</f>
        <v>4320000</v>
      </c>
      <c r="O475" s="2">
        <f>E475/(Pump!$B$6*60)</f>
        <v>0.9720093263</v>
      </c>
      <c r="P475" s="4">
        <f t="shared" si="9"/>
        <v>4871022.993</v>
      </c>
    </row>
    <row r="476">
      <c r="A476" s="194">
        <v>42108.0</v>
      </c>
      <c r="B476" s="195">
        <v>1.5</v>
      </c>
      <c r="C476" s="9">
        <f t="shared" si="2"/>
        <v>0.15</v>
      </c>
      <c r="D476" s="108">
        <f t="shared" si="3"/>
        <v>150</v>
      </c>
      <c r="E476" s="108">
        <f>IF(D476&gt;Collectionstorage!$B$11,Collectionstorage!$B$11,D476)</f>
        <v>150</v>
      </c>
      <c r="F476" s="108">
        <f t="shared" si="4"/>
        <v>0.15</v>
      </c>
      <c r="G476" s="108">
        <f t="shared" si="11"/>
        <v>49.62</v>
      </c>
      <c r="H476" s="109">
        <f>F476*(1000*9.81*Collectionstorage!$G$11+Collectionstorage!$G$13*Flowrate!$F$10*1000/(2*0.02)*Pump!$B$5^2+10*1000/2*Pump!$B$5^2+Filtration!$B$6*Pump!$B$5)</f>
        <v>36734.8662</v>
      </c>
      <c r="I476" s="9">
        <f>(F476*(1000*9.81*Collectionstorage!$G$11+Collectionstorage!$G$13*Flowrate!$F$10*1000/(2*0.02)*Pump!$B$5^2+10*1000/2*Pump!$B$5^2+Filtration!$B$6*Pump!$B$5)) / 0.72</f>
        <v>51020.6475</v>
      </c>
      <c r="J476" s="4">
        <f t="shared" si="5"/>
        <v>0.75</v>
      </c>
      <c r="K476" s="4">
        <f t="shared" si="6"/>
        <v>1500000</v>
      </c>
      <c r="L476" s="4">
        <f t="shared" si="7"/>
        <v>1.5</v>
      </c>
      <c r="M476">
        <f t="shared" si="8"/>
        <v>30</v>
      </c>
      <c r="N476" s="2">
        <f>'Disinfection '!$B$4*60*60*24</f>
        <v>4320000</v>
      </c>
      <c r="O476" s="2">
        <f>E476/(Pump!$B$6*60)</f>
        <v>0.09000086355</v>
      </c>
      <c r="P476" s="4">
        <f t="shared" si="9"/>
        <v>4371020.648</v>
      </c>
    </row>
    <row r="477">
      <c r="A477" s="194">
        <v>42109.0</v>
      </c>
      <c r="B477" s="195">
        <v>37.2</v>
      </c>
      <c r="C477" s="9">
        <f t="shared" si="2"/>
        <v>3.72</v>
      </c>
      <c r="D477" s="108">
        <f t="shared" si="3"/>
        <v>3720</v>
      </c>
      <c r="E477" s="108">
        <f>IF(D477&gt;Collectionstorage!$B$11,Collectionstorage!$B$11,D477)</f>
        <v>2500</v>
      </c>
      <c r="F477" s="108">
        <f t="shared" si="4"/>
        <v>2.5</v>
      </c>
      <c r="G477" s="108">
        <f t="shared" si="11"/>
        <v>50</v>
      </c>
      <c r="H477" s="109">
        <f>F477*(1000*9.81*Collectionstorage!$G$11+Collectionstorage!$G$13*Flowrate!$F$10*1000/(2*0.02)*Pump!$B$5^2+10*1000/2*Pump!$B$5^2+Filtration!$B$6*Pump!$B$5)</f>
        <v>612247.77</v>
      </c>
      <c r="I477" s="9">
        <f>(F477*(1000*9.81*Collectionstorage!$G$11+Collectionstorage!$G$13*Flowrate!$F$10*1000/(2*0.02)*Pump!$B$5^2+10*1000/2*Pump!$B$5^2+Filtration!$B$6*Pump!$B$5)) / 0.72</f>
        <v>850344.1251</v>
      </c>
      <c r="J477" s="4">
        <f t="shared" si="5"/>
        <v>12.5</v>
      </c>
      <c r="K477" s="4">
        <f t="shared" si="6"/>
        <v>25000000</v>
      </c>
      <c r="L477" s="4">
        <f t="shared" si="7"/>
        <v>25</v>
      </c>
      <c r="M477">
        <f t="shared" si="8"/>
        <v>500</v>
      </c>
      <c r="N477" s="2">
        <f>'Disinfection '!$B$4*60*60*24</f>
        <v>4320000</v>
      </c>
      <c r="O477" s="2">
        <f>E477/(Pump!$B$6*60)</f>
        <v>1.500014392</v>
      </c>
      <c r="P477" s="4">
        <f t="shared" si="9"/>
        <v>5170344.125</v>
      </c>
    </row>
    <row r="478">
      <c r="A478" s="194">
        <v>42110.0</v>
      </c>
      <c r="B478" s="195">
        <v>3.0</v>
      </c>
      <c r="C478" s="9">
        <f t="shared" si="2"/>
        <v>0.3</v>
      </c>
      <c r="D478" s="108">
        <f t="shared" si="3"/>
        <v>300</v>
      </c>
      <c r="E478" s="108">
        <f>IF(D478&gt;Collectionstorage!$B$11,Collectionstorage!$B$11,D478)</f>
        <v>300</v>
      </c>
      <c r="F478" s="108">
        <f t="shared" si="4"/>
        <v>0.3</v>
      </c>
      <c r="G478" s="108">
        <f t="shared" si="11"/>
        <v>49.77</v>
      </c>
      <c r="H478" s="109">
        <f>F478*(1000*9.81*Collectionstorage!$G$11+Collectionstorage!$G$13*Flowrate!$F$10*1000/(2*0.02)*Pump!$B$5^2+10*1000/2*Pump!$B$5^2+Filtration!$B$6*Pump!$B$5)</f>
        <v>73469.73241</v>
      </c>
      <c r="I478" s="9">
        <f>(F478*(1000*9.81*Collectionstorage!$G$11+Collectionstorage!$G$13*Flowrate!$F$10*1000/(2*0.02)*Pump!$B$5^2+10*1000/2*Pump!$B$5^2+Filtration!$B$6*Pump!$B$5)) / 0.72</f>
        <v>102041.295</v>
      </c>
      <c r="J478" s="4">
        <f t="shared" si="5"/>
        <v>1.5</v>
      </c>
      <c r="K478" s="4">
        <f t="shared" si="6"/>
        <v>3000000</v>
      </c>
      <c r="L478" s="4">
        <f t="shared" si="7"/>
        <v>3</v>
      </c>
      <c r="M478">
        <f t="shared" si="8"/>
        <v>60</v>
      </c>
      <c r="N478" s="2">
        <f>'Disinfection '!$B$4*60*60*24</f>
        <v>4320000</v>
      </c>
      <c r="O478" s="2">
        <f>E478/(Pump!$B$6*60)</f>
        <v>0.1800017271</v>
      </c>
      <c r="P478" s="4">
        <f t="shared" si="9"/>
        <v>4422041.295</v>
      </c>
    </row>
    <row r="479">
      <c r="A479" s="194">
        <v>42111.0</v>
      </c>
      <c r="B479" s="195">
        <v>0.0</v>
      </c>
      <c r="C479" s="9">
        <f t="shared" si="2"/>
        <v>0</v>
      </c>
      <c r="D479" s="108">
        <f t="shared" si="3"/>
        <v>0</v>
      </c>
      <c r="E479" s="108">
        <f>IF(D479&gt;Collectionstorage!$B$11,Collectionstorage!$B$11,D479)</f>
        <v>0</v>
      </c>
      <c r="F479" s="108">
        <f t="shared" si="4"/>
        <v>0</v>
      </c>
      <c r="G479" s="108">
        <f t="shared" si="11"/>
        <v>49.24</v>
      </c>
      <c r="H479" s="109">
        <f>F479*(1000*9.81*Collectionstorage!$G$11+Collectionstorage!$G$13*Flowrate!$F$10*1000/(2*0.02)*Pump!$B$5^2+10*1000/2*Pump!$B$5^2+Filtration!$B$6*Pump!$B$5)</f>
        <v>0</v>
      </c>
      <c r="I479" s="9">
        <f>(F479*(1000*9.81*Collectionstorage!$G$11+Collectionstorage!$G$13*Flowrate!$F$10*1000/(2*0.02)*Pump!$B$5^2+10*1000/2*Pump!$B$5^2+Filtration!$B$6*Pump!$B$5)) / 0.72</f>
        <v>0</v>
      </c>
      <c r="J479" s="4">
        <f t="shared" si="5"/>
        <v>0</v>
      </c>
      <c r="K479" s="4">
        <f t="shared" si="6"/>
        <v>0</v>
      </c>
      <c r="L479" s="4">
        <f t="shared" si="7"/>
        <v>0</v>
      </c>
      <c r="M479">
        <f t="shared" si="8"/>
        <v>0</v>
      </c>
      <c r="N479" s="2">
        <f>'Disinfection '!$B$4*60*60*24</f>
        <v>4320000</v>
      </c>
      <c r="O479" s="2">
        <f>E479/(Pump!$B$6*60)</f>
        <v>0</v>
      </c>
      <c r="P479" s="4">
        <f t="shared" si="9"/>
        <v>4320000</v>
      </c>
    </row>
    <row r="480">
      <c r="A480" s="194">
        <v>42112.0</v>
      </c>
      <c r="B480" s="195">
        <v>0.0</v>
      </c>
      <c r="C480" s="9">
        <f t="shared" si="2"/>
        <v>0</v>
      </c>
      <c r="D480" s="108">
        <f t="shared" si="3"/>
        <v>0</v>
      </c>
      <c r="E480" s="108">
        <f>IF(D480&gt;Collectionstorage!$B$11,Collectionstorage!$B$11,D480)</f>
        <v>0</v>
      </c>
      <c r="F480" s="108">
        <f t="shared" si="4"/>
        <v>0</v>
      </c>
      <c r="G480" s="108">
        <f t="shared" si="11"/>
        <v>48.71</v>
      </c>
      <c r="H480" s="109">
        <f>F480*(1000*9.81*Collectionstorage!$G$11+Collectionstorage!$G$13*Flowrate!$F$10*1000/(2*0.02)*Pump!$B$5^2+10*1000/2*Pump!$B$5^2+Filtration!$B$6*Pump!$B$5)</f>
        <v>0</v>
      </c>
      <c r="I480" s="9">
        <f>(F480*(1000*9.81*Collectionstorage!$G$11+Collectionstorage!$G$13*Flowrate!$F$10*1000/(2*0.02)*Pump!$B$5^2+10*1000/2*Pump!$B$5^2+Filtration!$B$6*Pump!$B$5)) / 0.72</f>
        <v>0</v>
      </c>
      <c r="J480" s="4">
        <f t="shared" si="5"/>
        <v>0</v>
      </c>
      <c r="K480" s="4">
        <f t="shared" si="6"/>
        <v>0</v>
      </c>
      <c r="L480" s="4">
        <f t="shared" si="7"/>
        <v>0</v>
      </c>
      <c r="M480">
        <f t="shared" si="8"/>
        <v>0</v>
      </c>
      <c r="N480" s="2">
        <f>'Disinfection '!$B$4*60*60*24</f>
        <v>4320000</v>
      </c>
      <c r="O480" s="2">
        <f>E480/(Pump!$B$6*60)</f>
        <v>0</v>
      </c>
      <c r="P480" s="4">
        <f t="shared" si="9"/>
        <v>4320000</v>
      </c>
    </row>
    <row r="481">
      <c r="A481" s="194">
        <v>42113.0</v>
      </c>
      <c r="B481" s="195">
        <v>0.0</v>
      </c>
      <c r="C481" s="9">
        <f t="shared" si="2"/>
        <v>0</v>
      </c>
      <c r="D481" s="108">
        <f t="shared" si="3"/>
        <v>0</v>
      </c>
      <c r="E481" s="108">
        <f>IF(D481&gt;Collectionstorage!$B$11,Collectionstorage!$B$11,D481)</f>
        <v>0</v>
      </c>
      <c r="F481" s="108">
        <f t="shared" si="4"/>
        <v>0</v>
      </c>
      <c r="G481" s="108">
        <f t="shared" si="11"/>
        <v>48.18</v>
      </c>
      <c r="H481" s="109">
        <f>F481*(1000*9.81*Collectionstorage!$G$11+Collectionstorage!$G$13*Flowrate!$F$10*1000/(2*0.02)*Pump!$B$5^2+10*1000/2*Pump!$B$5^2+Filtration!$B$6*Pump!$B$5)</f>
        <v>0</v>
      </c>
      <c r="I481" s="9">
        <f>(F481*(1000*9.81*Collectionstorage!$G$11+Collectionstorage!$G$13*Flowrate!$F$10*1000/(2*0.02)*Pump!$B$5^2+10*1000/2*Pump!$B$5^2+Filtration!$B$6*Pump!$B$5)) / 0.72</f>
        <v>0</v>
      </c>
      <c r="J481" s="4">
        <f t="shared" si="5"/>
        <v>0</v>
      </c>
      <c r="K481" s="4">
        <f t="shared" si="6"/>
        <v>0</v>
      </c>
      <c r="L481" s="4">
        <f t="shared" si="7"/>
        <v>0</v>
      </c>
      <c r="M481">
        <f t="shared" si="8"/>
        <v>0</v>
      </c>
      <c r="N481" s="2">
        <f>'Disinfection '!$B$4*60*60*24</f>
        <v>4320000</v>
      </c>
      <c r="O481" s="2">
        <f>E481/(Pump!$B$6*60)</f>
        <v>0</v>
      </c>
      <c r="P481" s="4">
        <f t="shared" si="9"/>
        <v>4320000</v>
      </c>
    </row>
    <row r="482">
      <c r="A482" s="194">
        <v>42114.0</v>
      </c>
      <c r="B482" s="195">
        <v>1.1</v>
      </c>
      <c r="C482" s="9">
        <f t="shared" si="2"/>
        <v>0.11</v>
      </c>
      <c r="D482" s="108">
        <f t="shared" si="3"/>
        <v>110</v>
      </c>
      <c r="E482" s="108">
        <f>IF(D482&gt;Collectionstorage!$B$11,Collectionstorage!$B$11,D482)</f>
        <v>110</v>
      </c>
      <c r="F482" s="108">
        <f t="shared" si="4"/>
        <v>0.11</v>
      </c>
      <c r="G482" s="108">
        <f t="shared" si="11"/>
        <v>47.76</v>
      </c>
      <c r="H482" s="109">
        <f>F482*(1000*9.81*Collectionstorage!$G$11+Collectionstorage!$G$13*Flowrate!$F$10*1000/(2*0.02)*Pump!$B$5^2+10*1000/2*Pump!$B$5^2+Filtration!$B$6*Pump!$B$5)</f>
        <v>26938.90188</v>
      </c>
      <c r="I482" s="9">
        <f>(F482*(1000*9.81*Collectionstorage!$G$11+Collectionstorage!$G$13*Flowrate!$F$10*1000/(2*0.02)*Pump!$B$5^2+10*1000/2*Pump!$B$5^2+Filtration!$B$6*Pump!$B$5)) / 0.72</f>
        <v>37415.1415</v>
      </c>
      <c r="J482" s="4">
        <f t="shared" si="5"/>
        <v>0.55</v>
      </c>
      <c r="K482" s="4">
        <f t="shared" si="6"/>
        <v>1100000</v>
      </c>
      <c r="L482" s="4">
        <f t="shared" si="7"/>
        <v>1.1</v>
      </c>
      <c r="M482">
        <f t="shared" si="8"/>
        <v>22</v>
      </c>
      <c r="N482" s="2">
        <f>'Disinfection '!$B$4*60*60*24</f>
        <v>4320000</v>
      </c>
      <c r="O482" s="2">
        <f>E482/(Pump!$B$6*60)</f>
        <v>0.06600063327</v>
      </c>
      <c r="P482" s="4">
        <f t="shared" si="9"/>
        <v>4357415.142</v>
      </c>
    </row>
    <row r="483">
      <c r="A483" s="194">
        <v>42115.0</v>
      </c>
      <c r="B483" s="195">
        <v>0.4</v>
      </c>
      <c r="C483" s="9">
        <f t="shared" si="2"/>
        <v>0.04</v>
      </c>
      <c r="D483" s="108">
        <f t="shared" si="3"/>
        <v>40</v>
      </c>
      <c r="E483" s="108">
        <f>IF(D483&gt;Collectionstorage!$B$11,Collectionstorage!$B$11,D483)</f>
        <v>40</v>
      </c>
      <c r="F483" s="108">
        <f t="shared" si="4"/>
        <v>0.04</v>
      </c>
      <c r="G483" s="108">
        <f t="shared" si="11"/>
        <v>47.27</v>
      </c>
      <c r="H483" s="109">
        <f>F483*(1000*9.81*Collectionstorage!$G$11+Collectionstorage!$G$13*Flowrate!$F$10*1000/(2*0.02)*Pump!$B$5^2+10*1000/2*Pump!$B$5^2+Filtration!$B$6*Pump!$B$5)</f>
        <v>9795.964321</v>
      </c>
      <c r="I483" s="9">
        <f>(F483*(1000*9.81*Collectionstorage!$G$11+Collectionstorage!$G$13*Flowrate!$F$10*1000/(2*0.02)*Pump!$B$5^2+10*1000/2*Pump!$B$5^2+Filtration!$B$6*Pump!$B$5)) / 0.72</f>
        <v>13605.506</v>
      </c>
      <c r="J483" s="4">
        <f t="shared" si="5"/>
        <v>0.2</v>
      </c>
      <c r="K483" s="4">
        <f t="shared" si="6"/>
        <v>400000</v>
      </c>
      <c r="L483" s="4">
        <f t="shared" si="7"/>
        <v>0.4</v>
      </c>
      <c r="M483">
        <f t="shared" si="8"/>
        <v>8</v>
      </c>
      <c r="N483" s="2">
        <f>'Disinfection '!$B$4*60*60*24</f>
        <v>4320000</v>
      </c>
      <c r="O483" s="2">
        <f>E483/(Pump!$B$6*60)</f>
        <v>0.02400023028</v>
      </c>
      <c r="P483" s="4">
        <f t="shared" si="9"/>
        <v>4333605.506</v>
      </c>
    </row>
    <row r="484">
      <c r="A484" s="194">
        <v>42116.0</v>
      </c>
      <c r="B484" s="195">
        <v>8.2</v>
      </c>
      <c r="C484" s="9">
        <f t="shared" si="2"/>
        <v>0.82</v>
      </c>
      <c r="D484" s="108">
        <f t="shared" si="3"/>
        <v>820</v>
      </c>
      <c r="E484" s="108">
        <f>IF(D484&gt;Collectionstorage!$B$11,Collectionstorage!$B$11,D484)</f>
        <v>820</v>
      </c>
      <c r="F484" s="108">
        <f t="shared" si="4"/>
        <v>0.82</v>
      </c>
      <c r="G484" s="108">
        <f t="shared" si="11"/>
        <v>47.56</v>
      </c>
      <c r="H484" s="109">
        <f>F484*(1000*9.81*Collectionstorage!$G$11+Collectionstorage!$G$13*Flowrate!$F$10*1000/(2*0.02)*Pump!$B$5^2+10*1000/2*Pump!$B$5^2+Filtration!$B$6*Pump!$B$5)</f>
        <v>200817.2686</v>
      </c>
      <c r="I484" s="9">
        <f>(F484*(1000*9.81*Collectionstorage!$G$11+Collectionstorage!$G$13*Flowrate!$F$10*1000/(2*0.02)*Pump!$B$5^2+10*1000/2*Pump!$B$5^2+Filtration!$B$6*Pump!$B$5)) / 0.72</f>
        <v>278912.873</v>
      </c>
      <c r="J484" s="4">
        <f t="shared" si="5"/>
        <v>4.1</v>
      </c>
      <c r="K484" s="4">
        <f t="shared" si="6"/>
        <v>8200000</v>
      </c>
      <c r="L484" s="4">
        <f t="shared" si="7"/>
        <v>8.2</v>
      </c>
      <c r="M484">
        <f t="shared" si="8"/>
        <v>164</v>
      </c>
      <c r="N484" s="2">
        <f>'Disinfection '!$B$4*60*60*24</f>
        <v>4320000</v>
      </c>
      <c r="O484" s="2">
        <f>E484/(Pump!$B$6*60)</f>
        <v>0.4920047207</v>
      </c>
      <c r="P484" s="4">
        <f t="shared" si="9"/>
        <v>4598912.873</v>
      </c>
    </row>
    <row r="485">
      <c r="A485" s="194">
        <v>42117.0</v>
      </c>
      <c r="B485" s="195">
        <v>8.4</v>
      </c>
      <c r="C485" s="9">
        <f t="shared" si="2"/>
        <v>0.84</v>
      </c>
      <c r="D485" s="108">
        <f t="shared" si="3"/>
        <v>840</v>
      </c>
      <c r="E485" s="108">
        <f>IF(D485&gt;Collectionstorage!$B$11,Collectionstorage!$B$11,D485)</f>
        <v>840</v>
      </c>
      <c r="F485" s="108">
        <f t="shared" si="4"/>
        <v>0.84</v>
      </c>
      <c r="G485" s="108">
        <f t="shared" si="11"/>
        <v>47.87</v>
      </c>
      <c r="H485" s="109">
        <f>F485*(1000*9.81*Collectionstorage!$G$11+Collectionstorage!$G$13*Flowrate!$F$10*1000/(2*0.02)*Pump!$B$5^2+10*1000/2*Pump!$B$5^2+Filtration!$B$6*Pump!$B$5)</f>
        <v>205715.2507</v>
      </c>
      <c r="I485" s="9">
        <f>(F485*(1000*9.81*Collectionstorage!$G$11+Collectionstorage!$G$13*Flowrate!$F$10*1000/(2*0.02)*Pump!$B$5^2+10*1000/2*Pump!$B$5^2+Filtration!$B$6*Pump!$B$5)) / 0.72</f>
        <v>285715.626</v>
      </c>
      <c r="J485" s="4">
        <f t="shared" si="5"/>
        <v>4.2</v>
      </c>
      <c r="K485" s="4">
        <f t="shared" si="6"/>
        <v>8400000</v>
      </c>
      <c r="L485" s="4">
        <f t="shared" si="7"/>
        <v>8.4</v>
      </c>
      <c r="M485">
        <f t="shared" si="8"/>
        <v>168</v>
      </c>
      <c r="N485" s="2">
        <f>'Disinfection '!$B$4*60*60*24</f>
        <v>4320000</v>
      </c>
      <c r="O485" s="2">
        <f>E485/(Pump!$B$6*60)</f>
        <v>0.5040048359</v>
      </c>
      <c r="P485" s="4">
        <f t="shared" si="9"/>
        <v>4605715.626</v>
      </c>
    </row>
    <row r="486">
      <c r="A486" s="194">
        <v>42118.0</v>
      </c>
      <c r="B486" s="195">
        <v>1.8</v>
      </c>
      <c r="C486" s="9">
        <f t="shared" si="2"/>
        <v>0.18</v>
      </c>
      <c r="D486" s="108">
        <f t="shared" si="3"/>
        <v>180</v>
      </c>
      <c r="E486" s="108">
        <f>IF(D486&gt;Collectionstorage!$B$11,Collectionstorage!$B$11,D486)</f>
        <v>180</v>
      </c>
      <c r="F486" s="108">
        <f t="shared" si="4"/>
        <v>0.18</v>
      </c>
      <c r="G486" s="108">
        <f t="shared" si="11"/>
        <v>47.52</v>
      </c>
      <c r="H486" s="109">
        <f>F486*(1000*9.81*Collectionstorage!$G$11+Collectionstorage!$G$13*Flowrate!$F$10*1000/(2*0.02)*Pump!$B$5^2+10*1000/2*Pump!$B$5^2+Filtration!$B$6*Pump!$B$5)</f>
        <v>44081.83944</v>
      </c>
      <c r="I486" s="9">
        <f>(F486*(1000*9.81*Collectionstorage!$G$11+Collectionstorage!$G$13*Flowrate!$F$10*1000/(2*0.02)*Pump!$B$5^2+10*1000/2*Pump!$B$5^2+Filtration!$B$6*Pump!$B$5)) / 0.72</f>
        <v>61224.777</v>
      </c>
      <c r="J486" s="4">
        <f t="shared" si="5"/>
        <v>0.9</v>
      </c>
      <c r="K486" s="4">
        <f t="shared" si="6"/>
        <v>1800000</v>
      </c>
      <c r="L486" s="4">
        <f t="shared" si="7"/>
        <v>1.8</v>
      </c>
      <c r="M486">
        <f t="shared" si="8"/>
        <v>36</v>
      </c>
      <c r="N486" s="2">
        <f>'Disinfection '!$B$4*60*60*24</f>
        <v>4320000</v>
      </c>
      <c r="O486" s="2">
        <f>E486/(Pump!$B$6*60)</f>
        <v>0.1080010363</v>
      </c>
      <c r="P486" s="4">
        <f t="shared" si="9"/>
        <v>4381224.777</v>
      </c>
    </row>
    <row r="487">
      <c r="A487" s="194">
        <v>42119.0</v>
      </c>
      <c r="B487" s="195">
        <v>0.0</v>
      </c>
      <c r="C487" s="9">
        <f t="shared" si="2"/>
        <v>0</v>
      </c>
      <c r="D487" s="108">
        <f t="shared" si="3"/>
        <v>0</v>
      </c>
      <c r="E487" s="108">
        <f>IF(D487&gt;Collectionstorage!$B$11,Collectionstorage!$B$11,D487)</f>
        <v>0</v>
      </c>
      <c r="F487" s="108">
        <f t="shared" si="4"/>
        <v>0</v>
      </c>
      <c r="G487" s="108">
        <f t="shared" si="11"/>
        <v>46.99</v>
      </c>
      <c r="H487" s="109">
        <f>F487*(1000*9.81*Collectionstorage!$G$11+Collectionstorage!$G$13*Flowrate!$F$10*1000/(2*0.02)*Pump!$B$5^2+10*1000/2*Pump!$B$5^2+Filtration!$B$6*Pump!$B$5)</f>
        <v>0</v>
      </c>
      <c r="I487" s="9">
        <f>(F487*(1000*9.81*Collectionstorage!$G$11+Collectionstorage!$G$13*Flowrate!$F$10*1000/(2*0.02)*Pump!$B$5^2+10*1000/2*Pump!$B$5^2+Filtration!$B$6*Pump!$B$5)) / 0.72</f>
        <v>0</v>
      </c>
      <c r="J487" s="4">
        <f t="shared" si="5"/>
        <v>0</v>
      </c>
      <c r="K487" s="4">
        <f t="shared" si="6"/>
        <v>0</v>
      </c>
      <c r="L487" s="4">
        <f t="shared" si="7"/>
        <v>0</v>
      </c>
      <c r="M487">
        <f t="shared" si="8"/>
        <v>0</v>
      </c>
      <c r="N487" s="2">
        <f>'Disinfection '!$B$4*60*60*24</f>
        <v>4320000</v>
      </c>
      <c r="O487" s="2">
        <f>E487/(Pump!$B$6*60)</f>
        <v>0</v>
      </c>
      <c r="P487" s="4">
        <f t="shared" si="9"/>
        <v>4320000</v>
      </c>
    </row>
    <row r="488">
      <c r="A488" s="194">
        <v>42120.0</v>
      </c>
      <c r="B488" s="195">
        <v>4.2</v>
      </c>
      <c r="C488" s="9">
        <f t="shared" si="2"/>
        <v>0.42</v>
      </c>
      <c r="D488" s="108">
        <f t="shared" si="3"/>
        <v>420</v>
      </c>
      <c r="E488" s="108">
        <f>IF(D488&gt;Collectionstorage!$B$11,Collectionstorage!$B$11,D488)</f>
        <v>420</v>
      </c>
      <c r="F488" s="108">
        <f t="shared" si="4"/>
        <v>0.42</v>
      </c>
      <c r="G488" s="108">
        <f t="shared" si="11"/>
        <v>46.88</v>
      </c>
      <c r="H488" s="109">
        <f>F488*(1000*9.81*Collectionstorage!$G$11+Collectionstorage!$G$13*Flowrate!$F$10*1000/(2*0.02)*Pump!$B$5^2+10*1000/2*Pump!$B$5^2+Filtration!$B$6*Pump!$B$5)</f>
        <v>102857.6254</v>
      </c>
      <c r="I488" s="9">
        <f>(F488*(1000*9.81*Collectionstorage!$G$11+Collectionstorage!$G$13*Flowrate!$F$10*1000/(2*0.02)*Pump!$B$5^2+10*1000/2*Pump!$B$5^2+Filtration!$B$6*Pump!$B$5)) / 0.72</f>
        <v>142857.813</v>
      </c>
      <c r="J488" s="4">
        <f t="shared" si="5"/>
        <v>2.1</v>
      </c>
      <c r="K488" s="4">
        <f t="shared" si="6"/>
        <v>4200000</v>
      </c>
      <c r="L488" s="4">
        <f t="shared" si="7"/>
        <v>4.2</v>
      </c>
      <c r="M488">
        <f t="shared" si="8"/>
        <v>84</v>
      </c>
      <c r="N488" s="2">
        <f>'Disinfection '!$B$4*60*60*24</f>
        <v>4320000</v>
      </c>
      <c r="O488" s="2">
        <f>E488/(Pump!$B$6*60)</f>
        <v>0.2520024179</v>
      </c>
      <c r="P488" s="4">
        <f t="shared" si="9"/>
        <v>4462857.813</v>
      </c>
    </row>
    <row r="489">
      <c r="A489" s="194">
        <v>42121.0</v>
      </c>
      <c r="B489" s="195">
        <v>22.4</v>
      </c>
      <c r="C489" s="9">
        <f t="shared" si="2"/>
        <v>2.24</v>
      </c>
      <c r="D489" s="108">
        <f t="shared" si="3"/>
        <v>2240</v>
      </c>
      <c r="E489" s="108">
        <f>IF(D489&gt;Collectionstorage!$B$11,Collectionstorage!$B$11,D489)</f>
        <v>2240</v>
      </c>
      <c r="F489" s="108">
        <f t="shared" si="4"/>
        <v>2.24</v>
      </c>
      <c r="G489" s="108">
        <f t="shared" si="11"/>
        <v>48.59</v>
      </c>
      <c r="H489" s="109">
        <f>F489*(1000*9.81*Collectionstorage!$G$11+Collectionstorage!$G$13*Flowrate!$F$10*1000/(2*0.02)*Pump!$B$5^2+10*1000/2*Pump!$B$5^2+Filtration!$B$6*Pump!$B$5)</f>
        <v>548574.002</v>
      </c>
      <c r="I489" s="9">
        <f>(F489*(1000*9.81*Collectionstorage!$G$11+Collectionstorage!$G$13*Flowrate!$F$10*1000/(2*0.02)*Pump!$B$5^2+10*1000/2*Pump!$B$5^2+Filtration!$B$6*Pump!$B$5)) / 0.72</f>
        <v>761908.3361</v>
      </c>
      <c r="J489" s="4">
        <f t="shared" si="5"/>
        <v>11.2</v>
      </c>
      <c r="K489" s="4">
        <f t="shared" si="6"/>
        <v>22400000</v>
      </c>
      <c r="L489" s="4">
        <f t="shared" si="7"/>
        <v>22.4</v>
      </c>
      <c r="M489">
        <f t="shared" si="8"/>
        <v>448</v>
      </c>
      <c r="N489" s="2">
        <f>'Disinfection '!$B$4*60*60*24</f>
        <v>4320000</v>
      </c>
      <c r="O489" s="2">
        <f>E489/(Pump!$B$6*60)</f>
        <v>1.344012896</v>
      </c>
      <c r="P489" s="4">
        <f t="shared" si="9"/>
        <v>5081908.336</v>
      </c>
    </row>
    <row r="490">
      <c r="A490" s="194">
        <v>42122.0</v>
      </c>
      <c r="B490" s="195">
        <v>15.4</v>
      </c>
      <c r="C490" s="9">
        <f t="shared" si="2"/>
        <v>1.54</v>
      </c>
      <c r="D490" s="108">
        <f t="shared" si="3"/>
        <v>1540</v>
      </c>
      <c r="E490" s="108">
        <f>IF(D490&gt;Collectionstorage!$B$11,Collectionstorage!$B$11,D490)</f>
        <v>1540</v>
      </c>
      <c r="F490" s="108">
        <f t="shared" si="4"/>
        <v>1.54</v>
      </c>
      <c r="G490" s="108">
        <f t="shared" si="11"/>
        <v>49.6</v>
      </c>
      <c r="H490" s="109">
        <f>F490*(1000*9.81*Collectionstorage!$G$11+Collectionstorage!$G$13*Flowrate!$F$10*1000/(2*0.02)*Pump!$B$5^2+10*1000/2*Pump!$B$5^2+Filtration!$B$6*Pump!$B$5)</f>
        <v>377144.6263</v>
      </c>
      <c r="I490" s="9">
        <f>(F490*(1000*9.81*Collectionstorage!$G$11+Collectionstorage!$G$13*Flowrate!$F$10*1000/(2*0.02)*Pump!$B$5^2+10*1000/2*Pump!$B$5^2+Filtration!$B$6*Pump!$B$5)) / 0.72</f>
        <v>523811.981</v>
      </c>
      <c r="J490" s="4">
        <f t="shared" si="5"/>
        <v>7.7</v>
      </c>
      <c r="K490" s="4">
        <f t="shared" si="6"/>
        <v>15400000</v>
      </c>
      <c r="L490" s="4">
        <f t="shared" si="7"/>
        <v>15.4</v>
      </c>
      <c r="M490">
        <f t="shared" si="8"/>
        <v>308</v>
      </c>
      <c r="N490" s="2">
        <f>'Disinfection '!$B$4*60*60*24</f>
        <v>4320000</v>
      </c>
      <c r="O490" s="2">
        <f>E490/(Pump!$B$6*60)</f>
        <v>0.9240088658</v>
      </c>
      <c r="P490" s="4">
        <f t="shared" si="9"/>
        <v>4843811.981</v>
      </c>
    </row>
    <row r="491">
      <c r="A491" s="194">
        <v>42123.0</v>
      </c>
      <c r="B491" s="195">
        <v>27.6</v>
      </c>
      <c r="C491" s="9">
        <f t="shared" si="2"/>
        <v>2.76</v>
      </c>
      <c r="D491" s="108">
        <f t="shared" si="3"/>
        <v>2760</v>
      </c>
      <c r="E491" s="108">
        <f>IF(D491&gt;Collectionstorage!$B$11,Collectionstorage!$B$11,D491)</f>
        <v>2500</v>
      </c>
      <c r="F491" s="108">
        <f t="shared" si="4"/>
        <v>2.5</v>
      </c>
      <c r="G491" s="108">
        <f t="shared" si="11"/>
        <v>50</v>
      </c>
      <c r="H491" s="109">
        <f>F491*(1000*9.81*Collectionstorage!$G$11+Collectionstorage!$G$13*Flowrate!$F$10*1000/(2*0.02)*Pump!$B$5^2+10*1000/2*Pump!$B$5^2+Filtration!$B$6*Pump!$B$5)</f>
        <v>612247.77</v>
      </c>
      <c r="I491" s="9">
        <f>(F491*(1000*9.81*Collectionstorage!$G$11+Collectionstorage!$G$13*Flowrate!$F$10*1000/(2*0.02)*Pump!$B$5^2+10*1000/2*Pump!$B$5^2+Filtration!$B$6*Pump!$B$5)) / 0.72</f>
        <v>850344.1251</v>
      </c>
      <c r="J491" s="4">
        <f t="shared" si="5"/>
        <v>12.5</v>
      </c>
      <c r="K491" s="4">
        <f t="shared" si="6"/>
        <v>25000000</v>
      </c>
      <c r="L491" s="4">
        <f t="shared" si="7"/>
        <v>25</v>
      </c>
      <c r="M491">
        <f t="shared" si="8"/>
        <v>500</v>
      </c>
      <c r="N491" s="2">
        <f>'Disinfection '!$B$4*60*60*24</f>
        <v>4320000</v>
      </c>
      <c r="O491" s="2">
        <f>E491/(Pump!$B$6*60)</f>
        <v>1.500014392</v>
      </c>
      <c r="P491" s="4">
        <f t="shared" si="9"/>
        <v>5170344.125</v>
      </c>
    </row>
    <row r="492">
      <c r="A492" s="194">
        <v>42124.0</v>
      </c>
      <c r="B492" s="195">
        <v>4.8</v>
      </c>
      <c r="C492" s="9">
        <f t="shared" si="2"/>
        <v>0.48</v>
      </c>
      <c r="D492" s="108">
        <f t="shared" si="3"/>
        <v>480</v>
      </c>
      <c r="E492" s="108">
        <f>IF(D492&gt;Collectionstorage!$B$11,Collectionstorage!$B$11,D492)</f>
        <v>480</v>
      </c>
      <c r="F492" s="108">
        <f t="shared" si="4"/>
        <v>0.48</v>
      </c>
      <c r="G492" s="108">
        <f t="shared" si="11"/>
        <v>49.95</v>
      </c>
      <c r="H492" s="109">
        <f>F492*(1000*9.81*Collectionstorage!$G$11+Collectionstorage!$G$13*Flowrate!$F$10*1000/(2*0.02)*Pump!$B$5^2+10*1000/2*Pump!$B$5^2+Filtration!$B$6*Pump!$B$5)</f>
        <v>117551.5718</v>
      </c>
      <c r="I492" s="9">
        <f>(F492*(1000*9.81*Collectionstorage!$G$11+Collectionstorage!$G$13*Flowrate!$F$10*1000/(2*0.02)*Pump!$B$5^2+10*1000/2*Pump!$B$5^2+Filtration!$B$6*Pump!$B$5)) / 0.72</f>
        <v>163266.072</v>
      </c>
      <c r="J492" s="4">
        <f t="shared" si="5"/>
        <v>2.4</v>
      </c>
      <c r="K492" s="4">
        <f t="shared" si="6"/>
        <v>4800000</v>
      </c>
      <c r="L492" s="4">
        <f t="shared" si="7"/>
        <v>4.8</v>
      </c>
      <c r="M492">
        <f t="shared" si="8"/>
        <v>96</v>
      </c>
      <c r="N492" s="2">
        <f>'Disinfection '!$B$4*60*60*24</f>
        <v>4320000</v>
      </c>
      <c r="O492" s="2">
        <f>E492/(Pump!$B$6*60)</f>
        <v>0.2880027634</v>
      </c>
      <c r="P492" s="4">
        <f t="shared" si="9"/>
        <v>4483266.072</v>
      </c>
    </row>
    <row r="493">
      <c r="A493" s="194">
        <v>42125.0</v>
      </c>
      <c r="B493" s="195">
        <v>0.8</v>
      </c>
      <c r="C493" s="9">
        <f t="shared" si="2"/>
        <v>0.08</v>
      </c>
      <c r="D493" s="108">
        <f t="shared" si="3"/>
        <v>80</v>
      </c>
      <c r="E493" s="108">
        <f>IF(D493&gt;Collectionstorage!$B$11,Collectionstorage!$B$11,D493)</f>
        <v>80</v>
      </c>
      <c r="F493" s="108">
        <f t="shared" si="4"/>
        <v>0.08</v>
      </c>
      <c r="G493" s="108">
        <f t="shared" si="11"/>
        <v>49.5</v>
      </c>
      <c r="H493" s="109">
        <f>F493*(1000*9.81*Collectionstorage!$G$11+Collectionstorage!$G$13*Flowrate!$F$10*1000/(2*0.02)*Pump!$B$5^2+10*1000/2*Pump!$B$5^2+Filtration!$B$6*Pump!$B$5)</f>
        <v>19591.92864</v>
      </c>
      <c r="I493" s="9">
        <f>(F493*(1000*9.81*Collectionstorage!$G$11+Collectionstorage!$G$13*Flowrate!$F$10*1000/(2*0.02)*Pump!$B$5^2+10*1000/2*Pump!$B$5^2+Filtration!$B$6*Pump!$B$5)) / 0.72</f>
        <v>27211.012</v>
      </c>
      <c r="J493" s="4">
        <f t="shared" si="5"/>
        <v>0.4</v>
      </c>
      <c r="K493" s="4">
        <f t="shared" si="6"/>
        <v>800000</v>
      </c>
      <c r="L493" s="4">
        <f t="shared" si="7"/>
        <v>0.8</v>
      </c>
      <c r="M493">
        <f t="shared" si="8"/>
        <v>16</v>
      </c>
      <c r="N493" s="2">
        <f>'Disinfection '!$B$4*60*60*24</f>
        <v>4320000</v>
      </c>
      <c r="O493" s="2">
        <f>E493/(Pump!$B$6*60)</f>
        <v>0.04800046056</v>
      </c>
      <c r="P493" s="4">
        <f t="shared" si="9"/>
        <v>4347211.012</v>
      </c>
    </row>
    <row r="494">
      <c r="A494" s="194">
        <v>42126.0</v>
      </c>
      <c r="B494" s="195">
        <v>0.0</v>
      </c>
      <c r="C494" s="9">
        <f t="shared" si="2"/>
        <v>0</v>
      </c>
      <c r="D494" s="108">
        <f t="shared" si="3"/>
        <v>0</v>
      </c>
      <c r="E494" s="108">
        <f>IF(D494&gt;Collectionstorage!$B$11,Collectionstorage!$B$11,D494)</f>
        <v>0</v>
      </c>
      <c r="F494" s="108">
        <f t="shared" si="4"/>
        <v>0</v>
      </c>
      <c r="G494" s="108">
        <f t="shared" si="11"/>
        <v>48.97</v>
      </c>
      <c r="H494" s="109">
        <f>F494*(1000*9.81*Collectionstorage!$G$11+Collectionstorage!$G$13*Flowrate!$F$10*1000/(2*0.02)*Pump!$B$5^2+10*1000/2*Pump!$B$5^2+Filtration!$B$6*Pump!$B$5)</f>
        <v>0</v>
      </c>
      <c r="I494" s="9">
        <f>(F494*(1000*9.81*Collectionstorage!$G$11+Collectionstorage!$G$13*Flowrate!$F$10*1000/(2*0.02)*Pump!$B$5^2+10*1000/2*Pump!$B$5^2+Filtration!$B$6*Pump!$B$5)) / 0.72</f>
        <v>0</v>
      </c>
      <c r="J494" s="4">
        <f t="shared" si="5"/>
        <v>0</v>
      </c>
      <c r="K494" s="4">
        <f t="shared" si="6"/>
        <v>0</v>
      </c>
      <c r="L494" s="4">
        <f t="shared" si="7"/>
        <v>0</v>
      </c>
      <c r="M494">
        <f t="shared" si="8"/>
        <v>0</v>
      </c>
      <c r="N494" s="2">
        <f>'Disinfection '!$B$4*60*60*24</f>
        <v>4320000</v>
      </c>
      <c r="O494" s="2">
        <f>E494/(Pump!$B$6*60)</f>
        <v>0</v>
      </c>
      <c r="P494" s="4">
        <f t="shared" si="9"/>
        <v>4320000</v>
      </c>
    </row>
    <row r="495">
      <c r="A495" s="194">
        <v>42127.0</v>
      </c>
      <c r="B495" s="195">
        <v>0.0</v>
      </c>
      <c r="C495" s="9">
        <f t="shared" si="2"/>
        <v>0</v>
      </c>
      <c r="D495" s="108">
        <f t="shared" si="3"/>
        <v>0</v>
      </c>
      <c r="E495" s="108">
        <f>IF(D495&gt;Collectionstorage!$B$11,Collectionstorage!$B$11,D495)</f>
        <v>0</v>
      </c>
      <c r="F495" s="108">
        <f t="shared" si="4"/>
        <v>0</v>
      </c>
      <c r="G495" s="108">
        <f t="shared" si="11"/>
        <v>48.44</v>
      </c>
      <c r="H495" s="109">
        <f>F495*(1000*9.81*Collectionstorage!$G$11+Collectionstorage!$G$13*Flowrate!$F$10*1000/(2*0.02)*Pump!$B$5^2+10*1000/2*Pump!$B$5^2+Filtration!$B$6*Pump!$B$5)</f>
        <v>0</v>
      </c>
      <c r="I495" s="9">
        <f>(F495*(1000*9.81*Collectionstorage!$G$11+Collectionstorage!$G$13*Flowrate!$F$10*1000/(2*0.02)*Pump!$B$5^2+10*1000/2*Pump!$B$5^2+Filtration!$B$6*Pump!$B$5)) / 0.72</f>
        <v>0</v>
      </c>
      <c r="J495" s="4">
        <f t="shared" si="5"/>
        <v>0</v>
      </c>
      <c r="K495" s="4">
        <f t="shared" si="6"/>
        <v>0</v>
      </c>
      <c r="L495" s="4">
        <f t="shared" si="7"/>
        <v>0</v>
      </c>
      <c r="M495">
        <f t="shared" si="8"/>
        <v>0</v>
      </c>
      <c r="N495" s="2">
        <f>'Disinfection '!$B$4*60*60*24</f>
        <v>4320000</v>
      </c>
      <c r="O495" s="2">
        <f>E495/(Pump!$B$6*60)</f>
        <v>0</v>
      </c>
      <c r="P495" s="4">
        <f t="shared" si="9"/>
        <v>4320000</v>
      </c>
    </row>
    <row r="496">
      <c r="A496" s="194">
        <v>42128.0</v>
      </c>
      <c r="B496" s="195">
        <v>19.8</v>
      </c>
      <c r="C496" s="9">
        <f t="shared" si="2"/>
        <v>1.98</v>
      </c>
      <c r="D496" s="108">
        <f t="shared" si="3"/>
        <v>1980</v>
      </c>
      <c r="E496" s="108">
        <f>IF(D496&gt;Collectionstorage!$B$11,Collectionstorage!$B$11,D496)</f>
        <v>1980</v>
      </c>
      <c r="F496" s="108">
        <f t="shared" si="4"/>
        <v>1.98</v>
      </c>
      <c r="G496" s="108">
        <f t="shared" si="11"/>
        <v>49.89</v>
      </c>
      <c r="H496" s="109">
        <f>F496*(1000*9.81*Collectionstorage!$G$11+Collectionstorage!$G$13*Flowrate!$F$10*1000/(2*0.02)*Pump!$B$5^2+10*1000/2*Pump!$B$5^2+Filtration!$B$6*Pump!$B$5)</f>
        <v>484900.2339</v>
      </c>
      <c r="I496" s="9">
        <f>(F496*(1000*9.81*Collectionstorage!$G$11+Collectionstorage!$G$13*Flowrate!$F$10*1000/(2*0.02)*Pump!$B$5^2+10*1000/2*Pump!$B$5^2+Filtration!$B$6*Pump!$B$5)) / 0.72</f>
        <v>673472.5471</v>
      </c>
      <c r="J496" s="4">
        <f t="shared" si="5"/>
        <v>9.9</v>
      </c>
      <c r="K496" s="4">
        <f t="shared" si="6"/>
        <v>19800000</v>
      </c>
      <c r="L496" s="4">
        <f t="shared" si="7"/>
        <v>19.8</v>
      </c>
      <c r="M496">
        <f t="shared" si="8"/>
        <v>396</v>
      </c>
      <c r="N496" s="2">
        <f>'Disinfection '!$B$4*60*60*24</f>
        <v>4320000</v>
      </c>
      <c r="O496" s="2">
        <f>E496/(Pump!$B$6*60)</f>
        <v>1.188011399</v>
      </c>
      <c r="P496" s="4">
        <f t="shared" si="9"/>
        <v>4993472.547</v>
      </c>
    </row>
    <row r="497">
      <c r="A497" s="194">
        <v>42129.0</v>
      </c>
      <c r="B497" s="195">
        <v>0.4</v>
      </c>
      <c r="C497" s="9">
        <f t="shared" si="2"/>
        <v>0.04</v>
      </c>
      <c r="D497" s="108">
        <f t="shared" si="3"/>
        <v>40</v>
      </c>
      <c r="E497" s="108">
        <f>IF(D497&gt;Collectionstorage!$B$11,Collectionstorage!$B$11,D497)</f>
        <v>40</v>
      </c>
      <c r="F497" s="108">
        <f t="shared" si="4"/>
        <v>0.04</v>
      </c>
      <c r="G497" s="108">
        <f t="shared" si="11"/>
        <v>49.4</v>
      </c>
      <c r="H497" s="109">
        <f>F497*(1000*9.81*Collectionstorage!$G$11+Collectionstorage!$G$13*Flowrate!$F$10*1000/(2*0.02)*Pump!$B$5^2+10*1000/2*Pump!$B$5^2+Filtration!$B$6*Pump!$B$5)</f>
        <v>9795.964321</v>
      </c>
      <c r="I497" s="9">
        <f>(F497*(1000*9.81*Collectionstorage!$G$11+Collectionstorage!$G$13*Flowrate!$F$10*1000/(2*0.02)*Pump!$B$5^2+10*1000/2*Pump!$B$5^2+Filtration!$B$6*Pump!$B$5)) / 0.72</f>
        <v>13605.506</v>
      </c>
      <c r="J497" s="4">
        <f t="shared" si="5"/>
        <v>0.2</v>
      </c>
      <c r="K497" s="4">
        <f t="shared" si="6"/>
        <v>400000</v>
      </c>
      <c r="L497" s="4">
        <f t="shared" si="7"/>
        <v>0.4</v>
      </c>
      <c r="M497">
        <f t="shared" si="8"/>
        <v>8</v>
      </c>
      <c r="N497" s="2">
        <f>'Disinfection '!$B$4*60*60*24</f>
        <v>4320000</v>
      </c>
      <c r="O497" s="2">
        <f>E497/(Pump!$B$6*60)</f>
        <v>0.02400023028</v>
      </c>
      <c r="P497" s="4">
        <f t="shared" si="9"/>
        <v>4333605.506</v>
      </c>
    </row>
    <row r="498">
      <c r="A498" s="194">
        <v>42130.0</v>
      </c>
      <c r="B498" s="195">
        <v>0.0</v>
      </c>
      <c r="C498" s="9">
        <f t="shared" si="2"/>
        <v>0</v>
      </c>
      <c r="D498" s="108">
        <f t="shared" si="3"/>
        <v>0</v>
      </c>
      <c r="E498" s="108">
        <f>IF(D498&gt;Collectionstorage!$B$11,Collectionstorage!$B$11,D498)</f>
        <v>0</v>
      </c>
      <c r="F498" s="108">
        <f t="shared" si="4"/>
        <v>0</v>
      </c>
      <c r="G498" s="108">
        <f t="shared" si="11"/>
        <v>48.87</v>
      </c>
      <c r="H498" s="109">
        <f>F498*(1000*9.81*Collectionstorage!$G$11+Collectionstorage!$G$13*Flowrate!$F$10*1000/(2*0.02)*Pump!$B$5^2+10*1000/2*Pump!$B$5^2+Filtration!$B$6*Pump!$B$5)</f>
        <v>0</v>
      </c>
      <c r="I498" s="9">
        <f>(F498*(1000*9.81*Collectionstorage!$G$11+Collectionstorage!$G$13*Flowrate!$F$10*1000/(2*0.02)*Pump!$B$5^2+10*1000/2*Pump!$B$5^2+Filtration!$B$6*Pump!$B$5)) / 0.72</f>
        <v>0</v>
      </c>
      <c r="J498" s="4">
        <f t="shared" si="5"/>
        <v>0</v>
      </c>
      <c r="K498" s="4">
        <f t="shared" si="6"/>
        <v>0</v>
      </c>
      <c r="L498" s="4">
        <f t="shared" si="7"/>
        <v>0</v>
      </c>
      <c r="M498">
        <f t="shared" si="8"/>
        <v>0</v>
      </c>
      <c r="N498" s="2">
        <f>'Disinfection '!$B$4*60*60*24</f>
        <v>4320000</v>
      </c>
      <c r="O498" s="2">
        <f>E498/(Pump!$B$6*60)</f>
        <v>0</v>
      </c>
      <c r="P498" s="4">
        <f t="shared" si="9"/>
        <v>4320000</v>
      </c>
    </row>
    <row r="499">
      <c r="A499" s="194">
        <v>42131.0</v>
      </c>
      <c r="B499" s="195">
        <v>0.0</v>
      </c>
      <c r="C499" s="9">
        <f t="shared" si="2"/>
        <v>0</v>
      </c>
      <c r="D499" s="108">
        <f t="shared" si="3"/>
        <v>0</v>
      </c>
      <c r="E499" s="108">
        <f>IF(D499&gt;Collectionstorage!$B$11,Collectionstorage!$B$11,D499)</f>
        <v>0</v>
      </c>
      <c r="F499" s="108">
        <f t="shared" si="4"/>
        <v>0</v>
      </c>
      <c r="G499" s="108">
        <f t="shared" si="11"/>
        <v>48.34</v>
      </c>
      <c r="H499" s="109">
        <f>F499*(1000*9.81*Collectionstorage!$G$11+Collectionstorage!$G$13*Flowrate!$F$10*1000/(2*0.02)*Pump!$B$5^2+10*1000/2*Pump!$B$5^2+Filtration!$B$6*Pump!$B$5)</f>
        <v>0</v>
      </c>
      <c r="I499" s="9">
        <f>(F499*(1000*9.81*Collectionstorage!$G$11+Collectionstorage!$G$13*Flowrate!$F$10*1000/(2*0.02)*Pump!$B$5^2+10*1000/2*Pump!$B$5^2+Filtration!$B$6*Pump!$B$5)) / 0.72</f>
        <v>0</v>
      </c>
      <c r="J499" s="4">
        <f t="shared" si="5"/>
        <v>0</v>
      </c>
      <c r="K499" s="4">
        <f t="shared" si="6"/>
        <v>0</v>
      </c>
      <c r="L499" s="4">
        <f t="shared" si="7"/>
        <v>0</v>
      </c>
      <c r="M499">
        <f t="shared" si="8"/>
        <v>0</v>
      </c>
      <c r="N499" s="2">
        <f>'Disinfection '!$B$4*60*60*24</f>
        <v>4320000</v>
      </c>
      <c r="O499" s="2">
        <f>E499/(Pump!$B$6*60)</f>
        <v>0</v>
      </c>
      <c r="P499" s="4">
        <f t="shared" si="9"/>
        <v>4320000</v>
      </c>
    </row>
    <row r="500">
      <c r="A500" s="194">
        <v>42132.0</v>
      </c>
      <c r="B500" s="195">
        <v>0.0</v>
      </c>
      <c r="C500" s="9">
        <f t="shared" si="2"/>
        <v>0</v>
      </c>
      <c r="D500" s="108">
        <f t="shared" si="3"/>
        <v>0</v>
      </c>
      <c r="E500" s="108">
        <f>IF(D500&gt;Collectionstorage!$B$11,Collectionstorage!$B$11,D500)</f>
        <v>0</v>
      </c>
      <c r="F500" s="108">
        <f t="shared" si="4"/>
        <v>0</v>
      </c>
      <c r="G500" s="108">
        <f t="shared" si="11"/>
        <v>47.81</v>
      </c>
      <c r="H500" s="109">
        <f>F500*(1000*9.81*Collectionstorage!$G$11+Collectionstorage!$G$13*Flowrate!$F$10*1000/(2*0.02)*Pump!$B$5^2+10*1000/2*Pump!$B$5^2+Filtration!$B$6*Pump!$B$5)</f>
        <v>0</v>
      </c>
      <c r="I500" s="9">
        <f>(F500*(1000*9.81*Collectionstorage!$G$11+Collectionstorage!$G$13*Flowrate!$F$10*1000/(2*0.02)*Pump!$B$5^2+10*1000/2*Pump!$B$5^2+Filtration!$B$6*Pump!$B$5)) / 0.72</f>
        <v>0</v>
      </c>
      <c r="J500" s="4">
        <f t="shared" si="5"/>
        <v>0</v>
      </c>
      <c r="K500" s="4">
        <f t="shared" si="6"/>
        <v>0</v>
      </c>
      <c r="L500" s="4">
        <f t="shared" si="7"/>
        <v>0</v>
      </c>
      <c r="M500">
        <f t="shared" si="8"/>
        <v>0</v>
      </c>
      <c r="N500" s="2">
        <f>'Disinfection '!$B$4*60*60*24</f>
        <v>4320000</v>
      </c>
      <c r="O500" s="2">
        <f>E500/(Pump!$B$6*60)</f>
        <v>0</v>
      </c>
      <c r="P500" s="4">
        <f t="shared" si="9"/>
        <v>4320000</v>
      </c>
    </row>
    <row r="501">
      <c r="A501" s="194">
        <v>42133.0</v>
      </c>
      <c r="B501" s="195">
        <v>0.0</v>
      </c>
      <c r="C501" s="9">
        <f t="shared" si="2"/>
        <v>0</v>
      </c>
      <c r="D501" s="108">
        <f t="shared" si="3"/>
        <v>0</v>
      </c>
      <c r="E501" s="108">
        <f>IF(D501&gt;Collectionstorage!$B$11,Collectionstorage!$B$11,D501)</f>
        <v>0</v>
      </c>
      <c r="F501" s="108">
        <f t="shared" si="4"/>
        <v>0</v>
      </c>
      <c r="G501" s="108">
        <f t="shared" si="11"/>
        <v>47.28</v>
      </c>
      <c r="H501" s="109">
        <f>F501*(1000*9.81*Collectionstorage!$G$11+Collectionstorage!$G$13*Flowrate!$F$10*1000/(2*0.02)*Pump!$B$5^2+10*1000/2*Pump!$B$5^2+Filtration!$B$6*Pump!$B$5)</f>
        <v>0</v>
      </c>
      <c r="I501" s="9">
        <f>(F501*(1000*9.81*Collectionstorage!$G$11+Collectionstorage!$G$13*Flowrate!$F$10*1000/(2*0.02)*Pump!$B$5^2+10*1000/2*Pump!$B$5^2+Filtration!$B$6*Pump!$B$5)) / 0.72</f>
        <v>0</v>
      </c>
      <c r="J501" s="4">
        <f t="shared" si="5"/>
        <v>0</v>
      </c>
      <c r="K501" s="4">
        <f t="shared" si="6"/>
        <v>0</v>
      </c>
      <c r="L501" s="4">
        <f t="shared" si="7"/>
        <v>0</v>
      </c>
      <c r="M501">
        <f t="shared" si="8"/>
        <v>0</v>
      </c>
      <c r="N501" s="2">
        <f>'Disinfection '!$B$4*60*60*24</f>
        <v>4320000</v>
      </c>
      <c r="O501" s="2">
        <f>E501/(Pump!$B$6*60)</f>
        <v>0</v>
      </c>
      <c r="P501" s="4">
        <f t="shared" si="9"/>
        <v>4320000</v>
      </c>
    </row>
    <row r="502">
      <c r="A502" s="194">
        <v>42134.0</v>
      </c>
      <c r="B502" s="195">
        <v>0.4</v>
      </c>
      <c r="C502" s="9">
        <f t="shared" si="2"/>
        <v>0.04</v>
      </c>
      <c r="D502" s="108">
        <f t="shared" si="3"/>
        <v>40</v>
      </c>
      <c r="E502" s="108">
        <f>IF(D502&gt;Collectionstorage!$B$11,Collectionstorage!$B$11,D502)</f>
        <v>40</v>
      </c>
      <c r="F502" s="108">
        <f t="shared" si="4"/>
        <v>0.04</v>
      </c>
      <c r="G502" s="108">
        <f t="shared" si="11"/>
        <v>46.79</v>
      </c>
      <c r="H502" s="109">
        <f>F502*(1000*9.81*Collectionstorage!$G$11+Collectionstorage!$G$13*Flowrate!$F$10*1000/(2*0.02)*Pump!$B$5^2+10*1000/2*Pump!$B$5^2+Filtration!$B$6*Pump!$B$5)</f>
        <v>9795.964321</v>
      </c>
      <c r="I502" s="9">
        <f>(F502*(1000*9.81*Collectionstorage!$G$11+Collectionstorage!$G$13*Flowrate!$F$10*1000/(2*0.02)*Pump!$B$5^2+10*1000/2*Pump!$B$5^2+Filtration!$B$6*Pump!$B$5)) / 0.72</f>
        <v>13605.506</v>
      </c>
      <c r="J502" s="4">
        <f t="shared" si="5"/>
        <v>0.2</v>
      </c>
      <c r="K502" s="4">
        <f t="shared" si="6"/>
        <v>400000</v>
      </c>
      <c r="L502" s="4">
        <f t="shared" si="7"/>
        <v>0.4</v>
      </c>
      <c r="M502">
        <f t="shared" si="8"/>
        <v>8</v>
      </c>
      <c r="N502" s="2">
        <f>'Disinfection '!$B$4*60*60*24</f>
        <v>4320000</v>
      </c>
      <c r="O502" s="2">
        <f>E502/(Pump!$B$6*60)</f>
        <v>0.02400023028</v>
      </c>
      <c r="P502" s="4">
        <f t="shared" si="9"/>
        <v>4333605.506</v>
      </c>
    </row>
    <row r="503">
      <c r="A503" s="194">
        <v>42135.0</v>
      </c>
      <c r="B503" s="195">
        <v>0.0</v>
      </c>
      <c r="C503" s="9">
        <f t="shared" si="2"/>
        <v>0</v>
      </c>
      <c r="D503" s="108">
        <f t="shared" si="3"/>
        <v>0</v>
      </c>
      <c r="E503" s="108">
        <f>IF(D503&gt;Collectionstorage!$B$11,Collectionstorage!$B$11,D503)</f>
        <v>0</v>
      </c>
      <c r="F503" s="108">
        <f t="shared" si="4"/>
        <v>0</v>
      </c>
      <c r="G503" s="108">
        <f t="shared" si="11"/>
        <v>46.26</v>
      </c>
      <c r="H503" s="109">
        <f>F503*(1000*9.81*Collectionstorage!$G$11+Collectionstorage!$G$13*Flowrate!$F$10*1000/(2*0.02)*Pump!$B$5^2+10*1000/2*Pump!$B$5^2+Filtration!$B$6*Pump!$B$5)</f>
        <v>0</v>
      </c>
      <c r="I503" s="9">
        <f>(F503*(1000*9.81*Collectionstorage!$G$11+Collectionstorage!$G$13*Flowrate!$F$10*1000/(2*0.02)*Pump!$B$5^2+10*1000/2*Pump!$B$5^2+Filtration!$B$6*Pump!$B$5)) / 0.72</f>
        <v>0</v>
      </c>
      <c r="J503" s="4">
        <f t="shared" si="5"/>
        <v>0</v>
      </c>
      <c r="K503" s="4">
        <f t="shared" si="6"/>
        <v>0</v>
      </c>
      <c r="L503" s="4">
        <f t="shared" si="7"/>
        <v>0</v>
      </c>
      <c r="M503">
        <f t="shared" si="8"/>
        <v>0</v>
      </c>
      <c r="N503" s="2">
        <f>'Disinfection '!$B$4*60*60*24</f>
        <v>4320000</v>
      </c>
      <c r="O503" s="2">
        <f>E503/(Pump!$B$6*60)</f>
        <v>0</v>
      </c>
      <c r="P503" s="4">
        <f t="shared" si="9"/>
        <v>4320000</v>
      </c>
    </row>
    <row r="504">
      <c r="A504" s="194">
        <v>42136.0</v>
      </c>
      <c r="B504" s="195">
        <v>0.0</v>
      </c>
      <c r="C504" s="9">
        <f t="shared" si="2"/>
        <v>0</v>
      </c>
      <c r="D504" s="108">
        <f t="shared" si="3"/>
        <v>0</v>
      </c>
      <c r="E504" s="108">
        <f>IF(D504&gt;Collectionstorage!$B$11,Collectionstorage!$B$11,D504)</f>
        <v>0</v>
      </c>
      <c r="F504" s="108">
        <f t="shared" si="4"/>
        <v>0</v>
      </c>
      <c r="G504" s="108">
        <f t="shared" si="11"/>
        <v>45.73</v>
      </c>
      <c r="H504" s="109">
        <f>F504*(1000*9.81*Collectionstorage!$G$11+Collectionstorage!$G$13*Flowrate!$F$10*1000/(2*0.02)*Pump!$B$5^2+10*1000/2*Pump!$B$5^2+Filtration!$B$6*Pump!$B$5)</f>
        <v>0</v>
      </c>
      <c r="I504" s="9">
        <f>(F504*(1000*9.81*Collectionstorage!$G$11+Collectionstorage!$G$13*Flowrate!$F$10*1000/(2*0.02)*Pump!$B$5^2+10*1000/2*Pump!$B$5^2+Filtration!$B$6*Pump!$B$5)) / 0.72</f>
        <v>0</v>
      </c>
      <c r="J504" s="4">
        <f t="shared" si="5"/>
        <v>0</v>
      </c>
      <c r="K504" s="4">
        <f t="shared" si="6"/>
        <v>0</v>
      </c>
      <c r="L504" s="4">
        <f t="shared" si="7"/>
        <v>0</v>
      </c>
      <c r="M504">
        <f t="shared" si="8"/>
        <v>0</v>
      </c>
      <c r="N504" s="2">
        <f>'Disinfection '!$B$4*60*60*24</f>
        <v>4320000</v>
      </c>
      <c r="O504" s="2">
        <f>E504/(Pump!$B$6*60)</f>
        <v>0</v>
      </c>
      <c r="P504" s="4">
        <f t="shared" si="9"/>
        <v>4320000</v>
      </c>
    </row>
    <row r="505">
      <c r="A505" s="194">
        <v>42137.0</v>
      </c>
      <c r="B505" s="195">
        <v>0.0</v>
      </c>
      <c r="C505" s="9">
        <f t="shared" si="2"/>
        <v>0</v>
      </c>
      <c r="D505" s="108">
        <f t="shared" si="3"/>
        <v>0</v>
      </c>
      <c r="E505" s="108">
        <f>IF(D505&gt;Collectionstorage!$B$11,Collectionstorage!$B$11,D505)</f>
        <v>0</v>
      </c>
      <c r="F505" s="108">
        <f t="shared" si="4"/>
        <v>0</v>
      </c>
      <c r="G505" s="108">
        <f t="shared" si="11"/>
        <v>45.2</v>
      </c>
      <c r="H505" s="109">
        <f>F505*(1000*9.81*Collectionstorage!$G$11+Collectionstorage!$G$13*Flowrate!$F$10*1000/(2*0.02)*Pump!$B$5^2+10*1000/2*Pump!$B$5^2+Filtration!$B$6*Pump!$B$5)</f>
        <v>0</v>
      </c>
      <c r="I505" s="9">
        <f>(F505*(1000*9.81*Collectionstorage!$G$11+Collectionstorage!$G$13*Flowrate!$F$10*1000/(2*0.02)*Pump!$B$5^2+10*1000/2*Pump!$B$5^2+Filtration!$B$6*Pump!$B$5)) / 0.72</f>
        <v>0</v>
      </c>
      <c r="J505" s="4">
        <f t="shared" si="5"/>
        <v>0</v>
      </c>
      <c r="K505" s="4">
        <f t="shared" si="6"/>
        <v>0</v>
      </c>
      <c r="L505" s="4">
        <f t="shared" si="7"/>
        <v>0</v>
      </c>
      <c r="M505">
        <f t="shared" si="8"/>
        <v>0</v>
      </c>
      <c r="N505" s="2">
        <f>'Disinfection '!$B$4*60*60*24</f>
        <v>4320000</v>
      </c>
      <c r="O505" s="2">
        <f>E505/(Pump!$B$6*60)</f>
        <v>0</v>
      </c>
      <c r="P505" s="4">
        <f t="shared" si="9"/>
        <v>4320000</v>
      </c>
    </row>
    <row r="506">
      <c r="A506" s="194">
        <v>42138.0</v>
      </c>
      <c r="B506" s="195">
        <v>0.0</v>
      </c>
      <c r="C506" s="9">
        <f t="shared" si="2"/>
        <v>0</v>
      </c>
      <c r="D506" s="108">
        <f t="shared" si="3"/>
        <v>0</v>
      </c>
      <c r="E506" s="108">
        <f>IF(D506&gt;Collectionstorage!$B$11,Collectionstorage!$B$11,D506)</f>
        <v>0</v>
      </c>
      <c r="F506" s="108">
        <f t="shared" si="4"/>
        <v>0</v>
      </c>
      <c r="G506" s="108">
        <f t="shared" si="11"/>
        <v>44.67</v>
      </c>
      <c r="H506" s="109">
        <f>F506*(1000*9.81*Collectionstorage!$G$11+Collectionstorage!$G$13*Flowrate!$F$10*1000/(2*0.02)*Pump!$B$5^2+10*1000/2*Pump!$B$5^2+Filtration!$B$6*Pump!$B$5)</f>
        <v>0</v>
      </c>
      <c r="I506" s="9">
        <f>(F506*(1000*9.81*Collectionstorage!$G$11+Collectionstorage!$G$13*Flowrate!$F$10*1000/(2*0.02)*Pump!$B$5^2+10*1000/2*Pump!$B$5^2+Filtration!$B$6*Pump!$B$5)) / 0.72</f>
        <v>0</v>
      </c>
      <c r="J506" s="4">
        <f t="shared" si="5"/>
        <v>0</v>
      </c>
      <c r="K506" s="4">
        <f t="shared" si="6"/>
        <v>0</v>
      </c>
      <c r="L506" s="4">
        <f t="shared" si="7"/>
        <v>0</v>
      </c>
      <c r="M506">
        <f t="shared" si="8"/>
        <v>0</v>
      </c>
      <c r="N506" s="2">
        <f>'Disinfection '!$B$4*60*60*24</f>
        <v>4320000</v>
      </c>
      <c r="O506" s="2">
        <f>E506/(Pump!$B$6*60)</f>
        <v>0</v>
      </c>
      <c r="P506" s="4">
        <f t="shared" si="9"/>
        <v>4320000</v>
      </c>
    </row>
    <row r="507">
      <c r="A507" s="194">
        <v>42139.0</v>
      </c>
      <c r="B507" s="195">
        <v>0.0</v>
      </c>
      <c r="C507" s="9">
        <f t="shared" si="2"/>
        <v>0</v>
      </c>
      <c r="D507" s="108">
        <f t="shared" si="3"/>
        <v>0</v>
      </c>
      <c r="E507" s="108">
        <f>IF(D507&gt;Collectionstorage!$B$11,Collectionstorage!$B$11,D507)</f>
        <v>0</v>
      </c>
      <c r="F507" s="108">
        <f t="shared" si="4"/>
        <v>0</v>
      </c>
      <c r="G507" s="108">
        <f t="shared" si="11"/>
        <v>44.14</v>
      </c>
      <c r="H507" s="109">
        <f>F507*(1000*9.81*Collectionstorage!$G$11+Collectionstorage!$G$13*Flowrate!$F$10*1000/(2*0.02)*Pump!$B$5^2+10*1000/2*Pump!$B$5^2+Filtration!$B$6*Pump!$B$5)</f>
        <v>0</v>
      </c>
      <c r="I507" s="9">
        <f>(F507*(1000*9.81*Collectionstorage!$G$11+Collectionstorage!$G$13*Flowrate!$F$10*1000/(2*0.02)*Pump!$B$5^2+10*1000/2*Pump!$B$5^2+Filtration!$B$6*Pump!$B$5)) / 0.72</f>
        <v>0</v>
      </c>
      <c r="J507" s="4">
        <f t="shared" si="5"/>
        <v>0</v>
      </c>
      <c r="K507" s="4">
        <f t="shared" si="6"/>
        <v>0</v>
      </c>
      <c r="L507" s="4">
        <f t="shared" si="7"/>
        <v>0</v>
      </c>
      <c r="M507">
        <f t="shared" si="8"/>
        <v>0</v>
      </c>
      <c r="N507" s="2">
        <f>'Disinfection '!$B$4*60*60*24</f>
        <v>4320000</v>
      </c>
      <c r="O507" s="2">
        <f>E507/(Pump!$B$6*60)</f>
        <v>0</v>
      </c>
      <c r="P507" s="4">
        <f t="shared" si="9"/>
        <v>4320000</v>
      </c>
    </row>
    <row r="508">
      <c r="A508" s="194">
        <v>42140.0</v>
      </c>
      <c r="B508" s="195">
        <v>0.2</v>
      </c>
      <c r="C508" s="9">
        <f t="shared" si="2"/>
        <v>0.02</v>
      </c>
      <c r="D508" s="108">
        <f t="shared" si="3"/>
        <v>20</v>
      </c>
      <c r="E508" s="108">
        <f>IF(D508&gt;Collectionstorage!$B$11,Collectionstorage!$B$11,D508)</f>
        <v>20</v>
      </c>
      <c r="F508" s="108">
        <f t="shared" si="4"/>
        <v>0.02</v>
      </c>
      <c r="G508" s="108">
        <f t="shared" si="11"/>
        <v>43.63</v>
      </c>
      <c r="H508" s="109">
        <f>F508*(1000*9.81*Collectionstorage!$G$11+Collectionstorage!$G$13*Flowrate!$F$10*1000/(2*0.02)*Pump!$B$5^2+10*1000/2*Pump!$B$5^2+Filtration!$B$6*Pump!$B$5)</f>
        <v>4897.98216</v>
      </c>
      <c r="I508" s="9">
        <f>(F508*(1000*9.81*Collectionstorage!$G$11+Collectionstorage!$G$13*Flowrate!$F$10*1000/(2*0.02)*Pump!$B$5^2+10*1000/2*Pump!$B$5^2+Filtration!$B$6*Pump!$B$5)) / 0.72</f>
        <v>6802.753001</v>
      </c>
      <c r="J508" s="4">
        <f t="shared" si="5"/>
        <v>0.1</v>
      </c>
      <c r="K508" s="4">
        <f t="shared" si="6"/>
        <v>200000</v>
      </c>
      <c r="L508" s="4">
        <f t="shared" si="7"/>
        <v>0.2</v>
      </c>
      <c r="M508">
        <f t="shared" si="8"/>
        <v>4</v>
      </c>
      <c r="N508" s="2">
        <f>'Disinfection '!$B$4*60*60*24</f>
        <v>4320000</v>
      </c>
      <c r="O508" s="2">
        <f>E508/(Pump!$B$6*60)</f>
        <v>0.01200011514</v>
      </c>
      <c r="P508" s="4">
        <f t="shared" si="9"/>
        <v>4326802.753</v>
      </c>
    </row>
    <row r="509">
      <c r="A509" s="194">
        <v>42141.0</v>
      </c>
      <c r="B509" s="195">
        <v>0.0</v>
      </c>
      <c r="C509" s="9">
        <f t="shared" si="2"/>
        <v>0</v>
      </c>
      <c r="D509" s="108">
        <f t="shared" si="3"/>
        <v>0</v>
      </c>
      <c r="E509" s="108">
        <f>IF(D509&gt;Collectionstorage!$B$11,Collectionstorage!$B$11,D509)</f>
        <v>0</v>
      </c>
      <c r="F509" s="108">
        <f t="shared" si="4"/>
        <v>0</v>
      </c>
      <c r="G509" s="108">
        <f t="shared" si="11"/>
        <v>43.1</v>
      </c>
      <c r="H509" s="109">
        <f>F509*(1000*9.81*Collectionstorage!$G$11+Collectionstorage!$G$13*Flowrate!$F$10*1000/(2*0.02)*Pump!$B$5^2+10*1000/2*Pump!$B$5^2+Filtration!$B$6*Pump!$B$5)</f>
        <v>0</v>
      </c>
      <c r="I509" s="9">
        <f>(F509*(1000*9.81*Collectionstorage!$G$11+Collectionstorage!$G$13*Flowrate!$F$10*1000/(2*0.02)*Pump!$B$5^2+10*1000/2*Pump!$B$5^2+Filtration!$B$6*Pump!$B$5)) / 0.72</f>
        <v>0</v>
      </c>
      <c r="J509" s="4">
        <f t="shared" si="5"/>
        <v>0</v>
      </c>
      <c r="K509" s="4">
        <f t="shared" si="6"/>
        <v>0</v>
      </c>
      <c r="L509" s="4">
        <f t="shared" si="7"/>
        <v>0</v>
      </c>
      <c r="M509">
        <f t="shared" si="8"/>
        <v>0</v>
      </c>
      <c r="N509" s="2">
        <f>'Disinfection '!$B$4*60*60*24</f>
        <v>4320000</v>
      </c>
      <c r="O509" s="2">
        <f>E509/(Pump!$B$6*60)</f>
        <v>0</v>
      </c>
      <c r="P509" s="4">
        <f t="shared" si="9"/>
        <v>4320000</v>
      </c>
    </row>
    <row r="510">
      <c r="A510" s="194">
        <v>42142.0</v>
      </c>
      <c r="B510" s="195">
        <v>0.0</v>
      </c>
      <c r="C510" s="9">
        <f t="shared" si="2"/>
        <v>0</v>
      </c>
      <c r="D510" s="108">
        <f t="shared" si="3"/>
        <v>0</v>
      </c>
      <c r="E510" s="108">
        <f>IF(D510&gt;Collectionstorage!$B$11,Collectionstorage!$B$11,D510)</f>
        <v>0</v>
      </c>
      <c r="F510" s="108">
        <f t="shared" si="4"/>
        <v>0</v>
      </c>
      <c r="G510" s="108">
        <f t="shared" si="11"/>
        <v>42.57</v>
      </c>
      <c r="H510" s="109">
        <f>F510*(1000*9.81*Collectionstorage!$G$11+Collectionstorage!$G$13*Flowrate!$F$10*1000/(2*0.02)*Pump!$B$5^2+10*1000/2*Pump!$B$5^2+Filtration!$B$6*Pump!$B$5)</f>
        <v>0</v>
      </c>
      <c r="I510" s="9">
        <f>(F510*(1000*9.81*Collectionstorage!$G$11+Collectionstorage!$G$13*Flowrate!$F$10*1000/(2*0.02)*Pump!$B$5^2+10*1000/2*Pump!$B$5^2+Filtration!$B$6*Pump!$B$5)) / 0.72</f>
        <v>0</v>
      </c>
      <c r="J510" s="4">
        <f t="shared" si="5"/>
        <v>0</v>
      </c>
      <c r="K510" s="4">
        <f t="shared" si="6"/>
        <v>0</v>
      </c>
      <c r="L510" s="4">
        <f t="shared" si="7"/>
        <v>0</v>
      </c>
      <c r="M510">
        <f t="shared" si="8"/>
        <v>0</v>
      </c>
      <c r="N510" s="2">
        <f>'Disinfection '!$B$4*60*60*24</f>
        <v>4320000</v>
      </c>
      <c r="O510" s="2">
        <f>E510/(Pump!$B$6*60)</f>
        <v>0</v>
      </c>
      <c r="P510" s="4">
        <f t="shared" si="9"/>
        <v>4320000</v>
      </c>
    </row>
    <row r="511">
      <c r="A511" s="194">
        <v>42143.0</v>
      </c>
      <c r="B511" s="195">
        <v>0.0</v>
      </c>
      <c r="C511" s="9">
        <f t="shared" si="2"/>
        <v>0</v>
      </c>
      <c r="D511" s="108">
        <f t="shared" si="3"/>
        <v>0</v>
      </c>
      <c r="E511" s="108">
        <f>IF(D511&gt;Collectionstorage!$B$11,Collectionstorage!$B$11,D511)</f>
        <v>0</v>
      </c>
      <c r="F511" s="108">
        <f t="shared" si="4"/>
        <v>0</v>
      </c>
      <c r="G511" s="108">
        <f t="shared" si="11"/>
        <v>42.04</v>
      </c>
      <c r="H511" s="109">
        <f>F511*(1000*9.81*Collectionstorage!$G$11+Collectionstorage!$G$13*Flowrate!$F$10*1000/(2*0.02)*Pump!$B$5^2+10*1000/2*Pump!$B$5^2+Filtration!$B$6*Pump!$B$5)</f>
        <v>0</v>
      </c>
      <c r="I511" s="9">
        <f>(F511*(1000*9.81*Collectionstorage!$G$11+Collectionstorage!$G$13*Flowrate!$F$10*1000/(2*0.02)*Pump!$B$5^2+10*1000/2*Pump!$B$5^2+Filtration!$B$6*Pump!$B$5)) / 0.72</f>
        <v>0</v>
      </c>
      <c r="J511" s="4">
        <f t="shared" si="5"/>
        <v>0</v>
      </c>
      <c r="K511" s="4">
        <f t="shared" si="6"/>
        <v>0</v>
      </c>
      <c r="L511" s="4">
        <f t="shared" si="7"/>
        <v>0</v>
      </c>
      <c r="M511">
        <f t="shared" si="8"/>
        <v>0</v>
      </c>
      <c r="N511" s="2">
        <f>'Disinfection '!$B$4*60*60*24</f>
        <v>4320000</v>
      </c>
      <c r="O511" s="2">
        <f>E511/(Pump!$B$6*60)</f>
        <v>0</v>
      </c>
      <c r="P511" s="4">
        <f t="shared" si="9"/>
        <v>4320000</v>
      </c>
    </row>
    <row r="512">
      <c r="A512" s="194">
        <v>42144.0</v>
      </c>
      <c r="B512" s="195">
        <v>0.0</v>
      </c>
      <c r="C512" s="9">
        <f t="shared" si="2"/>
        <v>0</v>
      </c>
      <c r="D512" s="108">
        <f t="shared" si="3"/>
        <v>0</v>
      </c>
      <c r="E512" s="108">
        <f>IF(D512&gt;Collectionstorage!$B$11,Collectionstorage!$B$11,D512)</f>
        <v>0</v>
      </c>
      <c r="F512" s="108">
        <f t="shared" si="4"/>
        <v>0</v>
      </c>
      <c r="G512" s="108">
        <f t="shared" si="11"/>
        <v>41.51</v>
      </c>
      <c r="H512" s="109">
        <f>F512*(1000*9.81*Collectionstorage!$G$11+Collectionstorage!$G$13*Flowrate!$F$10*1000/(2*0.02)*Pump!$B$5^2+10*1000/2*Pump!$B$5^2+Filtration!$B$6*Pump!$B$5)</f>
        <v>0</v>
      </c>
      <c r="I512" s="9">
        <f>(F512*(1000*9.81*Collectionstorage!$G$11+Collectionstorage!$G$13*Flowrate!$F$10*1000/(2*0.02)*Pump!$B$5^2+10*1000/2*Pump!$B$5^2+Filtration!$B$6*Pump!$B$5)) / 0.72</f>
        <v>0</v>
      </c>
      <c r="J512" s="4">
        <f t="shared" si="5"/>
        <v>0</v>
      </c>
      <c r="K512" s="4">
        <f t="shared" si="6"/>
        <v>0</v>
      </c>
      <c r="L512" s="4">
        <f t="shared" si="7"/>
        <v>0</v>
      </c>
      <c r="M512">
        <f t="shared" si="8"/>
        <v>0</v>
      </c>
      <c r="N512" s="2">
        <f>'Disinfection '!$B$4*60*60*24</f>
        <v>4320000</v>
      </c>
      <c r="O512" s="2">
        <f>E512/(Pump!$B$6*60)</f>
        <v>0</v>
      </c>
      <c r="P512" s="4">
        <f t="shared" si="9"/>
        <v>4320000</v>
      </c>
    </row>
    <row r="513">
      <c r="A513" s="194">
        <v>42145.0</v>
      </c>
      <c r="B513" s="195">
        <v>0.0</v>
      </c>
      <c r="C513" s="9">
        <f t="shared" si="2"/>
        <v>0</v>
      </c>
      <c r="D513" s="108">
        <f t="shared" si="3"/>
        <v>0</v>
      </c>
      <c r="E513" s="108">
        <f>IF(D513&gt;Collectionstorage!$B$11,Collectionstorage!$B$11,D513)</f>
        <v>0</v>
      </c>
      <c r="F513" s="108">
        <f t="shared" si="4"/>
        <v>0</v>
      </c>
      <c r="G513" s="108">
        <f t="shared" si="11"/>
        <v>40.98</v>
      </c>
      <c r="H513" s="109">
        <f>F513*(1000*9.81*Collectionstorage!$G$11+Collectionstorage!$G$13*Flowrate!$F$10*1000/(2*0.02)*Pump!$B$5^2+10*1000/2*Pump!$B$5^2+Filtration!$B$6*Pump!$B$5)</f>
        <v>0</v>
      </c>
      <c r="I513" s="9">
        <f>(F513*(1000*9.81*Collectionstorage!$G$11+Collectionstorage!$G$13*Flowrate!$F$10*1000/(2*0.02)*Pump!$B$5^2+10*1000/2*Pump!$B$5^2+Filtration!$B$6*Pump!$B$5)) / 0.72</f>
        <v>0</v>
      </c>
      <c r="J513" s="4">
        <f t="shared" si="5"/>
        <v>0</v>
      </c>
      <c r="K513" s="4">
        <f t="shared" si="6"/>
        <v>0</v>
      </c>
      <c r="L513" s="4">
        <f t="shared" si="7"/>
        <v>0</v>
      </c>
      <c r="M513">
        <f t="shared" si="8"/>
        <v>0</v>
      </c>
      <c r="N513" s="2">
        <f>'Disinfection '!$B$4*60*60*24</f>
        <v>4320000</v>
      </c>
      <c r="O513" s="2">
        <f>E513/(Pump!$B$6*60)</f>
        <v>0</v>
      </c>
      <c r="P513" s="4">
        <f t="shared" si="9"/>
        <v>4320000</v>
      </c>
    </row>
    <row r="514">
      <c r="A514" s="194">
        <v>42146.0</v>
      </c>
      <c r="B514" s="195">
        <v>0.2</v>
      </c>
      <c r="C514" s="9">
        <f t="shared" si="2"/>
        <v>0.02</v>
      </c>
      <c r="D514" s="108">
        <f t="shared" si="3"/>
        <v>20</v>
      </c>
      <c r="E514" s="108">
        <f>IF(D514&gt;Collectionstorage!$B$11,Collectionstorage!$B$11,D514)</f>
        <v>20</v>
      </c>
      <c r="F514" s="108">
        <f t="shared" si="4"/>
        <v>0.02</v>
      </c>
      <c r="G514" s="108">
        <f t="shared" si="11"/>
        <v>40.47</v>
      </c>
      <c r="H514" s="109">
        <f>F514*(1000*9.81*Collectionstorage!$G$11+Collectionstorage!$G$13*Flowrate!$F$10*1000/(2*0.02)*Pump!$B$5^2+10*1000/2*Pump!$B$5^2+Filtration!$B$6*Pump!$B$5)</f>
        <v>4897.98216</v>
      </c>
      <c r="I514" s="9">
        <f>(F514*(1000*9.81*Collectionstorage!$G$11+Collectionstorage!$G$13*Flowrate!$F$10*1000/(2*0.02)*Pump!$B$5^2+10*1000/2*Pump!$B$5^2+Filtration!$B$6*Pump!$B$5)) / 0.72</f>
        <v>6802.753001</v>
      </c>
      <c r="J514" s="4">
        <f t="shared" si="5"/>
        <v>0.1</v>
      </c>
      <c r="K514" s="4">
        <f t="shared" si="6"/>
        <v>200000</v>
      </c>
      <c r="L514" s="4">
        <f t="shared" si="7"/>
        <v>0.2</v>
      </c>
      <c r="M514">
        <f t="shared" si="8"/>
        <v>4</v>
      </c>
      <c r="N514" s="2">
        <f>'Disinfection '!$B$4*60*60*24</f>
        <v>4320000</v>
      </c>
      <c r="O514" s="2">
        <f>E514/(Pump!$B$6*60)</f>
        <v>0.01200011514</v>
      </c>
      <c r="P514" s="4">
        <f t="shared" si="9"/>
        <v>4326802.753</v>
      </c>
    </row>
    <row r="515">
      <c r="A515" s="194">
        <v>42147.0</v>
      </c>
      <c r="B515" s="195">
        <v>0.2</v>
      </c>
      <c r="C515" s="9">
        <f t="shared" si="2"/>
        <v>0.02</v>
      </c>
      <c r="D515" s="108">
        <f t="shared" si="3"/>
        <v>20</v>
      </c>
      <c r="E515" s="108">
        <f>IF(D515&gt;Collectionstorage!$B$11,Collectionstorage!$B$11,D515)</f>
        <v>20</v>
      </c>
      <c r="F515" s="108">
        <f t="shared" si="4"/>
        <v>0.02</v>
      </c>
      <c r="G515" s="108">
        <f t="shared" si="11"/>
        <v>39.96</v>
      </c>
      <c r="H515" s="109">
        <f>F515*(1000*9.81*Collectionstorage!$G$11+Collectionstorage!$G$13*Flowrate!$F$10*1000/(2*0.02)*Pump!$B$5^2+10*1000/2*Pump!$B$5^2+Filtration!$B$6*Pump!$B$5)</f>
        <v>4897.98216</v>
      </c>
      <c r="I515" s="9">
        <f>(F515*(1000*9.81*Collectionstorage!$G$11+Collectionstorage!$G$13*Flowrate!$F$10*1000/(2*0.02)*Pump!$B$5^2+10*1000/2*Pump!$B$5^2+Filtration!$B$6*Pump!$B$5)) / 0.72</f>
        <v>6802.753001</v>
      </c>
      <c r="J515" s="4">
        <f t="shared" si="5"/>
        <v>0.1</v>
      </c>
      <c r="K515" s="4">
        <f t="shared" si="6"/>
        <v>200000</v>
      </c>
      <c r="L515" s="4">
        <f t="shared" si="7"/>
        <v>0.2</v>
      </c>
      <c r="M515">
        <f t="shared" si="8"/>
        <v>4</v>
      </c>
      <c r="N515" s="2">
        <f>'Disinfection '!$B$4*60*60*24</f>
        <v>4320000</v>
      </c>
      <c r="O515" s="2">
        <f>E515/(Pump!$B$6*60)</f>
        <v>0.01200011514</v>
      </c>
      <c r="P515" s="4">
        <f t="shared" si="9"/>
        <v>4326802.753</v>
      </c>
    </row>
    <row r="516">
      <c r="A516" s="194">
        <v>42148.0</v>
      </c>
      <c r="B516" s="195">
        <v>0.0</v>
      </c>
      <c r="C516" s="9">
        <f t="shared" si="2"/>
        <v>0</v>
      </c>
      <c r="D516" s="108">
        <f t="shared" si="3"/>
        <v>0</v>
      </c>
      <c r="E516" s="108">
        <f>IF(D516&gt;Collectionstorage!$B$11,Collectionstorage!$B$11,D516)</f>
        <v>0</v>
      </c>
      <c r="F516" s="108">
        <f t="shared" si="4"/>
        <v>0</v>
      </c>
      <c r="G516" s="108">
        <f t="shared" si="11"/>
        <v>39.43</v>
      </c>
      <c r="H516" s="109">
        <f>F516*(1000*9.81*Collectionstorage!$G$11+Collectionstorage!$G$13*Flowrate!$F$10*1000/(2*0.02)*Pump!$B$5^2+10*1000/2*Pump!$B$5^2+Filtration!$B$6*Pump!$B$5)</f>
        <v>0</v>
      </c>
      <c r="I516" s="9">
        <f>(F516*(1000*9.81*Collectionstorage!$G$11+Collectionstorage!$G$13*Flowrate!$F$10*1000/(2*0.02)*Pump!$B$5^2+10*1000/2*Pump!$B$5^2+Filtration!$B$6*Pump!$B$5)) / 0.72</f>
        <v>0</v>
      </c>
      <c r="J516" s="4">
        <f t="shared" si="5"/>
        <v>0</v>
      </c>
      <c r="K516" s="4">
        <f t="shared" si="6"/>
        <v>0</v>
      </c>
      <c r="L516" s="4">
        <f t="shared" si="7"/>
        <v>0</v>
      </c>
      <c r="M516">
        <f t="shared" si="8"/>
        <v>0</v>
      </c>
      <c r="N516" s="2">
        <f>'Disinfection '!$B$4*60*60*24</f>
        <v>4320000</v>
      </c>
      <c r="O516" s="2">
        <f>E516/(Pump!$B$6*60)</f>
        <v>0</v>
      </c>
      <c r="P516" s="4">
        <f t="shared" si="9"/>
        <v>4320000</v>
      </c>
    </row>
    <row r="517">
      <c r="A517" s="194">
        <v>42149.0</v>
      </c>
      <c r="B517" s="195">
        <v>0.0</v>
      </c>
      <c r="C517" s="9">
        <f t="shared" si="2"/>
        <v>0</v>
      </c>
      <c r="D517" s="108">
        <f t="shared" si="3"/>
        <v>0</v>
      </c>
      <c r="E517" s="108">
        <f>IF(D517&gt;Collectionstorage!$B$11,Collectionstorage!$B$11,D517)</f>
        <v>0</v>
      </c>
      <c r="F517" s="108">
        <f t="shared" si="4"/>
        <v>0</v>
      </c>
      <c r="G517" s="108">
        <f t="shared" si="11"/>
        <v>38.9</v>
      </c>
      <c r="H517" s="109">
        <f>F517*(1000*9.81*Collectionstorage!$G$11+Collectionstorage!$G$13*Flowrate!$F$10*1000/(2*0.02)*Pump!$B$5^2+10*1000/2*Pump!$B$5^2+Filtration!$B$6*Pump!$B$5)</f>
        <v>0</v>
      </c>
      <c r="I517" s="9">
        <f>(F517*(1000*9.81*Collectionstorage!$G$11+Collectionstorage!$G$13*Flowrate!$F$10*1000/(2*0.02)*Pump!$B$5^2+10*1000/2*Pump!$B$5^2+Filtration!$B$6*Pump!$B$5)) / 0.72</f>
        <v>0</v>
      </c>
      <c r="J517" s="4">
        <f t="shared" si="5"/>
        <v>0</v>
      </c>
      <c r="K517" s="4">
        <f t="shared" si="6"/>
        <v>0</v>
      </c>
      <c r="L517" s="4">
        <f t="shared" si="7"/>
        <v>0</v>
      </c>
      <c r="M517">
        <f t="shared" si="8"/>
        <v>0</v>
      </c>
      <c r="N517" s="2">
        <f>'Disinfection '!$B$4*60*60*24</f>
        <v>4320000</v>
      </c>
      <c r="O517" s="2">
        <f>E517/(Pump!$B$6*60)</f>
        <v>0</v>
      </c>
      <c r="P517" s="4">
        <f t="shared" si="9"/>
        <v>4320000</v>
      </c>
    </row>
    <row r="518">
      <c r="A518" s="194">
        <v>42150.0</v>
      </c>
      <c r="B518" s="195">
        <v>0.0</v>
      </c>
      <c r="C518" s="9">
        <f t="shared" si="2"/>
        <v>0</v>
      </c>
      <c r="D518" s="108">
        <f t="shared" si="3"/>
        <v>0</v>
      </c>
      <c r="E518" s="108">
        <f>IF(D518&gt;Collectionstorage!$B$11,Collectionstorage!$B$11,D518)</f>
        <v>0</v>
      </c>
      <c r="F518" s="108">
        <f t="shared" si="4"/>
        <v>0</v>
      </c>
      <c r="G518" s="108">
        <f t="shared" si="11"/>
        <v>38.37</v>
      </c>
      <c r="H518" s="109">
        <f>F518*(1000*9.81*Collectionstorage!$G$11+Collectionstorage!$G$13*Flowrate!$F$10*1000/(2*0.02)*Pump!$B$5^2+10*1000/2*Pump!$B$5^2+Filtration!$B$6*Pump!$B$5)</f>
        <v>0</v>
      </c>
      <c r="I518" s="9">
        <f>(F518*(1000*9.81*Collectionstorage!$G$11+Collectionstorage!$G$13*Flowrate!$F$10*1000/(2*0.02)*Pump!$B$5^2+10*1000/2*Pump!$B$5^2+Filtration!$B$6*Pump!$B$5)) / 0.72</f>
        <v>0</v>
      </c>
      <c r="J518" s="4">
        <f t="shared" si="5"/>
        <v>0</v>
      </c>
      <c r="K518" s="4">
        <f t="shared" si="6"/>
        <v>0</v>
      </c>
      <c r="L518" s="4">
        <f t="shared" si="7"/>
        <v>0</v>
      </c>
      <c r="M518">
        <f t="shared" si="8"/>
        <v>0</v>
      </c>
      <c r="N518" s="2">
        <f>'Disinfection '!$B$4*60*60*24</f>
        <v>4320000</v>
      </c>
      <c r="O518" s="2">
        <f>E518/(Pump!$B$6*60)</f>
        <v>0</v>
      </c>
      <c r="P518" s="4">
        <f t="shared" si="9"/>
        <v>4320000</v>
      </c>
    </row>
    <row r="519">
      <c r="A519" s="194">
        <v>42151.0</v>
      </c>
      <c r="B519" s="195">
        <v>0.0</v>
      </c>
      <c r="C519" s="9">
        <f t="shared" si="2"/>
        <v>0</v>
      </c>
      <c r="D519" s="108">
        <f t="shared" si="3"/>
        <v>0</v>
      </c>
      <c r="E519" s="108">
        <f>IF(D519&gt;Collectionstorage!$B$11,Collectionstorage!$B$11,D519)</f>
        <v>0</v>
      </c>
      <c r="F519" s="108">
        <f t="shared" si="4"/>
        <v>0</v>
      </c>
      <c r="G519" s="108">
        <f t="shared" si="11"/>
        <v>37.84</v>
      </c>
      <c r="H519" s="109">
        <f>F519*(1000*9.81*Collectionstorage!$G$11+Collectionstorage!$G$13*Flowrate!$F$10*1000/(2*0.02)*Pump!$B$5^2+10*1000/2*Pump!$B$5^2+Filtration!$B$6*Pump!$B$5)</f>
        <v>0</v>
      </c>
      <c r="I519" s="9">
        <f>(F519*(1000*9.81*Collectionstorage!$G$11+Collectionstorage!$G$13*Flowrate!$F$10*1000/(2*0.02)*Pump!$B$5^2+10*1000/2*Pump!$B$5^2+Filtration!$B$6*Pump!$B$5)) / 0.72</f>
        <v>0</v>
      </c>
      <c r="J519" s="4">
        <f t="shared" si="5"/>
        <v>0</v>
      </c>
      <c r="K519" s="4">
        <f t="shared" si="6"/>
        <v>0</v>
      </c>
      <c r="L519" s="4">
        <f t="shared" si="7"/>
        <v>0</v>
      </c>
      <c r="M519">
        <f t="shared" si="8"/>
        <v>0</v>
      </c>
      <c r="N519" s="2">
        <f>'Disinfection '!$B$4*60*60*24</f>
        <v>4320000</v>
      </c>
      <c r="O519" s="2">
        <f>E519/(Pump!$B$6*60)</f>
        <v>0</v>
      </c>
      <c r="P519" s="4">
        <f t="shared" si="9"/>
        <v>4320000</v>
      </c>
    </row>
    <row r="520">
      <c r="A520" s="194">
        <v>42152.0</v>
      </c>
      <c r="B520" s="195">
        <v>0.0</v>
      </c>
      <c r="C520" s="9">
        <f t="shared" si="2"/>
        <v>0</v>
      </c>
      <c r="D520" s="108">
        <f t="shared" si="3"/>
        <v>0</v>
      </c>
      <c r="E520" s="108">
        <f>IF(D520&gt;Collectionstorage!$B$11,Collectionstorage!$B$11,D520)</f>
        <v>0</v>
      </c>
      <c r="F520" s="108">
        <f t="shared" si="4"/>
        <v>0</v>
      </c>
      <c r="G520" s="108">
        <f t="shared" si="11"/>
        <v>37.31</v>
      </c>
      <c r="H520" s="109">
        <f>F520*(1000*9.81*Collectionstorage!$G$11+Collectionstorage!$G$13*Flowrate!$F$10*1000/(2*0.02)*Pump!$B$5^2+10*1000/2*Pump!$B$5^2+Filtration!$B$6*Pump!$B$5)</f>
        <v>0</v>
      </c>
      <c r="I520" s="9">
        <f>(F520*(1000*9.81*Collectionstorage!$G$11+Collectionstorage!$G$13*Flowrate!$F$10*1000/(2*0.02)*Pump!$B$5^2+10*1000/2*Pump!$B$5^2+Filtration!$B$6*Pump!$B$5)) / 0.72</f>
        <v>0</v>
      </c>
      <c r="J520" s="4">
        <f t="shared" si="5"/>
        <v>0</v>
      </c>
      <c r="K520" s="4">
        <f t="shared" si="6"/>
        <v>0</v>
      </c>
      <c r="L520" s="4">
        <f t="shared" si="7"/>
        <v>0</v>
      </c>
      <c r="M520">
        <f t="shared" si="8"/>
        <v>0</v>
      </c>
      <c r="N520" s="2">
        <f>'Disinfection '!$B$4*60*60*24</f>
        <v>4320000</v>
      </c>
      <c r="O520" s="2">
        <f>E520/(Pump!$B$6*60)</f>
        <v>0</v>
      </c>
      <c r="P520" s="4">
        <f t="shared" si="9"/>
        <v>4320000</v>
      </c>
    </row>
    <row r="521">
      <c r="A521" s="194">
        <v>42153.0</v>
      </c>
      <c r="B521" s="195">
        <v>0.0</v>
      </c>
      <c r="C521" s="9">
        <f t="shared" si="2"/>
        <v>0</v>
      </c>
      <c r="D521" s="108">
        <f t="shared" si="3"/>
        <v>0</v>
      </c>
      <c r="E521" s="108">
        <f>IF(D521&gt;Collectionstorage!$B$11,Collectionstorage!$B$11,D521)</f>
        <v>0</v>
      </c>
      <c r="F521" s="108">
        <f t="shared" si="4"/>
        <v>0</v>
      </c>
      <c r="G521" s="108">
        <f t="shared" si="11"/>
        <v>36.78</v>
      </c>
      <c r="H521" s="109">
        <f>F521*(1000*9.81*Collectionstorage!$G$11+Collectionstorage!$G$13*Flowrate!$F$10*1000/(2*0.02)*Pump!$B$5^2+10*1000/2*Pump!$B$5^2+Filtration!$B$6*Pump!$B$5)</f>
        <v>0</v>
      </c>
      <c r="I521" s="9">
        <f>(F521*(1000*9.81*Collectionstorage!$G$11+Collectionstorage!$G$13*Flowrate!$F$10*1000/(2*0.02)*Pump!$B$5^2+10*1000/2*Pump!$B$5^2+Filtration!$B$6*Pump!$B$5)) / 0.72</f>
        <v>0</v>
      </c>
      <c r="J521" s="4">
        <f t="shared" si="5"/>
        <v>0</v>
      </c>
      <c r="K521" s="4">
        <f t="shared" si="6"/>
        <v>0</v>
      </c>
      <c r="L521" s="4">
        <f t="shared" si="7"/>
        <v>0</v>
      </c>
      <c r="M521">
        <f t="shared" si="8"/>
        <v>0</v>
      </c>
      <c r="N521" s="2">
        <f>'Disinfection '!$B$4*60*60*24</f>
        <v>4320000</v>
      </c>
      <c r="O521" s="2">
        <f>E521/(Pump!$B$6*60)</f>
        <v>0</v>
      </c>
      <c r="P521" s="4">
        <f t="shared" si="9"/>
        <v>4320000</v>
      </c>
    </row>
    <row r="522">
      <c r="A522" s="194">
        <v>42154.0</v>
      </c>
      <c r="B522" s="195">
        <v>0.0</v>
      </c>
      <c r="C522" s="9">
        <f t="shared" si="2"/>
        <v>0</v>
      </c>
      <c r="D522" s="108">
        <f t="shared" si="3"/>
        <v>0</v>
      </c>
      <c r="E522" s="108">
        <f>IF(D522&gt;Collectionstorage!$B$11,Collectionstorage!$B$11,D522)</f>
        <v>0</v>
      </c>
      <c r="F522" s="108">
        <f t="shared" si="4"/>
        <v>0</v>
      </c>
      <c r="G522" s="108">
        <f t="shared" si="11"/>
        <v>36.25</v>
      </c>
      <c r="H522" s="109">
        <f>F522*(1000*9.81*Collectionstorage!$G$11+Collectionstorage!$G$13*Flowrate!$F$10*1000/(2*0.02)*Pump!$B$5^2+10*1000/2*Pump!$B$5^2+Filtration!$B$6*Pump!$B$5)</f>
        <v>0</v>
      </c>
      <c r="I522" s="9">
        <f>(F522*(1000*9.81*Collectionstorage!$G$11+Collectionstorage!$G$13*Flowrate!$F$10*1000/(2*0.02)*Pump!$B$5^2+10*1000/2*Pump!$B$5^2+Filtration!$B$6*Pump!$B$5)) / 0.72</f>
        <v>0</v>
      </c>
      <c r="J522" s="4">
        <f t="shared" si="5"/>
        <v>0</v>
      </c>
      <c r="K522" s="4">
        <f t="shared" si="6"/>
        <v>0</v>
      </c>
      <c r="L522" s="4">
        <f t="shared" si="7"/>
        <v>0</v>
      </c>
      <c r="M522">
        <f t="shared" si="8"/>
        <v>0</v>
      </c>
      <c r="N522" s="2">
        <f>'Disinfection '!$B$4*60*60*24</f>
        <v>4320000</v>
      </c>
      <c r="O522" s="2">
        <f>E522/(Pump!$B$6*60)</f>
        <v>0</v>
      </c>
      <c r="P522" s="4">
        <f t="shared" si="9"/>
        <v>4320000</v>
      </c>
    </row>
    <row r="523">
      <c r="A523" s="194">
        <v>42155.0</v>
      </c>
      <c r="B523" s="195">
        <v>0.0</v>
      </c>
      <c r="C523" s="9">
        <f t="shared" si="2"/>
        <v>0</v>
      </c>
      <c r="D523" s="108">
        <f t="shared" si="3"/>
        <v>0</v>
      </c>
      <c r="E523" s="108">
        <f>IF(D523&gt;Collectionstorage!$B$11,Collectionstorage!$B$11,D523)</f>
        <v>0</v>
      </c>
      <c r="F523" s="108">
        <f t="shared" si="4"/>
        <v>0</v>
      </c>
      <c r="G523" s="108">
        <f t="shared" si="11"/>
        <v>35.72</v>
      </c>
      <c r="H523" s="109">
        <f>F523*(1000*9.81*Collectionstorage!$G$11+Collectionstorage!$G$13*Flowrate!$F$10*1000/(2*0.02)*Pump!$B$5^2+10*1000/2*Pump!$B$5^2+Filtration!$B$6*Pump!$B$5)</f>
        <v>0</v>
      </c>
      <c r="I523" s="9">
        <f>(F523*(1000*9.81*Collectionstorage!$G$11+Collectionstorage!$G$13*Flowrate!$F$10*1000/(2*0.02)*Pump!$B$5^2+10*1000/2*Pump!$B$5^2+Filtration!$B$6*Pump!$B$5)) / 0.72</f>
        <v>0</v>
      </c>
      <c r="J523" s="4">
        <f t="shared" si="5"/>
        <v>0</v>
      </c>
      <c r="K523" s="4">
        <f t="shared" si="6"/>
        <v>0</v>
      </c>
      <c r="L523" s="4">
        <f t="shared" si="7"/>
        <v>0</v>
      </c>
      <c r="M523">
        <f t="shared" si="8"/>
        <v>0</v>
      </c>
      <c r="N523" s="2">
        <f>'Disinfection '!$B$4*60*60*24</f>
        <v>4320000</v>
      </c>
      <c r="O523" s="2">
        <f>E523/(Pump!$B$6*60)</f>
        <v>0</v>
      </c>
      <c r="P523" s="4">
        <f t="shared" si="9"/>
        <v>4320000</v>
      </c>
    </row>
    <row r="524">
      <c r="A524" s="194">
        <v>42156.0</v>
      </c>
      <c r="B524" s="195">
        <v>7.4</v>
      </c>
      <c r="C524" s="9">
        <f t="shared" si="2"/>
        <v>0.74</v>
      </c>
      <c r="D524" s="108">
        <f t="shared" si="3"/>
        <v>740</v>
      </c>
      <c r="E524" s="108">
        <f>IF(D524&gt;Collectionstorage!$B$11,Collectionstorage!$B$11,D524)</f>
        <v>740</v>
      </c>
      <c r="F524" s="108">
        <f t="shared" si="4"/>
        <v>0.74</v>
      </c>
      <c r="G524" s="108">
        <f t="shared" si="11"/>
        <v>35.93</v>
      </c>
      <c r="H524" s="109">
        <f>F524*(1000*9.81*Collectionstorage!$G$11+Collectionstorage!$G$13*Flowrate!$F$10*1000/(2*0.02)*Pump!$B$5^2+10*1000/2*Pump!$B$5^2+Filtration!$B$6*Pump!$B$5)</f>
        <v>181225.3399</v>
      </c>
      <c r="I524" s="9">
        <f>(F524*(1000*9.81*Collectionstorage!$G$11+Collectionstorage!$G$13*Flowrate!$F$10*1000/(2*0.02)*Pump!$B$5^2+10*1000/2*Pump!$B$5^2+Filtration!$B$6*Pump!$B$5)) / 0.72</f>
        <v>251701.861</v>
      </c>
      <c r="J524" s="4">
        <f t="shared" si="5"/>
        <v>3.7</v>
      </c>
      <c r="K524" s="4">
        <f t="shared" si="6"/>
        <v>7400000</v>
      </c>
      <c r="L524" s="4">
        <f t="shared" si="7"/>
        <v>7.4</v>
      </c>
      <c r="M524">
        <f t="shared" si="8"/>
        <v>148</v>
      </c>
      <c r="N524" s="2">
        <f>'Disinfection '!$B$4*60*60*24</f>
        <v>4320000</v>
      </c>
      <c r="O524" s="2">
        <f>E524/(Pump!$B$6*60)</f>
        <v>0.4440042602</v>
      </c>
      <c r="P524" s="4">
        <f t="shared" si="9"/>
        <v>4571701.861</v>
      </c>
    </row>
    <row r="525">
      <c r="A525" s="194">
        <v>42157.0</v>
      </c>
      <c r="B525" s="195">
        <v>2.8</v>
      </c>
      <c r="C525" s="9">
        <f t="shared" si="2"/>
        <v>0.28</v>
      </c>
      <c r="D525" s="108">
        <f t="shared" si="3"/>
        <v>280</v>
      </c>
      <c r="E525" s="108">
        <f>IF(D525&gt;Collectionstorage!$B$11,Collectionstorage!$B$11,D525)</f>
        <v>280</v>
      </c>
      <c r="F525" s="108">
        <f t="shared" si="4"/>
        <v>0.28</v>
      </c>
      <c r="G525" s="108">
        <f t="shared" si="11"/>
        <v>35.68</v>
      </c>
      <c r="H525" s="109">
        <f>F525*(1000*9.81*Collectionstorage!$G$11+Collectionstorage!$G$13*Flowrate!$F$10*1000/(2*0.02)*Pump!$B$5^2+10*1000/2*Pump!$B$5^2+Filtration!$B$6*Pump!$B$5)</f>
        <v>68571.75025</v>
      </c>
      <c r="I525" s="9">
        <f>(F525*(1000*9.81*Collectionstorage!$G$11+Collectionstorage!$G$13*Flowrate!$F$10*1000/(2*0.02)*Pump!$B$5^2+10*1000/2*Pump!$B$5^2+Filtration!$B$6*Pump!$B$5)) / 0.72</f>
        <v>95238.54201</v>
      </c>
      <c r="J525" s="4">
        <f t="shared" si="5"/>
        <v>1.4</v>
      </c>
      <c r="K525" s="4">
        <f t="shared" si="6"/>
        <v>2800000</v>
      </c>
      <c r="L525" s="4">
        <f t="shared" si="7"/>
        <v>2.8</v>
      </c>
      <c r="M525">
        <f t="shared" si="8"/>
        <v>56</v>
      </c>
      <c r="N525" s="2">
        <f>'Disinfection '!$B$4*60*60*24</f>
        <v>4320000</v>
      </c>
      <c r="O525" s="2">
        <f>E525/(Pump!$B$6*60)</f>
        <v>0.168001612</v>
      </c>
      <c r="P525" s="4">
        <f t="shared" si="9"/>
        <v>4415238.542</v>
      </c>
    </row>
    <row r="526">
      <c r="A526" s="194">
        <v>42158.0</v>
      </c>
      <c r="B526" s="195">
        <v>0.0</v>
      </c>
      <c r="C526" s="9">
        <f t="shared" si="2"/>
        <v>0</v>
      </c>
      <c r="D526" s="108">
        <f t="shared" si="3"/>
        <v>0</v>
      </c>
      <c r="E526" s="108">
        <f>IF(D526&gt;Collectionstorage!$B$11,Collectionstorage!$B$11,D526)</f>
        <v>0</v>
      </c>
      <c r="F526" s="108">
        <f t="shared" si="4"/>
        <v>0</v>
      </c>
      <c r="G526" s="108">
        <f t="shared" si="11"/>
        <v>35.15</v>
      </c>
      <c r="H526" s="109">
        <f>F526*(1000*9.81*Collectionstorage!$G$11+Collectionstorage!$G$13*Flowrate!$F$10*1000/(2*0.02)*Pump!$B$5^2+10*1000/2*Pump!$B$5^2+Filtration!$B$6*Pump!$B$5)</f>
        <v>0</v>
      </c>
      <c r="I526" s="9">
        <f>(F526*(1000*9.81*Collectionstorage!$G$11+Collectionstorage!$G$13*Flowrate!$F$10*1000/(2*0.02)*Pump!$B$5^2+10*1000/2*Pump!$B$5^2+Filtration!$B$6*Pump!$B$5)) / 0.72</f>
        <v>0</v>
      </c>
      <c r="J526" s="4">
        <f t="shared" si="5"/>
        <v>0</v>
      </c>
      <c r="K526" s="4">
        <f t="shared" si="6"/>
        <v>0</v>
      </c>
      <c r="L526" s="4">
        <f t="shared" si="7"/>
        <v>0</v>
      </c>
      <c r="M526">
        <f t="shared" si="8"/>
        <v>0</v>
      </c>
      <c r="N526" s="2">
        <f>'Disinfection '!$B$4*60*60*24</f>
        <v>4320000</v>
      </c>
      <c r="O526" s="2">
        <f>E526/(Pump!$B$6*60)</f>
        <v>0</v>
      </c>
      <c r="P526" s="4">
        <f t="shared" si="9"/>
        <v>4320000</v>
      </c>
    </row>
    <row r="527">
      <c r="A527" s="194">
        <v>42159.0</v>
      </c>
      <c r="B527" s="195">
        <v>0.0</v>
      </c>
      <c r="C527" s="9">
        <f t="shared" si="2"/>
        <v>0</v>
      </c>
      <c r="D527" s="108">
        <f t="shared" si="3"/>
        <v>0</v>
      </c>
      <c r="E527" s="108">
        <f>IF(D527&gt;Collectionstorage!$B$11,Collectionstorage!$B$11,D527)</f>
        <v>0</v>
      </c>
      <c r="F527" s="108">
        <f t="shared" si="4"/>
        <v>0</v>
      </c>
      <c r="G527" s="108">
        <f t="shared" si="11"/>
        <v>34.62</v>
      </c>
      <c r="H527" s="109">
        <f>F527*(1000*9.81*Collectionstorage!$G$11+Collectionstorage!$G$13*Flowrate!$F$10*1000/(2*0.02)*Pump!$B$5^2+10*1000/2*Pump!$B$5^2+Filtration!$B$6*Pump!$B$5)</f>
        <v>0</v>
      </c>
      <c r="I527" s="9">
        <f>(F527*(1000*9.81*Collectionstorage!$G$11+Collectionstorage!$G$13*Flowrate!$F$10*1000/(2*0.02)*Pump!$B$5^2+10*1000/2*Pump!$B$5^2+Filtration!$B$6*Pump!$B$5)) / 0.72</f>
        <v>0</v>
      </c>
      <c r="J527" s="4">
        <f t="shared" si="5"/>
        <v>0</v>
      </c>
      <c r="K527" s="4">
        <f t="shared" si="6"/>
        <v>0</v>
      </c>
      <c r="L527" s="4">
        <f t="shared" si="7"/>
        <v>0</v>
      </c>
      <c r="M527">
        <f t="shared" si="8"/>
        <v>0</v>
      </c>
      <c r="N527" s="2">
        <f>'Disinfection '!$B$4*60*60*24</f>
        <v>4320000</v>
      </c>
      <c r="O527" s="2">
        <f>E527/(Pump!$B$6*60)</f>
        <v>0</v>
      </c>
      <c r="P527" s="4">
        <f t="shared" si="9"/>
        <v>4320000</v>
      </c>
    </row>
    <row r="528">
      <c r="A528" s="194">
        <v>42160.0</v>
      </c>
      <c r="B528" s="195">
        <v>0.0</v>
      </c>
      <c r="C528" s="9">
        <f t="shared" si="2"/>
        <v>0</v>
      </c>
      <c r="D528" s="108">
        <f t="shared" si="3"/>
        <v>0</v>
      </c>
      <c r="E528" s="108">
        <f>IF(D528&gt;Collectionstorage!$B$11,Collectionstorage!$B$11,D528)</f>
        <v>0</v>
      </c>
      <c r="F528" s="108">
        <f t="shared" si="4"/>
        <v>0</v>
      </c>
      <c r="G528" s="108">
        <f t="shared" si="11"/>
        <v>34.09</v>
      </c>
      <c r="H528" s="109">
        <f>F528*(1000*9.81*Collectionstorage!$G$11+Collectionstorage!$G$13*Flowrate!$F$10*1000/(2*0.02)*Pump!$B$5^2+10*1000/2*Pump!$B$5^2+Filtration!$B$6*Pump!$B$5)</f>
        <v>0</v>
      </c>
      <c r="I528" s="9">
        <f>(F528*(1000*9.81*Collectionstorage!$G$11+Collectionstorage!$G$13*Flowrate!$F$10*1000/(2*0.02)*Pump!$B$5^2+10*1000/2*Pump!$B$5^2+Filtration!$B$6*Pump!$B$5)) / 0.72</f>
        <v>0</v>
      </c>
      <c r="J528" s="4">
        <f t="shared" si="5"/>
        <v>0</v>
      </c>
      <c r="K528" s="4">
        <f t="shared" si="6"/>
        <v>0</v>
      </c>
      <c r="L528" s="4">
        <f t="shared" si="7"/>
        <v>0</v>
      </c>
      <c r="M528">
        <f t="shared" si="8"/>
        <v>0</v>
      </c>
      <c r="N528" s="2">
        <f>'Disinfection '!$B$4*60*60*24</f>
        <v>4320000</v>
      </c>
      <c r="O528" s="2">
        <f>E528/(Pump!$B$6*60)</f>
        <v>0</v>
      </c>
      <c r="P528" s="4">
        <f t="shared" si="9"/>
        <v>4320000</v>
      </c>
    </row>
    <row r="529">
      <c r="A529" s="194">
        <v>42161.0</v>
      </c>
      <c r="B529" s="195">
        <v>0.0</v>
      </c>
      <c r="C529" s="9">
        <f t="shared" si="2"/>
        <v>0</v>
      </c>
      <c r="D529" s="108">
        <f t="shared" si="3"/>
        <v>0</v>
      </c>
      <c r="E529" s="108">
        <f>IF(D529&gt;Collectionstorage!$B$11,Collectionstorage!$B$11,D529)</f>
        <v>0</v>
      </c>
      <c r="F529" s="108">
        <f t="shared" si="4"/>
        <v>0</v>
      </c>
      <c r="G529" s="108">
        <f t="shared" si="11"/>
        <v>33.56</v>
      </c>
      <c r="H529" s="109">
        <f>F529*(1000*9.81*Collectionstorage!$G$11+Collectionstorage!$G$13*Flowrate!$F$10*1000/(2*0.02)*Pump!$B$5^2+10*1000/2*Pump!$B$5^2+Filtration!$B$6*Pump!$B$5)</f>
        <v>0</v>
      </c>
      <c r="I529" s="9">
        <f>(F529*(1000*9.81*Collectionstorage!$G$11+Collectionstorage!$G$13*Flowrate!$F$10*1000/(2*0.02)*Pump!$B$5^2+10*1000/2*Pump!$B$5^2+Filtration!$B$6*Pump!$B$5)) / 0.72</f>
        <v>0</v>
      </c>
      <c r="J529" s="4">
        <f t="shared" si="5"/>
        <v>0</v>
      </c>
      <c r="K529" s="4">
        <f t="shared" si="6"/>
        <v>0</v>
      </c>
      <c r="L529" s="4">
        <f t="shared" si="7"/>
        <v>0</v>
      </c>
      <c r="M529">
        <f t="shared" si="8"/>
        <v>0</v>
      </c>
      <c r="N529" s="2">
        <f>'Disinfection '!$B$4*60*60*24</f>
        <v>4320000</v>
      </c>
      <c r="O529" s="2">
        <f>E529/(Pump!$B$6*60)</f>
        <v>0</v>
      </c>
      <c r="P529" s="4">
        <f t="shared" si="9"/>
        <v>4320000</v>
      </c>
    </row>
    <row r="530">
      <c r="A530" s="194">
        <v>42162.0</v>
      </c>
      <c r="B530" s="195">
        <v>0.0</v>
      </c>
      <c r="C530" s="9">
        <f t="shared" si="2"/>
        <v>0</v>
      </c>
      <c r="D530" s="108">
        <f t="shared" si="3"/>
        <v>0</v>
      </c>
      <c r="E530" s="108">
        <f>IF(D530&gt;Collectionstorage!$B$11,Collectionstorage!$B$11,D530)</f>
        <v>0</v>
      </c>
      <c r="F530" s="108">
        <f t="shared" si="4"/>
        <v>0</v>
      </c>
      <c r="G530" s="108">
        <f t="shared" si="11"/>
        <v>33.03</v>
      </c>
      <c r="H530" s="109">
        <f>F530*(1000*9.81*Collectionstorage!$G$11+Collectionstorage!$G$13*Flowrate!$F$10*1000/(2*0.02)*Pump!$B$5^2+10*1000/2*Pump!$B$5^2+Filtration!$B$6*Pump!$B$5)</f>
        <v>0</v>
      </c>
      <c r="I530" s="9">
        <f>(F530*(1000*9.81*Collectionstorage!$G$11+Collectionstorage!$G$13*Flowrate!$F$10*1000/(2*0.02)*Pump!$B$5^2+10*1000/2*Pump!$B$5^2+Filtration!$B$6*Pump!$B$5)) / 0.72</f>
        <v>0</v>
      </c>
      <c r="J530" s="4">
        <f t="shared" si="5"/>
        <v>0</v>
      </c>
      <c r="K530" s="4">
        <f t="shared" si="6"/>
        <v>0</v>
      </c>
      <c r="L530" s="4">
        <f t="shared" si="7"/>
        <v>0</v>
      </c>
      <c r="M530">
        <f t="shared" si="8"/>
        <v>0</v>
      </c>
      <c r="N530" s="2">
        <f>'Disinfection '!$B$4*60*60*24</f>
        <v>4320000</v>
      </c>
      <c r="O530" s="2">
        <f>E530/(Pump!$B$6*60)</f>
        <v>0</v>
      </c>
      <c r="P530" s="4">
        <f t="shared" si="9"/>
        <v>4320000</v>
      </c>
    </row>
    <row r="531">
      <c r="A531" s="194">
        <v>42163.0</v>
      </c>
      <c r="B531" s="195">
        <v>0.0</v>
      </c>
      <c r="C531" s="9">
        <f t="shared" si="2"/>
        <v>0</v>
      </c>
      <c r="D531" s="108">
        <f t="shared" si="3"/>
        <v>0</v>
      </c>
      <c r="E531" s="108">
        <f>IF(D531&gt;Collectionstorage!$B$11,Collectionstorage!$B$11,D531)</f>
        <v>0</v>
      </c>
      <c r="F531" s="108">
        <f t="shared" si="4"/>
        <v>0</v>
      </c>
      <c r="G531" s="108">
        <f t="shared" si="11"/>
        <v>32.5</v>
      </c>
      <c r="H531" s="109">
        <f>F531*(1000*9.81*Collectionstorage!$G$11+Collectionstorage!$G$13*Flowrate!$F$10*1000/(2*0.02)*Pump!$B$5^2+10*1000/2*Pump!$B$5^2+Filtration!$B$6*Pump!$B$5)</f>
        <v>0</v>
      </c>
      <c r="I531" s="9">
        <f>(F531*(1000*9.81*Collectionstorage!$G$11+Collectionstorage!$G$13*Flowrate!$F$10*1000/(2*0.02)*Pump!$B$5^2+10*1000/2*Pump!$B$5^2+Filtration!$B$6*Pump!$B$5)) / 0.72</f>
        <v>0</v>
      </c>
      <c r="J531" s="4">
        <f t="shared" si="5"/>
        <v>0</v>
      </c>
      <c r="K531" s="4">
        <f t="shared" si="6"/>
        <v>0</v>
      </c>
      <c r="L531" s="4">
        <f t="shared" si="7"/>
        <v>0</v>
      </c>
      <c r="M531">
        <f t="shared" si="8"/>
        <v>0</v>
      </c>
      <c r="N531" s="2">
        <f>'Disinfection '!$B$4*60*60*24</f>
        <v>4320000</v>
      </c>
      <c r="O531" s="2">
        <f>E531/(Pump!$B$6*60)</f>
        <v>0</v>
      </c>
      <c r="P531" s="4">
        <f t="shared" si="9"/>
        <v>4320000</v>
      </c>
    </row>
    <row r="532">
      <c r="A532" s="194">
        <v>42164.0</v>
      </c>
      <c r="B532" s="195">
        <v>0.0</v>
      </c>
      <c r="C532" s="9">
        <f t="shared" si="2"/>
        <v>0</v>
      </c>
      <c r="D532" s="108">
        <f t="shared" si="3"/>
        <v>0</v>
      </c>
      <c r="E532" s="108">
        <f>IF(D532&gt;Collectionstorage!$B$11,Collectionstorage!$B$11,D532)</f>
        <v>0</v>
      </c>
      <c r="F532" s="108">
        <f t="shared" si="4"/>
        <v>0</v>
      </c>
      <c r="G532" s="108">
        <f t="shared" si="11"/>
        <v>31.97</v>
      </c>
      <c r="H532" s="109">
        <f>F532*(1000*9.81*Collectionstorage!$G$11+Collectionstorage!$G$13*Flowrate!$F$10*1000/(2*0.02)*Pump!$B$5^2+10*1000/2*Pump!$B$5^2+Filtration!$B$6*Pump!$B$5)</f>
        <v>0</v>
      </c>
      <c r="I532" s="9">
        <f>(F532*(1000*9.81*Collectionstorage!$G$11+Collectionstorage!$G$13*Flowrate!$F$10*1000/(2*0.02)*Pump!$B$5^2+10*1000/2*Pump!$B$5^2+Filtration!$B$6*Pump!$B$5)) / 0.72</f>
        <v>0</v>
      </c>
      <c r="J532" s="4">
        <f t="shared" si="5"/>
        <v>0</v>
      </c>
      <c r="K532" s="4">
        <f t="shared" si="6"/>
        <v>0</v>
      </c>
      <c r="L532" s="4">
        <f t="shared" si="7"/>
        <v>0</v>
      </c>
      <c r="M532">
        <f t="shared" si="8"/>
        <v>0</v>
      </c>
      <c r="N532" s="2">
        <f>'Disinfection '!$B$4*60*60*24</f>
        <v>4320000</v>
      </c>
      <c r="O532" s="2">
        <f>E532/(Pump!$B$6*60)</f>
        <v>0</v>
      </c>
      <c r="P532" s="4">
        <f t="shared" si="9"/>
        <v>4320000</v>
      </c>
    </row>
    <row r="533">
      <c r="A533" s="194">
        <v>42165.0</v>
      </c>
      <c r="B533" s="195">
        <v>0.0</v>
      </c>
      <c r="C533" s="9">
        <f t="shared" si="2"/>
        <v>0</v>
      </c>
      <c r="D533" s="108">
        <f t="shared" si="3"/>
        <v>0</v>
      </c>
      <c r="E533" s="108">
        <f>IF(D533&gt;Collectionstorage!$B$11,Collectionstorage!$B$11,D533)</f>
        <v>0</v>
      </c>
      <c r="F533" s="108">
        <f t="shared" si="4"/>
        <v>0</v>
      </c>
      <c r="G533" s="108">
        <f t="shared" si="11"/>
        <v>31.44</v>
      </c>
      <c r="H533" s="109">
        <f>F533*(1000*9.81*Collectionstorage!$G$11+Collectionstorage!$G$13*Flowrate!$F$10*1000/(2*0.02)*Pump!$B$5^2+10*1000/2*Pump!$B$5^2+Filtration!$B$6*Pump!$B$5)</f>
        <v>0</v>
      </c>
      <c r="I533" s="9">
        <f>(F533*(1000*9.81*Collectionstorage!$G$11+Collectionstorage!$G$13*Flowrate!$F$10*1000/(2*0.02)*Pump!$B$5^2+10*1000/2*Pump!$B$5^2+Filtration!$B$6*Pump!$B$5)) / 0.72</f>
        <v>0</v>
      </c>
      <c r="J533" s="4">
        <f t="shared" si="5"/>
        <v>0</v>
      </c>
      <c r="K533" s="4">
        <f t="shared" si="6"/>
        <v>0</v>
      </c>
      <c r="L533" s="4">
        <f t="shared" si="7"/>
        <v>0</v>
      </c>
      <c r="M533">
        <f t="shared" si="8"/>
        <v>0</v>
      </c>
      <c r="N533" s="2">
        <f>'Disinfection '!$B$4*60*60*24</f>
        <v>4320000</v>
      </c>
      <c r="O533" s="2">
        <f>E533/(Pump!$B$6*60)</f>
        <v>0</v>
      </c>
      <c r="P533" s="4">
        <f t="shared" si="9"/>
        <v>4320000</v>
      </c>
    </row>
    <row r="534">
      <c r="A534" s="194">
        <v>42166.0</v>
      </c>
      <c r="B534" s="195">
        <v>0.0</v>
      </c>
      <c r="C534" s="9">
        <f t="shared" si="2"/>
        <v>0</v>
      </c>
      <c r="D534" s="108">
        <f t="shared" si="3"/>
        <v>0</v>
      </c>
      <c r="E534" s="108">
        <f>IF(D534&gt;Collectionstorage!$B$11,Collectionstorage!$B$11,D534)</f>
        <v>0</v>
      </c>
      <c r="F534" s="108">
        <f t="shared" si="4"/>
        <v>0</v>
      </c>
      <c r="G534" s="108">
        <f t="shared" si="11"/>
        <v>30.91</v>
      </c>
      <c r="H534" s="109">
        <f>F534*(1000*9.81*Collectionstorage!$G$11+Collectionstorage!$G$13*Flowrate!$F$10*1000/(2*0.02)*Pump!$B$5^2+10*1000/2*Pump!$B$5^2+Filtration!$B$6*Pump!$B$5)</f>
        <v>0</v>
      </c>
      <c r="I534" s="9">
        <f>(F534*(1000*9.81*Collectionstorage!$G$11+Collectionstorage!$G$13*Flowrate!$F$10*1000/(2*0.02)*Pump!$B$5^2+10*1000/2*Pump!$B$5^2+Filtration!$B$6*Pump!$B$5)) / 0.72</f>
        <v>0</v>
      </c>
      <c r="J534" s="4">
        <f t="shared" si="5"/>
        <v>0</v>
      </c>
      <c r="K534" s="4">
        <f t="shared" si="6"/>
        <v>0</v>
      </c>
      <c r="L534" s="4">
        <f t="shared" si="7"/>
        <v>0</v>
      </c>
      <c r="M534">
        <f t="shared" si="8"/>
        <v>0</v>
      </c>
      <c r="N534" s="2">
        <f>'Disinfection '!$B$4*60*60*24</f>
        <v>4320000</v>
      </c>
      <c r="O534" s="2">
        <f>E534/(Pump!$B$6*60)</f>
        <v>0</v>
      </c>
      <c r="P534" s="4">
        <f t="shared" si="9"/>
        <v>4320000</v>
      </c>
    </row>
    <row r="535">
      <c r="A535" s="194">
        <v>42167.0</v>
      </c>
      <c r="B535" s="195">
        <v>0.0</v>
      </c>
      <c r="C535" s="9">
        <f t="shared" si="2"/>
        <v>0</v>
      </c>
      <c r="D535" s="108">
        <f t="shared" si="3"/>
        <v>0</v>
      </c>
      <c r="E535" s="108">
        <f>IF(D535&gt;Collectionstorage!$B$11,Collectionstorage!$B$11,D535)</f>
        <v>0</v>
      </c>
      <c r="F535" s="108">
        <f t="shared" si="4"/>
        <v>0</v>
      </c>
      <c r="G535" s="108">
        <f t="shared" si="11"/>
        <v>30.38</v>
      </c>
      <c r="H535" s="109">
        <f>F535*(1000*9.81*Collectionstorage!$G$11+Collectionstorage!$G$13*Flowrate!$F$10*1000/(2*0.02)*Pump!$B$5^2+10*1000/2*Pump!$B$5^2+Filtration!$B$6*Pump!$B$5)</f>
        <v>0</v>
      </c>
      <c r="I535" s="9">
        <f>(F535*(1000*9.81*Collectionstorage!$G$11+Collectionstorage!$G$13*Flowrate!$F$10*1000/(2*0.02)*Pump!$B$5^2+10*1000/2*Pump!$B$5^2+Filtration!$B$6*Pump!$B$5)) / 0.72</f>
        <v>0</v>
      </c>
      <c r="J535" s="4">
        <f t="shared" si="5"/>
        <v>0</v>
      </c>
      <c r="K535" s="4">
        <f t="shared" si="6"/>
        <v>0</v>
      </c>
      <c r="L535" s="4">
        <f t="shared" si="7"/>
        <v>0</v>
      </c>
      <c r="M535">
        <f t="shared" si="8"/>
        <v>0</v>
      </c>
      <c r="N535" s="2">
        <f>'Disinfection '!$B$4*60*60*24</f>
        <v>4320000</v>
      </c>
      <c r="O535" s="2">
        <f>E535/(Pump!$B$6*60)</f>
        <v>0</v>
      </c>
      <c r="P535" s="4">
        <f t="shared" si="9"/>
        <v>4320000</v>
      </c>
    </row>
    <row r="536">
      <c r="A536" s="194">
        <v>42168.0</v>
      </c>
      <c r="B536" s="195">
        <v>0.0</v>
      </c>
      <c r="C536" s="9">
        <f t="shared" si="2"/>
        <v>0</v>
      </c>
      <c r="D536" s="108">
        <f t="shared" si="3"/>
        <v>0</v>
      </c>
      <c r="E536" s="108">
        <f>IF(D536&gt;Collectionstorage!$B$11,Collectionstorage!$B$11,D536)</f>
        <v>0</v>
      </c>
      <c r="F536" s="108">
        <f t="shared" si="4"/>
        <v>0</v>
      </c>
      <c r="G536" s="108">
        <f t="shared" si="11"/>
        <v>29.85</v>
      </c>
      <c r="H536" s="109">
        <f>F536*(1000*9.81*Collectionstorage!$G$11+Collectionstorage!$G$13*Flowrate!$F$10*1000/(2*0.02)*Pump!$B$5^2+10*1000/2*Pump!$B$5^2+Filtration!$B$6*Pump!$B$5)</f>
        <v>0</v>
      </c>
      <c r="I536" s="9">
        <f>(F536*(1000*9.81*Collectionstorage!$G$11+Collectionstorage!$G$13*Flowrate!$F$10*1000/(2*0.02)*Pump!$B$5^2+10*1000/2*Pump!$B$5^2+Filtration!$B$6*Pump!$B$5)) / 0.72</f>
        <v>0</v>
      </c>
      <c r="J536" s="4">
        <f t="shared" si="5"/>
        <v>0</v>
      </c>
      <c r="K536" s="4">
        <f t="shared" si="6"/>
        <v>0</v>
      </c>
      <c r="L536" s="4">
        <f t="shared" si="7"/>
        <v>0</v>
      </c>
      <c r="M536">
        <f t="shared" si="8"/>
        <v>0</v>
      </c>
      <c r="N536" s="2">
        <f>'Disinfection '!$B$4*60*60*24</f>
        <v>4320000</v>
      </c>
      <c r="O536" s="2">
        <f>E536/(Pump!$B$6*60)</f>
        <v>0</v>
      </c>
      <c r="P536" s="4">
        <f t="shared" si="9"/>
        <v>4320000</v>
      </c>
    </row>
    <row r="537">
      <c r="A537" s="194">
        <v>42169.0</v>
      </c>
      <c r="B537" s="195">
        <v>0.0</v>
      </c>
      <c r="C537" s="9">
        <f t="shared" si="2"/>
        <v>0</v>
      </c>
      <c r="D537" s="108">
        <f t="shared" si="3"/>
        <v>0</v>
      </c>
      <c r="E537" s="108">
        <f>IF(D537&gt;Collectionstorage!$B$11,Collectionstorage!$B$11,D537)</f>
        <v>0</v>
      </c>
      <c r="F537" s="108">
        <f t="shared" si="4"/>
        <v>0</v>
      </c>
      <c r="G537" s="108">
        <f t="shared" si="11"/>
        <v>29.32</v>
      </c>
      <c r="H537" s="109">
        <f>F537*(1000*9.81*Collectionstorage!$G$11+Collectionstorage!$G$13*Flowrate!$F$10*1000/(2*0.02)*Pump!$B$5^2+10*1000/2*Pump!$B$5^2+Filtration!$B$6*Pump!$B$5)</f>
        <v>0</v>
      </c>
      <c r="I537" s="9">
        <f>(F537*(1000*9.81*Collectionstorage!$G$11+Collectionstorage!$G$13*Flowrate!$F$10*1000/(2*0.02)*Pump!$B$5^2+10*1000/2*Pump!$B$5^2+Filtration!$B$6*Pump!$B$5)) / 0.72</f>
        <v>0</v>
      </c>
      <c r="J537" s="4">
        <f t="shared" si="5"/>
        <v>0</v>
      </c>
      <c r="K537" s="4">
        <f t="shared" si="6"/>
        <v>0</v>
      </c>
      <c r="L537" s="4">
        <f t="shared" si="7"/>
        <v>0</v>
      </c>
      <c r="M537">
        <f t="shared" si="8"/>
        <v>0</v>
      </c>
      <c r="N537" s="2">
        <f>'Disinfection '!$B$4*60*60*24</f>
        <v>4320000</v>
      </c>
      <c r="O537" s="2">
        <f>E537/(Pump!$B$6*60)</f>
        <v>0</v>
      </c>
      <c r="P537" s="4">
        <f t="shared" si="9"/>
        <v>4320000</v>
      </c>
    </row>
    <row r="538">
      <c r="A538" s="194">
        <v>42170.0</v>
      </c>
      <c r="B538" s="195">
        <v>0.0</v>
      </c>
      <c r="C538" s="9">
        <f t="shared" si="2"/>
        <v>0</v>
      </c>
      <c r="D538" s="108">
        <f t="shared" si="3"/>
        <v>0</v>
      </c>
      <c r="E538" s="108">
        <f>IF(D538&gt;Collectionstorage!$B$11,Collectionstorage!$B$11,D538)</f>
        <v>0</v>
      </c>
      <c r="F538" s="108">
        <f t="shared" si="4"/>
        <v>0</v>
      </c>
      <c r="G538" s="108">
        <f t="shared" si="11"/>
        <v>28.79</v>
      </c>
      <c r="H538" s="109">
        <f>F538*(1000*9.81*Collectionstorage!$G$11+Collectionstorage!$G$13*Flowrate!$F$10*1000/(2*0.02)*Pump!$B$5^2+10*1000/2*Pump!$B$5^2+Filtration!$B$6*Pump!$B$5)</f>
        <v>0</v>
      </c>
      <c r="I538" s="9">
        <f>(F538*(1000*9.81*Collectionstorage!$G$11+Collectionstorage!$G$13*Flowrate!$F$10*1000/(2*0.02)*Pump!$B$5^2+10*1000/2*Pump!$B$5^2+Filtration!$B$6*Pump!$B$5)) / 0.72</f>
        <v>0</v>
      </c>
      <c r="J538" s="4">
        <f t="shared" si="5"/>
        <v>0</v>
      </c>
      <c r="K538" s="4">
        <f t="shared" si="6"/>
        <v>0</v>
      </c>
      <c r="L538" s="4">
        <f t="shared" si="7"/>
        <v>0</v>
      </c>
      <c r="M538">
        <f t="shared" si="8"/>
        <v>0</v>
      </c>
      <c r="N538" s="2">
        <f>'Disinfection '!$B$4*60*60*24</f>
        <v>4320000</v>
      </c>
      <c r="O538" s="2">
        <f>E538/(Pump!$B$6*60)</f>
        <v>0</v>
      </c>
      <c r="P538" s="4">
        <f t="shared" si="9"/>
        <v>4320000</v>
      </c>
    </row>
    <row r="539">
      <c r="A539" s="194">
        <v>42171.0</v>
      </c>
      <c r="B539" s="195">
        <v>0.0</v>
      </c>
      <c r="C539" s="9">
        <f t="shared" si="2"/>
        <v>0</v>
      </c>
      <c r="D539" s="108">
        <f t="shared" si="3"/>
        <v>0</v>
      </c>
      <c r="E539" s="108">
        <f>IF(D539&gt;Collectionstorage!$B$11,Collectionstorage!$B$11,D539)</f>
        <v>0</v>
      </c>
      <c r="F539" s="108">
        <f t="shared" si="4"/>
        <v>0</v>
      </c>
      <c r="G539" s="108">
        <f t="shared" si="11"/>
        <v>28.26</v>
      </c>
      <c r="H539" s="109">
        <f>F539*(1000*9.81*Collectionstorage!$G$11+Collectionstorage!$G$13*Flowrate!$F$10*1000/(2*0.02)*Pump!$B$5^2+10*1000/2*Pump!$B$5^2+Filtration!$B$6*Pump!$B$5)</f>
        <v>0</v>
      </c>
      <c r="I539" s="9">
        <f>(F539*(1000*9.81*Collectionstorage!$G$11+Collectionstorage!$G$13*Flowrate!$F$10*1000/(2*0.02)*Pump!$B$5^2+10*1000/2*Pump!$B$5^2+Filtration!$B$6*Pump!$B$5)) / 0.72</f>
        <v>0</v>
      </c>
      <c r="J539" s="4">
        <f t="shared" si="5"/>
        <v>0</v>
      </c>
      <c r="K539" s="4">
        <f t="shared" si="6"/>
        <v>0</v>
      </c>
      <c r="L539" s="4">
        <f t="shared" si="7"/>
        <v>0</v>
      </c>
      <c r="M539">
        <f t="shared" si="8"/>
        <v>0</v>
      </c>
      <c r="N539" s="2">
        <f>'Disinfection '!$B$4*60*60*24</f>
        <v>4320000</v>
      </c>
      <c r="O539" s="2">
        <f>E539/(Pump!$B$6*60)</f>
        <v>0</v>
      </c>
      <c r="P539" s="4">
        <f t="shared" si="9"/>
        <v>4320000</v>
      </c>
    </row>
    <row r="540">
      <c r="A540" s="194">
        <v>42172.0</v>
      </c>
      <c r="B540" s="195">
        <v>0.0</v>
      </c>
      <c r="C540" s="9">
        <f t="shared" si="2"/>
        <v>0</v>
      </c>
      <c r="D540" s="108">
        <f t="shared" si="3"/>
        <v>0</v>
      </c>
      <c r="E540" s="108">
        <f>IF(D540&gt;Collectionstorage!$B$11,Collectionstorage!$B$11,D540)</f>
        <v>0</v>
      </c>
      <c r="F540" s="108">
        <f t="shared" si="4"/>
        <v>0</v>
      </c>
      <c r="G540" s="108">
        <f t="shared" si="11"/>
        <v>27.73</v>
      </c>
      <c r="H540" s="109">
        <f>F540*(1000*9.81*Collectionstorage!$G$11+Collectionstorage!$G$13*Flowrate!$F$10*1000/(2*0.02)*Pump!$B$5^2+10*1000/2*Pump!$B$5^2+Filtration!$B$6*Pump!$B$5)</f>
        <v>0</v>
      </c>
      <c r="I540" s="9">
        <f>(F540*(1000*9.81*Collectionstorage!$G$11+Collectionstorage!$G$13*Flowrate!$F$10*1000/(2*0.02)*Pump!$B$5^2+10*1000/2*Pump!$B$5^2+Filtration!$B$6*Pump!$B$5)) / 0.72</f>
        <v>0</v>
      </c>
      <c r="J540" s="4">
        <f t="shared" si="5"/>
        <v>0</v>
      </c>
      <c r="K540" s="4">
        <f t="shared" si="6"/>
        <v>0</v>
      </c>
      <c r="L540" s="4">
        <f t="shared" si="7"/>
        <v>0</v>
      </c>
      <c r="M540">
        <f t="shared" si="8"/>
        <v>0</v>
      </c>
      <c r="N540" s="2">
        <f>'Disinfection '!$B$4*60*60*24</f>
        <v>4320000</v>
      </c>
      <c r="O540" s="2">
        <f>E540/(Pump!$B$6*60)</f>
        <v>0</v>
      </c>
      <c r="P540" s="4">
        <f t="shared" si="9"/>
        <v>4320000</v>
      </c>
    </row>
    <row r="541">
      <c r="A541" s="194">
        <v>42173.0</v>
      </c>
      <c r="B541" s="195">
        <v>7.0</v>
      </c>
      <c r="C541" s="9">
        <f t="shared" si="2"/>
        <v>0.7</v>
      </c>
      <c r="D541" s="108">
        <f t="shared" si="3"/>
        <v>700</v>
      </c>
      <c r="E541" s="108">
        <f>IF(D541&gt;Collectionstorage!$B$11,Collectionstorage!$B$11,D541)</f>
        <v>700</v>
      </c>
      <c r="F541" s="108">
        <f t="shared" si="4"/>
        <v>0.7</v>
      </c>
      <c r="G541" s="108">
        <f t="shared" si="11"/>
        <v>27.9</v>
      </c>
      <c r="H541" s="109">
        <f>F541*(1000*9.81*Collectionstorage!$G$11+Collectionstorage!$G$13*Flowrate!$F$10*1000/(2*0.02)*Pump!$B$5^2+10*1000/2*Pump!$B$5^2+Filtration!$B$6*Pump!$B$5)</f>
        <v>171429.3756</v>
      </c>
      <c r="I541" s="9">
        <f>(F541*(1000*9.81*Collectionstorage!$G$11+Collectionstorage!$G$13*Flowrate!$F$10*1000/(2*0.02)*Pump!$B$5^2+10*1000/2*Pump!$B$5^2+Filtration!$B$6*Pump!$B$5)) / 0.72</f>
        <v>238096.355</v>
      </c>
      <c r="J541" s="4">
        <f t="shared" si="5"/>
        <v>3.5</v>
      </c>
      <c r="K541" s="4">
        <f t="shared" si="6"/>
        <v>7000000</v>
      </c>
      <c r="L541" s="4">
        <f t="shared" si="7"/>
        <v>7</v>
      </c>
      <c r="M541">
        <f t="shared" si="8"/>
        <v>140</v>
      </c>
      <c r="N541" s="2">
        <f>'Disinfection '!$B$4*60*60*24</f>
        <v>4320000</v>
      </c>
      <c r="O541" s="2">
        <f>E541/(Pump!$B$6*60)</f>
        <v>0.4200040299</v>
      </c>
      <c r="P541" s="4">
        <f t="shared" si="9"/>
        <v>4558096.355</v>
      </c>
    </row>
    <row r="542">
      <c r="A542" s="194">
        <v>42174.0</v>
      </c>
      <c r="B542" s="195">
        <v>0.0</v>
      </c>
      <c r="C542" s="9">
        <f t="shared" si="2"/>
        <v>0</v>
      </c>
      <c r="D542" s="108">
        <f t="shared" si="3"/>
        <v>0</v>
      </c>
      <c r="E542" s="108">
        <f>IF(D542&gt;Collectionstorage!$B$11,Collectionstorage!$B$11,D542)</f>
        <v>0</v>
      </c>
      <c r="F542" s="108">
        <f t="shared" si="4"/>
        <v>0</v>
      </c>
      <c r="G542" s="108">
        <f t="shared" si="11"/>
        <v>27.37</v>
      </c>
      <c r="H542" s="109">
        <f>F542*(1000*9.81*Collectionstorage!$G$11+Collectionstorage!$G$13*Flowrate!$F$10*1000/(2*0.02)*Pump!$B$5^2+10*1000/2*Pump!$B$5^2+Filtration!$B$6*Pump!$B$5)</f>
        <v>0</v>
      </c>
      <c r="I542" s="9">
        <f>(F542*(1000*9.81*Collectionstorage!$G$11+Collectionstorage!$G$13*Flowrate!$F$10*1000/(2*0.02)*Pump!$B$5^2+10*1000/2*Pump!$B$5^2+Filtration!$B$6*Pump!$B$5)) / 0.72</f>
        <v>0</v>
      </c>
      <c r="J542" s="4">
        <f t="shared" si="5"/>
        <v>0</v>
      </c>
      <c r="K542" s="4">
        <f t="shared" si="6"/>
        <v>0</v>
      </c>
      <c r="L542" s="4">
        <f t="shared" si="7"/>
        <v>0</v>
      </c>
      <c r="M542">
        <f t="shared" si="8"/>
        <v>0</v>
      </c>
      <c r="N542" s="2">
        <f>'Disinfection '!$B$4*60*60*24</f>
        <v>4320000</v>
      </c>
      <c r="O542" s="2">
        <f>E542/(Pump!$B$6*60)</f>
        <v>0</v>
      </c>
      <c r="P542" s="4">
        <f t="shared" si="9"/>
        <v>4320000</v>
      </c>
    </row>
    <row r="543">
      <c r="A543" s="194">
        <v>42175.0</v>
      </c>
      <c r="B543" s="195">
        <v>0.0</v>
      </c>
      <c r="C543" s="9">
        <f t="shared" si="2"/>
        <v>0</v>
      </c>
      <c r="D543" s="108">
        <f t="shared" si="3"/>
        <v>0</v>
      </c>
      <c r="E543" s="108">
        <f>IF(D543&gt;Collectionstorage!$B$11,Collectionstorage!$B$11,D543)</f>
        <v>0</v>
      </c>
      <c r="F543" s="108">
        <f t="shared" si="4"/>
        <v>0</v>
      </c>
      <c r="G543" s="108">
        <f t="shared" si="11"/>
        <v>26.84</v>
      </c>
      <c r="H543" s="109">
        <f>F543*(1000*9.81*Collectionstorage!$G$11+Collectionstorage!$G$13*Flowrate!$F$10*1000/(2*0.02)*Pump!$B$5^2+10*1000/2*Pump!$B$5^2+Filtration!$B$6*Pump!$B$5)</f>
        <v>0</v>
      </c>
      <c r="I543" s="9">
        <f>(F543*(1000*9.81*Collectionstorage!$G$11+Collectionstorage!$G$13*Flowrate!$F$10*1000/(2*0.02)*Pump!$B$5^2+10*1000/2*Pump!$B$5^2+Filtration!$B$6*Pump!$B$5)) / 0.72</f>
        <v>0</v>
      </c>
      <c r="J543" s="4">
        <f t="shared" si="5"/>
        <v>0</v>
      </c>
      <c r="K543" s="4">
        <f t="shared" si="6"/>
        <v>0</v>
      </c>
      <c r="L543" s="4">
        <f t="shared" si="7"/>
        <v>0</v>
      </c>
      <c r="M543">
        <f t="shared" si="8"/>
        <v>0</v>
      </c>
      <c r="N543" s="2">
        <f>'Disinfection '!$B$4*60*60*24</f>
        <v>4320000</v>
      </c>
      <c r="O543" s="2">
        <f>E543/(Pump!$B$6*60)</f>
        <v>0</v>
      </c>
      <c r="P543" s="4">
        <f t="shared" si="9"/>
        <v>4320000</v>
      </c>
    </row>
    <row r="544">
      <c r="A544" s="194">
        <v>42176.0</v>
      </c>
      <c r="B544" s="195">
        <v>0.0</v>
      </c>
      <c r="C544" s="9">
        <f t="shared" si="2"/>
        <v>0</v>
      </c>
      <c r="D544" s="108">
        <f t="shared" si="3"/>
        <v>0</v>
      </c>
      <c r="E544" s="108">
        <f>IF(D544&gt;Collectionstorage!$B$11,Collectionstorage!$B$11,D544)</f>
        <v>0</v>
      </c>
      <c r="F544" s="108">
        <f t="shared" si="4"/>
        <v>0</v>
      </c>
      <c r="G544" s="108">
        <f t="shared" si="11"/>
        <v>26.31</v>
      </c>
      <c r="H544" s="109">
        <f>F544*(1000*9.81*Collectionstorage!$G$11+Collectionstorage!$G$13*Flowrate!$F$10*1000/(2*0.02)*Pump!$B$5^2+10*1000/2*Pump!$B$5^2+Filtration!$B$6*Pump!$B$5)</f>
        <v>0</v>
      </c>
      <c r="I544" s="9">
        <f>(F544*(1000*9.81*Collectionstorage!$G$11+Collectionstorage!$G$13*Flowrate!$F$10*1000/(2*0.02)*Pump!$B$5^2+10*1000/2*Pump!$B$5^2+Filtration!$B$6*Pump!$B$5)) / 0.72</f>
        <v>0</v>
      </c>
      <c r="J544" s="4">
        <f t="shared" si="5"/>
        <v>0</v>
      </c>
      <c r="K544" s="4">
        <f t="shared" si="6"/>
        <v>0</v>
      </c>
      <c r="L544" s="4">
        <f t="shared" si="7"/>
        <v>0</v>
      </c>
      <c r="M544">
        <f t="shared" si="8"/>
        <v>0</v>
      </c>
      <c r="N544" s="2">
        <f>'Disinfection '!$B$4*60*60*24</f>
        <v>4320000</v>
      </c>
      <c r="O544" s="2">
        <f>E544/(Pump!$B$6*60)</f>
        <v>0</v>
      </c>
      <c r="P544" s="4">
        <f t="shared" si="9"/>
        <v>4320000</v>
      </c>
    </row>
    <row r="545">
      <c r="A545" s="194">
        <v>42177.0</v>
      </c>
      <c r="B545" s="195">
        <v>0.0</v>
      </c>
      <c r="C545" s="9">
        <f t="shared" si="2"/>
        <v>0</v>
      </c>
      <c r="D545" s="108">
        <f t="shared" si="3"/>
        <v>0</v>
      </c>
      <c r="E545" s="108">
        <f>IF(D545&gt;Collectionstorage!$B$11,Collectionstorage!$B$11,D545)</f>
        <v>0</v>
      </c>
      <c r="F545" s="108">
        <f t="shared" si="4"/>
        <v>0</v>
      </c>
      <c r="G545" s="108">
        <f t="shared" si="11"/>
        <v>25.78</v>
      </c>
      <c r="H545" s="109">
        <f>F545*(1000*9.81*Collectionstorage!$G$11+Collectionstorage!$G$13*Flowrate!$F$10*1000/(2*0.02)*Pump!$B$5^2+10*1000/2*Pump!$B$5^2+Filtration!$B$6*Pump!$B$5)</f>
        <v>0</v>
      </c>
      <c r="I545" s="9">
        <f>(F545*(1000*9.81*Collectionstorage!$G$11+Collectionstorage!$G$13*Flowrate!$F$10*1000/(2*0.02)*Pump!$B$5^2+10*1000/2*Pump!$B$5^2+Filtration!$B$6*Pump!$B$5)) / 0.72</f>
        <v>0</v>
      </c>
      <c r="J545" s="4">
        <f t="shared" si="5"/>
        <v>0</v>
      </c>
      <c r="K545" s="4">
        <f t="shared" si="6"/>
        <v>0</v>
      </c>
      <c r="L545" s="4">
        <f t="shared" si="7"/>
        <v>0</v>
      </c>
      <c r="M545">
        <f t="shared" si="8"/>
        <v>0</v>
      </c>
      <c r="N545" s="2">
        <f>'Disinfection '!$B$4*60*60*24</f>
        <v>4320000</v>
      </c>
      <c r="O545" s="2">
        <f>E545/(Pump!$B$6*60)</f>
        <v>0</v>
      </c>
      <c r="P545" s="4">
        <f t="shared" si="9"/>
        <v>4320000</v>
      </c>
    </row>
    <row r="546">
      <c r="A546" s="194">
        <v>42178.0</v>
      </c>
      <c r="B546" s="195">
        <v>1.4</v>
      </c>
      <c r="C546" s="9">
        <f t="shared" si="2"/>
        <v>0.14</v>
      </c>
      <c r="D546" s="108">
        <f t="shared" si="3"/>
        <v>140</v>
      </c>
      <c r="E546" s="108">
        <f>IF(D546&gt;Collectionstorage!$B$11,Collectionstorage!$B$11,D546)</f>
        <v>140</v>
      </c>
      <c r="F546" s="108">
        <f t="shared" si="4"/>
        <v>0.14</v>
      </c>
      <c r="G546" s="108">
        <f t="shared" si="11"/>
        <v>25.39</v>
      </c>
      <c r="H546" s="109">
        <f>F546*(1000*9.81*Collectionstorage!$G$11+Collectionstorage!$G$13*Flowrate!$F$10*1000/(2*0.02)*Pump!$B$5^2+10*1000/2*Pump!$B$5^2+Filtration!$B$6*Pump!$B$5)</f>
        <v>34285.87512</v>
      </c>
      <c r="I546" s="9">
        <f>(F546*(1000*9.81*Collectionstorage!$G$11+Collectionstorage!$G$13*Flowrate!$F$10*1000/(2*0.02)*Pump!$B$5^2+10*1000/2*Pump!$B$5^2+Filtration!$B$6*Pump!$B$5)) / 0.72</f>
        <v>47619.271</v>
      </c>
      <c r="J546" s="4">
        <f t="shared" si="5"/>
        <v>0.7</v>
      </c>
      <c r="K546" s="4">
        <f t="shared" si="6"/>
        <v>1400000</v>
      </c>
      <c r="L546" s="4">
        <f t="shared" si="7"/>
        <v>1.4</v>
      </c>
      <c r="M546">
        <f t="shared" si="8"/>
        <v>28</v>
      </c>
      <c r="N546" s="2">
        <f>'Disinfection '!$B$4*60*60*24</f>
        <v>4320000</v>
      </c>
      <c r="O546" s="2">
        <f>E546/(Pump!$B$6*60)</f>
        <v>0.08400080598</v>
      </c>
      <c r="P546" s="4">
        <f t="shared" si="9"/>
        <v>4367619.271</v>
      </c>
    </row>
    <row r="547">
      <c r="A547" s="194">
        <v>42179.0</v>
      </c>
      <c r="B547" s="195">
        <v>13.4</v>
      </c>
      <c r="C547" s="9">
        <f t="shared" si="2"/>
        <v>1.34</v>
      </c>
      <c r="D547" s="108">
        <f t="shared" si="3"/>
        <v>1340</v>
      </c>
      <c r="E547" s="108">
        <f>IF(D547&gt;Collectionstorage!$B$11,Collectionstorage!$B$11,D547)</f>
        <v>1340</v>
      </c>
      <c r="F547" s="108">
        <f t="shared" si="4"/>
        <v>1.34</v>
      </c>
      <c r="G547" s="108">
        <f t="shared" si="11"/>
        <v>26.2</v>
      </c>
      <c r="H547" s="109">
        <f>F547*(1000*9.81*Collectionstorage!$G$11+Collectionstorage!$G$13*Flowrate!$F$10*1000/(2*0.02)*Pump!$B$5^2+10*1000/2*Pump!$B$5^2+Filtration!$B$6*Pump!$B$5)</f>
        <v>328164.8047</v>
      </c>
      <c r="I547" s="9">
        <f>(F547*(1000*9.81*Collectionstorage!$G$11+Collectionstorage!$G$13*Flowrate!$F$10*1000/(2*0.02)*Pump!$B$5^2+10*1000/2*Pump!$B$5^2+Filtration!$B$6*Pump!$B$5)) / 0.72</f>
        <v>455784.451</v>
      </c>
      <c r="J547" s="4">
        <f t="shared" si="5"/>
        <v>6.7</v>
      </c>
      <c r="K547" s="4">
        <f t="shared" si="6"/>
        <v>13400000</v>
      </c>
      <c r="L547" s="4">
        <f t="shared" si="7"/>
        <v>13.4</v>
      </c>
      <c r="M547">
        <f t="shared" si="8"/>
        <v>268</v>
      </c>
      <c r="N547" s="2">
        <f>'Disinfection '!$B$4*60*60*24</f>
        <v>4320000</v>
      </c>
      <c r="O547" s="2">
        <f>E547/(Pump!$B$6*60)</f>
        <v>0.8040077144</v>
      </c>
      <c r="P547" s="4">
        <f t="shared" si="9"/>
        <v>4775784.451</v>
      </c>
    </row>
    <row r="548">
      <c r="A548" s="194">
        <v>42180.0</v>
      </c>
      <c r="B548" s="195">
        <v>4.0</v>
      </c>
      <c r="C548" s="9">
        <f t="shared" si="2"/>
        <v>0.4</v>
      </c>
      <c r="D548" s="108">
        <f t="shared" si="3"/>
        <v>400</v>
      </c>
      <c r="E548" s="108">
        <f>IF(D548&gt;Collectionstorage!$B$11,Collectionstorage!$B$11,D548)</f>
        <v>400</v>
      </c>
      <c r="F548" s="108">
        <f t="shared" si="4"/>
        <v>0.4</v>
      </c>
      <c r="G548" s="108">
        <f t="shared" si="11"/>
        <v>26.07</v>
      </c>
      <c r="H548" s="109">
        <f>F548*(1000*9.81*Collectionstorage!$G$11+Collectionstorage!$G$13*Flowrate!$F$10*1000/(2*0.02)*Pump!$B$5^2+10*1000/2*Pump!$B$5^2+Filtration!$B$6*Pump!$B$5)</f>
        <v>97959.64321</v>
      </c>
      <c r="I548" s="9">
        <f>(F548*(1000*9.81*Collectionstorage!$G$11+Collectionstorage!$G$13*Flowrate!$F$10*1000/(2*0.02)*Pump!$B$5^2+10*1000/2*Pump!$B$5^2+Filtration!$B$6*Pump!$B$5)) / 0.72</f>
        <v>136055.06</v>
      </c>
      <c r="J548" s="4">
        <f t="shared" si="5"/>
        <v>2</v>
      </c>
      <c r="K548" s="4">
        <f t="shared" si="6"/>
        <v>4000000</v>
      </c>
      <c r="L548" s="4">
        <f t="shared" si="7"/>
        <v>4</v>
      </c>
      <c r="M548">
        <f t="shared" si="8"/>
        <v>80</v>
      </c>
      <c r="N548" s="2">
        <f>'Disinfection '!$B$4*60*60*24</f>
        <v>4320000</v>
      </c>
      <c r="O548" s="2">
        <f>E548/(Pump!$B$6*60)</f>
        <v>0.2400023028</v>
      </c>
      <c r="P548" s="4">
        <f t="shared" si="9"/>
        <v>4456055.06</v>
      </c>
    </row>
    <row r="549">
      <c r="A549" s="194">
        <v>42181.0</v>
      </c>
      <c r="B549" s="195">
        <v>0.0</v>
      </c>
      <c r="C549" s="9">
        <f t="shared" si="2"/>
        <v>0</v>
      </c>
      <c r="D549" s="108">
        <f t="shared" si="3"/>
        <v>0</v>
      </c>
      <c r="E549" s="108">
        <f>IF(D549&gt;Collectionstorage!$B$11,Collectionstorage!$B$11,D549)</f>
        <v>0</v>
      </c>
      <c r="F549" s="108">
        <f t="shared" si="4"/>
        <v>0</v>
      </c>
      <c r="G549" s="108">
        <f t="shared" si="11"/>
        <v>25.54</v>
      </c>
      <c r="H549" s="109">
        <f>F549*(1000*9.81*Collectionstorage!$G$11+Collectionstorage!$G$13*Flowrate!$F$10*1000/(2*0.02)*Pump!$B$5^2+10*1000/2*Pump!$B$5^2+Filtration!$B$6*Pump!$B$5)</f>
        <v>0</v>
      </c>
      <c r="I549" s="9">
        <f>(F549*(1000*9.81*Collectionstorage!$G$11+Collectionstorage!$G$13*Flowrate!$F$10*1000/(2*0.02)*Pump!$B$5^2+10*1000/2*Pump!$B$5^2+Filtration!$B$6*Pump!$B$5)) / 0.72</f>
        <v>0</v>
      </c>
      <c r="J549" s="4">
        <f t="shared" si="5"/>
        <v>0</v>
      </c>
      <c r="K549" s="4">
        <f t="shared" si="6"/>
        <v>0</v>
      </c>
      <c r="L549" s="4">
        <f t="shared" si="7"/>
        <v>0</v>
      </c>
      <c r="M549">
        <f t="shared" si="8"/>
        <v>0</v>
      </c>
      <c r="N549" s="2">
        <f>'Disinfection '!$B$4*60*60*24</f>
        <v>4320000</v>
      </c>
      <c r="O549" s="2">
        <f>E549/(Pump!$B$6*60)</f>
        <v>0</v>
      </c>
      <c r="P549" s="4">
        <f t="shared" si="9"/>
        <v>4320000</v>
      </c>
    </row>
    <row r="550">
      <c r="A550" s="194">
        <v>42182.0</v>
      </c>
      <c r="B550" s="195">
        <v>0.0</v>
      </c>
      <c r="C550" s="9">
        <f t="shared" si="2"/>
        <v>0</v>
      </c>
      <c r="D550" s="108">
        <f t="shared" si="3"/>
        <v>0</v>
      </c>
      <c r="E550" s="108">
        <f>IF(D550&gt;Collectionstorage!$B$11,Collectionstorage!$B$11,D550)</f>
        <v>0</v>
      </c>
      <c r="F550" s="108">
        <f t="shared" si="4"/>
        <v>0</v>
      </c>
      <c r="G550" s="108">
        <f t="shared" si="11"/>
        <v>25.01</v>
      </c>
      <c r="H550" s="109">
        <f>F550*(1000*9.81*Collectionstorage!$G$11+Collectionstorage!$G$13*Flowrate!$F$10*1000/(2*0.02)*Pump!$B$5^2+10*1000/2*Pump!$B$5^2+Filtration!$B$6*Pump!$B$5)</f>
        <v>0</v>
      </c>
      <c r="I550" s="9">
        <f>(F550*(1000*9.81*Collectionstorage!$G$11+Collectionstorage!$G$13*Flowrate!$F$10*1000/(2*0.02)*Pump!$B$5^2+10*1000/2*Pump!$B$5^2+Filtration!$B$6*Pump!$B$5)) / 0.72</f>
        <v>0</v>
      </c>
      <c r="J550" s="4">
        <f t="shared" si="5"/>
        <v>0</v>
      </c>
      <c r="K550" s="4">
        <f t="shared" si="6"/>
        <v>0</v>
      </c>
      <c r="L550" s="4">
        <f t="shared" si="7"/>
        <v>0</v>
      </c>
      <c r="M550">
        <f t="shared" si="8"/>
        <v>0</v>
      </c>
      <c r="N550" s="2">
        <f>'Disinfection '!$B$4*60*60*24</f>
        <v>4320000</v>
      </c>
      <c r="O550" s="2">
        <f>E550/(Pump!$B$6*60)</f>
        <v>0</v>
      </c>
      <c r="P550" s="4">
        <f t="shared" si="9"/>
        <v>4320000</v>
      </c>
    </row>
    <row r="551">
      <c r="A551" s="194">
        <v>42183.0</v>
      </c>
      <c r="B551" s="195">
        <v>0.0</v>
      </c>
      <c r="C551" s="9">
        <f t="shared" si="2"/>
        <v>0</v>
      </c>
      <c r="D551" s="108">
        <f t="shared" si="3"/>
        <v>0</v>
      </c>
      <c r="E551" s="108">
        <f>IF(D551&gt;Collectionstorage!$B$11,Collectionstorage!$B$11,D551)</f>
        <v>0</v>
      </c>
      <c r="F551" s="108">
        <f t="shared" si="4"/>
        <v>0</v>
      </c>
      <c r="G551" s="108">
        <f t="shared" si="11"/>
        <v>24.48</v>
      </c>
      <c r="H551" s="109">
        <f>F551*(1000*9.81*Collectionstorage!$G$11+Collectionstorage!$G$13*Flowrate!$F$10*1000/(2*0.02)*Pump!$B$5^2+10*1000/2*Pump!$B$5^2+Filtration!$B$6*Pump!$B$5)</f>
        <v>0</v>
      </c>
      <c r="I551" s="9">
        <f>(F551*(1000*9.81*Collectionstorage!$G$11+Collectionstorage!$G$13*Flowrate!$F$10*1000/(2*0.02)*Pump!$B$5^2+10*1000/2*Pump!$B$5^2+Filtration!$B$6*Pump!$B$5)) / 0.72</f>
        <v>0</v>
      </c>
      <c r="J551" s="4">
        <f t="shared" si="5"/>
        <v>0</v>
      </c>
      <c r="K551" s="4">
        <f t="shared" si="6"/>
        <v>0</v>
      </c>
      <c r="L551" s="4">
        <f t="shared" si="7"/>
        <v>0</v>
      </c>
      <c r="M551">
        <f t="shared" si="8"/>
        <v>0</v>
      </c>
      <c r="N551" s="2">
        <f>'Disinfection '!$B$4*60*60*24</f>
        <v>4320000</v>
      </c>
      <c r="O551" s="2">
        <f>E551/(Pump!$B$6*60)</f>
        <v>0</v>
      </c>
      <c r="P551" s="4">
        <f t="shared" si="9"/>
        <v>4320000</v>
      </c>
    </row>
    <row r="552">
      <c r="A552" s="194">
        <v>42184.0</v>
      </c>
      <c r="B552" s="195">
        <v>0.0</v>
      </c>
      <c r="C552" s="9">
        <f t="shared" si="2"/>
        <v>0</v>
      </c>
      <c r="D552" s="108">
        <f t="shared" si="3"/>
        <v>0</v>
      </c>
      <c r="E552" s="108">
        <f>IF(D552&gt;Collectionstorage!$B$11,Collectionstorage!$B$11,D552)</f>
        <v>0</v>
      </c>
      <c r="F552" s="108">
        <f t="shared" si="4"/>
        <v>0</v>
      </c>
      <c r="G552" s="108">
        <f t="shared" si="11"/>
        <v>23.95</v>
      </c>
      <c r="H552" s="109">
        <f>F552*(1000*9.81*Collectionstorage!$G$11+Collectionstorage!$G$13*Flowrate!$F$10*1000/(2*0.02)*Pump!$B$5^2+10*1000/2*Pump!$B$5^2+Filtration!$B$6*Pump!$B$5)</f>
        <v>0</v>
      </c>
      <c r="I552" s="9">
        <f>(F552*(1000*9.81*Collectionstorage!$G$11+Collectionstorage!$G$13*Flowrate!$F$10*1000/(2*0.02)*Pump!$B$5^2+10*1000/2*Pump!$B$5^2+Filtration!$B$6*Pump!$B$5)) / 0.72</f>
        <v>0</v>
      </c>
      <c r="J552" s="4">
        <f t="shared" si="5"/>
        <v>0</v>
      </c>
      <c r="K552" s="4">
        <f t="shared" si="6"/>
        <v>0</v>
      </c>
      <c r="L552" s="4">
        <f t="shared" si="7"/>
        <v>0</v>
      </c>
      <c r="M552">
        <f t="shared" si="8"/>
        <v>0</v>
      </c>
      <c r="N552" s="2">
        <f>'Disinfection '!$B$4*60*60*24</f>
        <v>4320000</v>
      </c>
      <c r="O552" s="2">
        <f>E552/(Pump!$B$6*60)</f>
        <v>0</v>
      </c>
      <c r="P552" s="4">
        <f t="shared" si="9"/>
        <v>4320000</v>
      </c>
    </row>
    <row r="553">
      <c r="A553" s="194">
        <v>42185.0</v>
      </c>
      <c r="B553" s="195">
        <v>0.0</v>
      </c>
      <c r="C553" s="9">
        <f t="shared" si="2"/>
        <v>0</v>
      </c>
      <c r="D553" s="108">
        <f t="shared" si="3"/>
        <v>0</v>
      </c>
      <c r="E553" s="108">
        <f>IF(D553&gt;Collectionstorage!$B$11,Collectionstorage!$B$11,D553)</f>
        <v>0</v>
      </c>
      <c r="F553" s="108">
        <f t="shared" si="4"/>
        <v>0</v>
      </c>
      <c r="G553" s="108">
        <f t="shared" si="11"/>
        <v>23.42</v>
      </c>
      <c r="H553" s="109">
        <f>F553*(1000*9.81*Collectionstorage!$G$11+Collectionstorage!$G$13*Flowrate!$F$10*1000/(2*0.02)*Pump!$B$5^2+10*1000/2*Pump!$B$5^2+Filtration!$B$6*Pump!$B$5)</f>
        <v>0</v>
      </c>
      <c r="I553" s="9">
        <f>(F553*(1000*9.81*Collectionstorage!$G$11+Collectionstorage!$G$13*Flowrate!$F$10*1000/(2*0.02)*Pump!$B$5^2+10*1000/2*Pump!$B$5^2+Filtration!$B$6*Pump!$B$5)) / 0.72</f>
        <v>0</v>
      </c>
      <c r="J553" s="4">
        <f t="shared" si="5"/>
        <v>0</v>
      </c>
      <c r="K553" s="4">
        <f t="shared" si="6"/>
        <v>0</v>
      </c>
      <c r="L553" s="4">
        <f t="shared" si="7"/>
        <v>0</v>
      </c>
      <c r="M553">
        <f t="shared" si="8"/>
        <v>0</v>
      </c>
      <c r="N553" s="2">
        <f>'Disinfection '!$B$4*60*60*24</f>
        <v>4320000</v>
      </c>
      <c r="O553" s="2">
        <f>E553/(Pump!$B$6*60)</f>
        <v>0</v>
      </c>
      <c r="P553" s="4">
        <f t="shared" si="9"/>
        <v>4320000</v>
      </c>
    </row>
    <row r="554">
      <c r="A554" s="194">
        <v>42186.0</v>
      </c>
      <c r="B554" s="195">
        <v>0.0</v>
      </c>
      <c r="C554" s="9">
        <f t="shared" si="2"/>
        <v>0</v>
      </c>
      <c r="D554" s="108">
        <f t="shared" si="3"/>
        <v>0</v>
      </c>
      <c r="E554" s="108">
        <f>IF(D554&gt;Collectionstorage!$B$11,Collectionstorage!$B$11,D554)</f>
        <v>0</v>
      </c>
      <c r="F554" s="108">
        <f t="shared" si="4"/>
        <v>0</v>
      </c>
      <c r="G554" s="108">
        <f t="shared" si="11"/>
        <v>22.89</v>
      </c>
      <c r="H554" s="109">
        <f>F554*(1000*9.81*Collectionstorage!$G$11+Collectionstorage!$G$13*Flowrate!$F$10*1000/(2*0.02)*Pump!$B$5^2+10*1000/2*Pump!$B$5^2+Filtration!$B$6*Pump!$B$5)</f>
        <v>0</v>
      </c>
      <c r="I554" s="9">
        <f>(F554*(1000*9.81*Collectionstorage!$G$11+Collectionstorage!$G$13*Flowrate!$F$10*1000/(2*0.02)*Pump!$B$5^2+10*1000/2*Pump!$B$5^2+Filtration!$B$6*Pump!$B$5)) / 0.72</f>
        <v>0</v>
      </c>
      <c r="J554" s="4">
        <f t="shared" si="5"/>
        <v>0</v>
      </c>
      <c r="K554" s="4">
        <f t="shared" si="6"/>
        <v>0</v>
      </c>
      <c r="L554" s="4">
        <f t="shared" si="7"/>
        <v>0</v>
      </c>
      <c r="M554">
        <f t="shared" si="8"/>
        <v>0</v>
      </c>
      <c r="N554" s="2">
        <f>'Disinfection '!$B$4*60*60*24</f>
        <v>4320000</v>
      </c>
      <c r="O554" s="2">
        <f>E554/(Pump!$B$6*60)</f>
        <v>0</v>
      </c>
      <c r="P554" s="4">
        <f t="shared" si="9"/>
        <v>4320000</v>
      </c>
    </row>
    <row r="555">
      <c r="A555" s="194">
        <v>42187.0</v>
      </c>
      <c r="B555" s="195">
        <v>0.0</v>
      </c>
      <c r="C555" s="9">
        <f t="shared" si="2"/>
        <v>0</v>
      </c>
      <c r="D555" s="108">
        <f t="shared" si="3"/>
        <v>0</v>
      </c>
      <c r="E555" s="108">
        <f>IF(D555&gt;Collectionstorage!$B$11,Collectionstorage!$B$11,D555)</f>
        <v>0</v>
      </c>
      <c r="F555" s="108">
        <f t="shared" si="4"/>
        <v>0</v>
      </c>
      <c r="G555" s="108">
        <f t="shared" si="11"/>
        <v>22.36</v>
      </c>
      <c r="H555" s="109">
        <f>F555*(1000*9.81*Collectionstorage!$G$11+Collectionstorage!$G$13*Flowrate!$F$10*1000/(2*0.02)*Pump!$B$5^2+10*1000/2*Pump!$B$5^2+Filtration!$B$6*Pump!$B$5)</f>
        <v>0</v>
      </c>
      <c r="I555" s="9">
        <f>(F555*(1000*9.81*Collectionstorage!$G$11+Collectionstorage!$G$13*Flowrate!$F$10*1000/(2*0.02)*Pump!$B$5^2+10*1000/2*Pump!$B$5^2+Filtration!$B$6*Pump!$B$5)) / 0.72</f>
        <v>0</v>
      </c>
      <c r="J555" s="4">
        <f t="shared" si="5"/>
        <v>0</v>
      </c>
      <c r="K555" s="4">
        <f t="shared" si="6"/>
        <v>0</v>
      </c>
      <c r="L555" s="4">
        <f t="shared" si="7"/>
        <v>0</v>
      </c>
      <c r="M555">
        <f t="shared" si="8"/>
        <v>0</v>
      </c>
      <c r="N555" s="2">
        <f>'Disinfection '!$B$4*60*60*24</f>
        <v>4320000</v>
      </c>
      <c r="O555" s="2">
        <f>E555/(Pump!$B$6*60)</f>
        <v>0</v>
      </c>
      <c r="P555" s="4">
        <f t="shared" si="9"/>
        <v>4320000</v>
      </c>
    </row>
    <row r="556">
      <c r="A556" s="194">
        <v>42188.0</v>
      </c>
      <c r="B556" s="195">
        <v>0.0</v>
      </c>
      <c r="C556" s="9">
        <f t="shared" si="2"/>
        <v>0</v>
      </c>
      <c r="D556" s="108">
        <f t="shared" si="3"/>
        <v>0</v>
      </c>
      <c r="E556" s="108">
        <f>IF(D556&gt;Collectionstorage!$B$11,Collectionstorage!$B$11,D556)</f>
        <v>0</v>
      </c>
      <c r="F556" s="108">
        <f t="shared" si="4"/>
        <v>0</v>
      </c>
      <c r="G556" s="108">
        <f t="shared" si="11"/>
        <v>21.83</v>
      </c>
      <c r="H556" s="109">
        <f>F556*(1000*9.81*Collectionstorage!$G$11+Collectionstorage!$G$13*Flowrate!$F$10*1000/(2*0.02)*Pump!$B$5^2+10*1000/2*Pump!$B$5^2+Filtration!$B$6*Pump!$B$5)</f>
        <v>0</v>
      </c>
      <c r="I556" s="9">
        <f>(F556*(1000*9.81*Collectionstorage!$G$11+Collectionstorage!$G$13*Flowrate!$F$10*1000/(2*0.02)*Pump!$B$5^2+10*1000/2*Pump!$B$5^2+Filtration!$B$6*Pump!$B$5)) / 0.72</f>
        <v>0</v>
      </c>
      <c r="J556" s="4">
        <f t="shared" si="5"/>
        <v>0</v>
      </c>
      <c r="K556" s="4">
        <f t="shared" si="6"/>
        <v>0</v>
      </c>
      <c r="L556" s="4">
        <f t="shared" si="7"/>
        <v>0</v>
      </c>
      <c r="M556">
        <f t="shared" si="8"/>
        <v>0</v>
      </c>
      <c r="N556" s="2">
        <f>'Disinfection '!$B$4*60*60*24</f>
        <v>4320000</v>
      </c>
      <c r="O556" s="2">
        <f>E556/(Pump!$B$6*60)</f>
        <v>0</v>
      </c>
      <c r="P556" s="4">
        <f t="shared" si="9"/>
        <v>4320000</v>
      </c>
    </row>
    <row r="557">
      <c r="A557" s="194">
        <v>42189.0</v>
      </c>
      <c r="B557" s="195">
        <v>0.0</v>
      </c>
      <c r="C557" s="9">
        <f t="shared" si="2"/>
        <v>0</v>
      </c>
      <c r="D557" s="108">
        <f t="shared" si="3"/>
        <v>0</v>
      </c>
      <c r="E557" s="108">
        <f>IF(D557&gt;Collectionstorage!$B$11,Collectionstorage!$B$11,D557)</f>
        <v>0</v>
      </c>
      <c r="F557" s="108">
        <f t="shared" si="4"/>
        <v>0</v>
      </c>
      <c r="G557" s="108">
        <f t="shared" si="11"/>
        <v>21.3</v>
      </c>
      <c r="H557" s="109">
        <f>F557*(1000*9.81*Collectionstorage!$G$11+Collectionstorage!$G$13*Flowrate!$F$10*1000/(2*0.02)*Pump!$B$5^2+10*1000/2*Pump!$B$5^2+Filtration!$B$6*Pump!$B$5)</f>
        <v>0</v>
      </c>
      <c r="I557" s="9">
        <f>(F557*(1000*9.81*Collectionstorage!$G$11+Collectionstorage!$G$13*Flowrate!$F$10*1000/(2*0.02)*Pump!$B$5^2+10*1000/2*Pump!$B$5^2+Filtration!$B$6*Pump!$B$5)) / 0.72</f>
        <v>0</v>
      </c>
      <c r="J557" s="4">
        <f t="shared" si="5"/>
        <v>0</v>
      </c>
      <c r="K557" s="4">
        <f t="shared" si="6"/>
        <v>0</v>
      </c>
      <c r="L557" s="4">
        <f t="shared" si="7"/>
        <v>0</v>
      </c>
      <c r="M557">
        <f t="shared" si="8"/>
        <v>0</v>
      </c>
      <c r="N557" s="2">
        <f>'Disinfection '!$B$4*60*60*24</f>
        <v>4320000</v>
      </c>
      <c r="O557" s="2">
        <f>E557/(Pump!$B$6*60)</f>
        <v>0</v>
      </c>
      <c r="P557" s="4">
        <f t="shared" si="9"/>
        <v>4320000</v>
      </c>
    </row>
    <row r="558">
      <c r="A558" s="194">
        <v>42190.0</v>
      </c>
      <c r="B558" s="195">
        <v>0.0</v>
      </c>
      <c r="C558" s="9">
        <f t="shared" si="2"/>
        <v>0</v>
      </c>
      <c r="D558" s="108">
        <f t="shared" si="3"/>
        <v>0</v>
      </c>
      <c r="E558" s="108">
        <f>IF(D558&gt;Collectionstorage!$B$11,Collectionstorage!$B$11,D558)</f>
        <v>0</v>
      </c>
      <c r="F558" s="108">
        <f t="shared" si="4"/>
        <v>0</v>
      </c>
      <c r="G558" s="108">
        <f t="shared" si="11"/>
        <v>20.77</v>
      </c>
      <c r="H558" s="109">
        <f>F558*(1000*9.81*Collectionstorage!$G$11+Collectionstorage!$G$13*Flowrate!$F$10*1000/(2*0.02)*Pump!$B$5^2+10*1000/2*Pump!$B$5^2+Filtration!$B$6*Pump!$B$5)</f>
        <v>0</v>
      </c>
      <c r="I558" s="9">
        <f>(F558*(1000*9.81*Collectionstorage!$G$11+Collectionstorage!$G$13*Flowrate!$F$10*1000/(2*0.02)*Pump!$B$5^2+10*1000/2*Pump!$B$5^2+Filtration!$B$6*Pump!$B$5)) / 0.72</f>
        <v>0</v>
      </c>
      <c r="J558" s="4">
        <f t="shared" si="5"/>
        <v>0</v>
      </c>
      <c r="K558" s="4">
        <f t="shared" si="6"/>
        <v>0</v>
      </c>
      <c r="L558" s="4">
        <f t="shared" si="7"/>
        <v>0</v>
      </c>
      <c r="M558">
        <f t="shared" si="8"/>
        <v>0</v>
      </c>
      <c r="N558" s="2">
        <f>'Disinfection '!$B$4*60*60*24</f>
        <v>4320000</v>
      </c>
      <c r="O558" s="2">
        <f>E558/(Pump!$B$6*60)</f>
        <v>0</v>
      </c>
      <c r="P558" s="4">
        <f t="shared" si="9"/>
        <v>4320000</v>
      </c>
    </row>
    <row r="559">
      <c r="A559" s="194">
        <v>42191.0</v>
      </c>
      <c r="B559" s="195">
        <v>0.0</v>
      </c>
      <c r="C559" s="9">
        <f t="shared" si="2"/>
        <v>0</v>
      </c>
      <c r="D559" s="108">
        <f t="shared" si="3"/>
        <v>0</v>
      </c>
      <c r="E559" s="108">
        <f>IF(D559&gt;Collectionstorage!$B$11,Collectionstorage!$B$11,D559)</f>
        <v>0</v>
      </c>
      <c r="F559" s="108">
        <f t="shared" si="4"/>
        <v>0</v>
      </c>
      <c r="G559" s="108">
        <f t="shared" si="11"/>
        <v>20.24</v>
      </c>
      <c r="H559" s="109">
        <f>F559*(1000*9.81*Collectionstorage!$G$11+Collectionstorage!$G$13*Flowrate!$F$10*1000/(2*0.02)*Pump!$B$5^2+10*1000/2*Pump!$B$5^2+Filtration!$B$6*Pump!$B$5)</f>
        <v>0</v>
      </c>
      <c r="I559" s="9">
        <f>(F559*(1000*9.81*Collectionstorage!$G$11+Collectionstorage!$G$13*Flowrate!$F$10*1000/(2*0.02)*Pump!$B$5^2+10*1000/2*Pump!$B$5^2+Filtration!$B$6*Pump!$B$5)) / 0.72</f>
        <v>0</v>
      </c>
      <c r="J559" s="4">
        <f t="shared" si="5"/>
        <v>0</v>
      </c>
      <c r="K559" s="4">
        <f t="shared" si="6"/>
        <v>0</v>
      </c>
      <c r="L559" s="4">
        <f t="shared" si="7"/>
        <v>0</v>
      </c>
      <c r="M559">
        <f t="shared" si="8"/>
        <v>0</v>
      </c>
      <c r="N559" s="2">
        <f>'Disinfection '!$B$4*60*60*24</f>
        <v>4320000</v>
      </c>
      <c r="O559" s="2">
        <f>E559/(Pump!$B$6*60)</f>
        <v>0</v>
      </c>
      <c r="P559" s="4">
        <f t="shared" si="9"/>
        <v>4320000</v>
      </c>
    </row>
    <row r="560">
      <c r="A560" s="194">
        <v>42192.0</v>
      </c>
      <c r="B560" s="195">
        <v>0.2</v>
      </c>
      <c r="C560" s="9">
        <f t="shared" si="2"/>
        <v>0.02</v>
      </c>
      <c r="D560" s="108">
        <f t="shared" si="3"/>
        <v>20</v>
      </c>
      <c r="E560" s="108">
        <f>IF(D560&gt;Collectionstorage!$B$11,Collectionstorage!$B$11,D560)</f>
        <v>20</v>
      </c>
      <c r="F560" s="108">
        <f t="shared" si="4"/>
        <v>0.02</v>
      </c>
      <c r="G560" s="108">
        <f t="shared" si="11"/>
        <v>19.73</v>
      </c>
      <c r="H560" s="109">
        <f>F560*(1000*9.81*Collectionstorage!$G$11+Collectionstorage!$G$13*Flowrate!$F$10*1000/(2*0.02)*Pump!$B$5^2+10*1000/2*Pump!$B$5^2+Filtration!$B$6*Pump!$B$5)</f>
        <v>4897.98216</v>
      </c>
      <c r="I560" s="9">
        <f>(F560*(1000*9.81*Collectionstorage!$G$11+Collectionstorage!$G$13*Flowrate!$F$10*1000/(2*0.02)*Pump!$B$5^2+10*1000/2*Pump!$B$5^2+Filtration!$B$6*Pump!$B$5)) / 0.72</f>
        <v>6802.753001</v>
      </c>
      <c r="J560" s="4">
        <f t="shared" si="5"/>
        <v>0.1</v>
      </c>
      <c r="K560" s="4">
        <f t="shared" si="6"/>
        <v>200000</v>
      </c>
      <c r="L560" s="4">
        <f t="shared" si="7"/>
        <v>0.2</v>
      </c>
      <c r="M560">
        <f t="shared" si="8"/>
        <v>4</v>
      </c>
      <c r="N560" s="2">
        <f>'Disinfection '!$B$4*60*60*24</f>
        <v>4320000</v>
      </c>
      <c r="O560" s="2">
        <f>E560/(Pump!$B$6*60)</f>
        <v>0.01200011514</v>
      </c>
      <c r="P560" s="4">
        <f t="shared" si="9"/>
        <v>4326802.753</v>
      </c>
    </row>
    <row r="561">
      <c r="A561" s="194">
        <v>42193.0</v>
      </c>
      <c r="B561" s="195">
        <v>0.0</v>
      </c>
      <c r="C561" s="9">
        <f t="shared" si="2"/>
        <v>0</v>
      </c>
      <c r="D561" s="108">
        <f t="shared" si="3"/>
        <v>0</v>
      </c>
      <c r="E561" s="108">
        <f>IF(D561&gt;Collectionstorage!$B$11,Collectionstorage!$B$11,D561)</f>
        <v>0</v>
      </c>
      <c r="F561" s="108">
        <f t="shared" si="4"/>
        <v>0</v>
      </c>
      <c r="G561" s="108">
        <f t="shared" si="11"/>
        <v>19.2</v>
      </c>
      <c r="H561" s="109">
        <f>F561*(1000*9.81*Collectionstorage!$G$11+Collectionstorage!$G$13*Flowrate!$F$10*1000/(2*0.02)*Pump!$B$5^2+10*1000/2*Pump!$B$5^2+Filtration!$B$6*Pump!$B$5)</f>
        <v>0</v>
      </c>
      <c r="I561" s="9">
        <f>(F561*(1000*9.81*Collectionstorage!$G$11+Collectionstorage!$G$13*Flowrate!$F$10*1000/(2*0.02)*Pump!$B$5^2+10*1000/2*Pump!$B$5^2+Filtration!$B$6*Pump!$B$5)) / 0.72</f>
        <v>0</v>
      </c>
      <c r="J561" s="4">
        <f t="shared" si="5"/>
        <v>0</v>
      </c>
      <c r="K561" s="4">
        <f t="shared" si="6"/>
        <v>0</v>
      </c>
      <c r="L561" s="4">
        <f t="shared" si="7"/>
        <v>0</v>
      </c>
      <c r="M561">
        <f t="shared" si="8"/>
        <v>0</v>
      </c>
      <c r="N561" s="2">
        <f>'Disinfection '!$B$4*60*60*24</f>
        <v>4320000</v>
      </c>
      <c r="O561" s="2">
        <f>E561/(Pump!$B$6*60)</f>
        <v>0</v>
      </c>
      <c r="P561" s="4">
        <f t="shared" si="9"/>
        <v>4320000</v>
      </c>
    </row>
    <row r="562">
      <c r="A562" s="194">
        <v>42194.0</v>
      </c>
      <c r="B562" s="195">
        <v>1.0</v>
      </c>
      <c r="C562" s="9">
        <f t="shared" si="2"/>
        <v>0.1</v>
      </c>
      <c r="D562" s="108">
        <f t="shared" si="3"/>
        <v>100</v>
      </c>
      <c r="E562" s="108">
        <f>IF(D562&gt;Collectionstorage!$B$11,Collectionstorage!$B$11,D562)</f>
        <v>100</v>
      </c>
      <c r="F562" s="108">
        <f t="shared" si="4"/>
        <v>0.1</v>
      </c>
      <c r="G562" s="108">
        <f t="shared" si="11"/>
        <v>18.77</v>
      </c>
      <c r="H562" s="109">
        <f>F562*(1000*9.81*Collectionstorage!$G$11+Collectionstorage!$G$13*Flowrate!$F$10*1000/(2*0.02)*Pump!$B$5^2+10*1000/2*Pump!$B$5^2+Filtration!$B$6*Pump!$B$5)</f>
        <v>24489.9108</v>
      </c>
      <c r="I562" s="9">
        <f>(F562*(1000*9.81*Collectionstorage!$G$11+Collectionstorage!$G$13*Flowrate!$F$10*1000/(2*0.02)*Pump!$B$5^2+10*1000/2*Pump!$B$5^2+Filtration!$B$6*Pump!$B$5)) / 0.72</f>
        <v>34013.765</v>
      </c>
      <c r="J562" s="4">
        <f t="shared" si="5"/>
        <v>0.5</v>
      </c>
      <c r="K562" s="4">
        <f t="shared" si="6"/>
        <v>1000000</v>
      </c>
      <c r="L562" s="4">
        <f t="shared" si="7"/>
        <v>1</v>
      </c>
      <c r="M562">
        <f t="shared" si="8"/>
        <v>20</v>
      </c>
      <c r="N562" s="2">
        <f>'Disinfection '!$B$4*60*60*24</f>
        <v>4320000</v>
      </c>
      <c r="O562" s="2">
        <f>E562/(Pump!$B$6*60)</f>
        <v>0.0600005757</v>
      </c>
      <c r="P562" s="4">
        <f t="shared" si="9"/>
        <v>4354013.765</v>
      </c>
    </row>
    <row r="563">
      <c r="A563" s="194">
        <v>42195.0</v>
      </c>
      <c r="B563" s="195">
        <v>1.2</v>
      </c>
      <c r="C563" s="9">
        <f t="shared" si="2"/>
        <v>0.12</v>
      </c>
      <c r="D563" s="108">
        <f t="shared" si="3"/>
        <v>120</v>
      </c>
      <c r="E563" s="108">
        <f>IF(D563&gt;Collectionstorage!$B$11,Collectionstorage!$B$11,D563)</f>
        <v>120</v>
      </c>
      <c r="F563" s="108">
        <f t="shared" si="4"/>
        <v>0.12</v>
      </c>
      <c r="G563" s="108">
        <f t="shared" si="11"/>
        <v>18.36</v>
      </c>
      <c r="H563" s="109">
        <f>F563*(1000*9.81*Collectionstorage!$G$11+Collectionstorage!$G$13*Flowrate!$F$10*1000/(2*0.02)*Pump!$B$5^2+10*1000/2*Pump!$B$5^2+Filtration!$B$6*Pump!$B$5)</f>
        <v>29387.89296</v>
      </c>
      <c r="I563" s="9">
        <f>(F563*(1000*9.81*Collectionstorage!$G$11+Collectionstorage!$G$13*Flowrate!$F$10*1000/(2*0.02)*Pump!$B$5^2+10*1000/2*Pump!$B$5^2+Filtration!$B$6*Pump!$B$5)) / 0.72</f>
        <v>40816.518</v>
      </c>
      <c r="J563" s="4">
        <f t="shared" si="5"/>
        <v>0.6</v>
      </c>
      <c r="K563" s="4">
        <f t="shared" si="6"/>
        <v>1200000</v>
      </c>
      <c r="L563" s="4">
        <f t="shared" si="7"/>
        <v>1.2</v>
      </c>
      <c r="M563">
        <f t="shared" si="8"/>
        <v>24</v>
      </c>
      <c r="N563" s="2">
        <f>'Disinfection '!$B$4*60*60*24</f>
        <v>4320000</v>
      </c>
      <c r="O563" s="2">
        <f>E563/(Pump!$B$6*60)</f>
        <v>0.07200069084</v>
      </c>
      <c r="P563" s="4">
        <f t="shared" si="9"/>
        <v>4360816.518</v>
      </c>
    </row>
    <row r="564">
      <c r="A564" s="194">
        <v>42196.0</v>
      </c>
      <c r="B564" s="195">
        <v>2.4</v>
      </c>
      <c r="C564" s="9">
        <f t="shared" si="2"/>
        <v>0.24</v>
      </c>
      <c r="D564" s="108">
        <f t="shared" si="3"/>
        <v>240</v>
      </c>
      <c r="E564" s="108">
        <f>IF(D564&gt;Collectionstorage!$B$11,Collectionstorage!$B$11,D564)</f>
        <v>240</v>
      </c>
      <c r="F564" s="108">
        <f t="shared" si="4"/>
        <v>0.24</v>
      </c>
      <c r="G564" s="108">
        <f t="shared" si="11"/>
        <v>18.07</v>
      </c>
      <c r="H564" s="109">
        <f>F564*(1000*9.81*Collectionstorage!$G$11+Collectionstorage!$G$13*Flowrate!$F$10*1000/(2*0.02)*Pump!$B$5^2+10*1000/2*Pump!$B$5^2+Filtration!$B$6*Pump!$B$5)</f>
        <v>58775.78592</v>
      </c>
      <c r="I564" s="9">
        <f>(F564*(1000*9.81*Collectionstorage!$G$11+Collectionstorage!$G$13*Flowrate!$F$10*1000/(2*0.02)*Pump!$B$5^2+10*1000/2*Pump!$B$5^2+Filtration!$B$6*Pump!$B$5)) / 0.72</f>
        <v>81633.03601</v>
      </c>
      <c r="J564" s="4">
        <f t="shared" si="5"/>
        <v>1.2</v>
      </c>
      <c r="K564" s="4">
        <f t="shared" si="6"/>
        <v>2400000</v>
      </c>
      <c r="L564" s="4">
        <f t="shared" si="7"/>
        <v>2.4</v>
      </c>
      <c r="M564">
        <f t="shared" si="8"/>
        <v>48</v>
      </c>
      <c r="N564" s="2">
        <f>'Disinfection '!$B$4*60*60*24</f>
        <v>4320000</v>
      </c>
      <c r="O564" s="2">
        <f>E564/(Pump!$B$6*60)</f>
        <v>0.1440013817</v>
      </c>
      <c r="P564" s="4">
        <f t="shared" si="9"/>
        <v>4401633.036</v>
      </c>
    </row>
    <row r="565">
      <c r="A565" s="194">
        <v>42197.0</v>
      </c>
      <c r="B565" s="195">
        <v>4.0</v>
      </c>
      <c r="C565" s="9">
        <f t="shared" si="2"/>
        <v>0.4</v>
      </c>
      <c r="D565" s="108">
        <f t="shared" si="3"/>
        <v>400</v>
      </c>
      <c r="E565" s="108">
        <f>IF(D565&gt;Collectionstorage!$B$11,Collectionstorage!$B$11,D565)</f>
        <v>400</v>
      </c>
      <c r="F565" s="108">
        <f t="shared" si="4"/>
        <v>0.4</v>
      </c>
      <c r="G565" s="108">
        <f t="shared" si="11"/>
        <v>17.94</v>
      </c>
      <c r="H565" s="109">
        <f>F565*(1000*9.81*Collectionstorage!$G$11+Collectionstorage!$G$13*Flowrate!$F$10*1000/(2*0.02)*Pump!$B$5^2+10*1000/2*Pump!$B$5^2+Filtration!$B$6*Pump!$B$5)</f>
        <v>97959.64321</v>
      </c>
      <c r="I565" s="9">
        <f>(F565*(1000*9.81*Collectionstorage!$G$11+Collectionstorage!$G$13*Flowrate!$F$10*1000/(2*0.02)*Pump!$B$5^2+10*1000/2*Pump!$B$5^2+Filtration!$B$6*Pump!$B$5)) / 0.72</f>
        <v>136055.06</v>
      </c>
      <c r="J565" s="4">
        <f t="shared" si="5"/>
        <v>2</v>
      </c>
      <c r="K565" s="4">
        <f t="shared" si="6"/>
        <v>4000000</v>
      </c>
      <c r="L565" s="4">
        <f t="shared" si="7"/>
        <v>4</v>
      </c>
      <c r="M565">
        <f t="shared" si="8"/>
        <v>80</v>
      </c>
      <c r="N565" s="2">
        <f>'Disinfection '!$B$4*60*60*24</f>
        <v>4320000</v>
      </c>
      <c r="O565" s="2">
        <f>E565/(Pump!$B$6*60)</f>
        <v>0.2400023028</v>
      </c>
      <c r="P565" s="4">
        <f t="shared" si="9"/>
        <v>4456055.06</v>
      </c>
    </row>
    <row r="566">
      <c r="A566" s="194">
        <v>42198.0</v>
      </c>
      <c r="B566" s="195">
        <v>0.0</v>
      </c>
      <c r="C566" s="9">
        <f t="shared" si="2"/>
        <v>0</v>
      </c>
      <c r="D566" s="108">
        <f t="shared" si="3"/>
        <v>0</v>
      </c>
      <c r="E566" s="108">
        <f>IF(D566&gt;Collectionstorage!$B$11,Collectionstorage!$B$11,D566)</f>
        <v>0</v>
      </c>
      <c r="F566" s="108">
        <f t="shared" si="4"/>
        <v>0</v>
      </c>
      <c r="G566" s="108">
        <f t="shared" si="11"/>
        <v>17.41</v>
      </c>
      <c r="H566" s="109">
        <f>F566*(1000*9.81*Collectionstorage!$G$11+Collectionstorage!$G$13*Flowrate!$F$10*1000/(2*0.02)*Pump!$B$5^2+10*1000/2*Pump!$B$5^2+Filtration!$B$6*Pump!$B$5)</f>
        <v>0</v>
      </c>
      <c r="I566" s="9">
        <f>(F566*(1000*9.81*Collectionstorage!$G$11+Collectionstorage!$G$13*Flowrate!$F$10*1000/(2*0.02)*Pump!$B$5^2+10*1000/2*Pump!$B$5^2+Filtration!$B$6*Pump!$B$5)) / 0.72</f>
        <v>0</v>
      </c>
      <c r="J566" s="4">
        <f t="shared" si="5"/>
        <v>0</v>
      </c>
      <c r="K566" s="4">
        <f t="shared" si="6"/>
        <v>0</v>
      </c>
      <c r="L566" s="4">
        <f t="shared" si="7"/>
        <v>0</v>
      </c>
      <c r="M566">
        <f t="shared" si="8"/>
        <v>0</v>
      </c>
      <c r="N566" s="2">
        <f>'Disinfection '!$B$4*60*60*24</f>
        <v>4320000</v>
      </c>
      <c r="O566" s="2">
        <f>E566/(Pump!$B$6*60)</f>
        <v>0</v>
      </c>
      <c r="P566" s="4">
        <f t="shared" si="9"/>
        <v>4320000</v>
      </c>
    </row>
    <row r="567">
      <c r="A567" s="194">
        <v>42199.0</v>
      </c>
      <c r="B567" s="195">
        <v>0.0</v>
      </c>
      <c r="C567" s="9">
        <f t="shared" si="2"/>
        <v>0</v>
      </c>
      <c r="D567" s="108">
        <f t="shared" si="3"/>
        <v>0</v>
      </c>
      <c r="E567" s="108">
        <f>IF(D567&gt;Collectionstorage!$B$11,Collectionstorage!$B$11,D567)</f>
        <v>0</v>
      </c>
      <c r="F567" s="108">
        <f t="shared" si="4"/>
        <v>0</v>
      </c>
      <c r="G567" s="108">
        <f t="shared" si="11"/>
        <v>16.88</v>
      </c>
      <c r="H567" s="109">
        <f>F567*(1000*9.81*Collectionstorage!$G$11+Collectionstorage!$G$13*Flowrate!$F$10*1000/(2*0.02)*Pump!$B$5^2+10*1000/2*Pump!$B$5^2+Filtration!$B$6*Pump!$B$5)</f>
        <v>0</v>
      </c>
      <c r="I567" s="9">
        <f>(F567*(1000*9.81*Collectionstorage!$G$11+Collectionstorage!$G$13*Flowrate!$F$10*1000/(2*0.02)*Pump!$B$5^2+10*1000/2*Pump!$B$5^2+Filtration!$B$6*Pump!$B$5)) / 0.72</f>
        <v>0</v>
      </c>
      <c r="J567" s="4">
        <f t="shared" si="5"/>
        <v>0</v>
      </c>
      <c r="K567" s="4">
        <f t="shared" si="6"/>
        <v>0</v>
      </c>
      <c r="L567" s="4">
        <f t="shared" si="7"/>
        <v>0</v>
      </c>
      <c r="M567">
        <f t="shared" si="8"/>
        <v>0</v>
      </c>
      <c r="N567" s="2">
        <f>'Disinfection '!$B$4*60*60*24</f>
        <v>4320000</v>
      </c>
      <c r="O567" s="2">
        <f>E567/(Pump!$B$6*60)</f>
        <v>0</v>
      </c>
      <c r="P567" s="4">
        <f t="shared" si="9"/>
        <v>4320000</v>
      </c>
    </row>
    <row r="568">
      <c r="A568" s="194">
        <v>42200.0</v>
      </c>
      <c r="B568" s="195">
        <v>0.0</v>
      </c>
      <c r="C568" s="9">
        <f t="shared" si="2"/>
        <v>0</v>
      </c>
      <c r="D568" s="108">
        <f t="shared" si="3"/>
        <v>0</v>
      </c>
      <c r="E568" s="108">
        <f>IF(D568&gt;Collectionstorage!$B$11,Collectionstorage!$B$11,D568)</f>
        <v>0</v>
      </c>
      <c r="F568" s="108">
        <f t="shared" si="4"/>
        <v>0</v>
      </c>
      <c r="G568" s="108">
        <f t="shared" si="11"/>
        <v>16.35</v>
      </c>
      <c r="H568" s="109">
        <f>F568*(1000*9.81*Collectionstorage!$G$11+Collectionstorage!$G$13*Flowrate!$F$10*1000/(2*0.02)*Pump!$B$5^2+10*1000/2*Pump!$B$5^2+Filtration!$B$6*Pump!$B$5)</f>
        <v>0</v>
      </c>
      <c r="I568" s="9">
        <f>(F568*(1000*9.81*Collectionstorage!$G$11+Collectionstorage!$G$13*Flowrate!$F$10*1000/(2*0.02)*Pump!$B$5^2+10*1000/2*Pump!$B$5^2+Filtration!$B$6*Pump!$B$5)) / 0.72</f>
        <v>0</v>
      </c>
      <c r="J568" s="4">
        <f t="shared" si="5"/>
        <v>0</v>
      </c>
      <c r="K568" s="4">
        <f t="shared" si="6"/>
        <v>0</v>
      </c>
      <c r="L568" s="4">
        <f t="shared" si="7"/>
        <v>0</v>
      </c>
      <c r="M568">
        <f t="shared" si="8"/>
        <v>0</v>
      </c>
      <c r="N568" s="2">
        <f>'Disinfection '!$B$4*60*60*24</f>
        <v>4320000</v>
      </c>
      <c r="O568" s="2">
        <f>E568/(Pump!$B$6*60)</f>
        <v>0</v>
      </c>
      <c r="P568" s="4">
        <f t="shared" si="9"/>
        <v>4320000</v>
      </c>
    </row>
    <row r="569">
      <c r="A569" s="194">
        <v>42201.0</v>
      </c>
      <c r="B569" s="195">
        <v>0.0</v>
      </c>
      <c r="C569" s="9">
        <f t="shared" si="2"/>
        <v>0</v>
      </c>
      <c r="D569" s="108">
        <f t="shared" si="3"/>
        <v>0</v>
      </c>
      <c r="E569" s="108">
        <f>IF(D569&gt;Collectionstorage!$B$11,Collectionstorage!$B$11,D569)</f>
        <v>0</v>
      </c>
      <c r="F569" s="108">
        <f t="shared" si="4"/>
        <v>0</v>
      </c>
      <c r="G569" s="108">
        <f t="shared" si="11"/>
        <v>15.82</v>
      </c>
      <c r="H569" s="109">
        <f>F569*(1000*9.81*Collectionstorage!$G$11+Collectionstorage!$G$13*Flowrate!$F$10*1000/(2*0.02)*Pump!$B$5^2+10*1000/2*Pump!$B$5^2+Filtration!$B$6*Pump!$B$5)</f>
        <v>0</v>
      </c>
      <c r="I569" s="9">
        <f>(F569*(1000*9.81*Collectionstorage!$G$11+Collectionstorage!$G$13*Flowrate!$F$10*1000/(2*0.02)*Pump!$B$5^2+10*1000/2*Pump!$B$5^2+Filtration!$B$6*Pump!$B$5)) / 0.72</f>
        <v>0</v>
      </c>
      <c r="J569" s="4">
        <f t="shared" si="5"/>
        <v>0</v>
      </c>
      <c r="K569" s="4">
        <f t="shared" si="6"/>
        <v>0</v>
      </c>
      <c r="L569" s="4">
        <f t="shared" si="7"/>
        <v>0</v>
      </c>
      <c r="M569">
        <f t="shared" si="8"/>
        <v>0</v>
      </c>
      <c r="N569" s="2">
        <f>'Disinfection '!$B$4*60*60*24</f>
        <v>4320000</v>
      </c>
      <c r="O569" s="2">
        <f>E569/(Pump!$B$6*60)</f>
        <v>0</v>
      </c>
      <c r="P569" s="4">
        <f t="shared" si="9"/>
        <v>4320000</v>
      </c>
    </row>
    <row r="570">
      <c r="A570" s="194">
        <v>42202.0</v>
      </c>
      <c r="B570" s="195">
        <v>0.0</v>
      </c>
      <c r="C570" s="9">
        <f t="shared" si="2"/>
        <v>0</v>
      </c>
      <c r="D570" s="108">
        <f t="shared" si="3"/>
        <v>0</v>
      </c>
      <c r="E570" s="108">
        <f>IF(D570&gt;Collectionstorage!$B$11,Collectionstorage!$B$11,D570)</f>
        <v>0</v>
      </c>
      <c r="F570" s="108">
        <f t="shared" si="4"/>
        <v>0</v>
      </c>
      <c r="G570" s="108">
        <f t="shared" si="11"/>
        <v>15.29</v>
      </c>
      <c r="H570" s="109">
        <f>F570*(1000*9.81*Collectionstorage!$G$11+Collectionstorage!$G$13*Flowrate!$F$10*1000/(2*0.02)*Pump!$B$5^2+10*1000/2*Pump!$B$5^2+Filtration!$B$6*Pump!$B$5)</f>
        <v>0</v>
      </c>
      <c r="I570" s="9">
        <f>(F570*(1000*9.81*Collectionstorage!$G$11+Collectionstorage!$G$13*Flowrate!$F$10*1000/(2*0.02)*Pump!$B$5^2+10*1000/2*Pump!$B$5^2+Filtration!$B$6*Pump!$B$5)) / 0.72</f>
        <v>0</v>
      </c>
      <c r="J570" s="4">
        <f t="shared" si="5"/>
        <v>0</v>
      </c>
      <c r="K570" s="4">
        <f t="shared" si="6"/>
        <v>0</v>
      </c>
      <c r="L570" s="4">
        <f t="shared" si="7"/>
        <v>0</v>
      </c>
      <c r="M570">
        <f t="shared" si="8"/>
        <v>0</v>
      </c>
      <c r="N570" s="2">
        <f>'Disinfection '!$B$4*60*60*24</f>
        <v>4320000</v>
      </c>
      <c r="O570" s="2">
        <f>E570/(Pump!$B$6*60)</f>
        <v>0</v>
      </c>
      <c r="P570" s="4">
        <f t="shared" si="9"/>
        <v>4320000</v>
      </c>
    </row>
    <row r="571">
      <c r="A571" s="194">
        <v>42203.0</v>
      </c>
      <c r="B571" s="195">
        <v>0.0</v>
      </c>
      <c r="C571" s="9">
        <f t="shared" si="2"/>
        <v>0</v>
      </c>
      <c r="D571" s="108">
        <f t="shared" si="3"/>
        <v>0</v>
      </c>
      <c r="E571" s="108">
        <f>IF(D571&gt;Collectionstorage!$B$11,Collectionstorage!$B$11,D571)</f>
        <v>0</v>
      </c>
      <c r="F571" s="108">
        <f t="shared" si="4"/>
        <v>0</v>
      </c>
      <c r="G571" s="108">
        <f t="shared" si="11"/>
        <v>14.76</v>
      </c>
      <c r="H571" s="109">
        <f>F571*(1000*9.81*Collectionstorage!$G$11+Collectionstorage!$G$13*Flowrate!$F$10*1000/(2*0.02)*Pump!$B$5^2+10*1000/2*Pump!$B$5^2+Filtration!$B$6*Pump!$B$5)</f>
        <v>0</v>
      </c>
      <c r="I571" s="9">
        <f>(F571*(1000*9.81*Collectionstorage!$G$11+Collectionstorage!$G$13*Flowrate!$F$10*1000/(2*0.02)*Pump!$B$5^2+10*1000/2*Pump!$B$5^2+Filtration!$B$6*Pump!$B$5)) / 0.72</f>
        <v>0</v>
      </c>
      <c r="J571" s="4">
        <f t="shared" si="5"/>
        <v>0</v>
      </c>
      <c r="K571" s="4">
        <f t="shared" si="6"/>
        <v>0</v>
      </c>
      <c r="L571" s="4">
        <f t="shared" si="7"/>
        <v>0</v>
      </c>
      <c r="M571">
        <f t="shared" si="8"/>
        <v>0</v>
      </c>
      <c r="N571" s="2">
        <f>'Disinfection '!$B$4*60*60*24</f>
        <v>4320000</v>
      </c>
      <c r="O571" s="2">
        <f>E571/(Pump!$B$6*60)</f>
        <v>0</v>
      </c>
      <c r="P571" s="4">
        <f t="shared" si="9"/>
        <v>4320000</v>
      </c>
    </row>
    <row r="572">
      <c r="A572" s="194">
        <v>42204.0</v>
      </c>
      <c r="B572" s="195">
        <v>0.0</v>
      </c>
      <c r="C572" s="9">
        <f t="shared" si="2"/>
        <v>0</v>
      </c>
      <c r="D572" s="108">
        <f t="shared" si="3"/>
        <v>0</v>
      </c>
      <c r="E572" s="108">
        <f>IF(D572&gt;Collectionstorage!$B$11,Collectionstorage!$B$11,D572)</f>
        <v>0</v>
      </c>
      <c r="F572" s="108">
        <f t="shared" si="4"/>
        <v>0</v>
      </c>
      <c r="G572" s="108">
        <f t="shared" si="11"/>
        <v>14.23</v>
      </c>
      <c r="H572" s="109">
        <f>F572*(1000*9.81*Collectionstorage!$G$11+Collectionstorage!$G$13*Flowrate!$F$10*1000/(2*0.02)*Pump!$B$5^2+10*1000/2*Pump!$B$5^2+Filtration!$B$6*Pump!$B$5)</f>
        <v>0</v>
      </c>
      <c r="I572" s="9">
        <f>(F572*(1000*9.81*Collectionstorage!$G$11+Collectionstorage!$G$13*Flowrate!$F$10*1000/(2*0.02)*Pump!$B$5^2+10*1000/2*Pump!$B$5^2+Filtration!$B$6*Pump!$B$5)) / 0.72</f>
        <v>0</v>
      </c>
      <c r="J572" s="4">
        <f t="shared" si="5"/>
        <v>0</v>
      </c>
      <c r="K572" s="4">
        <f t="shared" si="6"/>
        <v>0</v>
      </c>
      <c r="L572" s="4">
        <f t="shared" si="7"/>
        <v>0</v>
      </c>
      <c r="M572">
        <f t="shared" si="8"/>
        <v>0</v>
      </c>
      <c r="N572" s="2">
        <f>'Disinfection '!$B$4*60*60*24</f>
        <v>4320000</v>
      </c>
      <c r="O572" s="2">
        <f>E572/(Pump!$B$6*60)</f>
        <v>0</v>
      </c>
      <c r="P572" s="4">
        <f t="shared" si="9"/>
        <v>4320000</v>
      </c>
    </row>
    <row r="573">
      <c r="A573" s="194">
        <v>42205.0</v>
      </c>
      <c r="B573" s="195">
        <v>0.6</v>
      </c>
      <c r="C573" s="9">
        <f t="shared" si="2"/>
        <v>0.06</v>
      </c>
      <c r="D573" s="108">
        <f t="shared" si="3"/>
        <v>60</v>
      </c>
      <c r="E573" s="108">
        <f>IF(D573&gt;Collectionstorage!$B$11,Collectionstorage!$B$11,D573)</f>
        <v>60</v>
      </c>
      <c r="F573" s="108">
        <f t="shared" si="4"/>
        <v>0.06</v>
      </c>
      <c r="G573" s="108">
        <f t="shared" si="11"/>
        <v>13.76</v>
      </c>
      <c r="H573" s="109">
        <f>F573*(1000*9.81*Collectionstorage!$G$11+Collectionstorage!$G$13*Flowrate!$F$10*1000/(2*0.02)*Pump!$B$5^2+10*1000/2*Pump!$B$5^2+Filtration!$B$6*Pump!$B$5)</f>
        <v>14693.94648</v>
      </c>
      <c r="I573" s="9">
        <f>(F573*(1000*9.81*Collectionstorage!$G$11+Collectionstorage!$G$13*Flowrate!$F$10*1000/(2*0.02)*Pump!$B$5^2+10*1000/2*Pump!$B$5^2+Filtration!$B$6*Pump!$B$5)) / 0.72</f>
        <v>20408.259</v>
      </c>
      <c r="J573" s="4">
        <f t="shared" si="5"/>
        <v>0.3</v>
      </c>
      <c r="K573" s="4">
        <f t="shared" si="6"/>
        <v>600000</v>
      </c>
      <c r="L573" s="4">
        <f t="shared" si="7"/>
        <v>0.6</v>
      </c>
      <c r="M573">
        <f t="shared" si="8"/>
        <v>12</v>
      </c>
      <c r="N573" s="2">
        <f>'Disinfection '!$B$4*60*60*24</f>
        <v>4320000</v>
      </c>
      <c r="O573" s="2">
        <f>E573/(Pump!$B$6*60)</f>
        <v>0.03600034542</v>
      </c>
      <c r="P573" s="4">
        <f t="shared" si="9"/>
        <v>4340408.259</v>
      </c>
    </row>
    <row r="574">
      <c r="A574" s="194">
        <v>42206.0</v>
      </c>
      <c r="B574" s="195">
        <v>0.0</v>
      </c>
      <c r="C574" s="9">
        <f t="shared" si="2"/>
        <v>0</v>
      </c>
      <c r="D574" s="108">
        <f t="shared" si="3"/>
        <v>0</v>
      </c>
      <c r="E574" s="108">
        <f>IF(D574&gt;Collectionstorage!$B$11,Collectionstorage!$B$11,D574)</f>
        <v>0</v>
      </c>
      <c r="F574" s="108">
        <f t="shared" si="4"/>
        <v>0</v>
      </c>
      <c r="G574" s="108">
        <f t="shared" si="11"/>
        <v>13.23</v>
      </c>
      <c r="H574" s="109">
        <f>F574*(1000*9.81*Collectionstorage!$G$11+Collectionstorage!$G$13*Flowrate!$F$10*1000/(2*0.02)*Pump!$B$5^2+10*1000/2*Pump!$B$5^2+Filtration!$B$6*Pump!$B$5)</f>
        <v>0</v>
      </c>
      <c r="I574" s="9">
        <f>(F574*(1000*9.81*Collectionstorage!$G$11+Collectionstorage!$G$13*Flowrate!$F$10*1000/(2*0.02)*Pump!$B$5^2+10*1000/2*Pump!$B$5^2+Filtration!$B$6*Pump!$B$5)) / 0.72</f>
        <v>0</v>
      </c>
      <c r="J574" s="4">
        <f t="shared" si="5"/>
        <v>0</v>
      </c>
      <c r="K574" s="4">
        <f t="shared" si="6"/>
        <v>0</v>
      </c>
      <c r="L574" s="4">
        <f t="shared" si="7"/>
        <v>0</v>
      </c>
      <c r="M574">
        <f t="shared" si="8"/>
        <v>0</v>
      </c>
      <c r="N574" s="2">
        <f>'Disinfection '!$B$4*60*60*24</f>
        <v>4320000</v>
      </c>
      <c r="O574" s="2">
        <f>E574/(Pump!$B$6*60)</f>
        <v>0</v>
      </c>
      <c r="P574" s="4">
        <f t="shared" si="9"/>
        <v>4320000</v>
      </c>
    </row>
    <row r="575">
      <c r="A575" s="194">
        <v>42207.0</v>
      </c>
      <c r="B575" s="195">
        <v>0.0</v>
      </c>
      <c r="C575" s="9">
        <f t="shared" si="2"/>
        <v>0</v>
      </c>
      <c r="D575" s="108">
        <f t="shared" si="3"/>
        <v>0</v>
      </c>
      <c r="E575" s="108">
        <f>IF(D575&gt;Collectionstorage!$B$11,Collectionstorage!$B$11,D575)</f>
        <v>0</v>
      </c>
      <c r="F575" s="108">
        <f t="shared" si="4"/>
        <v>0</v>
      </c>
      <c r="G575" s="108">
        <f t="shared" si="11"/>
        <v>12.7</v>
      </c>
      <c r="H575" s="109">
        <f>F575*(1000*9.81*Collectionstorage!$G$11+Collectionstorage!$G$13*Flowrate!$F$10*1000/(2*0.02)*Pump!$B$5^2+10*1000/2*Pump!$B$5^2+Filtration!$B$6*Pump!$B$5)</f>
        <v>0</v>
      </c>
      <c r="I575" s="9">
        <f>(F575*(1000*9.81*Collectionstorage!$G$11+Collectionstorage!$G$13*Flowrate!$F$10*1000/(2*0.02)*Pump!$B$5^2+10*1000/2*Pump!$B$5^2+Filtration!$B$6*Pump!$B$5)) / 0.72</f>
        <v>0</v>
      </c>
      <c r="J575" s="4">
        <f t="shared" si="5"/>
        <v>0</v>
      </c>
      <c r="K575" s="4">
        <f t="shared" si="6"/>
        <v>0</v>
      </c>
      <c r="L575" s="4">
        <f t="shared" si="7"/>
        <v>0</v>
      </c>
      <c r="M575">
        <f t="shared" si="8"/>
        <v>0</v>
      </c>
      <c r="N575" s="2">
        <f>'Disinfection '!$B$4*60*60*24</f>
        <v>4320000</v>
      </c>
      <c r="O575" s="2">
        <f>E575/(Pump!$B$6*60)</f>
        <v>0</v>
      </c>
      <c r="P575" s="4">
        <f t="shared" si="9"/>
        <v>4320000</v>
      </c>
    </row>
    <row r="576">
      <c r="A576" s="194">
        <v>42208.0</v>
      </c>
      <c r="B576" s="195">
        <v>8.4</v>
      </c>
      <c r="C576" s="9">
        <f t="shared" si="2"/>
        <v>0.84</v>
      </c>
      <c r="D576" s="108">
        <f t="shared" si="3"/>
        <v>840</v>
      </c>
      <c r="E576" s="108">
        <f>IF(D576&gt;Collectionstorage!$B$11,Collectionstorage!$B$11,D576)</f>
        <v>840</v>
      </c>
      <c r="F576" s="108">
        <f t="shared" si="4"/>
        <v>0.84</v>
      </c>
      <c r="G576" s="108">
        <f t="shared" si="11"/>
        <v>13.01</v>
      </c>
      <c r="H576" s="109">
        <f>F576*(1000*9.81*Collectionstorage!$G$11+Collectionstorage!$G$13*Flowrate!$F$10*1000/(2*0.02)*Pump!$B$5^2+10*1000/2*Pump!$B$5^2+Filtration!$B$6*Pump!$B$5)</f>
        <v>205715.2507</v>
      </c>
      <c r="I576" s="9">
        <f>(F576*(1000*9.81*Collectionstorage!$G$11+Collectionstorage!$G$13*Flowrate!$F$10*1000/(2*0.02)*Pump!$B$5^2+10*1000/2*Pump!$B$5^2+Filtration!$B$6*Pump!$B$5)) / 0.72</f>
        <v>285715.626</v>
      </c>
      <c r="J576" s="4">
        <f t="shared" si="5"/>
        <v>4.2</v>
      </c>
      <c r="K576" s="4">
        <f t="shared" si="6"/>
        <v>8400000</v>
      </c>
      <c r="L576" s="4">
        <f t="shared" si="7"/>
        <v>8.4</v>
      </c>
      <c r="M576">
        <f t="shared" si="8"/>
        <v>168</v>
      </c>
      <c r="N576" s="2">
        <f>'Disinfection '!$B$4*60*60*24</f>
        <v>4320000</v>
      </c>
      <c r="O576" s="2">
        <f>E576/(Pump!$B$6*60)</f>
        <v>0.5040048359</v>
      </c>
      <c r="P576" s="4">
        <f t="shared" si="9"/>
        <v>4605715.626</v>
      </c>
    </row>
    <row r="577">
      <c r="A577" s="194">
        <v>42209.0</v>
      </c>
      <c r="B577" s="195">
        <v>4.0</v>
      </c>
      <c r="C577" s="9">
        <f t="shared" si="2"/>
        <v>0.4</v>
      </c>
      <c r="D577" s="108">
        <f t="shared" si="3"/>
        <v>400</v>
      </c>
      <c r="E577" s="108">
        <f>IF(D577&gt;Collectionstorage!$B$11,Collectionstorage!$B$11,D577)</f>
        <v>400</v>
      </c>
      <c r="F577" s="108">
        <f t="shared" si="4"/>
        <v>0.4</v>
      </c>
      <c r="G577" s="108">
        <f t="shared" si="11"/>
        <v>12.88</v>
      </c>
      <c r="H577" s="109">
        <f>F577*(1000*9.81*Collectionstorage!$G$11+Collectionstorage!$G$13*Flowrate!$F$10*1000/(2*0.02)*Pump!$B$5^2+10*1000/2*Pump!$B$5^2+Filtration!$B$6*Pump!$B$5)</f>
        <v>97959.64321</v>
      </c>
      <c r="I577" s="9">
        <f>(F577*(1000*9.81*Collectionstorage!$G$11+Collectionstorage!$G$13*Flowrate!$F$10*1000/(2*0.02)*Pump!$B$5^2+10*1000/2*Pump!$B$5^2+Filtration!$B$6*Pump!$B$5)) / 0.72</f>
        <v>136055.06</v>
      </c>
      <c r="J577" s="4">
        <f t="shared" si="5"/>
        <v>2</v>
      </c>
      <c r="K577" s="4">
        <f t="shared" si="6"/>
        <v>4000000</v>
      </c>
      <c r="L577" s="4">
        <f t="shared" si="7"/>
        <v>4</v>
      </c>
      <c r="M577">
        <f t="shared" si="8"/>
        <v>80</v>
      </c>
      <c r="N577" s="2">
        <f>'Disinfection '!$B$4*60*60*24</f>
        <v>4320000</v>
      </c>
      <c r="O577" s="2">
        <f>E577/(Pump!$B$6*60)</f>
        <v>0.2400023028</v>
      </c>
      <c r="P577" s="4">
        <f t="shared" si="9"/>
        <v>4456055.06</v>
      </c>
    </row>
    <row r="578">
      <c r="A578" s="194">
        <v>42210.0</v>
      </c>
      <c r="B578" s="195">
        <v>4.2</v>
      </c>
      <c r="C578" s="9">
        <f t="shared" si="2"/>
        <v>0.42</v>
      </c>
      <c r="D578" s="108">
        <f t="shared" si="3"/>
        <v>420</v>
      </c>
      <c r="E578" s="108">
        <f>IF(D578&gt;Collectionstorage!$B$11,Collectionstorage!$B$11,D578)</f>
        <v>420</v>
      </c>
      <c r="F578" s="108">
        <f t="shared" si="4"/>
        <v>0.42</v>
      </c>
      <c r="G578" s="108">
        <f t="shared" si="11"/>
        <v>12.77</v>
      </c>
      <c r="H578" s="109">
        <f>F578*(1000*9.81*Collectionstorage!$G$11+Collectionstorage!$G$13*Flowrate!$F$10*1000/(2*0.02)*Pump!$B$5^2+10*1000/2*Pump!$B$5^2+Filtration!$B$6*Pump!$B$5)</f>
        <v>102857.6254</v>
      </c>
      <c r="I578" s="9">
        <f>(F578*(1000*9.81*Collectionstorage!$G$11+Collectionstorage!$G$13*Flowrate!$F$10*1000/(2*0.02)*Pump!$B$5^2+10*1000/2*Pump!$B$5^2+Filtration!$B$6*Pump!$B$5)) / 0.72</f>
        <v>142857.813</v>
      </c>
      <c r="J578" s="4">
        <f t="shared" si="5"/>
        <v>2.1</v>
      </c>
      <c r="K578" s="4">
        <f t="shared" si="6"/>
        <v>4200000</v>
      </c>
      <c r="L578" s="4">
        <f t="shared" si="7"/>
        <v>4.2</v>
      </c>
      <c r="M578">
        <f t="shared" si="8"/>
        <v>84</v>
      </c>
      <c r="N578" s="2">
        <f>'Disinfection '!$B$4*60*60*24</f>
        <v>4320000</v>
      </c>
      <c r="O578" s="2">
        <f>E578/(Pump!$B$6*60)</f>
        <v>0.2520024179</v>
      </c>
      <c r="P578" s="4">
        <f t="shared" si="9"/>
        <v>4462857.813</v>
      </c>
    </row>
    <row r="579">
      <c r="A579" s="194">
        <v>42211.0</v>
      </c>
      <c r="B579" s="195">
        <v>0.0</v>
      </c>
      <c r="C579" s="9">
        <f t="shared" si="2"/>
        <v>0</v>
      </c>
      <c r="D579" s="108">
        <f t="shared" si="3"/>
        <v>0</v>
      </c>
      <c r="E579" s="108">
        <f>IF(D579&gt;Collectionstorage!$B$11,Collectionstorage!$B$11,D579)</f>
        <v>0</v>
      </c>
      <c r="F579" s="108">
        <f t="shared" si="4"/>
        <v>0</v>
      </c>
      <c r="G579" s="108">
        <f t="shared" si="11"/>
        <v>12.24</v>
      </c>
      <c r="H579" s="109">
        <f>F579*(1000*9.81*Collectionstorage!$G$11+Collectionstorage!$G$13*Flowrate!$F$10*1000/(2*0.02)*Pump!$B$5^2+10*1000/2*Pump!$B$5^2+Filtration!$B$6*Pump!$B$5)</f>
        <v>0</v>
      </c>
      <c r="I579" s="9">
        <f>(F579*(1000*9.81*Collectionstorage!$G$11+Collectionstorage!$G$13*Flowrate!$F$10*1000/(2*0.02)*Pump!$B$5^2+10*1000/2*Pump!$B$5^2+Filtration!$B$6*Pump!$B$5)) / 0.72</f>
        <v>0</v>
      </c>
      <c r="J579" s="4">
        <f t="shared" si="5"/>
        <v>0</v>
      </c>
      <c r="K579" s="4">
        <f t="shared" si="6"/>
        <v>0</v>
      </c>
      <c r="L579" s="4">
        <f t="shared" si="7"/>
        <v>0</v>
      </c>
      <c r="M579">
        <f t="shared" si="8"/>
        <v>0</v>
      </c>
      <c r="N579" s="2">
        <f>'Disinfection '!$B$4*60*60*24</f>
        <v>4320000</v>
      </c>
      <c r="O579" s="2">
        <f>E579/(Pump!$B$6*60)</f>
        <v>0</v>
      </c>
      <c r="P579" s="4">
        <f t="shared" si="9"/>
        <v>4320000</v>
      </c>
    </row>
    <row r="580">
      <c r="A580" s="194">
        <v>42212.0</v>
      </c>
      <c r="B580" s="195">
        <v>0.0</v>
      </c>
      <c r="C580" s="9">
        <f t="shared" si="2"/>
        <v>0</v>
      </c>
      <c r="D580" s="108">
        <f t="shared" si="3"/>
        <v>0</v>
      </c>
      <c r="E580" s="108">
        <f>IF(D580&gt;Collectionstorage!$B$11,Collectionstorage!$B$11,D580)</f>
        <v>0</v>
      </c>
      <c r="F580" s="108">
        <f t="shared" si="4"/>
        <v>0</v>
      </c>
      <c r="G580" s="108">
        <f t="shared" si="11"/>
        <v>11.71</v>
      </c>
      <c r="H580" s="109">
        <f>F580*(1000*9.81*Collectionstorage!$G$11+Collectionstorage!$G$13*Flowrate!$F$10*1000/(2*0.02)*Pump!$B$5^2+10*1000/2*Pump!$B$5^2+Filtration!$B$6*Pump!$B$5)</f>
        <v>0</v>
      </c>
      <c r="I580" s="9">
        <f>(F580*(1000*9.81*Collectionstorage!$G$11+Collectionstorage!$G$13*Flowrate!$F$10*1000/(2*0.02)*Pump!$B$5^2+10*1000/2*Pump!$B$5^2+Filtration!$B$6*Pump!$B$5)) / 0.72</f>
        <v>0</v>
      </c>
      <c r="J580" s="4">
        <f t="shared" si="5"/>
        <v>0</v>
      </c>
      <c r="K580" s="4">
        <f t="shared" si="6"/>
        <v>0</v>
      </c>
      <c r="L580" s="4">
        <f t="shared" si="7"/>
        <v>0</v>
      </c>
      <c r="M580">
        <f t="shared" si="8"/>
        <v>0</v>
      </c>
      <c r="N580" s="2">
        <f>'Disinfection '!$B$4*60*60*24</f>
        <v>4320000</v>
      </c>
      <c r="O580" s="2">
        <f>E580/(Pump!$B$6*60)</f>
        <v>0</v>
      </c>
      <c r="P580" s="4">
        <f t="shared" si="9"/>
        <v>4320000</v>
      </c>
    </row>
    <row r="581">
      <c r="A581" s="194">
        <v>42213.0</v>
      </c>
      <c r="B581" s="195">
        <v>0.0</v>
      </c>
      <c r="C581" s="9">
        <f t="shared" si="2"/>
        <v>0</v>
      </c>
      <c r="D581" s="108">
        <f t="shared" si="3"/>
        <v>0</v>
      </c>
      <c r="E581" s="108">
        <f>IF(D581&gt;Collectionstorage!$B$11,Collectionstorage!$B$11,D581)</f>
        <v>0</v>
      </c>
      <c r="F581" s="108">
        <f t="shared" si="4"/>
        <v>0</v>
      </c>
      <c r="G581" s="108">
        <f t="shared" si="11"/>
        <v>11.18</v>
      </c>
      <c r="H581" s="109">
        <f>F581*(1000*9.81*Collectionstorage!$G$11+Collectionstorage!$G$13*Flowrate!$F$10*1000/(2*0.02)*Pump!$B$5^2+10*1000/2*Pump!$B$5^2+Filtration!$B$6*Pump!$B$5)</f>
        <v>0</v>
      </c>
      <c r="I581" s="9">
        <f>(F581*(1000*9.81*Collectionstorage!$G$11+Collectionstorage!$G$13*Flowrate!$F$10*1000/(2*0.02)*Pump!$B$5^2+10*1000/2*Pump!$B$5^2+Filtration!$B$6*Pump!$B$5)) / 0.72</f>
        <v>0</v>
      </c>
      <c r="J581" s="4">
        <f t="shared" si="5"/>
        <v>0</v>
      </c>
      <c r="K581" s="4">
        <f t="shared" si="6"/>
        <v>0</v>
      </c>
      <c r="L581" s="4">
        <f t="shared" si="7"/>
        <v>0</v>
      </c>
      <c r="M581">
        <f t="shared" si="8"/>
        <v>0</v>
      </c>
      <c r="N581" s="2">
        <f>'Disinfection '!$B$4*60*60*24</f>
        <v>4320000</v>
      </c>
      <c r="O581" s="2">
        <f>E581/(Pump!$B$6*60)</f>
        <v>0</v>
      </c>
      <c r="P581" s="4">
        <f t="shared" si="9"/>
        <v>4320000</v>
      </c>
    </row>
    <row r="582">
      <c r="A582" s="194">
        <v>42214.0</v>
      </c>
      <c r="B582" s="195">
        <v>0.0</v>
      </c>
      <c r="C582" s="9">
        <f t="shared" si="2"/>
        <v>0</v>
      </c>
      <c r="D582" s="108">
        <f t="shared" si="3"/>
        <v>0</v>
      </c>
      <c r="E582" s="108">
        <f>IF(D582&gt;Collectionstorage!$B$11,Collectionstorage!$B$11,D582)</f>
        <v>0</v>
      </c>
      <c r="F582" s="108">
        <f t="shared" si="4"/>
        <v>0</v>
      </c>
      <c r="G582" s="108">
        <f t="shared" si="11"/>
        <v>10.65</v>
      </c>
      <c r="H582" s="109">
        <f>F582*(1000*9.81*Collectionstorage!$G$11+Collectionstorage!$G$13*Flowrate!$F$10*1000/(2*0.02)*Pump!$B$5^2+10*1000/2*Pump!$B$5^2+Filtration!$B$6*Pump!$B$5)</f>
        <v>0</v>
      </c>
      <c r="I582" s="9">
        <f>(F582*(1000*9.81*Collectionstorage!$G$11+Collectionstorage!$G$13*Flowrate!$F$10*1000/(2*0.02)*Pump!$B$5^2+10*1000/2*Pump!$B$5^2+Filtration!$B$6*Pump!$B$5)) / 0.72</f>
        <v>0</v>
      </c>
      <c r="J582" s="4">
        <f t="shared" si="5"/>
        <v>0</v>
      </c>
      <c r="K582" s="4">
        <f t="shared" si="6"/>
        <v>0</v>
      </c>
      <c r="L582" s="4">
        <f t="shared" si="7"/>
        <v>0</v>
      </c>
      <c r="M582">
        <f t="shared" si="8"/>
        <v>0</v>
      </c>
      <c r="N582" s="2">
        <f>'Disinfection '!$B$4*60*60*24</f>
        <v>4320000</v>
      </c>
      <c r="O582" s="2">
        <f>E582/(Pump!$B$6*60)</f>
        <v>0</v>
      </c>
      <c r="P582" s="4">
        <f t="shared" si="9"/>
        <v>4320000</v>
      </c>
    </row>
    <row r="583">
      <c r="A583" s="194">
        <v>42215.0</v>
      </c>
      <c r="B583" s="195">
        <v>0.0</v>
      </c>
      <c r="C583" s="9">
        <f t="shared" si="2"/>
        <v>0</v>
      </c>
      <c r="D583" s="108">
        <f t="shared" si="3"/>
        <v>0</v>
      </c>
      <c r="E583" s="108">
        <f>IF(D583&gt;Collectionstorage!$B$11,Collectionstorage!$B$11,D583)</f>
        <v>0</v>
      </c>
      <c r="F583" s="108">
        <f t="shared" si="4"/>
        <v>0</v>
      </c>
      <c r="G583" s="108">
        <f t="shared" si="11"/>
        <v>10.12</v>
      </c>
      <c r="H583" s="109">
        <f>F583*(1000*9.81*Collectionstorage!$G$11+Collectionstorage!$G$13*Flowrate!$F$10*1000/(2*0.02)*Pump!$B$5^2+10*1000/2*Pump!$B$5^2+Filtration!$B$6*Pump!$B$5)</f>
        <v>0</v>
      </c>
      <c r="I583" s="9">
        <f>(F583*(1000*9.81*Collectionstorage!$G$11+Collectionstorage!$G$13*Flowrate!$F$10*1000/(2*0.02)*Pump!$B$5^2+10*1000/2*Pump!$B$5^2+Filtration!$B$6*Pump!$B$5)) / 0.72</f>
        <v>0</v>
      </c>
      <c r="J583" s="4">
        <f t="shared" si="5"/>
        <v>0</v>
      </c>
      <c r="K583" s="4">
        <f t="shared" si="6"/>
        <v>0</v>
      </c>
      <c r="L583" s="4">
        <f t="shared" si="7"/>
        <v>0</v>
      </c>
      <c r="M583">
        <f t="shared" si="8"/>
        <v>0</v>
      </c>
      <c r="N583" s="2">
        <f>'Disinfection '!$B$4*60*60*24</f>
        <v>4320000</v>
      </c>
      <c r="O583" s="2">
        <f>E583/(Pump!$B$6*60)</f>
        <v>0</v>
      </c>
      <c r="P583" s="4">
        <f t="shared" si="9"/>
        <v>4320000</v>
      </c>
    </row>
    <row r="584">
      <c r="A584" s="194">
        <v>42216.0</v>
      </c>
      <c r="B584" s="195">
        <v>0.0</v>
      </c>
      <c r="C584" s="9">
        <f t="shared" si="2"/>
        <v>0</v>
      </c>
      <c r="D584" s="108">
        <f t="shared" si="3"/>
        <v>0</v>
      </c>
      <c r="E584" s="108">
        <f>IF(D584&gt;Collectionstorage!$B$11,Collectionstorage!$B$11,D584)</f>
        <v>0</v>
      </c>
      <c r="F584" s="108">
        <f t="shared" si="4"/>
        <v>0</v>
      </c>
      <c r="G584" s="108">
        <f t="shared" si="11"/>
        <v>9.59</v>
      </c>
      <c r="H584" s="109">
        <f>F584*(1000*9.81*Collectionstorage!$G$11+Collectionstorage!$G$13*Flowrate!$F$10*1000/(2*0.02)*Pump!$B$5^2+10*1000/2*Pump!$B$5^2+Filtration!$B$6*Pump!$B$5)</f>
        <v>0</v>
      </c>
      <c r="I584" s="9">
        <f>(F584*(1000*9.81*Collectionstorage!$G$11+Collectionstorage!$G$13*Flowrate!$F$10*1000/(2*0.02)*Pump!$B$5^2+10*1000/2*Pump!$B$5^2+Filtration!$B$6*Pump!$B$5)) / 0.72</f>
        <v>0</v>
      </c>
      <c r="J584" s="4">
        <f t="shared" si="5"/>
        <v>0</v>
      </c>
      <c r="K584" s="4">
        <f t="shared" si="6"/>
        <v>0</v>
      </c>
      <c r="L584" s="4">
        <f t="shared" si="7"/>
        <v>0</v>
      </c>
      <c r="M584">
        <f t="shared" si="8"/>
        <v>0</v>
      </c>
      <c r="N584" s="2">
        <f>'Disinfection '!$B$4*60*60*24</f>
        <v>4320000</v>
      </c>
      <c r="O584" s="2">
        <f>E584/(Pump!$B$6*60)</f>
        <v>0</v>
      </c>
      <c r="P584" s="4">
        <f t="shared" si="9"/>
        <v>4320000</v>
      </c>
    </row>
    <row r="585">
      <c r="A585" s="194">
        <v>42217.0</v>
      </c>
      <c r="B585" s="195">
        <v>0.0</v>
      </c>
      <c r="C585" s="9">
        <f t="shared" si="2"/>
        <v>0</v>
      </c>
      <c r="D585" s="108">
        <f t="shared" si="3"/>
        <v>0</v>
      </c>
      <c r="E585" s="108">
        <f>IF(D585&gt;Collectionstorage!$B$11,Collectionstorage!$B$11,D585)</f>
        <v>0</v>
      </c>
      <c r="F585" s="108">
        <f t="shared" si="4"/>
        <v>0</v>
      </c>
      <c r="G585" s="108">
        <f t="shared" si="11"/>
        <v>9.06</v>
      </c>
      <c r="H585" s="109">
        <f>F585*(1000*9.81*Collectionstorage!$G$11+Collectionstorage!$G$13*Flowrate!$F$10*1000/(2*0.02)*Pump!$B$5^2+10*1000/2*Pump!$B$5^2+Filtration!$B$6*Pump!$B$5)</f>
        <v>0</v>
      </c>
      <c r="I585" s="9">
        <f>(F585*(1000*9.81*Collectionstorage!$G$11+Collectionstorage!$G$13*Flowrate!$F$10*1000/(2*0.02)*Pump!$B$5^2+10*1000/2*Pump!$B$5^2+Filtration!$B$6*Pump!$B$5)) / 0.72</f>
        <v>0</v>
      </c>
      <c r="J585" s="4">
        <f t="shared" si="5"/>
        <v>0</v>
      </c>
      <c r="K585" s="4">
        <f t="shared" si="6"/>
        <v>0</v>
      </c>
      <c r="L585" s="4">
        <f t="shared" si="7"/>
        <v>0</v>
      </c>
      <c r="M585">
        <f t="shared" si="8"/>
        <v>0</v>
      </c>
      <c r="N585" s="2">
        <f>'Disinfection '!$B$4*60*60*24</f>
        <v>4320000</v>
      </c>
      <c r="O585" s="2">
        <f>E585/(Pump!$B$6*60)</f>
        <v>0</v>
      </c>
      <c r="P585" s="4">
        <f t="shared" si="9"/>
        <v>4320000</v>
      </c>
    </row>
    <row r="586">
      <c r="A586" s="194">
        <v>42218.0</v>
      </c>
      <c r="B586" s="195">
        <v>0.0</v>
      </c>
      <c r="C586" s="9">
        <f t="shared" si="2"/>
        <v>0</v>
      </c>
      <c r="D586" s="108">
        <f t="shared" si="3"/>
        <v>0</v>
      </c>
      <c r="E586" s="108">
        <f>IF(D586&gt;Collectionstorage!$B$11,Collectionstorage!$B$11,D586)</f>
        <v>0</v>
      </c>
      <c r="F586" s="108">
        <f t="shared" si="4"/>
        <v>0</v>
      </c>
      <c r="G586" s="108">
        <f t="shared" si="11"/>
        <v>8.53</v>
      </c>
      <c r="H586" s="109">
        <f>F586*(1000*9.81*Collectionstorage!$G$11+Collectionstorage!$G$13*Flowrate!$F$10*1000/(2*0.02)*Pump!$B$5^2+10*1000/2*Pump!$B$5^2+Filtration!$B$6*Pump!$B$5)</f>
        <v>0</v>
      </c>
      <c r="I586" s="9">
        <f>(F586*(1000*9.81*Collectionstorage!$G$11+Collectionstorage!$G$13*Flowrate!$F$10*1000/(2*0.02)*Pump!$B$5^2+10*1000/2*Pump!$B$5^2+Filtration!$B$6*Pump!$B$5)) / 0.72</f>
        <v>0</v>
      </c>
      <c r="J586" s="4">
        <f t="shared" si="5"/>
        <v>0</v>
      </c>
      <c r="K586" s="4">
        <f t="shared" si="6"/>
        <v>0</v>
      </c>
      <c r="L586" s="4">
        <f t="shared" si="7"/>
        <v>0</v>
      </c>
      <c r="M586">
        <f t="shared" si="8"/>
        <v>0</v>
      </c>
      <c r="N586" s="2">
        <f>'Disinfection '!$B$4*60*60*24</f>
        <v>4320000</v>
      </c>
      <c r="O586" s="2">
        <f>E586/(Pump!$B$6*60)</f>
        <v>0</v>
      </c>
      <c r="P586" s="4">
        <f t="shared" si="9"/>
        <v>4320000</v>
      </c>
    </row>
    <row r="587">
      <c r="A587" s="194">
        <v>42219.0</v>
      </c>
      <c r="B587" s="195">
        <v>0.0</v>
      </c>
      <c r="C587" s="9">
        <f t="shared" si="2"/>
        <v>0</v>
      </c>
      <c r="D587" s="108">
        <f t="shared" si="3"/>
        <v>0</v>
      </c>
      <c r="E587" s="108">
        <f>IF(D587&gt;Collectionstorage!$B$11,Collectionstorage!$B$11,D587)</f>
        <v>0</v>
      </c>
      <c r="F587" s="108">
        <f t="shared" si="4"/>
        <v>0</v>
      </c>
      <c r="G587" s="108">
        <f t="shared" si="11"/>
        <v>8</v>
      </c>
      <c r="H587" s="109">
        <f>F587*(1000*9.81*Collectionstorage!$G$11+Collectionstorage!$G$13*Flowrate!$F$10*1000/(2*0.02)*Pump!$B$5^2+10*1000/2*Pump!$B$5^2+Filtration!$B$6*Pump!$B$5)</f>
        <v>0</v>
      </c>
      <c r="I587" s="9">
        <f>(F587*(1000*9.81*Collectionstorage!$G$11+Collectionstorage!$G$13*Flowrate!$F$10*1000/(2*0.02)*Pump!$B$5^2+10*1000/2*Pump!$B$5^2+Filtration!$B$6*Pump!$B$5)) / 0.72</f>
        <v>0</v>
      </c>
      <c r="J587" s="4">
        <f t="shared" si="5"/>
        <v>0</v>
      </c>
      <c r="K587" s="4">
        <f t="shared" si="6"/>
        <v>0</v>
      </c>
      <c r="L587" s="4">
        <f t="shared" si="7"/>
        <v>0</v>
      </c>
      <c r="M587">
        <f t="shared" si="8"/>
        <v>0</v>
      </c>
      <c r="N587" s="2">
        <f>'Disinfection '!$B$4*60*60*24</f>
        <v>4320000</v>
      </c>
      <c r="O587" s="2">
        <f>E587/(Pump!$B$6*60)</f>
        <v>0</v>
      </c>
      <c r="P587" s="4">
        <f t="shared" si="9"/>
        <v>4320000</v>
      </c>
    </row>
    <row r="588">
      <c r="A588" s="194">
        <v>42220.0</v>
      </c>
      <c r="B588" s="195">
        <v>0.0</v>
      </c>
      <c r="C588" s="9">
        <f t="shared" si="2"/>
        <v>0</v>
      </c>
      <c r="D588" s="108">
        <f t="shared" si="3"/>
        <v>0</v>
      </c>
      <c r="E588" s="108">
        <f>IF(D588&gt;Collectionstorage!$B$11,Collectionstorage!$B$11,D588)</f>
        <v>0</v>
      </c>
      <c r="F588" s="108">
        <f t="shared" si="4"/>
        <v>0</v>
      </c>
      <c r="G588" s="108">
        <f t="shared" si="11"/>
        <v>7.47</v>
      </c>
      <c r="H588" s="109">
        <f>F588*(1000*9.81*Collectionstorage!$G$11+Collectionstorage!$G$13*Flowrate!$F$10*1000/(2*0.02)*Pump!$B$5^2+10*1000/2*Pump!$B$5^2+Filtration!$B$6*Pump!$B$5)</f>
        <v>0</v>
      </c>
      <c r="I588" s="9">
        <f>(F588*(1000*9.81*Collectionstorage!$G$11+Collectionstorage!$G$13*Flowrate!$F$10*1000/(2*0.02)*Pump!$B$5^2+10*1000/2*Pump!$B$5^2+Filtration!$B$6*Pump!$B$5)) / 0.72</f>
        <v>0</v>
      </c>
      <c r="J588" s="4">
        <f t="shared" si="5"/>
        <v>0</v>
      </c>
      <c r="K588" s="4">
        <f t="shared" si="6"/>
        <v>0</v>
      </c>
      <c r="L588" s="4">
        <f t="shared" si="7"/>
        <v>0</v>
      </c>
      <c r="M588">
        <f t="shared" si="8"/>
        <v>0</v>
      </c>
      <c r="N588" s="2">
        <f>'Disinfection '!$B$4*60*60*24</f>
        <v>4320000</v>
      </c>
      <c r="O588" s="2">
        <f>E588/(Pump!$B$6*60)</f>
        <v>0</v>
      </c>
      <c r="P588" s="4">
        <f t="shared" si="9"/>
        <v>4320000</v>
      </c>
    </row>
    <row r="589">
      <c r="A589" s="194">
        <v>42221.0</v>
      </c>
      <c r="B589" s="195">
        <v>0.0</v>
      </c>
      <c r="C589" s="9">
        <f t="shared" si="2"/>
        <v>0</v>
      </c>
      <c r="D589" s="108">
        <f t="shared" si="3"/>
        <v>0</v>
      </c>
      <c r="E589" s="108">
        <f>IF(D589&gt;Collectionstorage!$B$11,Collectionstorage!$B$11,D589)</f>
        <v>0</v>
      </c>
      <c r="F589" s="108">
        <f t="shared" si="4"/>
        <v>0</v>
      </c>
      <c r="G589" s="108">
        <f t="shared" si="11"/>
        <v>6.94</v>
      </c>
      <c r="H589" s="109">
        <f>F589*(1000*9.81*Collectionstorage!$G$11+Collectionstorage!$G$13*Flowrate!$F$10*1000/(2*0.02)*Pump!$B$5^2+10*1000/2*Pump!$B$5^2+Filtration!$B$6*Pump!$B$5)</f>
        <v>0</v>
      </c>
      <c r="I589" s="9">
        <f>(F589*(1000*9.81*Collectionstorage!$G$11+Collectionstorage!$G$13*Flowrate!$F$10*1000/(2*0.02)*Pump!$B$5^2+10*1000/2*Pump!$B$5^2+Filtration!$B$6*Pump!$B$5)) / 0.72</f>
        <v>0</v>
      </c>
      <c r="J589" s="4">
        <f t="shared" si="5"/>
        <v>0</v>
      </c>
      <c r="K589" s="4">
        <f t="shared" si="6"/>
        <v>0</v>
      </c>
      <c r="L589" s="4">
        <f t="shared" si="7"/>
        <v>0</v>
      </c>
      <c r="M589">
        <f t="shared" si="8"/>
        <v>0</v>
      </c>
      <c r="N589" s="2">
        <f>'Disinfection '!$B$4*60*60*24</f>
        <v>4320000</v>
      </c>
      <c r="O589" s="2">
        <f>E589/(Pump!$B$6*60)</f>
        <v>0</v>
      </c>
      <c r="P589" s="4">
        <f t="shared" si="9"/>
        <v>4320000</v>
      </c>
    </row>
    <row r="590">
      <c r="A590" s="194">
        <v>42222.0</v>
      </c>
      <c r="B590" s="195">
        <v>3.2</v>
      </c>
      <c r="C590" s="9">
        <f t="shared" si="2"/>
        <v>0.32</v>
      </c>
      <c r="D590" s="108">
        <f t="shared" si="3"/>
        <v>320</v>
      </c>
      <c r="E590" s="108">
        <f>IF(D590&gt;Collectionstorage!$B$11,Collectionstorage!$B$11,D590)</f>
        <v>320</v>
      </c>
      <c r="F590" s="108">
        <f t="shared" si="4"/>
        <v>0.32</v>
      </c>
      <c r="G590" s="108">
        <f t="shared" si="11"/>
        <v>6.73</v>
      </c>
      <c r="H590" s="109">
        <f>F590*(1000*9.81*Collectionstorage!$G$11+Collectionstorage!$G$13*Flowrate!$F$10*1000/(2*0.02)*Pump!$B$5^2+10*1000/2*Pump!$B$5^2+Filtration!$B$6*Pump!$B$5)</f>
        <v>78367.71457</v>
      </c>
      <c r="I590" s="9">
        <f>(F590*(1000*9.81*Collectionstorage!$G$11+Collectionstorage!$G$13*Flowrate!$F$10*1000/(2*0.02)*Pump!$B$5^2+10*1000/2*Pump!$B$5^2+Filtration!$B$6*Pump!$B$5)) / 0.72</f>
        <v>108844.048</v>
      </c>
      <c r="J590" s="4">
        <f t="shared" si="5"/>
        <v>1.6</v>
      </c>
      <c r="K590" s="4">
        <f t="shared" si="6"/>
        <v>3200000</v>
      </c>
      <c r="L590" s="4">
        <f t="shared" si="7"/>
        <v>3.2</v>
      </c>
      <c r="M590">
        <f t="shared" si="8"/>
        <v>64</v>
      </c>
      <c r="N590" s="2">
        <f>'Disinfection '!$B$4*60*60*24</f>
        <v>4320000</v>
      </c>
      <c r="O590" s="2">
        <f>E590/(Pump!$B$6*60)</f>
        <v>0.1920018422</v>
      </c>
      <c r="P590" s="4">
        <f t="shared" si="9"/>
        <v>4428844.048</v>
      </c>
    </row>
    <row r="591">
      <c r="A591" s="194">
        <v>42223.0</v>
      </c>
      <c r="B591" s="195">
        <v>14.6</v>
      </c>
      <c r="C591" s="9">
        <f t="shared" si="2"/>
        <v>1.46</v>
      </c>
      <c r="D591" s="108">
        <f t="shared" si="3"/>
        <v>1460</v>
      </c>
      <c r="E591" s="108">
        <f>IF(D591&gt;Collectionstorage!$B$11,Collectionstorage!$B$11,D591)</f>
        <v>1460</v>
      </c>
      <c r="F591" s="108">
        <f t="shared" si="4"/>
        <v>1.46</v>
      </c>
      <c r="G591" s="108">
        <f t="shared" si="11"/>
        <v>7.66</v>
      </c>
      <c r="H591" s="109">
        <f>F591*(1000*9.81*Collectionstorage!$G$11+Collectionstorage!$G$13*Flowrate!$F$10*1000/(2*0.02)*Pump!$B$5^2+10*1000/2*Pump!$B$5^2+Filtration!$B$6*Pump!$B$5)</f>
        <v>357552.6977</v>
      </c>
      <c r="I591" s="9">
        <f>(F591*(1000*9.81*Collectionstorage!$G$11+Collectionstorage!$G$13*Flowrate!$F$10*1000/(2*0.02)*Pump!$B$5^2+10*1000/2*Pump!$B$5^2+Filtration!$B$6*Pump!$B$5)) / 0.72</f>
        <v>496600.969</v>
      </c>
      <c r="J591" s="4">
        <f t="shared" si="5"/>
        <v>7.3</v>
      </c>
      <c r="K591" s="4">
        <f t="shared" si="6"/>
        <v>14600000</v>
      </c>
      <c r="L591" s="4">
        <f t="shared" si="7"/>
        <v>14.6</v>
      </c>
      <c r="M591">
        <f t="shared" si="8"/>
        <v>292</v>
      </c>
      <c r="N591" s="2">
        <f>'Disinfection '!$B$4*60*60*24</f>
        <v>4320000</v>
      </c>
      <c r="O591" s="2">
        <f>E591/(Pump!$B$6*60)</f>
        <v>0.8760084052</v>
      </c>
      <c r="P591" s="4">
        <f t="shared" si="9"/>
        <v>4816600.969</v>
      </c>
    </row>
    <row r="592">
      <c r="A592" s="194">
        <v>42224.0</v>
      </c>
      <c r="B592" s="195">
        <v>24.4</v>
      </c>
      <c r="C592" s="9">
        <f t="shared" si="2"/>
        <v>2.44</v>
      </c>
      <c r="D592" s="108">
        <f t="shared" si="3"/>
        <v>2440</v>
      </c>
      <c r="E592" s="108">
        <f>IF(D592&gt;Collectionstorage!$B$11,Collectionstorage!$B$11,D592)</f>
        <v>2440</v>
      </c>
      <c r="F592" s="108">
        <f t="shared" si="4"/>
        <v>2.44</v>
      </c>
      <c r="G592" s="108">
        <f t="shared" si="11"/>
        <v>9.57</v>
      </c>
      <c r="H592" s="109">
        <f>F592*(1000*9.81*Collectionstorage!$G$11+Collectionstorage!$G$13*Flowrate!$F$10*1000/(2*0.02)*Pump!$B$5^2+10*1000/2*Pump!$B$5^2+Filtration!$B$6*Pump!$B$5)</f>
        <v>597553.8236</v>
      </c>
      <c r="I592" s="9">
        <f>(F592*(1000*9.81*Collectionstorage!$G$11+Collectionstorage!$G$13*Flowrate!$F$10*1000/(2*0.02)*Pump!$B$5^2+10*1000/2*Pump!$B$5^2+Filtration!$B$6*Pump!$B$5)) / 0.72</f>
        <v>829935.8661</v>
      </c>
      <c r="J592" s="4">
        <f t="shared" si="5"/>
        <v>12.2</v>
      </c>
      <c r="K592" s="4">
        <f t="shared" si="6"/>
        <v>24400000</v>
      </c>
      <c r="L592" s="4">
        <f t="shared" si="7"/>
        <v>24.4</v>
      </c>
      <c r="M592">
        <f t="shared" si="8"/>
        <v>488</v>
      </c>
      <c r="N592" s="2">
        <f>'Disinfection '!$B$4*60*60*24</f>
        <v>4320000</v>
      </c>
      <c r="O592" s="2">
        <f>E592/(Pump!$B$6*60)</f>
        <v>1.464014047</v>
      </c>
      <c r="P592" s="4">
        <f t="shared" si="9"/>
        <v>5149935.866</v>
      </c>
    </row>
    <row r="593">
      <c r="A593" s="194">
        <v>42225.0</v>
      </c>
      <c r="B593" s="195">
        <v>1.8</v>
      </c>
      <c r="C593" s="9">
        <f t="shared" si="2"/>
        <v>0.18</v>
      </c>
      <c r="D593" s="108">
        <f t="shared" si="3"/>
        <v>180</v>
      </c>
      <c r="E593" s="108">
        <f>IF(D593&gt;Collectionstorage!$B$11,Collectionstorage!$B$11,D593)</f>
        <v>180</v>
      </c>
      <c r="F593" s="108">
        <f t="shared" si="4"/>
        <v>0.18</v>
      </c>
      <c r="G593" s="108">
        <f t="shared" si="11"/>
        <v>9.22</v>
      </c>
      <c r="H593" s="109">
        <f>F593*(1000*9.81*Collectionstorage!$G$11+Collectionstorage!$G$13*Flowrate!$F$10*1000/(2*0.02)*Pump!$B$5^2+10*1000/2*Pump!$B$5^2+Filtration!$B$6*Pump!$B$5)</f>
        <v>44081.83944</v>
      </c>
      <c r="I593" s="9">
        <f>(F593*(1000*9.81*Collectionstorage!$G$11+Collectionstorage!$G$13*Flowrate!$F$10*1000/(2*0.02)*Pump!$B$5^2+10*1000/2*Pump!$B$5^2+Filtration!$B$6*Pump!$B$5)) / 0.72</f>
        <v>61224.777</v>
      </c>
      <c r="J593" s="4">
        <f t="shared" si="5"/>
        <v>0.9</v>
      </c>
      <c r="K593" s="4">
        <f t="shared" si="6"/>
        <v>1800000</v>
      </c>
      <c r="L593" s="4">
        <f t="shared" si="7"/>
        <v>1.8</v>
      </c>
      <c r="M593">
        <f t="shared" si="8"/>
        <v>36</v>
      </c>
      <c r="N593" s="2">
        <f>'Disinfection '!$B$4*60*60*24</f>
        <v>4320000</v>
      </c>
      <c r="O593" s="2">
        <f>E593/(Pump!$B$6*60)</f>
        <v>0.1080010363</v>
      </c>
      <c r="P593" s="4">
        <f t="shared" si="9"/>
        <v>4381224.777</v>
      </c>
    </row>
    <row r="594">
      <c r="A594" s="194">
        <v>42226.0</v>
      </c>
      <c r="B594" s="195">
        <v>0.0</v>
      </c>
      <c r="C594" s="9">
        <f t="shared" si="2"/>
        <v>0</v>
      </c>
      <c r="D594" s="108">
        <f t="shared" si="3"/>
        <v>0</v>
      </c>
      <c r="E594" s="108">
        <f>IF(D594&gt;Collectionstorage!$B$11,Collectionstorage!$B$11,D594)</f>
        <v>0</v>
      </c>
      <c r="F594" s="108">
        <f t="shared" si="4"/>
        <v>0</v>
      </c>
      <c r="G594" s="108">
        <f t="shared" si="11"/>
        <v>8.69</v>
      </c>
      <c r="H594" s="109">
        <f>F594*(1000*9.81*Collectionstorage!$G$11+Collectionstorage!$G$13*Flowrate!$F$10*1000/(2*0.02)*Pump!$B$5^2+10*1000/2*Pump!$B$5^2+Filtration!$B$6*Pump!$B$5)</f>
        <v>0</v>
      </c>
      <c r="I594" s="9">
        <f>(F594*(1000*9.81*Collectionstorage!$G$11+Collectionstorage!$G$13*Flowrate!$F$10*1000/(2*0.02)*Pump!$B$5^2+10*1000/2*Pump!$B$5^2+Filtration!$B$6*Pump!$B$5)) / 0.72</f>
        <v>0</v>
      </c>
      <c r="J594" s="4">
        <f t="shared" si="5"/>
        <v>0</v>
      </c>
      <c r="K594" s="4">
        <f t="shared" si="6"/>
        <v>0</v>
      </c>
      <c r="L594" s="4">
        <f t="shared" si="7"/>
        <v>0</v>
      </c>
      <c r="M594">
        <f t="shared" si="8"/>
        <v>0</v>
      </c>
      <c r="N594" s="2">
        <f>'Disinfection '!$B$4*60*60*24</f>
        <v>4320000</v>
      </c>
      <c r="O594" s="2">
        <f>E594/(Pump!$B$6*60)</f>
        <v>0</v>
      </c>
      <c r="P594" s="4">
        <f t="shared" si="9"/>
        <v>4320000</v>
      </c>
    </row>
    <row r="595">
      <c r="A595" s="194">
        <v>42227.0</v>
      </c>
      <c r="B595" s="195">
        <v>0.0</v>
      </c>
      <c r="C595" s="9">
        <f t="shared" si="2"/>
        <v>0</v>
      </c>
      <c r="D595" s="108">
        <f t="shared" si="3"/>
        <v>0</v>
      </c>
      <c r="E595" s="108">
        <f>IF(D595&gt;Collectionstorage!$B$11,Collectionstorage!$B$11,D595)</f>
        <v>0</v>
      </c>
      <c r="F595" s="108">
        <f t="shared" si="4"/>
        <v>0</v>
      </c>
      <c r="G595" s="108">
        <f t="shared" si="11"/>
        <v>8.16</v>
      </c>
      <c r="H595" s="109">
        <f>F595*(1000*9.81*Collectionstorage!$G$11+Collectionstorage!$G$13*Flowrate!$F$10*1000/(2*0.02)*Pump!$B$5^2+10*1000/2*Pump!$B$5^2+Filtration!$B$6*Pump!$B$5)</f>
        <v>0</v>
      </c>
      <c r="I595" s="9">
        <f>(F595*(1000*9.81*Collectionstorage!$G$11+Collectionstorage!$G$13*Flowrate!$F$10*1000/(2*0.02)*Pump!$B$5^2+10*1000/2*Pump!$B$5^2+Filtration!$B$6*Pump!$B$5)) / 0.72</f>
        <v>0</v>
      </c>
      <c r="J595" s="4">
        <f t="shared" si="5"/>
        <v>0</v>
      </c>
      <c r="K595" s="4">
        <f t="shared" si="6"/>
        <v>0</v>
      </c>
      <c r="L595" s="4">
        <f t="shared" si="7"/>
        <v>0</v>
      </c>
      <c r="M595">
        <f t="shared" si="8"/>
        <v>0</v>
      </c>
      <c r="N595" s="2">
        <f>'Disinfection '!$B$4*60*60*24</f>
        <v>4320000</v>
      </c>
      <c r="O595" s="2">
        <f>E595/(Pump!$B$6*60)</f>
        <v>0</v>
      </c>
      <c r="P595" s="4">
        <f t="shared" si="9"/>
        <v>4320000</v>
      </c>
    </row>
    <row r="596">
      <c r="A596" s="194">
        <v>42228.0</v>
      </c>
      <c r="B596" s="195">
        <v>0.0</v>
      </c>
      <c r="C596" s="9">
        <f t="shared" si="2"/>
        <v>0</v>
      </c>
      <c r="D596" s="108">
        <f t="shared" si="3"/>
        <v>0</v>
      </c>
      <c r="E596" s="108">
        <f>IF(D596&gt;Collectionstorage!$B$11,Collectionstorage!$B$11,D596)</f>
        <v>0</v>
      </c>
      <c r="F596" s="108">
        <f t="shared" si="4"/>
        <v>0</v>
      </c>
      <c r="G596" s="108">
        <f t="shared" si="11"/>
        <v>7.63</v>
      </c>
      <c r="H596" s="109">
        <f>F596*(1000*9.81*Collectionstorage!$G$11+Collectionstorage!$G$13*Flowrate!$F$10*1000/(2*0.02)*Pump!$B$5^2+10*1000/2*Pump!$B$5^2+Filtration!$B$6*Pump!$B$5)</f>
        <v>0</v>
      </c>
      <c r="I596" s="9">
        <f>(F596*(1000*9.81*Collectionstorage!$G$11+Collectionstorage!$G$13*Flowrate!$F$10*1000/(2*0.02)*Pump!$B$5^2+10*1000/2*Pump!$B$5^2+Filtration!$B$6*Pump!$B$5)) / 0.72</f>
        <v>0</v>
      </c>
      <c r="J596" s="4">
        <f t="shared" si="5"/>
        <v>0</v>
      </c>
      <c r="K596" s="4">
        <f t="shared" si="6"/>
        <v>0</v>
      </c>
      <c r="L596" s="4">
        <f t="shared" si="7"/>
        <v>0</v>
      </c>
      <c r="M596">
        <f t="shared" si="8"/>
        <v>0</v>
      </c>
      <c r="N596" s="2">
        <f>'Disinfection '!$B$4*60*60*24</f>
        <v>4320000</v>
      </c>
      <c r="O596" s="2">
        <f>E596/(Pump!$B$6*60)</f>
        <v>0</v>
      </c>
      <c r="P596" s="4">
        <f t="shared" si="9"/>
        <v>4320000</v>
      </c>
    </row>
    <row r="597">
      <c r="A597" s="194">
        <v>42229.0</v>
      </c>
      <c r="B597" s="195">
        <v>0.0</v>
      </c>
      <c r="C597" s="9">
        <f t="shared" si="2"/>
        <v>0</v>
      </c>
      <c r="D597" s="108">
        <f t="shared" si="3"/>
        <v>0</v>
      </c>
      <c r="E597" s="108">
        <f>IF(D597&gt;Collectionstorage!$B$11,Collectionstorage!$B$11,D597)</f>
        <v>0</v>
      </c>
      <c r="F597" s="108">
        <f t="shared" si="4"/>
        <v>0</v>
      </c>
      <c r="G597" s="108">
        <f t="shared" si="11"/>
        <v>7.1</v>
      </c>
      <c r="H597" s="109">
        <f>F597*(1000*9.81*Collectionstorage!$G$11+Collectionstorage!$G$13*Flowrate!$F$10*1000/(2*0.02)*Pump!$B$5^2+10*1000/2*Pump!$B$5^2+Filtration!$B$6*Pump!$B$5)</f>
        <v>0</v>
      </c>
      <c r="I597" s="9">
        <f>(F597*(1000*9.81*Collectionstorage!$G$11+Collectionstorage!$G$13*Flowrate!$F$10*1000/(2*0.02)*Pump!$B$5^2+10*1000/2*Pump!$B$5^2+Filtration!$B$6*Pump!$B$5)) / 0.72</f>
        <v>0</v>
      </c>
      <c r="J597" s="4">
        <f t="shared" si="5"/>
        <v>0</v>
      </c>
      <c r="K597" s="4">
        <f t="shared" si="6"/>
        <v>0</v>
      </c>
      <c r="L597" s="4">
        <f t="shared" si="7"/>
        <v>0</v>
      </c>
      <c r="M597">
        <f t="shared" si="8"/>
        <v>0</v>
      </c>
      <c r="N597" s="2">
        <f>'Disinfection '!$B$4*60*60*24</f>
        <v>4320000</v>
      </c>
      <c r="O597" s="2">
        <f>E597/(Pump!$B$6*60)</f>
        <v>0</v>
      </c>
      <c r="P597" s="4">
        <f t="shared" si="9"/>
        <v>4320000</v>
      </c>
    </row>
    <row r="598">
      <c r="A598" s="194">
        <v>42230.0</v>
      </c>
      <c r="B598" s="195">
        <v>0.0</v>
      </c>
      <c r="C598" s="9">
        <f t="shared" si="2"/>
        <v>0</v>
      </c>
      <c r="D598" s="108">
        <f t="shared" si="3"/>
        <v>0</v>
      </c>
      <c r="E598" s="108">
        <f>IF(D598&gt;Collectionstorage!$B$11,Collectionstorage!$B$11,D598)</f>
        <v>0</v>
      </c>
      <c r="F598" s="108">
        <f t="shared" si="4"/>
        <v>0</v>
      </c>
      <c r="G598" s="108">
        <f t="shared" si="11"/>
        <v>6.57</v>
      </c>
      <c r="H598" s="109">
        <f>F598*(1000*9.81*Collectionstorage!$G$11+Collectionstorage!$G$13*Flowrate!$F$10*1000/(2*0.02)*Pump!$B$5^2+10*1000/2*Pump!$B$5^2+Filtration!$B$6*Pump!$B$5)</f>
        <v>0</v>
      </c>
      <c r="I598" s="9">
        <f>(F598*(1000*9.81*Collectionstorage!$G$11+Collectionstorage!$G$13*Flowrate!$F$10*1000/(2*0.02)*Pump!$B$5^2+10*1000/2*Pump!$B$5^2+Filtration!$B$6*Pump!$B$5)) / 0.72</f>
        <v>0</v>
      </c>
      <c r="J598" s="4">
        <f t="shared" si="5"/>
        <v>0</v>
      </c>
      <c r="K598" s="4">
        <f t="shared" si="6"/>
        <v>0</v>
      </c>
      <c r="L598" s="4">
        <f t="shared" si="7"/>
        <v>0</v>
      </c>
      <c r="M598">
        <f t="shared" si="8"/>
        <v>0</v>
      </c>
      <c r="N598" s="2">
        <f>'Disinfection '!$B$4*60*60*24</f>
        <v>4320000</v>
      </c>
      <c r="O598" s="2">
        <f>E598/(Pump!$B$6*60)</f>
        <v>0</v>
      </c>
      <c r="P598" s="4">
        <f t="shared" si="9"/>
        <v>4320000</v>
      </c>
    </row>
    <row r="599">
      <c r="A599" s="194">
        <v>42231.0</v>
      </c>
      <c r="B599" s="195">
        <v>0.0</v>
      </c>
      <c r="C599" s="9">
        <f t="shared" si="2"/>
        <v>0</v>
      </c>
      <c r="D599" s="108">
        <f t="shared" si="3"/>
        <v>0</v>
      </c>
      <c r="E599" s="108">
        <f>IF(D599&gt;Collectionstorage!$B$11,Collectionstorage!$B$11,D599)</f>
        <v>0</v>
      </c>
      <c r="F599" s="108">
        <f t="shared" si="4"/>
        <v>0</v>
      </c>
      <c r="G599" s="108">
        <f t="shared" si="11"/>
        <v>6.04</v>
      </c>
      <c r="H599" s="109">
        <f>F599*(1000*9.81*Collectionstorage!$G$11+Collectionstorage!$G$13*Flowrate!$F$10*1000/(2*0.02)*Pump!$B$5^2+10*1000/2*Pump!$B$5^2+Filtration!$B$6*Pump!$B$5)</f>
        <v>0</v>
      </c>
      <c r="I599" s="9">
        <f>(F599*(1000*9.81*Collectionstorage!$G$11+Collectionstorage!$G$13*Flowrate!$F$10*1000/(2*0.02)*Pump!$B$5^2+10*1000/2*Pump!$B$5^2+Filtration!$B$6*Pump!$B$5)) / 0.72</f>
        <v>0</v>
      </c>
      <c r="J599" s="4">
        <f t="shared" si="5"/>
        <v>0</v>
      </c>
      <c r="K599" s="4">
        <f t="shared" si="6"/>
        <v>0</v>
      </c>
      <c r="L599" s="4">
        <f t="shared" si="7"/>
        <v>0</v>
      </c>
      <c r="M599">
        <f t="shared" si="8"/>
        <v>0</v>
      </c>
      <c r="N599" s="2">
        <f>'Disinfection '!$B$4*60*60*24</f>
        <v>4320000</v>
      </c>
      <c r="O599" s="2">
        <f>E599/(Pump!$B$6*60)</f>
        <v>0</v>
      </c>
      <c r="P599" s="4">
        <f t="shared" si="9"/>
        <v>4320000</v>
      </c>
    </row>
    <row r="600">
      <c r="A600" s="194">
        <v>42232.0</v>
      </c>
      <c r="B600" s="195">
        <v>0.0</v>
      </c>
      <c r="C600" s="9">
        <f t="shared" si="2"/>
        <v>0</v>
      </c>
      <c r="D600" s="108">
        <f t="shared" si="3"/>
        <v>0</v>
      </c>
      <c r="E600" s="108">
        <f>IF(D600&gt;Collectionstorage!$B$11,Collectionstorage!$B$11,D600)</f>
        <v>0</v>
      </c>
      <c r="F600" s="108">
        <f t="shared" si="4"/>
        <v>0</v>
      </c>
      <c r="G600" s="108">
        <f t="shared" si="11"/>
        <v>5.51</v>
      </c>
      <c r="H600" s="109">
        <f>F600*(1000*9.81*Collectionstorage!$G$11+Collectionstorage!$G$13*Flowrate!$F$10*1000/(2*0.02)*Pump!$B$5^2+10*1000/2*Pump!$B$5^2+Filtration!$B$6*Pump!$B$5)</f>
        <v>0</v>
      </c>
      <c r="I600" s="9">
        <f>(F600*(1000*9.81*Collectionstorage!$G$11+Collectionstorage!$G$13*Flowrate!$F$10*1000/(2*0.02)*Pump!$B$5^2+10*1000/2*Pump!$B$5^2+Filtration!$B$6*Pump!$B$5)) / 0.72</f>
        <v>0</v>
      </c>
      <c r="J600" s="4">
        <f t="shared" si="5"/>
        <v>0</v>
      </c>
      <c r="K600" s="4">
        <f t="shared" si="6"/>
        <v>0</v>
      </c>
      <c r="L600" s="4">
        <f t="shared" si="7"/>
        <v>0</v>
      </c>
      <c r="M600">
        <f t="shared" si="8"/>
        <v>0</v>
      </c>
      <c r="N600" s="2">
        <f>'Disinfection '!$B$4*60*60*24</f>
        <v>4320000</v>
      </c>
      <c r="O600" s="2">
        <f>E600/(Pump!$B$6*60)</f>
        <v>0</v>
      </c>
      <c r="P600" s="4">
        <f t="shared" si="9"/>
        <v>4320000</v>
      </c>
    </row>
    <row r="601">
      <c r="A601" s="194">
        <v>42233.0</v>
      </c>
      <c r="B601" s="195">
        <v>0.0</v>
      </c>
      <c r="C601" s="9">
        <f t="shared" si="2"/>
        <v>0</v>
      </c>
      <c r="D601" s="108">
        <f t="shared" si="3"/>
        <v>0</v>
      </c>
      <c r="E601" s="108">
        <f>IF(D601&gt;Collectionstorage!$B$11,Collectionstorage!$B$11,D601)</f>
        <v>0</v>
      </c>
      <c r="F601" s="108">
        <f t="shared" si="4"/>
        <v>0</v>
      </c>
      <c r="G601" s="108">
        <f t="shared" si="11"/>
        <v>4.98</v>
      </c>
      <c r="H601" s="109">
        <f>F601*(1000*9.81*Collectionstorage!$G$11+Collectionstorage!$G$13*Flowrate!$F$10*1000/(2*0.02)*Pump!$B$5^2+10*1000/2*Pump!$B$5^2+Filtration!$B$6*Pump!$B$5)</f>
        <v>0</v>
      </c>
      <c r="I601" s="9">
        <f>(F601*(1000*9.81*Collectionstorage!$G$11+Collectionstorage!$G$13*Flowrate!$F$10*1000/(2*0.02)*Pump!$B$5^2+10*1000/2*Pump!$B$5^2+Filtration!$B$6*Pump!$B$5)) / 0.72</f>
        <v>0</v>
      </c>
      <c r="J601" s="4">
        <f t="shared" si="5"/>
        <v>0</v>
      </c>
      <c r="K601" s="4">
        <f t="shared" si="6"/>
        <v>0</v>
      </c>
      <c r="L601" s="4">
        <f t="shared" si="7"/>
        <v>0</v>
      </c>
      <c r="M601">
        <f t="shared" si="8"/>
        <v>0</v>
      </c>
      <c r="N601" s="2">
        <f>'Disinfection '!$B$4*60*60*24</f>
        <v>4320000</v>
      </c>
      <c r="O601" s="2">
        <f>E601/(Pump!$B$6*60)</f>
        <v>0</v>
      </c>
      <c r="P601" s="4">
        <f t="shared" si="9"/>
        <v>4320000</v>
      </c>
    </row>
    <row r="602">
      <c r="A602" s="194">
        <v>42234.0</v>
      </c>
      <c r="B602" s="195">
        <v>0.0</v>
      </c>
      <c r="C602" s="9">
        <f t="shared" si="2"/>
        <v>0</v>
      </c>
      <c r="D602" s="108">
        <f t="shared" si="3"/>
        <v>0</v>
      </c>
      <c r="E602" s="108">
        <f>IF(D602&gt;Collectionstorage!$B$11,Collectionstorage!$B$11,D602)</f>
        <v>0</v>
      </c>
      <c r="F602" s="108">
        <f t="shared" si="4"/>
        <v>0</v>
      </c>
      <c r="G602" s="108">
        <f t="shared" si="11"/>
        <v>4.45</v>
      </c>
      <c r="H602" s="109">
        <f>F602*(1000*9.81*Collectionstorage!$G$11+Collectionstorage!$G$13*Flowrate!$F$10*1000/(2*0.02)*Pump!$B$5^2+10*1000/2*Pump!$B$5^2+Filtration!$B$6*Pump!$B$5)</f>
        <v>0</v>
      </c>
      <c r="I602" s="9">
        <f>(F602*(1000*9.81*Collectionstorage!$G$11+Collectionstorage!$G$13*Flowrate!$F$10*1000/(2*0.02)*Pump!$B$5^2+10*1000/2*Pump!$B$5^2+Filtration!$B$6*Pump!$B$5)) / 0.72</f>
        <v>0</v>
      </c>
      <c r="J602" s="4">
        <f t="shared" si="5"/>
        <v>0</v>
      </c>
      <c r="K602" s="4">
        <f t="shared" si="6"/>
        <v>0</v>
      </c>
      <c r="L602" s="4">
        <f t="shared" si="7"/>
        <v>0</v>
      </c>
      <c r="M602">
        <f t="shared" si="8"/>
        <v>0</v>
      </c>
      <c r="N602" s="2">
        <f>'Disinfection '!$B$4*60*60*24</f>
        <v>4320000</v>
      </c>
      <c r="O602" s="2">
        <f>E602/(Pump!$B$6*60)</f>
        <v>0</v>
      </c>
      <c r="P602" s="4">
        <f t="shared" si="9"/>
        <v>4320000</v>
      </c>
    </row>
    <row r="603">
      <c r="A603" s="194">
        <v>42235.0</v>
      </c>
      <c r="B603" s="195">
        <v>0.0</v>
      </c>
      <c r="C603" s="9">
        <f t="shared" si="2"/>
        <v>0</v>
      </c>
      <c r="D603" s="108">
        <f t="shared" si="3"/>
        <v>0</v>
      </c>
      <c r="E603" s="108">
        <f>IF(D603&gt;Collectionstorage!$B$11,Collectionstorage!$B$11,D603)</f>
        <v>0</v>
      </c>
      <c r="F603" s="108">
        <f t="shared" si="4"/>
        <v>0</v>
      </c>
      <c r="G603" s="108">
        <f t="shared" si="11"/>
        <v>3.92</v>
      </c>
      <c r="H603" s="109">
        <f>F603*(1000*9.81*Collectionstorage!$G$11+Collectionstorage!$G$13*Flowrate!$F$10*1000/(2*0.02)*Pump!$B$5^2+10*1000/2*Pump!$B$5^2+Filtration!$B$6*Pump!$B$5)</f>
        <v>0</v>
      </c>
      <c r="I603" s="9">
        <f>(F603*(1000*9.81*Collectionstorage!$G$11+Collectionstorage!$G$13*Flowrate!$F$10*1000/(2*0.02)*Pump!$B$5^2+10*1000/2*Pump!$B$5^2+Filtration!$B$6*Pump!$B$5)) / 0.72</f>
        <v>0</v>
      </c>
      <c r="J603" s="4">
        <f t="shared" si="5"/>
        <v>0</v>
      </c>
      <c r="K603" s="4">
        <f t="shared" si="6"/>
        <v>0</v>
      </c>
      <c r="L603" s="4">
        <f t="shared" si="7"/>
        <v>0</v>
      </c>
      <c r="M603">
        <f t="shared" si="8"/>
        <v>0</v>
      </c>
      <c r="N603" s="2">
        <f>'Disinfection '!$B$4*60*60*24</f>
        <v>4320000</v>
      </c>
      <c r="O603" s="2">
        <f>E603/(Pump!$B$6*60)</f>
        <v>0</v>
      </c>
      <c r="P603" s="4">
        <f t="shared" si="9"/>
        <v>4320000</v>
      </c>
    </row>
    <row r="604">
      <c r="A604" s="194">
        <v>42236.0</v>
      </c>
      <c r="B604" s="195">
        <v>0.0</v>
      </c>
      <c r="C604" s="9">
        <f t="shared" si="2"/>
        <v>0</v>
      </c>
      <c r="D604" s="108">
        <f t="shared" si="3"/>
        <v>0</v>
      </c>
      <c r="E604" s="108">
        <f>IF(D604&gt;Collectionstorage!$B$11,Collectionstorage!$B$11,D604)</f>
        <v>0</v>
      </c>
      <c r="F604" s="108">
        <f t="shared" si="4"/>
        <v>0</v>
      </c>
      <c r="G604" s="108">
        <f t="shared" si="11"/>
        <v>3.39</v>
      </c>
      <c r="H604" s="109">
        <f>F604*(1000*9.81*Collectionstorage!$G$11+Collectionstorage!$G$13*Flowrate!$F$10*1000/(2*0.02)*Pump!$B$5^2+10*1000/2*Pump!$B$5^2+Filtration!$B$6*Pump!$B$5)</f>
        <v>0</v>
      </c>
      <c r="I604" s="9">
        <f>(F604*(1000*9.81*Collectionstorage!$G$11+Collectionstorage!$G$13*Flowrate!$F$10*1000/(2*0.02)*Pump!$B$5^2+10*1000/2*Pump!$B$5^2+Filtration!$B$6*Pump!$B$5)) / 0.72</f>
        <v>0</v>
      </c>
      <c r="J604" s="4">
        <f t="shared" si="5"/>
        <v>0</v>
      </c>
      <c r="K604" s="4">
        <f t="shared" si="6"/>
        <v>0</v>
      </c>
      <c r="L604" s="4">
        <f t="shared" si="7"/>
        <v>0</v>
      </c>
      <c r="M604">
        <f t="shared" si="8"/>
        <v>0</v>
      </c>
      <c r="N604" s="2">
        <f>'Disinfection '!$B$4*60*60*24</f>
        <v>4320000</v>
      </c>
      <c r="O604" s="2">
        <f>E604/(Pump!$B$6*60)</f>
        <v>0</v>
      </c>
      <c r="P604" s="4">
        <f t="shared" si="9"/>
        <v>4320000</v>
      </c>
    </row>
    <row r="605">
      <c r="A605" s="194">
        <v>42237.0</v>
      </c>
      <c r="B605" s="195">
        <v>0.0</v>
      </c>
      <c r="C605" s="9">
        <f t="shared" si="2"/>
        <v>0</v>
      </c>
      <c r="D605" s="108">
        <f t="shared" si="3"/>
        <v>0</v>
      </c>
      <c r="E605" s="108">
        <f>IF(D605&gt;Collectionstorage!$B$11,Collectionstorage!$B$11,D605)</f>
        <v>0</v>
      </c>
      <c r="F605" s="108">
        <f t="shared" si="4"/>
        <v>0</v>
      </c>
      <c r="G605" s="108">
        <f t="shared" si="11"/>
        <v>2.86</v>
      </c>
      <c r="H605" s="109">
        <f>F605*(1000*9.81*Collectionstorage!$G$11+Collectionstorage!$G$13*Flowrate!$F$10*1000/(2*0.02)*Pump!$B$5^2+10*1000/2*Pump!$B$5^2+Filtration!$B$6*Pump!$B$5)</f>
        <v>0</v>
      </c>
      <c r="I605" s="9">
        <f>(F605*(1000*9.81*Collectionstorage!$G$11+Collectionstorage!$G$13*Flowrate!$F$10*1000/(2*0.02)*Pump!$B$5^2+10*1000/2*Pump!$B$5^2+Filtration!$B$6*Pump!$B$5)) / 0.72</f>
        <v>0</v>
      </c>
      <c r="J605" s="4">
        <f t="shared" si="5"/>
        <v>0</v>
      </c>
      <c r="K605" s="4">
        <f t="shared" si="6"/>
        <v>0</v>
      </c>
      <c r="L605" s="4">
        <f t="shared" si="7"/>
        <v>0</v>
      </c>
      <c r="M605">
        <f t="shared" si="8"/>
        <v>0</v>
      </c>
      <c r="N605" s="2">
        <f>'Disinfection '!$B$4*60*60*24</f>
        <v>4320000</v>
      </c>
      <c r="O605" s="2">
        <f>E605/(Pump!$B$6*60)</f>
        <v>0</v>
      </c>
      <c r="P605" s="4">
        <f t="shared" si="9"/>
        <v>4320000</v>
      </c>
    </row>
    <row r="606">
      <c r="A606" s="194">
        <v>42238.0</v>
      </c>
      <c r="B606" s="195">
        <v>0.0</v>
      </c>
      <c r="C606" s="9">
        <f t="shared" si="2"/>
        <v>0</v>
      </c>
      <c r="D606" s="108">
        <f t="shared" si="3"/>
        <v>0</v>
      </c>
      <c r="E606" s="108">
        <f>IF(D606&gt;Collectionstorage!$B$11,Collectionstorage!$B$11,D606)</f>
        <v>0</v>
      </c>
      <c r="F606" s="108">
        <f t="shared" si="4"/>
        <v>0</v>
      </c>
      <c r="G606" s="108">
        <f t="shared" si="11"/>
        <v>2.33</v>
      </c>
      <c r="H606" s="109">
        <f>F606*(1000*9.81*Collectionstorage!$G$11+Collectionstorage!$G$13*Flowrate!$F$10*1000/(2*0.02)*Pump!$B$5^2+10*1000/2*Pump!$B$5^2+Filtration!$B$6*Pump!$B$5)</f>
        <v>0</v>
      </c>
      <c r="I606" s="9">
        <f>(F606*(1000*9.81*Collectionstorage!$G$11+Collectionstorage!$G$13*Flowrate!$F$10*1000/(2*0.02)*Pump!$B$5^2+10*1000/2*Pump!$B$5^2+Filtration!$B$6*Pump!$B$5)) / 0.72</f>
        <v>0</v>
      </c>
      <c r="J606" s="4">
        <f t="shared" si="5"/>
        <v>0</v>
      </c>
      <c r="K606" s="4">
        <f t="shared" si="6"/>
        <v>0</v>
      </c>
      <c r="L606" s="4">
        <f t="shared" si="7"/>
        <v>0</v>
      </c>
      <c r="M606">
        <f t="shared" si="8"/>
        <v>0</v>
      </c>
      <c r="N606" s="2">
        <f>'Disinfection '!$B$4*60*60*24</f>
        <v>4320000</v>
      </c>
      <c r="O606" s="2">
        <f>E606/(Pump!$B$6*60)</f>
        <v>0</v>
      </c>
      <c r="P606" s="4">
        <f t="shared" si="9"/>
        <v>4320000</v>
      </c>
    </row>
    <row r="607">
      <c r="A607" s="194">
        <v>42239.0</v>
      </c>
      <c r="B607" s="195">
        <v>0.0</v>
      </c>
      <c r="C607" s="9">
        <f t="shared" si="2"/>
        <v>0</v>
      </c>
      <c r="D607" s="108">
        <f t="shared" si="3"/>
        <v>0</v>
      </c>
      <c r="E607" s="108">
        <f>IF(D607&gt;Collectionstorage!$B$11,Collectionstorage!$B$11,D607)</f>
        <v>0</v>
      </c>
      <c r="F607" s="108">
        <f t="shared" si="4"/>
        <v>0</v>
      </c>
      <c r="G607" s="108">
        <f t="shared" si="11"/>
        <v>1.8</v>
      </c>
      <c r="H607" s="109">
        <f>F607*(1000*9.81*Collectionstorage!$G$11+Collectionstorage!$G$13*Flowrate!$F$10*1000/(2*0.02)*Pump!$B$5^2+10*1000/2*Pump!$B$5^2+Filtration!$B$6*Pump!$B$5)</f>
        <v>0</v>
      </c>
      <c r="I607" s="9">
        <f>(F607*(1000*9.81*Collectionstorage!$G$11+Collectionstorage!$G$13*Flowrate!$F$10*1000/(2*0.02)*Pump!$B$5^2+10*1000/2*Pump!$B$5^2+Filtration!$B$6*Pump!$B$5)) / 0.72</f>
        <v>0</v>
      </c>
      <c r="J607" s="4">
        <f t="shared" si="5"/>
        <v>0</v>
      </c>
      <c r="K607" s="4">
        <f t="shared" si="6"/>
        <v>0</v>
      </c>
      <c r="L607" s="4">
        <f t="shared" si="7"/>
        <v>0</v>
      </c>
      <c r="M607">
        <f t="shared" si="8"/>
        <v>0</v>
      </c>
      <c r="N607" s="2">
        <f>'Disinfection '!$B$4*60*60*24</f>
        <v>4320000</v>
      </c>
      <c r="O607" s="2">
        <f>E607/(Pump!$B$6*60)</f>
        <v>0</v>
      </c>
      <c r="P607" s="4">
        <f t="shared" si="9"/>
        <v>4320000</v>
      </c>
    </row>
    <row r="608">
      <c r="A608" s="194">
        <v>42240.0</v>
      </c>
      <c r="B608" s="195">
        <v>0.0</v>
      </c>
      <c r="C608" s="9">
        <f t="shared" si="2"/>
        <v>0</v>
      </c>
      <c r="D608" s="108">
        <f t="shared" si="3"/>
        <v>0</v>
      </c>
      <c r="E608" s="108">
        <f>IF(D608&gt;Collectionstorage!$B$11,Collectionstorage!$B$11,D608)</f>
        <v>0</v>
      </c>
      <c r="F608" s="108">
        <f t="shared" si="4"/>
        <v>0</v>
      </c>
      <c r="G608" s="108">
        <f t="shared" si="11"/>
        <v>1.27</v>
      </c>
      <c r="H608" s="109">
        <f>F608*(1000*9.81*Collectionstorage!$G$11+Collectionstorage!$G$13*Flowrate!$F$10*1000/(2*0.02)*Pump!$B$5^2+10*1000/2*Pump!$B$5^2+Filtration!$B$6*Pump!$B$5)</f>
        <v>0</v>
      </c>
      <c r="I608" s="9">
        <f>(F608*(1000*9.81*Collectionstorage!$G$11+Collectionstorage!$G$13*Flowrate!$F$10*1000/(2*0.02)*Pump!$B$5^2+10*1000/2*Pump!$B$5^2+Filtration!$B$6*Pump!$B$5)) / 0.72</f>
        <v>0</v>
      </c>
      <c r="J608" s="4">
        <f t="shared" si="5"/>
        <v>0</v>
      </c>
      <c r="K608" s="4">
        <f t="shared" si="6"/>
        <v>0</v>
      </c>
      <c r="L608" s="4">
        <f t="shared" si="7"/>
        <v>0</v>
      </c>
      <c r="M608">
        <f t="shared" si="8"/>
        <v>0</v>
      </c>
      <c r="N608" s="2">
        <f>'Disinfection '!$B$4*60*60*24</f>
        <v>4320000</v>
      </c>
      <c r="O608" s="2">
        <f>E608/(Pump!$B$6*60)</f>
        <v>0</v>
      </c>
      <c r="P608" s="4">
        <f t="shared" si="9"/>
        <v>4320000</v>
      </c>
    </row>
    <row r="609">
      <c r="A609" s="194">
        <v>42241.0</v>
      </c>
      <c r="B609" s="195">
        <v>0.0</v>
      </c>
      <c r="C609" s="9">
        <f t="shared" si="2"/>
        <v>0</v>
      </c>
      <c r="D609" s="108">
        <f t="shared" si="3"/>
        <v>0</v>
      </c>
      <c r="E609" s="108">
        <f>IF(D609&gt;Collectionstorage!$B$11,Collectionstorage!$B$11,D609)</f>
        <v>0</v>
      </c>
      <c r="F609" s="108">
        <f t="shared" si="4"/>
        <v>0</v>
      </c>
      <c r="G609" s="108">
        <f t="shared" si="11"/>
        <v>0.74</v>
      </c>
      <c r="H609" s="109">
        <f>F609*(1000*9.81*Collectionstorage!$G$11+Collectionstorage!$G$13*Flowrate!$F$10*1000/(2*0.02)*Pump!$B$5^2+10*1000/2*Pump!$B$5^2+Filtration!$B$6*Pump!$B$5)</f>
        <v>0</v>
      </c>
      <c r="I609" s="9">
        <f>(F609*(1000*9.81*Collectionstorage!$G$11+Collectionstorage!$G$13*Flowrate!$F$10*1000/(2*0.02)*Pump!$B$5^2+10*1000/2*Pump!$B$5^2+Filtration!$B$6*Pump!$B$5)) / 0.72</f>
        <v>0</v>
      </c>
      <c r="J609" s="4">
        <f t="shared" si="5"/>
        <v>0</v>
      </c>
      <c r="K609" s="4">
        <f t="shared" si="6"/>
        <v>0</v>
      </c>
      <c r="L609" s="4">
        <f t="shared" si="7"/>
        <v>0</v>
      </c>
      <c r="M609">
        <f t="shared" si="8"/>
        <v>0</v>
      </c>
      <c r="N609" s="2">
        <f>'Disinfection '!$B$4*60*60*24</f>
        <v>4320000</v>
      </c>
      <c r="O609" s="2">
        <f>E609/(Pump!$B$6*60)</f>
        <v>0</v>
      </c>
      <c r="P609" s="4">
        <f t="shared" si="9"/>
        <v>4320000</v>
      </c>
    </row>
    <row r="610">
      <c r="A610" s="194">
        <v>42242.0</v>
      </c>
      <c r="B610" s="195">
        <v>0.0</v>
      </c>
      <c r="C610" s="9">
        <f t="shared" si="2"/>
        <v>0</v>
      </c>
      <c r="D610" s="108">
        <f t="shared" si="3"/>
        <v>0</v>
      </c>
      <c r="E610" s="108">
        <f>IF(D610&gt;Collectionstorage!$B$11,Collectionstorage!$B$11,D610)</f>
        <v>0</v>
      </c>
      <c r="F610" s="108">
        <f t="shared" si="4"/>
        <v>0</v>
      </c>
      <c r="G610" s="108">
        <f t="shared" si="11"/>
        <v>0.21</v>
      </c>
      <c r="H610" s="109">
        <f>F610*(1000*9.81*Collectionstorage!$G$11+Collectionstorage!$G$13*Flowrate!$F$10*1000/(2*0.02)*Pump!$B$5^2+10*1000/2*Pump!$B$5^2+Filtration!$B$6*Pump!$B$5)</f>
        <v>0</v>
      </c>
      <c r="I610" s="9">
        <f>(F610*(1000*9.81*Collectionstorage!$G$11+Collectionstorage!$G$13*Flowrate!$F$10*1000/(2*0.02)*Pump!$B$5^2+10*1000/2*Pump!$B$5^2+Filtration!$B$6*Pump!$B$5)) / 0.72</f>
        <v>0</v>
      </c>
      <c r="J610" s="4">
        <f t="shared" si="5"/>
        <v>0</v>
      </c>
      <c r="K610" s="4">
        <f t="shared" si="6"/>
        <v>0</v>
      </c>
      <c r="L610" s="4">
        <f t="shared" si="7"/>
        <v>0</v>
      </c>
      <c r="M610">
        <f t="shared" si="8"/>
        <v>0</v>
      </c>
      <c r="N610" s="2">
        <f>'Disinfection '!$B$4*60*60*24</f>
        <v>4320000</v>
      </c>
      <c r="O610" s="2">
        <f>E610/(Pump!$B$6*60)</f>
        <v>0</v>
      </c>
      <c r="P610" s="4">
        <f t="shared" si="9"/>
        <v>4320000</v>
      </c>
    </row>
    <row r="611">
      <c r="A611" s="194">
        <v>42243.0</v>
      </c>
      <c r="B611" s="195">
        <v>2.8</v>
      </c>
      <c r="C611" s="9">
        <f t="shared" si="2"/>
        <v>0.28</v>
      </c>
      <c r="D611" s="108">
        <f t="shared" si="3"/>
        <v>280</v>
      </c>
      <c r="E611" s="108">
        <f>IF(D611&gt;Collectionstorage!$B$11,Collectionstorage!$B$11,D611)</f>
        <v>280</v>
      </c>
      <c r="F611" s="108">
        <f t="shared" si="4"/>
        <v>0.28</v>
      </c>
      <c r="G611" s="108">
        <f t="shared" si="11"/>
        <v>0</v>
      </c>
      <c r="H611" s="109">
        <f>F611*(1000*9.81*Collectionstorage!$G$11+Collectionstorage!$G$13*Flowrate!$F$10*1000/(2*0.02)*Pump!$B$5^2+10*1000/2*Pump!$B$5^2+Filtration!$B$6*Pump!$B$5)</f>
        <v>68571.75025</v>
      </c>
      <c r="I611" s="9">
        <f>(F611*(1000*9.81*Collectionstorage!$G$11+Collectionstorage!$G$13*Flowrate!$F$10*1000/(2*0.02)*Pump!$B$5^2+10*1000/2*Pump!$B$5^2+Filtration!$B$6*Pump!$B$5)) / 0.72</f>
        <v>95238.54201</v>
      </c>
      <c r="J611" s="4">
        <f t="shared" si="5"/>
        <v>1.4</v>
      </c>
      <c r="K611" s="4">
        <f t="shared" si="6"/>
        <v>2800000</v>
      </c>
      <c r="L611" s="4">
        <f t="shared" si="7"/>
        <v>2.8</v>
      </c>
      <c r="M611">
        <f t="shared" si="8"/>
        <v>56</v>
      </c>
      <c r="N611" s="2">
        <f>'Disinfection '!$B$4*60*60*24</f>
        <v>4320000</v>
      </c>
      <c r="O611" s="2">
        <f>E611/(Pump!$B$6*60)</f>
        <v>0.168001612</v>
      </c>
      <c r="P611" s="4">
        <f t="shared" si="9"/>
        <v>4415238.542</v>
      </c>
    </row>
    <row r="612">
      <c r="A612" s="194">
        <v>42244.0</v>
      </c>
      <c r="B612" s="195">
        <v>10.4</v>
      </c>
      <c r="C612" s="9">
        <f t="shared" si="2"/>
        <v>1.04</v>
      </c>
      <c r="D612" s="108">
        <f t="shared" si="3"/>
        <v>1040</v>
      </c>
      <c r="E612" s="108">
        <f>IF(D612&gt;Collectionstorage!$B$11,Collectionstorage!$B$11,D612)</f>
        <v>1040</v>
      </c>
      <c r="F612" s="108">
        <f t="shared" si="4"/>
        <v>1.04</v>
      </c>
      <c r="G612" s="108">
        <f t="shared" si="11"/>
        <v>0.51</v>
      </c>
      <c r="H612" s="109">
        <f>F612*(1000*9.81*Collectionstorage!$G$11+Collectionstorage!$G$13*Flowrate!$F$10*1000/(2*0.02)*Pump!$B$5^2+10*1000/2*Pump!$B$5^2+Filtration!$B$6*Pump!$B$5)</f>
        <v>254695.0723</v>
      </c>
      <c r="I612" s="9">
        <f>(F612*(1000*9.81*Collectionstorage!$G$11+Collectionstorage!$G$13*Flowrate!$F$10*1000/(2*0.02)*Pump!$B$5^2+10*1000/2*Pump!$B$5^2+Filtration!$B$6*Pump!$B$5)) / 0.72</f>
        <v>353743.156</v>
      </c>
      <c r="J612" s="4">
        <f t="shared" si="5"/>
        <v>5.2</v>
      </c>
      <c r="K612" s="4">
        <f t="shared" si="6"/>
        <v>10400000</v>
      </c>
      <c r="L612" s="4">
        <f t="shared" si="7"/>
        <v>10.4</v>
      </c>
      <c r="M612">
        <f t="shared" si="8"/>
        <v>208</v>
      </c>
      <c r="N612" s="2">
        <f>'Disinfection '!$B$4*60*60*24</f>
        <v>4320000</v>
      </c>
      <c r="O612" s="2">
        <f>E612/(Pump!$B$6*60)</f>
        <v>0.6240059873</v>
      </c>
      <c r="P612" s="4">
        <f t="shared" si="9"/>
        <v>4673743.156</v>
      </c>
    </row>
    <row r="613">
      <c r="A613" s="194">
        <v>42245.0</v>
      </c>
      <c r="B613" s="195">
        <v>33.4</v>
      </c>
      <c r="C613" s="9">
        <f t="shared" si="2"/>
        <v>3.34</v>
      </c>
      <c r="D613" s="108">
        <f t="shared" si="3"/>
        <v>3340</v>
      </c>
      <c r="E613" s="108">
        <f>IF(D613&gt;Collectionstorage!$B$11,Collectionstorage!$B$11,D613)</f>
        <v>2500</v>
      </c>
      <c r="F613" s="108">
        <f t="shared" si="4"/>
        <v>2.5</v>
      </c>
      <c r="G613" s="108">
        <f t="shared" si="11"/>
        <v>2.48</v>
      </c>
      <c r="H613" s="109">
        <f>F613*(1000*9.81*Collectionstorage!$G$11+Collectionstorage!$G$13*Flowrate!$F$10*1000/(2*0.02)*Pump!$B$5^2+10*1000/2*Pump!$B$5^2+Filtration!$B$6*Pump!$B$5)</f>
        <v>612247.77</v>
      </c>
      <c r="I613" s="9">
        <f>(F613*(1000*9.81*Collectionstorage!$G$11+Collectionstorage!$G$13*Flowrate!$F$10*1000/(2*0.02)*Pump!$B$5^2+10*1000/2*Pump!$B$5^2+Filtration!$B$6*Pump!$B$5)) / 0.72</f>
        <v>850344.1251</v>
      </c>
      <c r="J613" s="4">
        <f t="shared" si="5"/>
        <v>12.5</v>
      </c>
      <c r="K613" s="4">
        <f t="shared" si="6"/>
        <v>25000000</v>
      </c>
      <c r="L613" s="4">
        <f t="shared" si="7"/>
        <v>25</v>
      </c>
      <c r="M613">
        <f t="shared" si="8"/>
        <v>500</v>
      </c>
      <c r="N613" s="2">
        <f>'Disinfection '!$B$4*60*60*24</f>
        <v>4320000</v>
      </c>
      <c r="O613" s="2">
        <f>E613/(Pump!$B$6*60)</f>
        <v>1.500014392</v>
      </c>
      <c r="P613" s="4">
        <f t="shared" si="9"/>
        <v>5170344.125</v>
      </c>
    </row>
    <row r="614">
      <c r="A614" s="194">
        <v>42246.0</v>
      </c>
      <c r="B614" s="195">
        <v>26.0</v>
      </c>
      <c r="C614" s="9">
        <f t="shared" si="2"/>
        <v>2.6</v>
      </c>
      <c r="D614" s="108">
        <f t="shared" si="3"/>
        <v>2600</v>
      </c>
      <c r="E614" s="108">
        <f>IF(D614&gt;Collectionstorage!$B$11,Collectionstorage!$B$11,D614)</f>
        <v>2500</v>
      </c>
      <c r="F614" s="108">
        <f t="shared" si="4"/>
        <v>2.5</v>
      </c>
      <c r="G614" s="108">
        <f t="shared" si="11"/>
        <v>4.45</v>
      </c>
      <c r="H614" s="109">
        <f>F614*(1000*9.81*Collectionstorage!$G$11+Collectionstorage!$G$13*Flowrate!$F$10*1000/(2*0.02)*Pump!$B$5^2+10*1000/2*Pump!$B$5^2+Filtration!$B$6*Pump!$B$5)</f>
        <v>612247.77</v>
      </c>
      <c r="I614" s="9">
        <f>(F614*(1000*9.81*Collectionstorage!$G$11+Collectionstorage!$G$13*Flowrate!$F$10*1000/(2*0.02)*Pump!$B$5^2+10*1000/2*Pump!$B$5^2+Filtration!$B$6*Pump!$B$5)) / 0.72</f>
        <v>850344.1251</v>
      </c>
      <c r="J614" s="4">
        <f t="shared" si="5"/>
        <v>12.5</v>
      </c>
      <c r="K614" s="4">
        <f t="shared" si="6"/>
        <v>25000000</v>
      </c>
      <c r="L614" s="4">
        <f t="shared" si="7"/>
        <v>25</v>
      </c>
      <c r="M614">
        <f t="shared" si="8"/>
        <v>500</v>
      </c>
      <c r="N614" s="2">
        <f>'Disinfection '!$B$4*60*60*24</f>
        <v>4320000</v>
      </c>
      <c r="O614" s="2">
        <f>E614/(Pump!$B$6*60)</f>
        <v>1.500014392</v>
      </c>
      <c r="P614" s="4">
        <f t="shared" si="9"/>
        <v>5170344.125</v>
      </c>
    </row>
    <row r="615">
      <c r="A615" s="194">
        <v>42247.0</v>
      </c>
      <c r="B615" s="195">
        <v>6.0</v>
      </c>
      <c r="C615" s="9">
        <f t="shared" si="2"/>
        <v>0.6</v>
      </c>
      <c r="D615" s="108">
        <f t="shared" si="3"/>
        <v>600</v>
      </c>
      <c r="E615" s="108">
        <f>IF(D615&gt;Collectionstorage!$B$11,Collectionstorage!$B$11,D615)</f>
        <v>600</v>
      </c>
      <c r="F615" s="108">
        <f t="shared" si="4"/>
        <v>0.6</v>
      </c>
      <c r="G615" s="108">
        <f t="shared" si="11"/>
        <v>4.52</v>
      </c>
      <c r="H615" s="109">
        <f>F615*(1000*9.81*Collectionstorage!$G$11+Collectionstorage!$G$13*Flowrate!$F$10*1000/(2*0.02)*Pump!$B$5^2+10*1000/2*Pump!$B$5^2+Filtration!$B$6*Pump!$B$5)</f>
        <v>146939.4648</v>
      </c>
      <c r="I615" s="9">
        <f>(F615*(1000*9.81*Collectionstorage!$G$11+Collectionstorage!$G$13*Flowrate!$F$10*1000/(2*0.02)*Pump!$B$5^2+10*1000/2*Pump!$B$5^2+Filtration!$B$6*Pump!$B$5)) / 0.72</f>
        <v>204082.59</v>
      </c>
      <c r="J615" s="4">
        <f t="shared" si="5"/>
        <v>3</v>
      </c>
      <c r="K615" s="4">
        <f t="shared" si="6"/>
        <v>6000000</v>
      </c>
      <c r="L615" s="4">
        <f t="shared" si="7"/>
        <v>6</v>
      </c>
      <c r="M615">
        <f t="shared" si="8"/>
        <v>120</v>
      </c>
      <c r="N615" s="2">
        <f>'Disinfection '!$B$4*60*60*24</f>
        <v>4320000</v>
      </c>
      <c r="O615" s="2">
        <f>E615/(Pump!$B$6*60)</f>
        <v>0.3600034542</v>
      </c>
      <c r="P615" s="4">
        <f t="shared" si="9"/>
        <v>4524082.59</v>
      </c>
    </row>
    <row r="616">
      <c r="A616" s="194">
        <v>42248.0</v>
      </c>
      <c r="B616" s="195">
        <v>15.8</v>
      </c>
      <c r="C616" s="9">
        <f t="shared" si="2"/>
        <v>1.58</v>
      </c>
      <c r="D616" s="108">
        <f t="shared" si="3"/>
        <v>1580</v>
      </c>
      <c r="E616" s="108">
        <f>IF(D616&gt;Collectionstorage!$B$11,Collectionstorage!$B$11,D616)</f>
        <v>1580</v>
      </c>
      <c r="F616" s="108">
        <f t="shared" si="4"/>
        <v>1.58</v>
      </c>
      <c r="G616" s="108">
        <f t="shared" si="11"/>
        <v>5.57</v>
      </c>
      <c r="H616" s="109">
        <f>F616*(1000*9.81*Collectionstorage!$G$11+Collectionstorage!$G$13*Flowrate!$F$10*1000/(2*0.02)*Pump!$B$5^2+10*1000/2*Pump!$B$5^2+Filtration!$B$6*Pump!$B$5)</f>
        <v>386940.5907</v>
      </c>
      <c r="I616" s="9">
        <f>(F616*(1000*9.81*Collectionstorage!$G$11+Collectionstorage!$G$13*Flowrate!$F$10*1000/(2*0.02)*Pump!$B$5^2+10*1000/2*Pump!$B$5^2+Filtration!$B$6*Pump!$B$5)) / 0.72</f>
        <v>537417.487</v>
      </c>
      <c r="J616" s="4">
        <f t="shared" si="5"/>
        <v>7.9</v>
      </c>
      <c r="K616" s="4">
        <f t="shared" si="6"/>
        <v>15800000</v>
      </c>
      <c r="L616" s="4">
        <f t="shared" si="7"/>
        <v>15.8</v>
      </c>
      <c r="M616">
        <f t="shared" si="8"/>
        <v>316</v>
      </c>
      <c r="N616" s="2">
        <f>'Disinfection '!$B$4*60*60*24</f>
        <v>4320000</v>
      </c>
      <c r="O616" s="2">
        <f>E616/(Pump!$B$6*60)</f>
        <v>0.948009096</v>
      </c>
      <c r="P616" s="4">
        <f t="shared" si="9"/>
        <v>4857417.487</v>
      </c>
    </row>
    <row r="617">
      <c r="A617" s="194">
        <v>42249.0</v>
      </c>
      <c r="B617" s="195">
        <v>0.8</v>
      </c>
      <c r="C617" s="9">
        <f t="shared" si="2"/>
        <v>0.08</v>
      </c>
      <c r="D617" s="108">
        <f t="shared" si="3"/>
        <v>80</v>
      </c>
      <c r="E617" s="108">
        <f>IF(D617&gt;Collectionstorage!$B$11,Collectionstorage!$B$11,D617)</f>
        <v>80</v>
      </c>
      <c r="F617" s="108">
        <f t="shared" si="4"/>
        <v>0.08</v>
      </c>
      <c r="G617" s="108">
        <f t="shared" si="11"/>
        <v>5.12</v>
      </c>
      <c r="H617" s="109">
        <f>F617*(1000*9.81*Collectionstorage!$G$11+Collectionstorage!$G$13*Flowrate!$F$10*1000/(2*0.02)*Pump!$B$5^2+10*1000/2*Pump!$B$5^2+Filtration!$B$6*Pump!$B$5)</f>
        <v>19591.92864</v>
      </c>
      <c r="I617" s="9">
        <f>(F617*(1000*9.81*Collectionstorage!$G$11+Collectionstorage!$G$13*Flowrate!$F$10*1000/(2*0.02)*Pump!$B$5^2+10*1000/2*Pump!$B$5^2+Filtration!$B$6*Pump!$B$5)) / 0.72</f>
        <v>27211.012</v>
      </c>
      <c r="J617" s="4">
        <f t="shared" si="5"/>
        <v>0.4</v>
      </c>
      <c r="K617" s="4">
        <f t="shared" si="6"/>
        <v>800000</v>
      </c>
      <c r="L617" s="4">
        <f t="shared" si="7"/>
        <v>0.8</v>
      </c>
      <c r="M617">
        <f t="shared" si="8"/>
        <v>16</v>
      </c>
      <c r="N617" s="2">
        <f>'Disinfection '!$B$4*60*60*24</f>
        <v>4320000</v>
      </c>
      <c r="O617" s="2">
        <f>E617/(Pump!$B$6*60)</f>
        <v>0.04800046056</v>
      </c>
      <c r="P617" s="4">
        <f t="shared" si="9"/>
        <v>4347211.012</v>
      </c>
    </row>
    <row r="618">
      <c r="A618" s="194">
        <v>42250.0</v>
      </c>
      <c r="B618" s="195">
        <v>2.4</v>
      </c>
      <c r="C618" s="9">
        <f t="shared" si="2"/>
        <v>0.24</v>
      </c>
      <c r="D618" s="108">
        <f t="shared" si="3"/>
        <v>240</v>
      </c>
      <c r="E618" s="108">
        <f>IF(D618&gt;Collectionstorage!$B$11,Collectionstorage!$B$11,D618)</f>
        <v>240</v>
      </c>
      <c r="F618" s="108">
        <f t="shared" si="4"/>
        <v>0.24</v>
      </c>
      <c r="G618" s="108">
        <f t="shared" si="11"/>
        <v>4.83</v>
      </c>
      <c r="H618" s="109">
        <f>F618*(1000*9.81*Collectionstorage!$G$11+Collectionstorage!$G$13*Flowrate!$F$10*1000/(2*0.02)*Pump!$B$5^2+10*1000/2*Pump!$B$5^2+Filtration!$B$6*Pump!$B$5)</f>
        <v>58775.78592</v>
      </c>
      <c r="I618" s="9">
        <f>(F618*(1000*9.81*Collectionstorage!$G$11+Collectionstorage!$G$13*Flowrate!$F$10*1000/(2*0.02)*Pump!$B$5^2+10*1000/2*Pump!$B$5^2+Filtration!$B$6*Pump!$B$5)) / 0.72</f>
        <v>81633.03601</v>
      </c>
      <c r="J618" s="4">
        <f t="shared" si="5"/>
        <v>1.2</v>
      </c>
      <c r="K618" s="4">
        <f t="shared" si="6"/>
        <v>2400000</v>
      </c>
      <c r="L618" s="4">
        <f t="shared" si="7"/>
        <v>2.4</v>
      </c>
      <c r="M618">
        <f t="shared" si="8"/>
        <v>48</v>
      </c>
      <c r="N618" s="2">
        <f>'Disinfection '!$B$4*60*60*24</f>
        <v>4320000</v>
      </c>
      <c r="O618" s="2">
        <f>E618/(Pump!$B$6*60)</f>
        <v>0.1440013817</v>
      </c>
      <c r="P618" s="4">
        <f t="shared" si="9"/>
        <v>4401633.036</v>
      </c>
    </row>
    <row r="619">
      <c r="A619" s="194">
        <v>42251.0</v>
      </c>
      <c r="B619" s="195">
        <v>0.0</v>
      </c>
      <c r="C619" s="9">
        <f t="shared" si="2"/>
        <v>0</v>
      </c>
      <c r="D619" s="108">
        <f t="shared" si="3"/>
        <v>0</v>
      </c>
      <c r="E619" s="108">
        <f>IF(D619&gt;Collectionstorage!$B$11,Collectionstorage!$B$11,D619)</f>
        <v>0</v>
      </c>
      <c r="F619" s="108">
        <f t="shared" si="4"/>
        <v>0</v>
      </c>
      <c r="G619" s="108">
        <f t="shared" si="11"/>
        <v>4.3</v>
      </c>
      <c r="H619" s="109">
        <f>F619*(1000*9.81*Collectionstorage!$G$11+Collectionstorage!$G$13*Flowrate!$F$10*1000/(2*0.02)*Pump!$B$5^2+10*1000/2*Pump!$B$5^2+Filtration!$B$6*Pump!$B$5)</f>
        <v>0</v>
      </c>
      <c r="I619" s="9">
        <f>(F619*(1000*9.81*Collectionstorage!$G$11+Collectionstorage!$G$13*Flowrate!$F$10*1000/(2*0.02)*Pump!$B$5^2+10*1000/2*Pump!$B$5^2+Filtration!$B$6*Pump!$B$5)) / 0.72</f>
        <v>0</v>
      </c>
      <c r="J619" s="4">
        <f t="shared" si="5"/>
        <v>0</v>
      </c>
      <c r="K619" s="4">
        <f t="shared" si="6"/>
        <v>0</v>
      </c>
      <c r="L619" s="4">
        <f t="shared" si="7"/>
        <v>0</v>
      </c>
      <c r="M619">
        <f t="shared" si="8"/>
        <v>0</v>
      </c>
      <c r="N619" s="2">
        <f>'Disinfection '!$B$4*60*60*24</f>
        <v>4320000</v>
      </c>
      <c r="O619" s="2">
        <f>E619/(Pump!$B$6*60)</f>
        <v>0</v>
      </c>
      <c r="P619" s="4">
        <f t="shared" si="9"/>
        <v>4320000</v>
      </c>
    </row>
    <row r="620">
      <c r="A620" s="194">
        <v>42252.0</v>
      </c>
      <c r="B620" s="195">
        <v>1.6</v>
      </c>
      <c r="C620" s="9">
        <f t="shared" si="2"/>
        <v>0.16</v>
      </c>
      <c r="D620" s="108">
        <f t="shared" si="3"/>
        <v>160</v>
      </c>
      <c r="E620" s="108">
        <f>IF(D620&gt;Collectionstorage!$B$11,Collectionstorage!$B$11,D620)</f>
        <v>160</v>
      </c>
      <c r="F620" s="108">
        <f t="shared" si="4"/>
        <v>0.16</v>
      </c>
      <c r="G620" s="108">
        <f t="shared" si="11"/>
        <v>3.93</v>
      </c>
      <c r="H620" s="109">
        <f>F620*(1000*9.81*Collectionstorage!$G$11+Collectionstorage!$G$13*Flowrate!$F$10*1000/(2*0.02)*Pump!$B$5^2+10*1000/2*Pump!$B$5^2+Filtration!$B$6*Pump!$B$5)</f>
        <v>39183.85728</v>
      </c>
      <c r="I620" s="9">
        <f>(F620*(1000*9.81*Collectionstorage!$G$11+Collectionstorage!$G$13*Flowrate!$F$10*1000/(2*0.02)*Pump!$B$5^2+10*1000/2*Pump!$B$5^2+Filtration!$B$6*Pump!$B$5)) / 0.72</f>
        <v>54422.024</v>
      </c>
      <c r="J620" s="4">
        <f t="shared" si="5"/>
        <v>0.8</v>
      </c>
      <c r="K620" s="4">
        <f t="shared" si="6"/>
        <v>1600000</v>
      </c>
      <c r="L620" s="4">
        <f t="shared" si="7"/>
        <v>1.6</v>
      </c>
      <c r="M620">
        <f t="shared" si="8"/>
        <v>32</v>
      </c>
      <c r="N620" s="2">
        <f>'Disinfection '!$B$4*60*60*24</f>
        <v>4320000</v>
      </c>
      <c r="O620" s="2">
        <f>E620/(Pump!$B$6*60)</f>
        <v>0.09600092112</v>
      </c>
      <c r="P620" s="4">
        <f t="shared" si="9"/>
        <v>4374422.024</v>
      </c>
    </row>
    <row r="621">
      <c r="A621" s="194">
        <v>42253.0</v>
      </c>
      <c r="B621" s="195">
        <v>0.0</v>
      </c>
      <c r="C621" s="9">
        <f t="shared" si="2"/>
        <v>0</v>
      </c>
      <c r="D621" s="108">
        <f t="shared" si="3"/>
        <v>0</v>
      </c>
      <c r="E621" s="108">
        <f>IF(D621&gt;Collectionstorage!$B$11,Collectionstorage!$B$11,D621)</f>
        <v>0</v>
      </c>
      <c r="F621" s="108">
        <f t="shared" si="4"/>
        <v>0</v>
      </c>
      <c r="G621" s="108">
        <f t="shared" si="11"/>
        <v>3.4</v>
      </c>
      <c r="H621" s="109">
        <f>F621*(1000*9.81*Collectionstorage!$G$11+Collectionstorage!$G$13*Flowrate!$F$10*1000/(2*0.02)*Pump!$B$5^2+10*1000/2*Pump!$B$5^2+Filtration!$B$6*Pump!$B$5)</f>
        <v>0</v>
      </c>
      <c r="I621" s="9">
        <f>(F621*(1000*9.81*Collectionstorage!$G$11+Collectionstorage!$G$13*Flowrate!$F$10*1000/(2*0.02)*Pump!$B$5^2+10*1000/2*Pump!$B$5^2+Filtration!$B$6*Pump!$B$5)) / 0.72</f>
        <v>0</v>
      </c>
      <c r="J621" s="4">
        <f t="shared" si="5"/>
        <v>0</v>
      </c>
      <c r="K621" s="4">
        <f t="shared" si="6"/>
        <v>0</v>
      </c>
      <c r="L621" s="4">
        <f t="shared" si="7"/>
        <v>0</v>
      </c>
      <c r="M621">
        <f t="shared" si="8"/>
        <v>0</v>
      </c>
      <c r="N621" s="2">
        <f>'Disinfection '!$B$4*60*60*24</f>
        <v>4320000</v>
      </c>
      <c r="O621" s="2">
        <f>E621/(Pump!$B$6*60)</f>
        <v>0</v>
      </c>
      <c r="P621" s="4">
        <f t="shared" si="9"/>
        <v>4320000</v>
      </c>
    </row>
    <row r="622">
      <c r="A622" s="194">
        <v>42254.0</v>
      </c>
      <c r="B622" s="195">
        <v>29.6</v>
      </c>
      <c r="C622" s="9">
        <f t="shared" si="2"/>
        <v>2.96</v>
      </c>
      <c r="D622" s="108">
        <f t="shared" si="3"/>
        <v>2960</v>
      </c>
      <c r="E622" s="108">
        <f>IF(D622&gt;Collectionstorage!$B$11,Collectionstorage!$B$11,D622)</f>
        <v>2500</v>
      </c>
      <c r="F622" s="108">
        <f t="shared" si="4"/>
        <v>2.5</v>
      </c>
      <c r="G622" s="108">
        <f t="shared" si="11"/>
        <v>5.37</v>
      </c>
      <c r="H622" s="109">
        <f>F622*(1000*9.81*Collectionstorage!$G$11+Collectionstorage!$G$13*Flowrate!$F$10*1000/(2*0.02)*Pump!$B$5^2+10*1000/2*Pump!$B$5^2+Filtration!$B$6*Pump!$B$5)</f>
        <v>612247.77</v>
      </c>
      <c r="I622" s="9">
        <f>(F622*(1000*9.81*Collectionstorage!$G$11+Collectionstorage!$G$13*Flowrate!$F$10*1000/(2*0.02)*Pump!$B$5^2+10*1000/2*Pump!$B$5^2+Filtration!$B$6*Pump!$B$5)) / 0.72</f>
        <v>850344.1251</v>
      </c>
      <c r="J622" s="4">
        <f t="shared" si="5"/>
        <v>12.5</v>
      </c>
      <c r="K622" s="4">
        <f t="shared" si="6"/>
        <v>25000000</v>
      </c>
      <c r="L622" s="4">
        <f t="shared" si="7"/>
        <v>25</v>
      </c>
      <c r="M622">
        <f t="shared" si="8"/>
        <v>500</v>
      </c>
      <c r="N622" s="2">
        <f>'Disinfection '!$B$4*60*60*24</f>
        <v>4320000</v>
      </c>
      <c r="O622" s="2">
        <f>E622/(Pump!$B$6*60)</f>
        <v>1.500014392</v>
      </c>
      <c r="P622" s="4">
        <f t="shared" si="9"/>
        <v>5170344.125</v>
      </c>
    </row>
    <row r="623">
      <c r="A623" s="194">
        <v>42255.0</v>
      </c>
      <c r="B623" s="195">
        <v>13.0</v>
      </c>
      <c r="C623" s="9">
        <f t="shared" si="2"/>
        <v>1.3</v>
      </c>
      <c r="D623" s="108">
        <f t="shared" si="3"/>
        <v>1300</v>
      </c>
      <c r="E623" s="108">
        <f>IF(D623&gt;Collectionstorage!$B$11,Collectionstorage!$B$11,D623)</f>
        <v>1300</v>
      </c>
      <c r="F623" s="108">
        <f t="shared" si="4"/>
        <v>1.3</v>
      </c>
      <c r="G623" s="108">
        <f t="shared" si="11"/>
        <v>6.14</v>
      </c>
      <c r="H623" s="109">
        <f>F623*(1000*9.81*Collectionstorage!$G$11+Collectionstorage!$G$13*Flowrate!$F$10*1000/(2*0.02)*Pump!$B$5^2+10*1000/2*Pump!$B$5^2+Filtration!$B$6*Pump!$B$5)</f>
        <v>318368.8404</v>
      </c>
      <c r="I623" s="9">
        <f>(F623*(1000*9.81*Collectionstorage!$G$11+Collectionstorage!$G$13*Flowrate!$F$10*1000/(2*0.02)*Pump!$B$5^2+10*1000/2*Pump!$B$5^2+Filtration!$B$6*Pump!$B$5)) / 0.72</f>
        <v>442178.945</v>
      </c>
      <c r="J623" s="4">
        <f t="shared" si="5"/>
        <v>6.5</v>
      </c>
      <c r="K623" s="4">
        <f t="shared" si="6"/>
        <v>13000000</v>
      </c>
      <c r="L623" s="4">
        <f t="shared" si="7"/>
        <v>13</v>
      </c>
      <c r="M623">
        <f t="shared" si="8"/>
        <v>260</v>
      </c>
      <c r="N623" s="2">
        <f>'Disinfection '!$B$4*60*60*24</f>
        <v>4320000</v>
      </c>
      <c r="O623" s="2">
        <f>E623/(Pump!$B$6*60)</f>
        <v>0.7800074841</v>
      </c>
      <c r="P623" s="4">
        <f t="shared" si="9"/>
        <v>4762178.945</v>
      </c>
    </row>
    <row r="624">
      <c r="A624" s="194">
        <v>42256.0</v>
      </c>
      <c r="B624" s="195">
        <v>1.4</v>
      </c>
      <c r="C624" s="9">
        <f t="shared" si="2"/>
        <v>0.14</v>
      </c>
      <c r="D624" s="108">
        <f t="shared" si="3"/>
        <v>140</v>
      </c>
      <c r="E624" s="108">
        <f>IF(D624&gt;Collectionstorage!$B$11,Collectionstorage!$B$11,D624)</f>
        <v>140</v>
      </c>
      <c r="F624" s="108">
        <f t="shared" si="4"/>
        <v>0.14</v>
      </c>
      <c r="G624" s="108">
        <f t="shared" si="11"/>
        <v>5.75</v>
      </c>
      <c r="H624" s="109">
        <f>F624*(1000*9.81*Collectionstorage!$G$11+Collectionstorage!$G$13*Flowrate!$F$10*1000/(2*0.02)*Pump!$B$5^2+10*1000/2*Pump!$B$5^2+Filtration!$B$6*Pump!$B$5)</f>
        <v>34285.87512</v>
      </c>
      <c r="I624" s="9">
        <f>(F624*(1000*9.81*Collectionstorage!$G$11+Collectionstorage!$G$13*Flowrate!$F$10*1000/(2*0.02)*Pump!$B$5^2+10*1000/2*Pump!$B$5^2+Filtration!$B$6*Pump!$B$5)) / 0.72</f>
        <v>47619.271</v>
      </c>
      <c r="J624" s="4">
        <f t="shared" si="5"/>
        <v>0.7</v>
      </c>
      <c r="K624" s="4">
        <f t="shared" si="6"/>
        <v>1400000</v>
      </c>
      <c r="L624" s="4">
        <f t="shared" si="7"/>
        <v>1.4</v>
      </c>
      <c r="M624">
        <f t="shared" si="8"/>
        <v>28</v>
      </c>
      <c r="N624" s="2">
        <f>'Disinfection '!$B$4*60*60*24</f>
        <v>4320000</v>
      </c>
      <c r="O624" s="2">
        <f>E624/(Pump!$B$6*60)</f>
        <v>0.08400080598</v>
      </c>
      <c r="P624" s="4">
        <f t="shared" si="9"/>
        <v>4367619.271</v>
      </c>
    </row>
    <row r="625">
      <c r="A625" s="194">
        <v>42257.0</v>
      </c>
      <c r="B625" s="195">
        <v>0.0</v>
      </c>
      <c r="C625" s="9">
        <f t="shared" si="2"/>
        <v>0</v>
      </c>
      <c r="D625" s="108">
        <f t="shared" si="3"/>
        <v>0</v>
      </c>
      <c r="E625" s="108">
        <f>IF(D625&gt;Collectionstorage!$B$11,Collectionstorage!$B$11,D625)</f>
        <v>0</v>
      </c>
      <c r="F625" s="108">
        <f t="shared" si="4"/>
        <v>0</v>
      </c>
      <c r="G625" s="108">
        <f t="shared" si="11"/>
        <v>5.22</v>
      </c>
      <c r="H625" s="109">
        <f>F625*(1000*9.81*Collectionstorage!$G$11+Collectionstorage!$G$13*Flowrate!$F$10*1000/(2*0.02)*Pump!$B$5^2+10*1000/2*Pump!$B$5^2+Filtration!$B$6*Pump!$B$5)</f>
        <v>0</v>
      </c>
      <c r="I625" s="9">
        <f>(F625*(1000*9.81*Collectionstorage!$G$11+Collectionstorage!$G$13*Flowrate!$F$10*1000/(2*0.02)*Pump!$B$5^2+10*1000/2*Pump!$B$5^2+Filtration!$B$6*Pump!$B$5)) / 0.72</f>
        <v>0</v>
      </c>
      <c r="J625" s="4">
        <f t="shared" si="5"/>
        <v>0</v>
      </c>
      <c r="K625" s="4">
        <f t="shared" si="6"/>
        <v>0</v>
      </c>
      <c r="L625" s="4">
        <f t="shared" si="7"/>
        <v>0</v>
      </c>
      <c r="M625">
        <f t="shared" si="8"/>
        <v>0</v>
      </c>
      <c r="N625" s="2">
        <f>'Disinfection '!$B$4*60*60*24</f>
        <v>4320000</v>
      </c>
      <c r="O625" s="2">
        <f>E625/(Pump!$B$6*60)</f>
        <v>0</v>
      </c>
      <c r="P625" s="4">
        <f t="shared" si="9"/>
        <v>4320000</v>
      </c>
    </row>
    <row r="626">
      <c r="A626" s="194">
        <v>42258.0</v>
      </c>
      <c r="B626" s="195">
        <v>0.0</v>
      </c>
      <c r="C626" s="9">
        <f t="shared" si="2"/>
        <v>0</v>
      </c>
      <c r="D626" s="108">
        <f t="shared" si="3"/>
        <v>0</v>
      </c>
      <c r="E626" s="108">
        <f>IF(D626&gt;Collectionstorage!$B$11,Collectionstorage!$B$11,D626)</f>
        <v>0</v>
      </c>
      <c r="F626" s="108">
        <f t="shared" si="4"/>
        <v>0</v>
      </c>
      <c r="G626" s="108">
        <f t="shared" si="11"/>
        <v>4.69</v>
      </c>
      <c r="H626" s="109">
        <f>F626*(1000*9.81*Collectionstorage!$G$11+Collectionstorage!$G$13*Flowrate!$F$10*1000/(2*0.02)*Pump!$B$5^2+10*1000/2*Pump!$B$5^2+Filtration!$B$6*Pump!$B$5)</f>
        <v>0</v>
      </c>
      <c r="I626" s="9">
        <f>(F626*(1000*9.81*Collectionstorage!$G$11+Collectionstorage!$G$13*Flowrate!$F$10*1000/(2*0.02)*Pump!$B$5^2+10*1000/2*Pump!$B$5^2+Filtration!$B$6*Pump!$B$5)) / 0.72</f>
        <v>0</v>
      </c>
      <c r="J626" s="4">
        <f t="shared" si="5"/>
        <v>0</v>
      </c>
      <c r="K626" s="4">
        <f t="shared" si="6"/>
        <v>0</v>
      </c>
      <c r="L626" s="4">
        <f t="shared" si="7"/>
        <v>0</v>
      </c>
      <c r="M626">
        <f t="shared" si="8"/>
        <v>0</v>
      </c>
      <c r="N626" s="2">
        <f>'Disinfection '!$B$4*60*60*24</f>
        <v>4320000</v>
      </c>
      <c r="O626" s="2">
        <f>E626/(Pump!$B$6*60)</f>
        <v>0</v>
      </c>
      <c r="P626" s="4">
        <f t="shared" si="9"/>
        <v>4320000</v>
      </c>
    </row>
    <row r="627">
      <c r="A627" s="194">
        <v>42259.0</v>
      </c>
      <c r="B627" s="195">
        <v>0.0</v>
      </c>
      <c r="C627" s="9">
        <f t="shared" si="2"/>
        <v>0</v>
      </c>
      <c r="D627" s="108">
        <f t="shared" si="3"/>
        <v>0</v>
      </c>
      <c r="E627" s="108">
        <f>IF(D627&gt;Collectionstorage!$B$11,Collectionstorage!$B$11,D627)</f>
        <v>0</v>
      </c>
      <c r="F627" s="108">
        <f t="shared" si="4"/>
        <v>0</v>
      </c>
      <c r="G627" s="108">
        <f t="shared" si="11"/>
        <v>4.16</v>
      </c>
      <c r="H627" s="109">
        <f>F627*(1000*9.81*Collectionstorage!$G$11+Collectionstorage!$G$13*Flowrate!$F$10*1000/(2*0.02)*Pump!$B$5^2+10*1000/2*Pump!$B$5^2+Filtration!$B$6*Pump!$B$5)</f>
        <v>0</v>
      </c>
      <c r="I627" s="9">
        <f>(F627*(1000*9.81*Collectionstorage!$G$11+Collectionstorage!$G$13*Flowrate!$F$10*1000/(2*0.02)*Pump!$B$5^2+10*1000/2*Pump!$B$5^2+Filtration!$B$6*Pump!$B$5)) / 0.72</f>
        <v>0</v>
      </c>
      <c r="J627" s="4">
        <f t="shared" si="5"/>
        <v>0</v>
      </c>
      <c r="K627" s="4">
        <f t="shared" si="6"/>
        <v>0</v>
      </c>
      <c r="L627" s="4">
        <f t="shared" si="7"/>
        <v>0</v>
      </c>
      <c r="M627">
        <f t="shared" si="8"/>
        <v>0</v>
      </c>
      <c r="N627" s="2">
        <f>'Disinfection '!$B$4*60*60*24</f>
        <v>4320000</v>
      </c>
      <c r="O627" s="2">
        <f>E627/(Pump!$B$6*60)</f>
        <v>0</v>
      </c>
      <c r="P627" s="4">
        <f t="shared" si="9"/>
        <v>4320000</v>
      </c>
    </row>
    <row r="628">
      <c r="A628" s="194">
        <v>42260.0</v>
      </c>
      <c r="B628" s="195">
        <v>0.0</v>
      </c>
      <c r="C628" s="9">
        <f t="shared" si="2"/>
        <v>0</v>
      </c>
      <c r="D628" s="108">
        <f t="shared" si="3"/>
        <v>0</v>
      </c>
      <c r="E628" s="108">
        <f>IF(D628&gt;Collectionstorage!$B$11,Collectionstorage!$B$11,D628)</f>
        <v>0</v>
      </c>
      <c r="F628" s="108">
        <f t="shared" si="4"/>
        <v>0</v>
      </c>
      <c r="G628" s="108">
        <f t="shared" si="11"/>
        <v>3.63</v>
      </c>
      <c r="H628" s="109">
        <f>F628*(1000*9.81*Collectionstorage!$G$11+Collectionstorage!$G$13*Flowrate!$F$10*1000/(2*0.02)*Pump!$B$5^2+10*1000/2*Pump!$B$5^2+Filtration!$B$6*Pump!$B$5)</f>
        <v>0</v>
      </c>
      <c r="I628" s="9">
        <f>(F628*(1000*9.81*Collectionstorage!$G$11+Collectionstorage!$G$13*Flowrate!$F$10*1000/(2*0.02)*Pump!$B$5^2+10*1000/2*Pump!$B$5^2+Filtration!$B$6*Pump!$B$5)) / 0.72</f>
        <v>0</v>
      </c>
      <c r="J628" s="4">
        <f t="shared" si="5"/>
        <v>0</v>
      </c>
      <c r="K628" s="4">
        <f t="shared" si="6"/>
        <v>0</v>
      </c>
      <c r="L628" s="4">
        <f t="shared" si="7"/>
        <v>0</v>
      </c>
      <c r="M628">
        <f t="shared" si="8"/>
        <v>0</v>
      </c>
      <c r="N628" s="2">
        <f>'Disinfection '!$B$4*60*60*24</f>
        <v>4320000</v>
      </c>
      <c r="O628" s="2">
        <f>E628/(Pump!$B$6*60)</f>
        <v>0</v>
      </c>
      <c r="P628" s="4">
        <f t="shared" si="9"/>
        <v>4320000</v>
      </c>
    </row>
    <row r="629">
      <c r="A629" s="194">
        <v>42261.0</v>
      </c>
      <c r="B629" s="195">
        <v>0.0</v>
      </c>
      <c r="C629" s="9">
        <f t="shared" si="2"/>
        <v>0</v>
      </c>
      <c r="D629" s="108">
        <f t="shared" si="3"/>
        <v>0</v>
      </c>
      <c r="E629" s="108">
        <f>IF(D629&gt;Collectionstorage!$B$11,Collectionstorage!$B$11,D629)</f>
        <v>0</v>
      </c>
      <c r="F629" s="108">
        <f t="shared" si="4"/>
        <v>0</v>
      </c>
      <c r="G629" s="108">
        <f t="shared" si="11"/>
        <v>3.1</v>
      </c>
      <c r="H629" s="109">
        <f>F629*(1000*9.81*Collectionstorage!$G$11+Collectionstorage!$G$13*Flowrate!$F$10*1000/(2*0.02)*Pump!$B$5^2+10*1000/2*Pump!$B$5^2+Filtration!$B$6*Pump!$B$5)</f>
        <v>0</v>
      </c>
      <c r="I629" s="9">
        <f>(F629*(1000*9.81*Collectionstorage!$G$11+Collectionstorage!$G$13*Flowrate!$F$10*1000/(2*0.02)*Pump!$B$5^2+10*1000/2*Pump!$B$5^2+Filtration!$B$6*Pump!$B$5)) / 0.72</f>
        <v>0</v>
      </c>
      <c r="J629" s="4">
        <f t="shared" si="5"/>
        <v>0</v>
      </c>
      <c r="K629" s="4">
        <f t="shared" si="6"/>
        <v>0</v>
      </c>
      <c r="L629" s="4">
        <f t="shared" si="7"/>
        <v>0</v>
      </c>
      <c r="M629">
        <f t="shared" si="8"/>
        <v>0</v>
      </c>
      <c r="N629" s="2">
        <f>'Disinfection '!$B$4*60*60*24</f>
        <v>4320000</v>
      </c>
      <c r="O629" s="2">
        <f>E629/(Pump!$B$6*60)</f>
        <v>0</v>
      </c>
      <c r="P629" s="4">
        <f t="shared" si="9"/>
        <v>4320000</v>
      </c>
    </row>
    <row r="630">
      <c r="A630" s="194">
        <v>42262.0</v>
      </c>
      <c r="B630" s="195">
        <v>2.0</v>
      </c>
      <c r="C630" s="9">
        <f t="shared" si="2"/>
        <v>0.2</v>
      </c>
      <c r="D630" s="108">
        <f t="shared" si="3"/>
        <v>200</v>
      </c>
      <c r="E630" s="108">
        <f>IF(D630&gt;Collectionstorage!$B$11,Collectionstorage!$B$11,D630)</f>
        <v>200</v>
      </c>
      <c r="F630" s="108">
        <f t="shared" si="4"/>
        <v>0.2</v>
      </c>
      <c r="G630" s="108">
        <f t="shared" si="11"/>
        <v>2.77</v>
      </c>
      <c r="H630" s="109">
        <f>F630*(1000*9.81*Collectionstorage!$G$11+Collectionstorage!$G$13*Flowrate!$F$10*1000/(2*0.02)*Pump!$B$5^2+10*1000/2*Pump!$B$5^2+Filtration!$B$6*Pump!$B$5)</f>
        <v>48979.8216</v>
      </c>
      <c r="I630" s="9">
        <f>(F630*(1000*9.81*Collectionstorage!$G$11+Collectionstorage!$G$13*Flowrate!$F$10*1000/(2*0.02)*Pump!$B$5^2+10*1000/2*Pump!$B$5^2+Filtration!$B$6*Pump!$B$5)) / 0.72</f>
        <v>68027.53001</v>
      </c>
      <c r="J630" s="4">
        <f t="shared" si="5"/>
        <v>1</v>
      </c>
      <c r="K630" s="4">
        <f t="shared" si="6"/>
        <v>2000000</v>
      </c>
      <c r="L630" s="4">
        <f t="shared" si="7"/>
        <v>2</v>
      </c>
      <c r="M630">
        <f t="shared" si="8"/>
        <v>40</v>
      </c>
      <c r="N630" s="2">
        <f>'Disinfection '!$B$4*60*60*24</f>
        <v>4320000</v>
      </c>
      <c r="O630" s="2">
        <f>E630/(Pump!$B$6*60)</f>
        <v>0.1200011514</v>
      </c>
      <c r="P630" s="4">
        <f t="shared" si="9"/>
        <v>4388027.53</v>
      </c>
    </row>
    <row r="631">
      <c r="A631" s="194">
        <v>42263.0</v>
      </c>
      <c r="B631" s="195">
        <v>4.0</v>
      </c>
      <c r="C631" s="9">
        <f t="shared" si="2"/>
        <v>0.4</v>
      </c>
      <c r="D631" s="108">
        <f t="shared" si="3"/>
        <v>400</v>
      </c>
      <c r="E631" s="108">
        <f>IF(D631&gt;Collectionstorage!$B$11,Collectionstorage!$B$11,D631)</f>
        <v>400</v>
      </c>
      <c r="F631" s="108">
        <f t="shared" si="4"/>
        <v>0.4</v>
      </c>
      <c r="G631" s="108">
        <f t="shared" si="11"/>
        <v>2.64</v>
      </c>
      <c r="H631" s="109">
        <f>F631*(1000*9.81*Collectionstorage!$G$11+Collectionstorage!$G$13*Flowrate!$F$10*1000/(2*0.02)*Pump!$B$5^2+10*1000/2*Pump!$B$5^2+Filtration!$B$6*Pump!$B$5)</f>
        <v>97959.64321</v>
      </c>
      <c r="I631" s="9">
        <f>(F631*(1000*9.81*Collectionstorage!$G$11+Collectionstorage!$G$13*Flowrate!$F$10*1000/(2*0.02)*Pump!$B$5^2+10*1000/2*Pump!$B$5^2+Filtration!$B$6*Pump!$B$5)) / 0.72</f>
        <v>136055.06</v>
      </c>
      <c r="J631" s="4">
        <f t="shared" si="5"/>
        <v>2</v>
      </c>
      <c r="K631" s="4">
        <f t="shared" si="6"/>
        <v>4000000</v>
      </c>
      <c r="L631" s="4">
        <f t="shared" si="7"/>
        <v>4</v>
      </c>
      <c r="M631">
        <f t="shared" si="8"/>
        <v>80</v>
      </c>
      <c r="N631" s="2">
        <f>'Disinfection '!$B$4*60*60*24</f>
        <v>4320000</v>
      </c>
      <c r="O631" s="2">
        <f>E631/(Pump!$B$6*60)</f>
        <v>0.2400023028</v>
      </c>
      <c r="P631" s="4">
        <f t="shared" si="9"/>
        <v>4456055.06</v>
      </c>
    </row>
    <row r="632">
      <c r="A632" s="194">
        <v>42264.0</v>
      </c>
      <c r="B632" s="195">
        <v>2.8</v>
      </c>
      <c r="C632" s="9">
        <f t="shared" si="2"/>
        <v>0.28</v>
      </c>
      <c r="D632" s="108">
        <f t="shared" si="3"/>
        <v>280</v>
      </c>
      <c r="E632" s="108">
        <f>IF(D632&gt;Collectionstorage!$B$11,Collectionstorage!$B$11,D632)</f>
        <v>280</v>
      </c>
      <c r="F632" s="108">
        <f t="shared" si="4"/>
        <v>0.28</v>
      </c>
      <c r="G632" s="108">
        <f t="shared" si="11"/>
        <v>2.39</v>
      </c>
      <c r="H632" s="109">
        <f>F632*(1000*9.81*Collectionstorage!$G$11+Collectionstorage!$G$13*Flowrate!$F$10*1000/(2*0.02)*Pump!$B$5^2+10*1000/2*Pump!$B$5^2+Filtration!$B$6*Pump!$B$5)</f>
        <v>68571.75025</v>
      </c>
      <c r="I632" s="9">
        <f>(F632*(1000*9.81*Collectionstorage!$G$11+Collectionstorage!$G$13*Flowrate!$F$10*1000/(2*0.02)*Pump!$B$5^2+10*1000/2*Pump!$B$5^2+Filtration!$B$6*Pump!$B$5)) / 0.72</f>
        <v>95238.54201</v>
      </c>
      <c r="J632" s="4">
        <f t="shared" si="5"/>
        <v>1.4</v>
      </c>
      <c r="K632" s="4">
        <f t="shared" si="6"/>
        <v>2800000</v>
      </c>
      <c r="L632" s="4">
        <f t="shared" si="7"/>
        <v>2.8</v>
      </c>
      <c r="M632">
        <f t="shared" si="8"/>
        <v>56</v>
      </c>
      <c r="N632" s="2">
        <f>'Disinfection '!$B$4*60*60*24</f>
        <v>4320000</v>
      </c>
      <c r="O632" s="2">
        <f>E632/(Pump!$B$6*60)</f>
        <v>0.168001612</v>
      </c>
      <c r="P632" s="4">
        <f t="shared" si="9"/>
        <v>4415238.542</v>
      </c>
    </row>
    <row r="633">
      <c r="A633" s="194">
        <v>42265.0</v>
      </c>
      <c r="B633" s="195">
        <v>46.4</v>
      </c>
      <c r="C633" s="9">
        <f t="shared" si="2"/>
        <v>4.64</v>
      </c>
      <c r="D633" s="108">
        <f t="shared" si="3"/>
        <v>4640</v>
      </c>
      <c r="E633" s="108">
        <f>IF(D633&gt;Collectionstorage!$B$11,Collectionstorage!$B$11,D633)</f>
        <v>2500</v>
      </c>
      <c r="F633" s="108">
        <f t="shared" si="4"/>
        <v>2.5</v>
      </c>
      <c r="G633" s="108">
        <f t="shared" si="11"/>
        <v>4.36</v>
      </c>
      <c r="H633" s="109">
        <f>F633*(1000*9.81*Collectionstorage!$G$11+Collectionstorage!$G$13*Flowrate!$F$10*1000/(2*0.02)*Pump!$B$5^2+10*1000/2*Pump!$B$5^2+Filtration!$B$6*Pump!$B$5)</f>
        <v>612247.77</v>
      </c>
      <c r="I633" s="9">
        <f>(F633*(1000*9.81*Collectionstorage!$G$11+Collectionstorage!$G$13*Flowrate!$F$10*1000/(2*0.02)*Pump!$B$5^2+10*1000/2*Pump!$B$5^2+Filtration!$B$6*Pump!$B$5)) / 0.72</f>
        <v>850344.1251</v>
      </c>
      <c r="J633" s="4">
        <f t="shared" si="5"/>
        <v>12.5</v>
      </c>
      <c r="K633" s="4">
        <f t="shared" si="6"/>
        <v>25000000</v>
      </c>
      <c r="L633" s="4">
        <f t="shared" si="7"/>
        <v>25</v>
      </c>
      <c r="M633">
        <f t="shared" si="8"/>
        <v>500</v>
      </c>
      <c r="N633" s="2">
        <f>'Disinfection '!$B$4*60*60*24</f>
        <v>4320000</v>
      </c>
      <c r="O633" s="2">
        <f>E633/(Pump!$B$6*60)</f>
        <v>1.500014392</v>
      </c>
      <c r="P633" s="4">
        <f t="shared" si="9"/>
        <v>5170344.125</v>
      </c>
    </row>
    <row r="634">
      <c r="A634" s="194">
        <v>42266.0</v>
      </c>
      <c r="B634" s="195">
        <v>86.8</v>
      </c>
      <c r="C634" s="9">
        <f t="shared" si="2"/>
        <v>8.68</v>
      </c>
      <c r="D634" s="108">
        <f t="shared" si="3"/>
        <v>8680</v>
      </c>
      <c r="E634" s="108">
        <f>IF(D634&gt;Collectionstorage!$B$11,Collectionstorage!$B$11,D634)</f>
        <v>2500</v>
      </c>
      <c r="F634" s="108">
        <f t="shared" si="4"/>
        <v>2.5</v>
      </c>
      <c r="G634" s="108">
        <f t="shared" si="11"/>
        <v>6.33</v>
      </c>
      <c r="H634" s="109">
        <f>F634*(1000*9.81*Collectionstorage!$G$11+Collectionstorage!$G$13*Flowrate!$F$10*1000/(2*0.02)*Pump!$B$5^2+10*1000/2*Pump!$B$5^2+Filtration!$B$6*Pump!$B$5)</f>
        <v>612247.77</v>
      </c>
      <c r="I634" s="9">
        <f>(F634*(1000*9.81*Collectionstorage!$G$11+Collectionstorage!$G$13*Flowrate!$F$10*1000/(2*0.02)*Pump!$B$5^2+10*1000/2*Pump!$B$5^2+Filtration!$B$6*Pump!$B$5)) / 0.72</f>
        <v>850344.1251</v>
      </c>
      <c r="J634" s="4">
        <f t="shared" si="5"/>
        <v>12.5</v>
      </c>
      <c r="K634" s="4">
        <f t="shared" si="6"/>
        <v>25000000</v>
      </c>
      <c r="L634" s="4">
        <f t="shared" si="7"/>
        <v>25</v>
      </c>
      <c r="M634">
        <f t="shared" si="8"/>
        <v>500</v>
      </c>
      <c r="N634" s="2">
        <f>'Disinfection '!$B$4*60*60*24</f>
        <v>4320000</v>
      </c>
      <c r="O634" s="2">
        <f>E634/(Pump!$B$6*60)</f>
        <v>1.500014392</v>
      </c>
      <c r="P634" s="4">
        <f t="shared" si="9"/>
        <v>5170344.125</v>
      </c>
    </row>
    <row r="635">
      <c r="A635" s="194">
        <v>42267.0</v>
      </c>
      <c r="B635" s="195">
        <v>1.4</v>
      </c>
      <c r="C635" s="9">
        <f t="shared" si="2"/>
        <v>0.14</v>
      </c>
      <c r="D635" s="108">
        <f t="shared" si="3"/>
        <v>140</v>
      </c>
      <c r="E635" s="108">
        <f>IF(D635&gt;Collectionstorage!$B$11,Collectionstorage!$B$11,D635)</f>
        <v>140</v>
      </c>
      <c r="F635" s="108">
        <f t="shared" si="4"/>
        <v>0.14</v>
      </c>
      <c r="G635" s="108">
        <f t="shared" si="11"/>
        <v>5.94</v>
      </c>
      <c r="H635" s="109">
        <f>F635*(1000*9.81*Collectionstorage!$G$11+Collectionstorage!$G$13*Flowrate!$F$10*1000/(2*0.02)*Pump!$B$5^2+10*1000/2*Pump!$B$5^2+Filtration!$B$6*Pump!$B$5)</f>
        <v>34285.87512</v>
      </c>
      <c r="I635" s="9">
        <f>(F635*(1000*9.81*Collectionstorage!$G$11+Collectionstorage!$G$13*Flowrate!$F$10*1000/(2*0.02)*Pump!$B$5^2+10*1000/2*Pump!$B$5^2+Filtration!$B$6*Pump!$B$5)) / 0.72</f>
        <v>47619.271</v>
      </c>
      <c r="J635" s="4">
        <f t="shared" si="5"/>
        <v>0.7</v>
      </c>
      <c r="K635" s="4">
        <f t="shared" si="6"/>
        <v>1400000</v>
      </c>
      <c r="L635" s="4">
        <f t="shared" si="7"/>
        <v>1.4</v>
      </c>
      <c r="M635">
        <f t="shared" si="8"/>
        <v>28</v>
      </c>
      <c r="N635" s="2">
        <f>'Disinfection '!$B$4*60*60*24</f>
        <v>4320000</v>
      </c>
      <c r="O635" s="2">
        <f>E635/(Pump!$B$6*60)</f>
        <v>0.08400080598</v>
      </c>
      <c r="P635" s="4">
        <f t="shared" si="9"/>
        <v>4367619.271</v>
      </c>
    </row>
    <row r="636">
      <c r="A636" s="194">
        <v>42268.0</v>
      </c>
      <c r="B636" s="195">
        <v>4.2</v>
      </c>
      <c r="C636" s="9">
        <f t="shared" si="2"/>
        <v>0.42</v>
      </c>
      <c r="D636" s="108">
        <f t="shared" si="3"/>
        <v>420</v>
      </c>
      <c r="E636" s="108">
        <f>IF(D636&gt;Collectionstorage!$B$11,Collectionstorage!$B$11,D636)</f>
        <v>420</v>
      </c>
      <c r="F636" s="108">
        <f t="shared" si="4"/>
        <v>0.42</v>
      </c>
      <c r="G636" s="108">
        <f t="shared" si="11"/>
        <v>5.83</v>
      </c>
      <c r="H636" s="109">
        <f>F636*(1000*9.81*Collectionstorage!$G$11+Collectionstorage!$G$13*Flowrate!$F$10*1000/(2*0.02)*Pump!$B$5^2+10*1000/2*Pump!$B$5^2+Filtration!$B$6*Pump!$B$5)</f>
        <v>102857.6254</v>
      </c>
      <c r="I636" s="9">
        <f>(F636*(1000*9.81*Collectionstorage!$G$11+Collectionstorage!$G$13*Flowrate!$F$10*1000/(2*0.02)*Pump!$B$5^2+10*1000/2*Pump!$B$5^2+Filtration!$B$6*Pump!$B$5)) / 0.72</f>
        <v>142857.813</v>
      </c>
      <c r="J636" s="4">
        <f t="shared" si="5"/>
        <v>2.1</v>
      </c>
      <c r="K636" s="4">
        <f t="shared" si="6"/>
        <v>4200000</v>
      </c>
      <c r="L636" s="4">
        <f t="shared" si="7"/>
        <v>4.2</v>
      </c>
      <c r="M636">
        <f t="shared" si="8"/>
        <v>84</v>
      </c>
      <c r="N636" s="2">
        <f>'Disinfection '!$B$4*60*60*24</f>
        <v>4320000</v>
      </c>
      <c r="O636" s="2">
        <f>E636/(Pump!$B$6*60)</f>
        <v>0.2520024179</v>
      </c>
      <c r="P636" s="4">
        <f t="shared" si="9"/>
        <v>4462857.813</v>
      </c>
    </row>
    <row r="637">
      <c r="A637" s="194">
        <v>42269.0</v>
      </c>
      <c r="B637" s="195">
        <v>39.8</v>
      </c>
      <c r="C637" s="9">
        <f t="shared" si="2"/>
        <v>3.98</v>
      </c>
      <c r="D637" s="108">
        <f t="shared" si="3"/>
        <v>3980</v>
      </c>
      <c r="E637" s="108">
        <f>IF(D637&gt;Collectionstorage!$B$11,Collectionstorage!$B$11,D637)</f>
        <v>2500</v>
      </c>
      <c r="F637" s="108">
        <f t="shared" si="4"/>
        <v>2.5</v>
      </c>
      <c r="G637" s="108">
        <f t="shared" si="11"/>
        <v>7.8</v>
      </c>
      <c r="H637" s="109">
        <f>F637*(1000*9.81*Collectionstorage!$G$11+Collectionstorage!$G$13*Flowrate!$F$10*1000/(2*0.02)*Pump!$B$5^2+10*1000/2*Pump!$B$5^2+Filtration!$B$6*Pump!$B$5)</f>
        <v>612247.77</v>
      </c>
      <c r="I637" s="9">
        <f>(F637*(1000*9.81*Collectionstorage!$G$11+Collectionstorage!$G$13*Flowrate!$F$10*1000/(2*0.02)*Pump!$B$5^2+10*1000/2*Pump!$B$5^2+Filtration!$B$6*Pump!$B$5)) / 0.72</f>
        <v>850344.1251</v>
      </c>
      <c r="J637" s="4">
        <f t="shared" si="5"/>
        <v>12.5</v>
      </c>
      <c r="K637" s="4">
        <f t="shared" si="6"/>
        <v>25000000</v>
      </c>
      <c r="L637" s="4">
        <f t="shared" si="7"/>
        <v>25</v>
      </c>
      <c r="M637">
        <f t="shared" si="8"/>
        <v>500</v>
      </c>
      <c r="N637" s="2">
        <f>'Disinfection '!$B$4*60*60*24</f>
        <v>4320000</v>
      </c>
      <c r="O637" s="2">
        <f>E637/(Pump!$B$6*60)</f>
        <v>1.500014392</v>
      </c>
      <c r="P637" s="4">
        <f t="shared" si="9"/>
        <v>5170344.125</v>
      </c>
    </row>
    <row r="638">
      <c r="A638" s="194">
        <v>42270.0</v>
      </c>
      <c r="B638" s="195">
        <v>29.8</v>
      </c>
      <c r="C638" s="9">
        <f t="shared" si="2"/>
        <v>2.98</v>
      </c>
      <c r="D638" s="108">
        <f t="shared" si="3"/>
        <v>2980</v>
      </c>
      <c r="E638" s="108">
        <f>IF(D638&gt;Collectionstorage!$B$11,Collectionstorage!$B$11,D638)</f>
        <v>2500</v>
      </c>
      <c r="F638" s="108">
        <f t="shared" si="4"/>
        <v>2.5</v>
      </c>
      <c r="G638" s="108">
        <f t="shared" si="11"/>
        <v>9.77</v>
      </c>
      <c r="H638" s="109">
        <f>F638*(1000*9.81*Collectionstorage!$G$11+Collectionstorage!$G$13*Flowrate!$F$10*1000/(2*0.02)*Pump!$B$5^2+10*1000/2*Pump!$B$5^2+Filtration!$B$6*Pump!$B$5)</f>
        <v>612247.77</v>
      </c>
      <c r="I638" s="9">
        <f>(F638*(1000*9.81*Collectionstorage!$G$11+Collectionstorage!$G$13*Flowrate!$F$10*1000/(2*0.02)*Pump!$B$5^2+10*1000/2*Pump!$B$5^2+Filtration!$B$6*Pump!$B$5)) / 0.72</f>
        <v>850344.1251</v>
      </c>
      <c r="J638" s="4">
        <f t="shared" si="5"/>
        <v>12.5</v>
      </c>
      <c r="K638" s="4">
        <f t="shared" si="6"/>
        <v>25000000</v>
      </c>
      <c r="L638" s="4">
        <f t="shared" si="7"/>
        <v>25</v>
      </c>
      <c r="M638">
        <f t="shared" si="8"/>
        <v>500</v>
      </c>
      <c r="N638" s="2">
        <f>'Disinfection '!$B$4*60*60*24</f>
        <v>4320000</v>
      </c>
      <c r="O638" s="2">
        <f>E638/(Pump!$B$6*60)</f>
        <v>1.500014392</v>
      </c>
      <c r="P638" s="4">
        <f t="shared" si="9"/>
        <v>5170344.125</v>
      </c>
    </row>
    <row r="639">
      <c r="A639" s="194">
        <v>42271.0</v>
      </c>
      <c r="B639" s="195">
        <v>11.8</v>
      </c>
      <c r="C639" s="9">
        <f t="shared" si="2"/>
        <v>1.18</v>
      </c>
      <c r="D639" s="108">
        <f t="shared" si="3"/>
        <v>1180</v>
      </c>
      <c r="E639" s="108">
        <f>IF(D639&gt;Collectionstorage!$B$11,Collectionstorage!$B$11,D639)</f>
        <v>1180</v>
      </c>
      <c r="F639" s="108">
        <f t="shared" si="4"/>
        <v>1.18</v>
      </c>
      <c r="G639" s="108">
        <f t="shared" si="11"/>
        <v>10.42</v>
      </c>
      <c r="H639" s="109">
        <f>F639*(1000*9.81*Collectionstorage!$G$11+Collectionstorage!$G$13*Flowrate!$F$10*1000/(2*0.02)*Pump!$B$5^2+10*1000/2*Pump!$B$5^2+Filtration!$B$6*Pump!$B$5)</f>
        <v>288980.9475</v>
      </c>
      <c r="I639" s="9">
        <f>(F639*(1000*9.81*Collectionstorage!$G$11+Collectionstorage!$G$13*Flowrate!$F$10*1000/(2*0.02)*Pump!$B$5^2+10*1000/2*Pump!$B$5^2+Filtration!$B$6*Pump!$B$5)) / 0.72</f>
        <v>401362.427</v>
      </c>
      <c r="J639" s="4">
        <f t="shared" si="5"/>
        <v>5.9</v>
      </c>
      <c r="K639" s="4">
        <f t="shared" si="6"/>
        <v>11800000</v>
      </c>
      <c r="L639" s="4">
        <f t="shared" si="7"/>
        <v>11.8</v>
      </c>
      <c r="M639">
        <f t="shared" si="8"/>
        <v>236</v>
      </c>
      <c r="N639" s="2">
        <f>'Disinfection '!$B$4*60*60*24</f>
        <v>4320000</v>
      </c>
      <c r="O639" s="2">
        <f>E639/(Pump!$B$6*60)</f>
        <v>0.7080067932</v>
      </c>
      <c r="P639" s="4">
        <f t="shared" si="9"/>
        <v>4721362.427</v>
      </c>
    </row>
    <row r="640">
      <c r="A640" s="194">
        <v>42272.0</v>
      </c>
      <c r="B640" s="195">
        <v>1.6</v>
      </c>
      <c r="C640" s="9">
        <f t="shared" si="2"/>
        <v>0.16</v>
      </c>
      <c r="D640" s="108">
        <f t="shared" si="3"/>
        <v>160</v>
      </c>
      <c r="E640" s="108">
        <f>IF(D640&gt;Collectionstorage!$B$11,Collectionstorage!$B$11,D640)</f>
        <v>160</v>
      </c>
      <c r="F640" s="108">
        <f t="shared" si="4"/>
        <v>0.16</v>
      </c>
      <c r="G640" s="108">
        <f t="shared" si="11"/>
        <v>10.05</v>
      </c>
      <c r="H640" s="109">
        <f>F640*(1000*9.81*Collectionstorage!$G$11+Collectionstorage!$G$13*Flowrate!$F$10*1000/(2*0.02)*Pump!$B$5^2+10*1000/2*Pump!$B$5^2+Filtration!$B$6*Pump!$B$5)</f>
        <v>39183.85728</v>
      </c>
      <c r="I640" s="9">
        <f>(F640*(1000*9.81*Collectionstorage!$G$11+Collectionstorage!$G$13*Flowrate!$F$10*1000/(2*0.02)*Pump!$B$5^2+10*1000/2*Pump!$B$5^2+Filtration!$B$6*Pump!$B$5)) / 0.72</f>
        <v>54422.024</v>
      </c>
      <c r="J640" s="4">
        <f t="shared" si="5"/>
        <v>0.8</v>
      </c>
      <c r="K640" s="4">
        <f t="shared" si="6"/>
        <v>1600000</v>
      </c>
      <c r="L640" s="4">
        <f t="shared" si="7"/>
        <v>1.6</v>
      </c>
      <c r="M640">
        <f t="shared" si="8"/>
        <v>32</v>
      </c>
      <c r="N640" s="2">
        <f>'Disinfection '!$B$4*60*60*24</f>
        <v>4320000</v>
      </c>
      <c r="O640" s="2">
        <f>E640/(Pump!$B$6*60)</f>
        <v>0.09600092112</v>
      </c>
      <c r="P640" s="4">
        <f t="shared" si="9"/>
        <v>4374422.024</v>
      </c>
    </row>
    <row r="641">
      <c r="A641" s="194">
        <v>42273.0</v>
      </c>
      <c r="B641" s="195">
        <v>0.0</v>
      </c>
      <c r="C641" s="9">
        <f t="shared" si="2"/>
        <v>0</v>
      </c>
      <c r="D641" s="108">
        <f t="shared" si="3"/>
        <v>0</v>
      </c>
      <c r="E641" s="108">
        <f>IF(D641&gt;Collectionstorage!$B$11,Collectionstorage!$B$11,D641)</f>
        <v>0</v>
      </c>
      <c r="F641" s="108">
        <f t="shared" si="4"/>
        <v>0</v>
      </c>
      <c r="G641" s="108">
        <f t="shared" si="11"/>
        <v>9.52</v>
      </c>
      <c r="H641" s="109">
        <f>F641*(1000*9.81*Collectionstorage!$G$11+Collectionstorage!$G$13*Flowrate!$F$10*1000/(2*0.02)*Pump!$B$5^2+10*1000/2*Pump!$B$5^2+Filtration!$B$6*Pump!$B$5)</f>
        <v>0</v>
      </c>
      <c r="I641" s="9">
        <f>(F641*(1000*9.81*Collectionstorage!$G$11+Collectionstorage!$G$13*Flowrate!$F$10*1000/(2*0.02)*Pump!$B$5^2+10*1000/2*Pump!$B$5^2+Filtration!$B$6*Pump!$B$5)) / 0.72</f>
        <v>0</v>
      </c>
      <c r="J641" s="4">
        <f t="shared" si="5"/>
        <v>0</v>
      </c>
      <c r="K641" s="4">
        <f t="shared" si="6"/>
        <v>0</v>
      </c>
      <c r="L641" s="4">
        <f t="shared" si="7"/>
        <v>0</v>
      </c>
      <c r="M641">
        <f t="shared" si="8"/>
        <v>0</v>
      </c>
      <c r="N641" s="2">
        <f>'Disinfection '!$B$4*60*60*24</f>
        <v>4320000</v>
      </c>
      <c r="O641" s="2">
        <f>E641/(Pump!$B$6*60)</f>
        <v>0</v>
      </c>
      <c r="P641" s="4">
        <f t="shared" si="9"/>
        <v>4320000</v>
      </c>
    </row>
    <row r="642">
      <c r="A642" s="194">
        <v>42274.0</v>
      </c>
      <c r="B642" s="195">
        <v>0.0</v>
      </c>
      <c r="C642" s="9">
        <f t="shared" si="2"/>
        <v>0</v>
      </c>
      <c r="D642" s="108">
        <f t="shared" si="3"/>
        <v>0</v>
      </c>
      <c r="E642" s="108">
        <f>IF(D642&gt;Collectionstorage!$B$11,Collectionstorage!$B$11,D642)</f>
        <v>0</v>
      </c>
      <c r="F642" s="108">
        <f t="shared" si="4"/>
        <v>0</v>
      </c>
      <c r="G642" s="108">
        <f t="shared" si="11"/>
        <v>8.99</v>
      </c>
      <c r="H642" s="109">
        <f>F642*(1000*9.81*Collectionstorage!$G$11+Collectionstorage!$G$13*Flowrate!$F$10*1000/(2*0.02)*Pump!$B$5^2+10*1000/2*Pump!$B$5^2+Filtration!$B$6*Pump!$B$5)</f>
        <v>0</v>
      </c>
      <c r="I642" s="9">
        <f>(F642*(1000*9.81*Collectionstorage!$G$11+Collectionstorage!$G$13*Flowrate!$F$10*1000/(2*0.02)*Pump!$B$5^2+10*1000/2*Pump!$B$5^2+Filtration!$B$6*Pump!$B$5)) / 0.72</f>
        <v>0</v>
      </c>
      <c r="J642" s="4">
        <f t="shared" si="5"/>
        <v>0</v>
      </c>
      <c r="K642" s="4">
        <f t="shared" si="6"/>
        <v>0</v>
      </c>
      <c r="L642" s="4">
        <f t="shared" si="7"/>
        <v>0</v>
      </c>
      <c r="M642">
        <f t="shared" si="8"/>
        <v>0</v>
      </c>
      <c r="N642" s="2">
        <f>'Disinfection '!$B$4*60*60*24</f>
        <v>4320000</v>
      </c>
      <c r="O642" s="2">
        <f>E642/(Pump!$B$6*60)</f>
        <v>0</v>
      </c>
      <c r="P642" s="4">
        <f t="shared" si="9"/>
        <v>4320000</v>
      </c>
    </row>
    <row r="643">
      <c r="A643" s="194">
        <v>42275.0</v>
      </c>
      <c r="B643" s="195">
        <v>0.0</v>
      </c>
      <c r="C643" s="9">
        <f t="shared" si="2"/>
        <v>0</v>
      </c>
      <c r="D643" s="108">
        <f t="shared" si="3"/>
        <v>0</v>
      </c>
      <c r="E643" s="108">
        <f>IF(D643&gt;Collectionstorage!$B$11,Collectionstorage!$B$11,D643)</f>
        <v>0</v>
      </c>
      <c r="F643" s="108">
        <f t="shared" si="4"/>
        <v>0</v>
      </c>
      <c r="G643" s="108">
        <f t="shared" si="11"/>
        <v>8.46</v>
      </c>
      <c r="H643" s="109">
        <f>F643*(1000*9.81*Collectionstorage!$G$11+Collectionstorage!$G$13*Flowrate!$F$10*1000/(2*0.02)*Pump!$B$5^2+10*1000/2*Pump!$B$5^2+Filtration!$B$6*Pump!$B$5)</f>
        <v>0</v>
      </c>
      <c r="I643" s="9">
        <f>(F643*(1000*9.81*Collectionstorage!$G$11+Collectionstorage!$G$13*Flowrate!$F$10*1000/(2*0.02)*Pump!$B$5^2+10*1000/2*Pump!$B$5^2+Filtration!$B$6*Pump!$B$5)) / 0.72</f>
        <v>0</v>
      </c>
      <c r="J643" s="4">
        <f t="shared" si="5"/>
        <v>0</v>
      </c>
      <c r="K643" s="4">
        <f t="shared" si="6"/>
        <v>0</v>
      </c>
      <c r="L643" s="4">
        <f t="shared" si="7"/>
        <v>0</v>
      </c>
      <c r="M643">
        <f t="shared" si="8"/>
        <v>0</v>
      </c>
      <c r="N643" s="2">
        <f>'Disinfection '!$B$4*60*60*24</f>
        <v>4320000</v>
      </c>
      <c r="O643" s="2">
        <f>E643/(Pump!$B$6*60)</f>
        <v>0</v>
      </c>
      <c r="P643" s="4">
        <f t="shared" si="9"/>
        <v>4320000</v>
      </c>
    </row>
    <row r="644">
      <c r="A644" s="194">
        <v>42276.0</v>
      </c>
      <c r="B644" s="195">
        <v>0.0</v>
      </c>
      <c r="C644" s="9">
        <f t="shared" si="2"/>
        <v>0</v>
      </c>
      <c r="D644" s="108">
        <f t="shared" si="3"/>
        <v>0</v>
      </c>
      <c r="E644" s="108">
        <f>IF(D644&gt;Collectionstorage!$B$11,Collectionstorage!$B$11,D644)</f>
        <v>0</v>
      </c>
      <c r="F644" s="108">
        <f t="shared" si="4"/>
        <v>0</v>
      </c>
      <c r="G644" s="108">
        <f t="shared" si="11"/>
        <v>7.93</v>
      </c>
      <c r="H644" s="109">
        <f>F644*(1000*9.81*Collectionstorage!$G$11+Collectionstorage!$G$13*Flowrate!$F$10*1000/(2*0.02)*Pump!$B$5^2+10*1000/2*Pump!$B$5^2+Filtration!$B$6*Pump!$B$5)</f>
        <v>0</v>
      </c>
      <c r="I644" s="9">
        <f>(F644*(1000*9.81*Collectionstorage!$G$11+Collectionstorage!$G$13*Flowrate!$F$10*1000/(2*0.02)*Pump!$B$5^2+10*1000/2*Pump!$B$5^2+Filtration!$B$6*Pump!$B$5)) / 0.72</f>
        <v>0</v>
      </c>
      <c r="J644" s="4">
        <f t="shared" si="5"/>
        <v>0</v>
      </c>
      <c r="K644" s="4">
        <f t="shared" si="6"/>
        <v>0</v>
      </c>
      <c r="L644" s="4">
        <f t="shared" si="7"/>
        <v>0</v>
      </c>
      <c r="M644">
        <f t="shared" si="8"/>
        <v>0</v>
      </c>
      <c r="N644" s="2">
        <f>'Disinfection '!$B$4*60*60*24</f>
        <v>4320000</v>
      </c>
      <c r="O644" s="2">
        <f>E644/(Pump!$B$6*60)</f>
        <v>0</v>
      </c>
      <c r="P644" s="4">
        <f t="shared" si="9"/>
        <v>4320000</v>
      </c>
    </row>
    <row r="645">
      <c r="A645" s="194">
        <v>42277.0</v>
      </c>
      <c r="B645" s="195">
        <v>0.0</v>
      </c>
      <c r="C645" s="9">
        <f t="shared" si="2"/>
        <v>0</v>
      </c>
      <c r="D645" s="108">
        <f t="shared" si="3"/>
        <v>0</v>
      </c>
      <c r="E645" s="108">
        <f>IF(D645&gt;Collectionstorage!$B$11,Collectionstorage!$B$11,D645)</f>
        <v>0</v>
      </c>
      <c r="F645" s="108">
        <f t="shared" si="4"/>
        <v>0</v>
      </c>
      <c r="G645" s="108">
        <f t="shared" si="11"/>
        <v>7.4</v>
      </c>
      <c r="H645" s="109">
        <f>F645*(1000*9.81*Collectionstorage!$G$11+Collectionstorage!$G$13*Flowrate!$F$10*1000/(2*0.02)*Pump!$B$5^2+10*1000/2*Pump!$B$5^2+Filtration!$B$6*Pump!$B$5)</f>
        <v>0</v>
      </c>
      <c r="I645" s="9">
        <f>(F645*(1000*9.81*Collectionstorage!$G$11+Collectionstorage!$G$13*Flowrate!$F$10*1000/(2*0.02)*Pump!$B$5^2+10*1000/2*Pump!$B$5^2+Filtration!$B$6*Pump!$B$5)) / 0.72</f>
        <v>0</v>
      </c>
      <c r="J645" s="4">
        <f t="shared" si="5"/>
        <v>0</v>
      </c>
      <c r="K645" s="4">
        <f t="shared" si="6"/>
        <v>0</v>
      </c>
      <c r="L645" s="4">
        <f t="shared" si="7"/>
        <v>0</v>
      </c>
      <c r="M645">
        <f t="shared" si="8"/>
        <v>0</v>
      </c>
      <c r="N645" s="2">
        <f>'Disinfection '!$B$4*60*60*24</f>
        <v>4320000</v>
      </c>
      <c r="O645" s="2">
        <f>E645/(Pump!$B$6*60)</f>
        <v>0</v>
      </c>
      <c r="P645" s="4">
        <f t="shared" si="9"/>
        <v>4320000</v>
      </c>
    </row>
    <row r="646">
      <c r="A646" s="194">
        <v>42278.0</v>
      </c>
      <c r="B646" s="195">
        <v>0.0</v>
      </c>
      <c r="C646" s="9">
        <f t="shared" si="2"/>
        <v>0</v>
      </c>
      <c r="D646" s="108">
        <f t="shared" si="3"/>
        <v>0</v>
      </c>
      <c r="E646" s="108">
        <f>IF(D646&gt;Collectionstorage!$B$11,Collectionstorage!$B$11,D646)</f>
        <v>0</v>
      </c>
      <c r="F646" s="108">
        <f t="shared" si="4"/>
        <v>0</v>
      </c>
      <c r="G646" s="108">
        <f t="shared" si="11"/>
        <v>6.87</v>
      </c>
      <c r="H646" s="109">
        <f>F646*(1000*9.81*Collectionstorage!$G$11+Collectionstorage!$G$13*Flowrate!$F$10*1000/(2*0.02)*Pump!$B$5^2+10*1000/2*Pump!$B$5^2+Filtration!$B$6*Pump!$B$5)</f>
        <v>0</v>
      </c>
      <c r="I646" s="9">
        <f>(F646*(1000*9.81*Collectionstorage!$G$11+Collectionstorage!$G$13*Flowrate!$F$10*1000/(2*0.02)*Pump!$B$5^2+10*1000/2*Pump!$B$5^2+Filtration!$B$6*Pump!$B$5)) / 0.72</f>
        <v>0</v>
      </c>
      <c r="J646" s="4">
        <f t="shared" si="5"/>
        <v>0</v>
      </c>
      <c r="K646" s="4">
        <f t="shared" si="6"/>
        <v>0</v>
      </c>
      <c r="L646" s="4">
        <f t="shared" si="7"/>
        <v>0</v>
      </c>
      <c r="M646">
        <f t="shared" si="8"/>
        <v>0</v>
      </c>
      <c r="N646" s="2">
        <f>'Disinfection '!$B$4*60*60*24</f>
        <v>4320000</v>
      </c>
      <c r="O646" s="2">
        <f>E646/(Pump!$B$6*60)</f>
        <v>0</v>
      </c>
      <c r="P646" s="4">
        <f t="shared" si="9"/>
        <v>4320000</v>
      </c>
    </row>
    <row r="647">
      <c r="A647" s="194">
        <v>42279.0</v>
      </c>
      <c r="B647" s="195">
        <v>0.0</v>
      </c>
      <c r="C647" s="9">
        <f t="shared" si="2"/>
        <v>0</v>
      </c>
      <c r="D647" s="108">
        <f t="shared" si="3"/>
        <v>0</v>
      </c>
      <c r="E647" s="108">
        <f>IF(D647&gt;Collectionstorage!$B$11,Collectionstorage!$B$11,D647)</f>
        <v>0</v>
      </c>
      <c r="F647" s="108">
        <f t="shared" si="4"/>
        <v>0</v>
      </c>
      <c r="G647" s="108">
        <f t="shared" si="11"/>
        <v>6.34</v>
      </c>
      <c r="H647" s="109">
        <f>F647*(1000*9.81*Collectionstorage!$G$11+Collectionstorage!$G$13*Flowrate!$F$10*1000/(2*0.02)*Pump!$B$5^2+10*1000/2*Pump!$B$5^2+Filtration!$B$6*Pump!$B$5)</f>
        <v>0</v>
      </c>
      <c r="I647" s="9">
        <f>(F647*(1000*9.81*Collectionstorage!$G$11+Collectionstorage!$G$13*Flowrate!$F$10*1000/(2*0.02)*Pump!$B$5^2+10*1000/2*Pump!$B$5^2+Filtration!$B$6*Pump!$B$5)) / 0.72</f>
        <v>0</v>
      </c>
      <c r="J647" s="4">
        <f t="shared" si="5"/>
        <v>0</v>
      </c>
      <c r="K647" s="4">
        <f t="shared" si="6"/>
        <v>0</v>
      </c>
      <c r="L647" s="4">
        <f t="shared" si="7"/>
        <v>0</v>
      </c>
      <c r="M647">
        <f t="shared" si="8"/>
        <v>0</v>
      </c>
      <c r="N647" s="2">
        <f>'Disinfection '!$B$4*60*60*24</f>
        <v>4320000</v>
      </c>
      <c r="O647" s="2">
        <f>E647/(Pump!$B$6*60)</f>
        <v>0</v>
      </c>
      <c r="P647" s="4">
        <f t="shared" si="9"/>
        <v>4320000</v>
      </c>
    </row>
    <row r="648">
      <c r="A648" s="194">
        <v>42280.0</v>
      </c>
      <c r="B648" s="195">
        <v>0.0</v>
      </c>
      <c r="C648" s="9">
        <f t="shared" si="2"/>
        <v>0</v>
      </c>
      <c r="D648" s="108">
        <f t="shared" si="3"/>
        <v>0</v>
      </c>
      <c r="E648" s="108">
        <f>IF(D648&gt;Collectionstorage!$B$11,Collectionstorage!$B$11,D648)</f>
        <v>0</v>
      </c>
      <c r="F648" s="108">
        <f t="shared" si="4"/>
        <v>0</v>
      </c>
      <c r="G648" s="108">
        <f t="shared" si="11"/>
        <v>5.81</v>
      </c>
      <c r="H648" s="109">
        <f>F648*(1000*9.81*Collectionstorage!$G$11+Collectionstorage!$G$13*Flowrate!$F$10*1000/(2*0.02)*Pump!$B$5^2+10*1000/2*Pump!$B$5^2+Filtration!$B$6*Pump!$B$5)</f>
        <v>0</v>
      </c>
      <c r="I648" s="9">
        <f>(F648*(1000*9.81*Collectionstorage!$G$11+Collectionstorage!$G$13*Flowrate!$F$10*1000/(2*0.02)*Pump!$B$5^2+10*1000/2*Pump!$B$5^2+Filtration!$B$6*Pump!$B$5)) / 0.72</f>
        <v>0</v>
      </c>
      <c r="J648" s="4">
        <f t="shared" si="5"/>
        <v>0</v>
      </c>
      <c r="K648" s="4">
        <f t="shared" si="6"/>
        <v>0</v>
      </c>
      <c r="L648" s="4">
        <f t="shared" si="7"/>
        <v>0</v>
      </c>
      <c r="M648">
        <f t="shared" si="8"/>
        <v>0</v>
      </c>
      <c r="N648" s="2">
        <f>'Disinfection '!$B$4*60*60*24</f>
        <v>4320000</v>
      </c>
      <c r="O648" s="2">
        <f>E648/(Pump!$B$6*60)</f>
        <v>0</v>
      </c>
      <c r="P648" s="4">
        <f t="shared" si="9"/>
        <v>4320000</v>
      </c>
    </row>
    <row r="649">
      <c r="A649" s="194">
        <v>42281.0</v>
      </c>
      <c r="B649" s="195">
        <v>0.0</v>
      </c>
      <c r="C649" s="9">
        <f t="shared" si="2"/>
        <v>0</v>
      </c>
      <c r="D649" s="108">
        <f t="shared" si="3"/>
        <v>0</v>
      </c>
      <c r="E649" s="108">
        <f>IF(D649&gt;Collectionstorage!$B$11,Collectionstorage!$B$11,D649)</f>
        <v>0</v>
      </c>
      <c r="F649" s="108">
        <f t="shared" si="4"/>
        <v>0</v>
      </c>
      <c r="G649" s="108">
        <f t="shared" si="11"/>
        <v>5.28</v>
      </c>
      <c r="H649" s="109">
        <f>F649*(1000*9.81*Collectionstorage!$G$11+Collectionstorage!$G$13*Flowrate!$F$10*1000/(2*0.02)*Pump!$B$5^2+10*1000/2*Pump!$B$5^2+Filtration!$B$6*Pump!$B$5)</f>
        <v>0</v>
      </c>
      <c r="I649" s="9">
        <f>(F649*(1000*9.81*Collectionstorage!$G$11+Collectionstorage!$G$13*Flowrate!$F$10*1000/(2*0.02)*Pump!$B$5^2+10*1000/2*Pump!$B$5^2+Filtration!$B$6*Pump!$B$5)) / 0.72</f>
        <v>0</v>
      </c>
      <c r="J649" s="4">
        <f t="shared" si="5"/>
        <v>0</v>
      </c>
      <c r="K649" s="4">
        <f t="shared" si="6"/>
        <v>0</v>
      </c>
      <c r="L649" s="4">
        <f t="shared" si="7"/>
        <v>0</v>
      </c>
      <c r="M649">
        <f t="shared" si="8"/>
        <v>0</v>
      </c>
      <c r="N649" s="2">
        <f>'Disinfection '!$B$4*60*60*24</f>
        <v>4320000</v>
      </c>
      <c r="O649" s="2">
        <f>E649/(Pump!$B$6*60)</f>
        <v>0</v>
      </c>
      <c r="P649" s="4">
        <f t="shared" si="9"/>
        <v>4320000</v>
      </c>
    </row>
    <row r="650">
      <c r="A650" s="194">
        <v>42282.0</v>
      </c>
      <c r="B650" s="195">
        <v>0.0</v>
      </c>
      <c r="C650" s="9">
        <f t="shared" si="2"/>
        <v>0</v>
      </c>
      <c r="D650" s="108">
        <f t="shared" si="3"/>
        <v>0</v>
      </c>
      <c r="E650" s="108">
        <f>IF(D650&gt;Collectionstorage!$B$11,Collectionstorage!$B$11,D650)</f>
        <v>0</v>
      </c>
      <c r="F650" s="108">
        <f t="shared" si="4"/>
        <v>0</v>
      </c>
      <c r="G650" s="108">
        <f t="shared" si="11"/>
        <v>4.75</v>
      </c>
      <c r="H650" s="109">
        <f>F650*(1000*9.81*Collectionstorage!$G$11+Collectionstorage!$G$13*Flowrate!$F$10*1000/(2*0.02)*Pump!$B$5^2+10*1000/2*Pump!$B$5^2+Filtration!$B$6*Pump!$B$5)</f>
        <v>0</v>
      </c>
      <c r="I650" s="9">
        <f>(F650*(1000*9.81*Collectionstorage!$G$11+Collectionstorage!$G$13*Flowrate!$F$10*1000/(2*0.02)*Pump!$B$5^2+10*1000/2*Pump!$B$5^2+Filtration!$B$6*Pump!$B$5)) / 0.72</f>
        <v>0</v>
      </c>
      <c r="J650" s="4">
        <f t="shared" si="5"/>
        <v>0</v>
      </c>
      <c r="K650" s="4">
        <f t="shared" si="6"/>
        <v>0</v>
      </c>
      <c r="L650" s="4">
        <f t="shared" si="7"/>
        <v>0</v>
      </c>
      <c r="M650">
        <f t="shared" si="8"/>
        <v>0</v>
      </c>
      <c r="N650" s="2">
        <f>'Disinfection '!$B$4*60*60*24</f>
        <v>4320000</v>
      </c>
      <c r="O650" s="2">
        <f>E650/(Pump!$B$6*60)</f>
        <v>0</v>
      </c>
      <c r="P650" s="4">
        <f t="shared" si="9"/>
        <v>4320000</v>
      </c>
    </row>
    <row r="651">
      <c r="A651" s="194">
        <v>42283.0</v>
      </c>
      <c r="B651" s="195">
        <v>4.0</v>
      </c>
      <c r="C651" s="9">
        <f t="shared" si="2"/>
        <v>0.4</v>
      </c>
      <c r="D651" s="108">
        <f t="shared" si="3"/>
        <v>400</v>
      </c>
      <c r="E651" s="108">
        <f>IF(D651&gt;Collectionstorage!$B$11,Collectionstorage!$B$11,D651)</f>
        <v>400</v>
      </c>
      <c r="F651" s="108">
        <f t="shared" si="4"/>
        <v>0.4</v>
      </c>
      <c r="G651" s="108">
        <f t="shared" si="11"/>
        <v>4.62</v>
      </c>
      <c r="H651" s="109">
        <f>F651*(1000*9.81*Collectionstorage!$G$11+Collectionstorage!$G$13*Flowrate!$F$10*1000/(2*0.02)*Pump!$B$5^2+10*1000/2*Pump!$B$5^2+Filtration!$B$6*Pump!$B$5)</f>
        <v>97959.64321</v>
      </c>
      <c r="I651" s="9">
        <f>(F651*(1000*9.81*Collectionstorage!$G$11+Collectionstorage!$G$13*Flowrate!$F$10*1000/(2*0.02)*Pump!$B$5^2+10*1000/2*Pump!$B$5^2+Filtration!$B$6*Pump!$B$5)) / 0.72</f>
        <v>136055.06</v>
      </c>
      <c r="J651" s="4">
        <f t="shared" si="5"/>
        <v>2</v>
      </c>
      <c r="K651" s="4">
        <f t="shared" si="6"/>
        <v>4000000</v>
      </c>
      <c r="L651" s="4">
        <f t="shared" si="7"/>
        <v>4</v>
      </c>
      <c r="M651">
        <f t="shared" si="8"/>
        <v>80</v>
      </c>
      <c r="N651" s="2">
        <f>'Disinfection '!$B$4*60*60*24</f>
        <v>4320000</v>
      </c>
      <c r="O651" s="2">
        <f>E651/(Pump!$B$6*60)</f>
        <v>0.2400023028</v>
      </c>
      <c r="P651" s="4">
        <f t="shared" si="9"/>
        <v>4456055.06</v>
      </c>
    </row>
    <row r="652">
      <c r="A652" s="194">
        <v>42284.0</v>
      </c>
      <c r="B652" s="195">
        <v>15.6</v>
      </c>
      <c r="C652" s="9">
        <f t="shared" si="2"/>
        <v>1.56</v>
      </c>
      <c r="D652" s="108">
        <f t="shared" si="3"/>
        <v>1560</v>
      </c>
      <c r="E652" s="108">
        <f>IF(D652&gt;Collectionstorage!$B$11,Collectionstorage!$B$11,D652)</f>
        <v>1560</v>
      </c>
      <c r="F652" s="108">
        <f t="shared" si="4"/>
        <v>1.56</v>
      </c>
      <c r="G652" s="108">
        <f t="shared" si="11"/>
        <v>5.65</v>
      </c>
      <c r="H652" s="109">
        <f>F652*(1000*9.81*Collectionstorage!$G$11+Collectionstorage!$G$13*Flowrate!$F$10*1000/(2*0.02)*Pump!$B$5^2+10*1000/2*Pump!$B$5^2+Filtration!$B$6*Pump!$B$5)</f>
        <v>382042.6085</v>
      </c>
      <c r="I652" s="9">
        <f>(F652*(1000*9.81*Collectionstorage!$G$11+Collectionstorage!$G$13*Flowrate!$F$10*1000/(2*0.02)*Pump!$B$5^2+10*1000/2*Pump!$B$5^2+Filtration!$B$6*Pump!$B$5)) / 0.72</f>
        <v>530614.734</v>
      </c>
      <c r="J652" s="4">
        <f t="shared" si="5"/>
        <v>7.8</v>
      </c>
      <c r="K652" s="4">
        <f t="shared" si="6"/>
        <v>15600000</v>
      </c>
      <c r="L652" s="4">
        <f t="shared" si="7"/>
        <v>15.6</v>
      </c>
      <c r="M652">
        <f t="shared" si="8"/>
        <v>312</v>
      </c>
      <c r="N652" s="2">
        <f>'Disinfection '!$B$4*60*60*24</f>
        <v>4320000</v>
      </c>
      <c r="O652" s="2">
        <f>E652/(Pump!$B$6*60)</f>
        <v>0.9360089809</v>
      </c>
      <c r="P652" s="4">
        <f t="shared" si="9"/>
        <v>4850614.734</v>
      </c>
    </row>
    <row r="653">
      <c r="A653" s="194">
        <v>42285.0</v>
      </c>
      <c r="B653" s="195">
        <v>9.2</v>
      </c>
      <c r="C653" s="9">
        <f t="shared" si="2"/>
        <v>0.92</v>
      </c>
      <c r="D653" s="108">
        <f t="shared" si="3"/>
        <v>920</v>
      </c>
      <c r="E653" s="108">
        <f>IF(D653&gt;Collectionstorage!$B$11,Collectionstorage!$B$11,D653)</f>
        <v>920</v>
      </c>
      <c r="F653" s="108">
        <f t="shared" si="4"/>
        <v>0.92</v>
      </c>
      <c r="G653" s="108">
        <f t="shared" si="11"/>
        <v>6.04</v>
      </c>
      <c r="H653" s="109">
        <f>F653*(1000*9.81*Collectionstorage!$G$11+Collectionstorage!$G$13*Flowrate!$F$10*1000/(2*0.02)*Pump!$B$5^2+10*1000/2*Pump!$B$5^2+Filtration!$B$6*Pump!$B$5)</f>
        <v>225307.1794</v>
      </c>
      <c r="I653" s="9">
        <f>(F653*(1000*9.81*Collectionstorage!$G$11+Collectionstorage!$G$13*Flowrate!$F$10*1000/(2*0.02)*Pump!$B$5^2+10*1000/2*Pump!$B$5^2+Filtration!$B$6*Pump!$B$5)) / 0.72</f>
        <v>312926.638</v>
      </c>
      <c r="J653" s="4">
        <f t="shared" si="5"/>
        <v>4.6</v>
      </c>
      <c r="K653" s="4">
        <f t="shared" si="6"/>
        <v>9200000</v>
      </c>
      <c r="L653" s="4">
        <f t="shared" si="7"/>
        <v>9.2</v>
      </c>
      <c r="M653">
        <f t="shared" si="8"/>
        <v>184</v>
      </c>
      <c r="N653" s="2">
        <f>'Disinfection '!$B$4*60*60*24</f>
        <v>4320000</v>
      </c>
      <c r="O653" s="2">
        <f>E653/(Pump!$B$6*60)</f>
        <v>0.5520052964</v>
      </c>
      <c r="P653" s="4">
        <f t="shared" si="9"/>
        <v>4632926.638</v>
      </c>
    </row>
    <row r="654">
      <c r="A654" s="194">
        <v>42286.0</v>
      </c>
      <c r="B654" s="195">
        <v>26.4</v>
      </c>
      <c r="C654" s="9">
        <f t="shared" si="2"/>
        <v>2.64</v>
      </c>
      <c r="D654" s="108">
        <f t="shared" si="3"/>
        <v>2640</v>
      </c>
      <c r="E654" s="108">
        <f>IF(D654&gt;Collectionstorage!$B$11,Collectionstorage!$B$11,D654)</f>
        <v>2500</v>
      </c>
      <c r="F654" s="108">
        <f t="shared" si="4"/>
        <v>2.5</v>
      </c>
      <c r="G654" s="108">
        <f t="shared" si="11"/>
        <v>8.01</v>
      </c>
      <c r="H654" s="109">
        <f>F654*(1000*9.81*Collectionstorage!$G$11+Collectionstorage!$G$13*Flowrate!$F$10*1000/(2*0.02)*Pump!$B$5^2+10*1000/2*Pump!$B$5^2+Filtration!$B$6*Pump!$B$5)</f>
        <v>612247.77</v>
      </c>
      <c r="I654" s="9">
        <f>(F654*(1000*9.81*Collectionstorage!$G$11+Collectionstorage!$G$13*Flowrate!$F$10*1000/(2*0.02)*Pump!$B$5^2+10*1000/2*Pump!$B$5^2+Filtration!$B$6*Pump!$B$5)) / 0.72</f>
        <v>850344.1251</v>
      </c>
      <c r="J654" s="4">
        <f t="shared" si="5"/>
        <v>12.5</v>
      </c>
      <c r="K654" s="4">
        <f t="shared" si="6"/>
        <v>25000000</v>
      </c>
      <c r="L654" s="4">
        <f t="shared" si="7"/>
        <v>25</v>
      </c>
      <c r="M654">
        <f t="shared" si="8"/>
        <v>500</v>
      </c>
      <c r="N654" s="2">
        <f>'Disinfection '!$B$4*60*60*24</f>
        <v>4320000</v>
      </c>
      <c r="O654" s="2">
        <f>E654/(Pump!$B$6*60)</f>
        <v>1.500014392</v>
      </c>
      <c r="P654" s="4">
        <f t="shared" si="9"/>
        <v>5170344.125</v>
      </c>
    </row>
    <row r="655">
      <c r="A655" s="194">
        <v>42287.0</v>
      </c>
      <c r="B655" s="195">
        <v>27.0</v>
      </c>
      <c r="C655" s="9">
        <f t="shared" si="2"/>
        <v>2.7</v>
      </c>
      <c r="D655" s="108">
        <f t="shared" si="3"/>
        <v>2700</v>
      </c>
      <c r="E655" s="108">
        <f>IF(D655&gt;Collectionstorage!$B$11,Collectionstorage!$B$11,D655)</f>
        <v>2500</v>
      </c>
      <c r="F655" s="108">
        <f t="shared" si="4"/>
        <v>2.5</v>
      </c>
      <c r="G655" s="108">
        <f t="shared" si="11"/>
        <v>9.98</v>
      </c>
      <c r="H655" s="109">
        <f>F655*(1000*9.81*Collectionstorage!$G$11+Collectionstorage!$G$13*Flowrate!$F$10*1000/(2*0.02)*Pump!$B$5^2+10*1000/2*Pump!$B$5^2+Filtration!$B$6*Pump!$B$5)</f>
        <v>612247.77</v>
      </c>
      <c r="I655" s="9">
        <f>(F655*(1000*9.81*Collectionstorage!$G$11+Collectionstorage!$G$13*Flowrate!$F$10*1000/(2*0.02)*Pump!$B$5^2+10*1000/2*Pump!$B$5^2+Filtration!$B$6*Pump!$B$5)) / 0.72</f>
        <v>850344.1251</v>
      </c>
      <c r="J655" s="4">
        <f t="shared" si="5"/>
        <v>12.5</v>
      </c>
      <c r="K655" s="4">
        <f t="shared" si="6"/>
        <v>25000000</v>
      </c>
      <c r="L655" s="4">
        <f t="shared" si="7"/>
        <v>25</v>
      </c>
      <c r="M655">
        <f t="shared" si="8"/>
        <v>500</v>
      </c>
      <c r="N655" s="2">
        <f>'Disinfection '!$B$4*60*60*24</f>
        <v>4320000</v>
      </c>
      <c r="O655" s="2">
        <f>E655/(Pump!$B$6*60)</f>
        <v>1.500014392</v>
      </c>
      <c r="P655" s="4">
        <f t="shared" si="9"/>
        <v>5170344.125</v>
      </c>
    </row>
    <row r="656">
      <c r="A656" s="194">
        <v>42288.0</v>
      </c>
      <c r="B656" s="195">
        <v>37.6</v>
      </c>
      <c r="C656" s="9">
        <f t="shared" si="2"/>
        <v>3.76</v>
      </c>
      <c r="D656" s="108">
        <f t="shared" si="3"/>
        <v>3760</v>
      </c>
      <c r="E656" s="108">
        <f>IF(D656&gt;Collectionstorage!$B$11,Collectionstorage!$B$11,D656)</f>
        <v>2500</v>
      </c>
      <c r="F656" s="108">
        <f t="shared" si="4"/>
        <v>2.5</v>
      </c>
      <c r="G656" s="108">
        <f t="shared" si="11"/>
        <v>11.95</v>
      </c>
      <c r="H656" s="109">
        <f>F656*(1000*9.81*Collectionstorage!$G$11+Collectionstorage!$G$13*Flowrate!$F$10*1000/(2*0.02)*Pump!$B$5^2+10*1000/2*Pump!$B$5^2+Filtration!$B$6*Pump!$B$5)</f>
        <v>612247.77</v>
      </c>
      <c r="I656" s="9">
        <f>(F656*(1000*9.81*Collectionstorage!$G$11+Collectionstorage!$G$13*Flowrate!$F$10*1000/(2*0.02)*Pump!$B$5^2+10*1000/2*Pump!$B$5^2+Filtration!$B$6*Pump!$B$5)) / 0.72</f>
        <v>850344.1251</v>
      </c>
      <c r="J656" s="4">
        <f t="shared" si="5"/>
        <v>12.5</v>
      </c>
      <c r="K656" s="4">
        <f t="shared" si="6"/>
        <v>25000000</v>
      </c>
      <c r="L656" s="4">
        <f t="shared" si="7"/>
        <v>25</v>
      </c>
      <c r="M656">
        <f t="shared" si="8"/>
        <v>500</v>
      </c>
      <c r="N656" s="2">
        <f>'Disinfection '!$B$4*60*60*24</f>
        <v>4320000</v>
      </c>
      <c r="O656" s="2">
        <f>E656/(Pump!$B$6*60)</f>
        <v>1.500014392</v>
      </c>
      <c r="P656" s="4">
        <f t="shared" si="9"/>
        <v>5170344.125</v>
      </c>
    </row>
    <row r="657">
      <c r="A657" s="194">
        <v>42289.0</v>
      </c>
      <c r="B657" s="195">
        <v>0.8</v>
      </c>
      <c r="C657" s="9">
        <f t="shared" si="2"/>
        <v>0.08</v>
      </c>
      <c r="D657" s="108">
        <f t="shared" si="3"/>
        <v>80</v>
      </c>
      <c r="E657" s="108">
        <f>IF(D657&gt;Collectionstorage!$B$11,Collectionstorage!$B$11,D657)</f>
        <v>80</v>
      </c>
      <c r="F657" s="108">
        <f t="shared" si="4"/>
        <v>0.08</v>
      </c>
      <c r="G657" s="108">
        <f t="shared" si="11"/>
        <v>11.5</v>
      </c>
      <c r="H657" s="109">
        <f>F657*(1000*9.81*Collectionstorage!$G$11+Collectionstorage!$G$13*Flowrate!$F$10*1000/(2*0.02)*Pump!$B$5^2+10*1000/2*Pump!$B$5^2+Filtration!$B$6*Pump!$B$5)</f>
        <v>19591.92864</v>
      </c>
      <c r="I657" s="9">
        <f>(F657*(1000*9.81*Collectionstorage!$G$11+Collectionstorage!$G$13*Flowrate!$F$10*1000/(2*0.02)*Pump!$B$5^2+10*1000/2*Pump!$B$5^2+Filtration!$B$6*Pump!$B$5)) / 0.72</f>
        <v>27211.012</v>
      </c>
      <c r="J657" s="4">
        <f t="shared" si="5"/>
        <v>0.4</v>
      </c>
      <c r="K657" s="4">
        <f t="shared" si="6"/>
        <v>800000</v>
      </c>
      <c r="L657" s="4">
        <f t="shared" si="7"/>
        <v>0.8</v>
      </c>
      <c r="M657">
        <f t="shared" si="8"/>
        <v>16</v>
      </c>
      <c r="N657" s="2">
        <f>'Disinfection '!$B$4*60*60*24</f>
        <v>4320000</v>
      </c>
      <c r="O657" s="2">
        <f>E657/(Pump!$B$6*60)</f>
        <v>0.04800046056</v>
      </c>
      <c r="P657" s="4">
        <f t="shared" si="9"/>
        <v>4347211.012</v>
      </c>
    </row>
    <row r="658">
      <c r="A658" s="194">
        <v>42290.0</v>
      </c>
      <c r="B658" s="195">
        <v>0.6</v>
      </c>
      <c r="C658" s="9">
        <f t="shared" si="2"/>
        <v>0.06</v>
      </c>
      <c r="D658" s="108">
        <f t="shared" si="3"/>
        <v>60</v>
      </c>
      <c r="E658" s="108">
        <f>IF(D658&gt;Collectionstorage!$B$11,Collectionstorage!$B$11,D658)</f>
        <v>60</v>
      </c>
      <c r="F658" s="108">
        <f t="shared" si="4"/>
        <v>0.06</v>
      </c>
      <c r="G658" s="108">
        <f t="shared" si="11"/>
        <v>11.03</v>
      </c>
      <c r="H658" s="109">
        <f>F658*(1000*9.81*Collectionstorage!$G$11+Collectionstorage!$G$13*Flowrate!$F$10*1000/(2*0.02)*Pump!$B$5^2+10*1000/2*Pump!$B$5^2+Filtration!$B$6*Pump!$B$5)</f>
        <v>14693.94648</v>
      </c>
      <c r="I658" s="9">
        <f>(F658*(1000*9.81*Collectionstorage!$G$11+Collectionstorage!$G$13*Flowrate!$F$10*1000/(2*0.02)*Pump!$B$5^2+10*1000/2*Pump!$B$5^2+Filtration!$B$6*Pump!$B$5)) / 0.72</f>
        <v>20408.259</v>
      </c>
      <c r="J658" s="4">
        <f t="shared" si="5"/>
        <v>0.3</v>
      </c>
      <c r="K658" s="4">
        <f t="shared" si="6"/>
        <v>600000</v>
      </c>
      <c r="L658" s="4">
        <f t="shared" si="7"/>
        <v>0.6</v>
      </c>
      <c r="M658">
        <f t="shared" si="8"/>
        <v>12</v>
      </c>
      <c r="N658" s="2">
        <f>'Disinfection '!$B$4*60*60*24</f>
        <v>4320000</v>
      </c>
      <c r="O658" s="2">
        <f>E658/(Pump!$B$6*60)</f>
        <v>0.03600034542</v>
      </c>
      <c r="P658" s="4">
        <f t="shared" si="9"/>
        <v>4340408.259</v>
      </c>
    </row>
    <row r="659">
      <c r="A659" s="194">
        <v>42291.0</v>
      </c>
      <c r="B659" s="195">
        <v>0.0</v>
      </c>
      <c r="C659" s="9">
        <f t="shared" si="2"/>
        <v>0</v>
      </c>
      <c r="D659" s="108">
        <f t="shared" si="3"/>
        <v>0</v>
      </c>
      <c r="E659" s="108">
        <f>IF(D659&gt;Collectionstorage!$B$11,Collectionstorage!$B$11,D659)</f>
        <v>0</v>
      </c>
      <c r="F659" s="108">
        <f t="shared" si="4"/>
        <v>0</v>
      </c>
      <c r="G659" s="108">
        <f t="shared" si="11"/>
        <v>10.5</v>
      </c>
      <c r="H659" s="109">
        <f>F659*(1000*9.81*Collectionstorage!$G$11+Collectionstorage!$G$13*Flowrate!$F$10*1000/(2*0.02)*Pump!$B$5^2+10*1000/2*Pump!$B$5^2+Filtration!$B$6*Pump!$B$5)</f>
        <v>0</v>
      </c>
      <c r="I659" s="9">
        <f>(F659*(1000*9.81*Collectionstorage!$G$11+Collectionstorage!$G$13*Flowrate!$F$10*1000/(2*0.02)*Pump!$B$5^2+10*1000/2*Pump!$B$5^2+Filtration!$B$6*Pump!$B$5)) / 0.72</f>
        <v>0</v>
      </c>
      <c r="J659" s="4">
        <f t="shared" si="5"/>
        <v>0</v>
      </c>
      <c r="K659" s="4">
        <f t="shared" si="6"/>
        <v>0</v>
      </c>
      <c r="L659" s="4">
        <f t="shared" si="7"/>
        <v>0</v>
      </c>
      <c r="M659">
        <f t="shared" si="8"/>
        <v>0</v>
      </c>
      <c r="N659" s="2">
        <f>'Disinfection '!$B$4*60*60*24</f>
        <v>4320000</v>
      </c>
      <c r="O659" s="2">
        <f>E659/(Pump!$B$6*60)</f>
        <v>0</v>
      </c>
      <c r="P659" s="4">
        <f t="shared" si="9"/>
        <v>4320000</v>
      </c>
    </row>
    <row r="660">
      <c r="A660" s="194">
        <v>42292.0</v>
      </c>
      <c r="B660" s="195">
        <v>0.0</v>
      </c>
      <c r="C660" s="9">
        <f t="shared" si="2"/>
        <v>0</v>
      </c>
      <c r="D660" s="108">
        <f t="shared" si="3"/>
        <v>0</v>
      </c>
      <c r="E660" s="108">
        <f>IF(D660&gt;Collectionstorage!$B$11,Collectionstorage!$B$11,D660)</f>
        <v>0</v>
      </c>
      <c r="F660" s="108">
        <f t="shared" si="4"/>
        <v>0</v>
      </c>
      <c r="G660" s="108">
        <f t="shared" si="11"/>
        <v>9.97</v>
      </c>
      <c r="H660" s="109">
        <f>F660*(1000*9.81*Collectionstorage!$G$11+Collectionstorage!$G$13*Flowrate!$F$10*1000/(2*0.02)*Pump!$B$5^2+10*1000/2*Pump!$B$5^2+Filtration!$B$6*Pump!$B$5)</f>
        <v>0</v>
      </c>
      <c r="I660" s="9">
        <f>(F660*(1000*9.81*Collectionstorage!$G$11+Collectionstorage!$G$13*Flowrate!$F$10*1000/(2*0.02)*Pump!$B$5^2+10*1000/2*Pump!$B$5^2+Filtration!$B$6*Pump!$B$5)) / 0.72</f>
        <v>0</v>
      </c>
      <c r="J660" s="4">
        <f t="shared" si="5"/>
        <v>0</v>
      </c>
      <c r="K660" s="4">
        <f t="shared" si="6"/>
        <v>0</v>
      </c>
      <c r="L660" s="4">
        <f t="shared" si="7"/>
        <v>0</v>
      </c>
      <c r="M660">
        <f t="shared" si="8"/>
        <v>0</v>
      </c>
      <c r="N660" s="2">
        <f>'Disinfection '!$B$4*60*60*24</f>
        <v>4320000</v>
      </c>
      <c r="O660" s="2">
        <f>E660/(Pump!$B$6*60)</f>
        <v>0</v>
      </c>
      <c r="P660" s="4">
        <f t="shared" si="9"/>
        <v>4320000</v>
      </c>
    </row>
    <row r="661">
      <c r="A661" s="194">
        <v>42293.0</v>
      </c>
      <c r="B661" s="195">
        <v>14.2</v>
      </c>
      <c r="C661" s="9">
        <f t="shared" si="2"/>
        <v>1.42</v>
      </c>
      <c r="D661" s="108">
        <f t="shared" si="3"/>
        <v>1420</v>
      </c>
      <c r="E661" s="108">
        <f>IF(D661&gt;Collectionstorage!$B$11,Collectionstorage!$B$11,D661)</f>
        <v>1420</v>
      </c>
      <c r="F661" s="108">
        <f t="shared" si="4"/>
        <v>1.42</v>
      </c>
      <c r="G661" s="108">
        <f t="shared" si="11"/>
        <v>10.86</v>
      </c>
      <c r="H661" s="109">
        <f>F661*(1000*9.81*Collectionstorage!$G$11+Collectionstorage!$G$13*Flowrate!$F$10*1000/(2*0.02)*Pump!$B$5^2+10*1000/2*Pump!$B$5^2+Filtration!$B$6*Pump!$B$5)</f>
        <v>347756.7334</v>
      </c>
      <c r="I661" s="9">
        <f>(F661*(1000*9.81*Collectionstorage!$G$11+Collectionstorage!$G$13*Flowrate!$F$10*1000/(2*0.02)*Pump!$B$5^2+10*1000/2*Pump!$B$5^2+Filtration!$B$6*Pump!$B$5)) / 0.72</f>
        <v>482995.463</v>
      </c>
      <c r="J661" s="4">
        <f t="shared" si="5"/>
        <v>7.1</v>
      </c>
      <c r="K661" s="4">
        <f t="shared" si="6"/>
        <v>14200000</v>
      </c>
      <c r="L661" s="4">
        <f t="shared" si="7"/>
        <v>14.2</v>
      </c>
      <c r="M661">
        <f t="shared" si="8"/>
        <v>284</v>
      </c>
      <c r="N661" s="2">
        <f>'Disinfection '!$B$4*60*60*24</f>
        <v>4320000</v>
      </c>
      <c r="O661" s="2">
        <f>E661/(Pump!$B$6*60)</f>
        <v>0.8520081749</v>
      </c>
      <c r="P661" s="4">
        <f t="shared" si="9"/>
        <v>4802995.463</v>
      </c>
    </row>
    <row r="662">
      <c r="A662" s="194">
        <v>42294.0</v>
      </c>
      <c r="B662" s="195">
        <v>6.4</v>
      </c>
      <c r="C662" s="9">
        <f t="shared" si="2"/>
        <v>0.64</v>
      </c>
      <c r="D662" s="108">
        <f t="shared" si="3"/>
        <v>640</v>
      </c>
      <c r="E662" s="108">
        <f>IF(D662&gt;Collectionstorage!$B$11,Collectionstorage!$B$11,D662)</f>
        <v>640</v>
      </c>
      <c r="F662" s="108">
        <f t="shared" si="4"/>
        <v>0.64</v>
      </c>
      <c r="G662" s="108">
        <f t="shared" si="11"/>
        <v>10.97</v>
      </c>
      <c r="H662" s="109">
        <f>F662*(1000*9.81*Collectionstorage!$G$11+Collectionstorage!$G$13*Flowrate!$F$10*1000/(2*0.02)*Pump!$B$5^2+10*1000/2*Pump!$B$5^2+Filtration!$B$6*Pump!$B$5)</f>
        <v>156735.4291</v>
      </c>
      <c r="I662" s="9">
        <f>(F662*(1000*9.81*Collectionstorage!$G$11+Collectionstorage!$G$13*Flowrate!$F$10*1000/(2*0.02)*Pump!$B$5^2+10*1000/2*Pump!$B$5^2+Filtration!$B$6*Pump!$B$5)) / 0.72</f>
        <v>217688.096</v>
      </c>
      <c r="J662" s="4">
        <f t="shared" si="5"/>
        <v>3.2</v>
      </c>
      <c r="K662" s="4">
        <f t="shared" si="6"/>
        <v>6400000</v>
      </c>
      <c r="L662" s="4">
        <f t="shared" si="7"/>
        <v>6.4</v>
      </c>
      <c r="M662">
        <f t="shared" si="8"/>
        <v>128</v>
      </c>
      <c r="N662" s="2">
        <f>'Disinfection '!$B$4*60*60*24</f>
        <v>4320000</v>
      </c>
      <c r="O662" s="2">
        <f>E662/(Pump!$B$6*60)</f>
        <v>0.3840036845</v>
      </c>
      <c r="P662" s="4">
        <f t="shared" si="9"/>
        <v>4537688.096</v>
      </c>
    </row>
    <row r="663">
      <c r="A663" s="194">
        <v>42295.0</v>
      </c>
      <c r="B663" s="195">
        <v>23.4</v>
      </c>
      <c r="C663" s="9">
        <f t="shared" si="2"/>
        <v>2.34</v>
      </c>
      <c r="D663" s="108">
        <f t="shared" si="3"/>
        <v>2340</v>
      </c>
      <c r="E663" s="108">
        <f>IF(D663&gt;Collectionstorage!$B$11,Collectionstorage!$B$11,D663)</f>
        <v>2340</v>
      </c>
      <c r="F663" s="108">
        <f t="shared" si="4"/>
        <v>2.34</v>
      </c>
      <c r="G663" s="108">
        <f t="shared" si="11"/>
        <v>12.78</v>
      </c>
      <c r="H663" s="109">
        <f>F663*(1000*9.81*Collectionstorage!$G$11+Collectionstorage!$G$13*Flowrate!$F$10*1000/(2*0.02)*Pump!$B$5^2+10*1000/2*Pump!$B$5^2+Filtration!$B$6*Pump!$B$5)</f>
        <v>573063.9128</v>
      </c>
      <c r="I663" s="9">
        <f>(F663*(1000*9.81*Collectionstorage!$G$11+Collectionstorage!$G$13*Flowrate!$F$10*1000/(2*0.02)*Pump!$B$5^2+10*1000/2*Pump!$B$5^2+Filtration!$B$6*Pump!$B$5)) / 0.72</f>
        <v>795922.1011</v>
      </c>
      <c r="J663" s="4">
        <f t="shared" si="5"/>
        <v>11.7</v>
      </c>
      <c r="K663" s="4">
        <f t="shared" si="6"/>
        <v>23400000</v>
      </c>
      <c r="L663" s="4">
        <f t="shared" si="7"/>
        <v>23.4</v>
      </c>
      <c r="M663">
        <f t="shared" si="8"/>
        <v>468</v>
      </c>
      <c r="N663" s="2">
        <f>'Disinfection '!$B$4*60*60*24</f>
        <v>4320000</v>
      </c>
      <c r="O663" s="2">
        <f>E663/(Pump!$B$6*60)</f>
        <v>1.404013471</v>
      </c>
      <c r="P663" s="4">
        <f t="shared" si="9"/>
        <v>5115922.101</v>
      </c>
    </row>
    <row r="664">
      <c r="A664" s="194">
        <v>42296.0</v>
      </c>
      <c r="B664" s="195">
        <v>0.6</v>
      </c>
      <c r="C664" s="9">
        <f t="shared" si="2"/>
        <v>0.06</v>
      </c>
      <c r="D664" s="108">
        <f t="shared" si="3"/>
        <v>60</v>
      </c>
      <c r="E664" s="108">
        <f>IF(D664&gt;Collectionstorage!$B$11,Collectionstorage!$B$11,D664)</f>
        <v>60</v>
      </c>
      <c r="F664" s="108">
        <f t="shared" si="4"/>
        <v>0.06</v>
      </c>
      <c r="G664" s="108">
        <f t="shared" si="11"/>
        <v>12.31</v>
      </c>
      <c r="H664" s="109">
        <f>F664*(1000*9.81*Collectionstorage!$G$11+Collectionstorage!$G$13*Flowrate!$F$10*1000/(2*0.02)*Pump!$B$5^2+10*1000/2*Pump!$B$5^2+Filtration!$B$6*Pump!$B$5)</f>
        <v>14693.94648</v>
      </c>
      <c r="I664" s="9">
        <f>(F664*(1000*9.81*Collectionstorage!$G$11+Collectionstorage!$G$13*Flowrate!$F$10*1000/(2*0.02)*Pump!$B$5^2+10*1000/2*Pump!$B$5^2+Filtration!$B$6*Pump!$B$5)) / 0.72</f>
        <v>20408.259</v>
      </c>
      <c r="J664" s="4">
        <f t="shared" si="5"/>
        <v>0.3</v>
      </c>
      <c r="K664" s="4">
        <f t="shared" si="6"/>
        <v>600000</v>
      </c>
      <c r="L664" s="4">
        <f t="shared" si="7"/>
        <v>0.6</v>
      </c>
      <c r="M664">
        <f t="shared" si="8"/>
        <v>12</v>
      </c>
      <c r="N664" s="2">
        <f>'Disinfection '!$B$4*60*60*24</f>
        <v>4320000</v>
      </c>
      <c r="O664" s="2">
        <f>E664/(Pump!$B$6*60)</f>
        <v>0.03600034542</v>
      </c>
      <c r="P664" s="4">
        <f t="shared" si="9"/>
        <v>4340408.259</v>
      </c>
    </row>
    <row r="665">
      <c r="A665" s="194">
        <v>42297.0</v>
      </c>
      <c r="B665" s="195">
        <v>10.2</v>
      </c>
      <c r="C665" s="9">
        <f t="shared" si="2"/>
        <v>1.02</v>
      </c>
      <c r="D665" s="108">
        <f t="shared" si="3"/>
        <v>1020</v>
      </c>
      <c r="E665" s="108">
        <f>IF(D665&gt;Collectionstorage!$B$11,Collectionstorage!$B$11,D665)</f>
        <v>1020</v>
      </c>
      <c r="F665" s="108">
        <f t="shared" si="4"/>
        <v>1.02</v>
      </c>
      <c r="G665" s="108">
        <f t="shared" si="11"/>
        <v>12.8</v>
      </c>
      <c r="H665" s="109">
        <f>F665*(1000*9.81*Collectionstorage!$G$11+Collectionstorage!$G$13*Flowrate!$F$10*1000/(2*0.02)*Pump!$B$5^2+10*1000/2*Pump!$B$5^2+Filtration!$B$6*Pump!$B$5)</f>
        <v>249797.0902</v>
      </c>
      <c r="I665" s="9">
        <f>(F665*(1000*9.81*Collectionstorage!$G$11+Collectionstorage!$G$13*Flowrate!$F$10*1000/(2*0.02)*Pump!$B$5^2+10*1000/2*Pump!$B$5^2+Filtration!$B$6*Pump!$B$5)) / 0.72</f>
        <v>346940.403</v>
      </c>
      <c r="J665" s="4">
        <f t="shared" si="5"/>
        <v>5.1</v>
      </c>
      <c r="K665" s="4">
        <f t="shared" si="6"/>
        <v>10200000</v>
      </c>
      <c r="L665" s="4">
        <f t="shared" si="7"/>
        <v>10.2</v>
      </c>
      <c r="M665">
        <f t="shared" si="8"/>
        <v>204</v>
      </c>
      <c r="N665" s="2">
        <f>'Disinfection '!$B$4*60*60*24</f>
        <v>4320000</v>
      </c>
      <c r="O665" s="2">
        <f>E665/(Pump!$B$6*60)</f>
        <v>0.6120058721</v>
      </c>
      <c r="P665" s="4">
        <f t="shared" si="9"/>
        <v>4666940.403</v>
      </c>
    </row>
    <row r="666">
      <c r="A666" s="194">
        <v>42298.0</v>
      </c>
      <c r="B666" s="195">
        <v>4.0</v>
      </c>
      <c r="C666" s="9">
        <f t="shared" si="2"/>
        <v>0.4</v>
      </c>
      <c r="D666" s="108">
        <f t="shared" si="3"/>
        <v>400</v>
      </c>
      <c r="E666" s="108">
        <f>IF(D666&gt;Collectionstorage!$B$11,Collectionstorage!$B$11,D666)</f>
        <v>400</v>
      </c>
      <c r="F666" s="108">
        <f t="shared" si="4"/>
        <v>0.4</v>
      </c>
      <c r="G666" s="108">
        <f t="shared" si="11"/>
        <v>12.67</v>
      </c>
      <c r="H666" s="109">
        <f>F666*(1000*9.81*Collectionstorage!$G$11+Collectionstorage!$G$13*Flowrate!$F$10*1000/(2*0.02)*Pump!$B$5^2+10*1000/2*Pump!$B$5^2+Filtration!$B$6*Pump!$B$5)</f>
        <v>97959.64321</v>
      </c>
      <c r="I666" s="9">
        <f>(F666*(1000*9.81*Collectionstorage!$G$11+Collectionstorage!$G$13*Flowrate!$F$10*1000/(2*0.02)*Pump!$B$5^2+10*1000/2*Pump!$B$5^2+Filtration!$B$6*Pump!$B$5)) / 0.72</f>
        <v>136055.06</v>
      </c>
      <c r="J666" s="4">
        <f t="shared" si="5"/>
        <v>2</v>
      </c>
      <c r="K666" s="4">
        <f t="shared" si="6"/>
        <v>4000000</v>
      </c>
      <c r="L666" s="4">
        <f t="shared" si="7"/>
        <v>4</v>
      </c>
      <c r="M666">
        <f t="shared" si="8"/>
        <v>80</v>
      </c>
      <c r="N666" s="2">
        <f>'Disinfection '!$B$4*60*60*24</f>
        <v>4320000</v>
      </c>
      <c r="O666" s="2">
        <f>E666/(Pump!$B$6*60)</f>
        <v>0.2400023028</v>
      </c>
      <c r="P666" s="4">
        <f t="shared" si="9"/>
        <v>4456055.06</v>
      </c>
    </row>
    <row r="667">
      <c r="A667" s="194">
        <v>42299.0</v>
      </c>
      <c r="B667" s="195">
        <v>9.8</v>
      </c>
      <c r="C667" s="9">
        <f t="shared" si="2"/>
        <v>0.98</v>
      </c>
      <c r="D667" s="108">
        <f t="shared" si="3"/>
        <v>980</v>
      </c>
      <c r="E667" s="108">
        <f>IF(D667&gt;Collectionstorage!$B$11,Collectionstorage!$B$11,D667)</f>
        <v>980</v>
      </c>
      <c r="F667" s="108">
        <f t="shared" si="4"/>
        <v>0.98</v>
      </c>
      <c r="G667" s="108">
        <f t="shared" si="11"/>
        <v>13.12</v>
      </c>
      <c r="H667" s="109">
        <f>F667*(1000*9.81*Collectionstorage!$G$11+Collectionstorage!$G$13*Flowrate!$F$10*1000/(2*0.02)*Pump!$B$5^2+10*1000/2*Pump!$B$5^2+Filtration!$B$6*Pump!$B$5)</f>
        <v>240001.1259</v>
      </c>
      <c r="I667" s="9">
        <f>(F667*(1000*9.81*Collectionstorage!$G$11+Collectionstorage!$G$13*Flowrate!$F$10*1000/(2*0.02)*Pump!$B$5^2+10*1000/2*Pump!$B$5^2+Filtration!$B$6*Pump!$B$5)) / 0.72</f>
        <v>333334.897</v>
      </c>
      <c r="J667" s="4">
        <f t="shared" si="5"/>
        <v>4.9</v>
      </c>
      <c r="K667" s="4">
        <f t="shared" si="6"/>
        <v>9800000</v>
      </c>
      <c r="L667" s="4">
        <f t="shared" si="7"/>
        <v>9.8</v>
      </c>
      <c r="M667">
        <f t="shared" si="8"/>
        <v>196</v>
      </c>
      <c r="N667" s="2">
        <f>'Disinfection '!$B$4*60*60*24</f>
        <v>4320000</v>
      </c>
      <c r="O667" s="2">
        <f>E667/(Pump!$B$6*60)</f>
        <v>0.5880056419</v>
      </c>
      <c r="P667" s="4">
        <f t="shared" si="9"/>
        <v>4653334.897</v>
      </c>
    </row>
    <row r="668">
      <c r="A668" s="194">
        <v>42300.0</v>
      </c>
      <c r="B668" s="195">
        <v>0.0</v>
      </c>
      <c r="C668" s="9">
        <f t="shared" si="2"/>
        <v>0</v>
      </c>
      <c r="D668" s="108">
        <f t="shared" si="3"/>
        <v>0</v>
      </c>
      <c r="E668" s="108">
        <f>IF(D668&gt;Collectionstorage!$B$11,Collectionstorage!$B$11,D668)</f>
        <v>0</v>
      </c>
      <c r="F668" s="108">
        <f t="shared" si="4"/>
        <v>0</v>
      </c>
      <c r="G668" s="108">
        <f t="shared" si="11"/>
        <v>12.59</v>
      </c>
      <c r="H668" s="109">
        <f>F668*(1000*9.81*Collectionstorage!$G$11+Collectionstorage!$G$13*Flowrate!$F$10*1000/(2*0.02)*Pump!$B$5^2+10*1000/2*Pump!$B$5^2+Filtration!$B$6*Pump!$B$5)</f>
        <v>0</v>
      </c>
      <c r="I668" s="9">
        <f>(F668*(1000*9.81*Collectionstorage!$G$11+Collectionstorage!$G$13*Flowrate!$F$10*1000/(2*0.02)*Pump!$B$5^2+10*1000/2*Pump!$B$5^2+Filtration!$B$6*Pump!$B$5)) / 0.72</f>
        <v>0</v>
      </c>
      <c r="J668" s="4">
        <f t="shared" si="5"/>
        <v>0</v>
      </c>
      <c r="K668" s="4">
        <f t="shared" si="6"/>
        <v>0</v>
      </c>
      <c r="L668" s="4">
        <f t="shared" si="7"/>
        <v>0</v>
      </c>
      <c r="M668">
        <f t="shared" si="8"/>
        <v>0</v>
      </c>
      <c r="N668" s="2">
        <f>'Disinfection '!$B$4*60*60*24</f>
        <v>4320000</v>
      </c>
      <c r="O668" s="2">
        <f>E668/(Pump!$B$6*60)</f>
        <v>0</v>
      </c>
      <c r="P668" s="4">
        <f t="shared" si="9"/>
        <v>4320000</v>
      </c>
    </row>
    <row r="669">
      <c r="A669" s="194">
        <v>42301.0</v>
      </c>
      <c r="B669" s="195">
        <v>5.8</v>
      </c>
      <c r="C669" s="9">
        <f t="shared" si="2"/>
        <v>0.58</v>
      </c>
      <c r="D669" s="108">
        <f t="shared" si="3"/>
        <v>580</v>
      </c>
      <c r="E669" s="108">
        <f>IF(D669&gt;Collectionstorage!$B$11,Collectionstorage!$B$11,D669)</f>
        <v>580</v>
      </c>
      <c r="F669" s="108">
        <f t="shared" si="4"/>
        <v>0.58</v>
      </c>
      <c r="G669" s="108">
        <f t="shared" si="11"/>
        <v>12.64</v>
      </c>
      <c r="H669" s="109">
        <f>F669*(1000*9.81*Collectionstorage!$G$11+Collectionstorage!$G$13*Flowrate!$F$10*1000/(2*0.02)*Pump!$B$5^2+10*1000/2*Pump!$B$5^2+Filtration!$B$6*Pump!$B$5)</f>
        <v>142041.4827</v>
      </c>
      <c r="I669" s="9">
        <f>(F669*(1000*9.81*Collectionstorage!$G$11+Collectionstorage!$G$13*Flowrate!$F$10*1000/(2*0.02)*Pump!$B$5^2+10*1000/2*Pump!$B$5^2+Filtration!$B$6*Pump!$B$5)) / 0.72</f>
        <v>197279.837</v>
      </c>
      <c r="J669" s="4">
        <f t="shared" si="5"/>
        <v>2.9</v>
      </c>
      <c r="K669" s="4">
        <f t="shared" si="6"/>
        <v>5800000</v>
      </c>
      <c r="L669" s="4">
        <f t="shared" si="7"/>
        <v>5.8</v>
      </c>
      <c r="M669">
        <f t="shared" si="8"/>
        <v>116</v>
      </c>
      <c r="N669" s="2">
        <f>'Disinfection '!$B$4*60*60*24</f>
        <v>4320000</v>
      </c>
      <c r="O669" s="2">
        <f>E669/(Pump!$B$6*60)</f>
        <v>0.3480033391</v>
      </c>
      <c r="P669" s="4">
        <f t="shared" si="9"/>
        <v>4517279.837</v>
      </c>
    </row>
    <row r="670">
      <c r="A670" s="194">
        <v>42302.0</v>
      </c>
      <c r="B670" s="195">
        <v>4.0</v>
      </c>
      <c r="C670" s="9">
        <f t="shared" si="2"/>
        <v>0.4</v>
      </c>
      <c r="D670" s="108">
        <f t="shared" si="3"/>
        <v>400</v>
      </c>
      <c r="E670" s="108">
        <f>IF(D670&gt;Collectionstorage!$B$11,Collectionstorage!$B$11,D670)</f>
        <v>400</v>
      </c>
      <c r="F670" s="108">
        <f t="shared" si="4"/>
        <v>0.4</v>
      </c>
      <c r="G670" s="108">
        <f t="shared" si="11"/>
        <v>12.51</v>
      </c>
      <c r="H670" s="109">
        <f>F670*(1000*9.81*Collectionstorage!$G$11+Collectionstorage!$G$13*Flowrate!$F$10*1000/(2*0.02)*Pump!$B$5^2+10*1000/2*Pump!$B$5^2+Filtration!$B$6*Pump!$B$5)</f>
        <v>97959.64321</v>
      </c>
      <c r="I670" s="9">
        <f>(F670*(1000*9.81*Collectionstorage!$G$11+Collectionstorage!$G$13*Flowrate!$F$10*1000/(2*0.02)*Pump!$B$5^2+10*1000/2*Pump!$B$5^2+Filtration!$B$6*Pump!$B$5)) / 0.72</f>
        <v>136055.06</v>
      </c>
      <c r="J670" s="4">
        <f t="shared" si="5"/>
        <v>2</v>
      </c>
      <c r="K670" s="4">
        <f t="shared" si="6"/>
        <v>4000000</v>
      </c>
      <c r="L670" s="4">
        <f t="shared" si="7"/>
        <v>4</v>
      </c>
      <c r="M670">
        <f t="shared" si="8"/>
        <v>80</v>
      </c>
      <c r="N670" s="2">
        <f>'Disinfection '!$B$4*60*60*24</f>
        <v>4320000</v>
      </c>
      <c r="O670" s="2">
        <f>E670/(Pump!$B$6*60)</f>
        <v>0.2400023028</v>
      </c>
      <c r="P670" s="4">
        <f t="shared" si="9"/>
        <v>4456055.06</v>
      </c>
    </row>
    <row r="671">
      <c r="A671" s="194">
        <v>42303.0</v>
      </c>
      <c r="B671" s="195">
        <v>0.0</v>
      </c>
      <c r="C671" s="9">
        <f t="shared" si="2"/>
        <v>0</v>
      </c>
      <c r="D671" s="108">
        <f t="shared" si="3"/>
        <v>0</v>
      </c>
      <c r="E671" s="108">
        <f>IF(D671&gt;Collectionstorage!$B$11,Collectionstorage!$B$11,D671)</f>
        <v>0</v>
      </c>
      <c r="F671" s="108">
        <f t="shared" si="4"/>
        <v>0</v>
      </c>
      <c r="G671" s="108">
        <f t="shared" si="11"/>
        <v>11.98</v>
      </c>
      <c r="H671" s="109">
        <f>F671*(1000*9.81*Collectionstorage!$G$11+Collectionstorage!$G$13*Flowrate!$F$10*1000/(2*0.02)*Pump!$B$5^2+10*1000/2*Pump!$B$5^2+Filtration!$B$6*Pump!$B$5)</f>
        <v>0</v>
      </c>
      <c r="I671" s="9">
        <f>(F671*(1000*9.81*Collectionstorage!$G$11+Collectionstorage!$G$13*Flowrate!$F$10*1000/(2*0.02)*Pump!$B$5^2+10*1000/2*Pump!$B$5^2+Filtration!$B$6*Pump!$B$5)) / 0.72</f>
        <v>0</v>
      </c>
      <c r="J671" s="4">
        <f t="shared" si="5"/>
        <v>0</v>
      </c>
      <c r="K671" s="4">
        <f t="shared" si="6"/>
        <v>0</v>
      </c>
      <c r="L671" s="4">
        <f t="shared" si="7"/>
        <v>0</v>
      </c>
      <c r="M671">
        <f t="shared" si="8"/>
        <v>0</v>
      </c>
      <c r="N671" s="2">
        <f>'Disinfection '!$B$4*60*60*24</f>
        <v>4320000</v>
      </c>
      <c r="O671" s="2">
        <f>E671/(Pump!$B$6*60)</f>
        <v>0</v>
      </c>
      <c r="P671" s="4">
        <f t="shared" si="9"/>
        <v>4320000</v>
      </c>
    </row>
    <row r="672">
      <c r="A672" s="194">
        <v>42304.0</v>
      </c>
      <c r="B672" s="195">
        <v>6.8</v>
      </c>
      <c r="C672" s="9">
        <f t="shared" si="2"/>
        <v>0.68</v>
      </c>
      <c r="D672" s="108">
        <f t="shared" si="3"/>
        <v>680</v>
      </c>
      <c r="E672" s="108">
        <f>IF(D672&gt;Collectionstorage!$B$11,Collectionstorage!$B$11,D672)</f>
        <v>680</v>
      </c>
      <c r="F672" s="108">
        <f t="shared" si="4"/>
        <v>0.68</v>
      </c>
      <c r="G672" s="108">
        <f t="shared" si="11"/>
        <v>12.13</v>
      </c>
      <c r="H672" s="109">
        <f>F672*(1000*9.81*Collectionstorage!$G$11+Collectionstorage!$G$13*Flowrate!$F$10*1000/(2*0.02)*Pump!$B$5^2+10*1000/2*Pump!$B$5^2+Filtration!$B$6*Pump!$B$5)</f>
        <v>166531.3935</v>
      </c>
      <c r="I672" s="9">
        <f>(F672*(1000*9.81*Collectionstorage!$G$11+Collectionstorage!$G$13*Flowrate!$F$10*1000/(2*0.02)*Pump!$B$5^2+10*1000/2*Pump!$B$5^2+Filtration!$B$6*Pump!$B$5)) / 0.72</f>
        <v>231293.602</v>
      </c>
      <c r="J672" s="4">
        <f t="shared" si="5"/>
        <v>3.4</v>
      </c>
      <c r="K672" s="4">
        <f t="shared" si="6"/>
        <v>6800000</v>
      </c>
      <c r="L672" s="4">
        <f t="shared" si="7"/>
        <v>6.8</v>
      </c>
      <c r="M672">
        <f t="shared" si="8"/>
        <v>136</v>
      </c>
      <c r="N672" s="2">
        <f>'Disinfection '!$B$4*60*60*24</f>
        <v>4320000</v>
      </c>
      <c r="O672" s="2">
        <f>E672/(Pump!$B$6*60)</f>
        <v>0.4080039148</v>
      </c>
      <c r="P672" s="4">
        <f t="shared" si="9"/>
        <v>4551293.602</v>
      </c>
    </row>
    <row r="673">
      <c r="A673" s="194">
        <v>42305.0</v>
      </c>
      <c r="B673" s="195">
        <v>39.0</v>
      </c>
      <c r="C673" s="9">
        <f t="shared" si="2"/>
        <v>3.9</v>
      </c>
      <c r="D673" s="108">
        <f t="shared" si="3"/>
        <v>3900</v>
      </c>
      <c r="E673" s="108">
        <f>IF(D673&gt;Collectionstorage!$B$11,Collectionstorage!$B$11,D673)</f>
        <v>2500</v>
      </c>
      <c r="F673" s="108">
        <f t="shared" si="4"/>
        <v>2.5</v>
      </c>
      <c r="G673" s="108">
        <f t="shared" si="11"/>
        <v>14.1</v>
      </c>
      <c r="H673" s="109">
        <f>F673*(1000*9.81*Collectionstorage!$G$11+Collectionstorage!$G$13*Flowrate!$F$10*1000/(2*0.02)*Pump!$B$5^2+10*1000/2*Pump!$B$5^2+Filtration!$B$6*Pump!$B$5)</f>
        <v>612247.77</v>
      </c>
      <c r="I673" s="9">
        <f>(F673*(1000*9.81*Collectionstorage!$G$11+Collectionstorage!$G$13*Flowrate!$F$10*1000/(2*0.02)*Pump!$B$5^2+10*1000/2*Pump!$B$5^2+Filtration!$B$6*Pump!$B$5)) / 0.72</f>
        <v>850344.1251</v>
      </c>
      <c r="J673" s="4">
        <f t="shared" si="5"/>
        <v>12.5</v>
      </c>
      <c r="K673" s="4">
        <f t="shared" si="6"/>
        <v>25000000</v>
      </c>
      <c r="L673" s="4">
        <f t="shared" si="7"/>
        <v>25</v>
      </c>
      <c r="M673">
        <f t="shared" si="8"/>
        <v>500</v>
      </c>
      <c r="N673" s="2">
        <f>'Disinfection '!$B$4*60*60*24</f>
        <v>4320000</v>
      </c>
      <c r="O673" s="2">
        <f>E673/(Pump!$B$6*60)</f>
        <v>1.500014392</v>
      </c>
      <c r="P673" s="4">
        <f t="shared" si="9"/>
        <v>5170344.125</v>
      </c>
    </row>
    <row r="674">
      <c r="A674" s="194">
        <v>42306.0</v>
      </c>
      <c r="B674" s="195">
        <v>40.6</v>
      </c>
      <c r="C674" s="9">
        <f t="shared" si="2"/>
        <v>4.06</v>
      </c>
      <c r="D674" s="108">
        <f t="shared" si="3"/>
        <v>4060</v>
      </c>
      <c r="E674" s="108">
        <f>IF(D674&gt;Collectionstorage!$B$11,Collectionstorage!$B$11,D674)</f>
        <v>2500</v>
      </c>
      <c r="F674" s="108">
        <f t="shared" si="4"/>
        <v>2.5</v>
      </c>
      <c r="G674" s="108">
        <f t="shared" si="11"/>
        <v>16.07</v>
      </c>
      <c r="H674" s="109">
        <f>F674*(1000*9.81*Collectionstorage!$G$11+Collectionstorage!$G$13*Flowrate!$F$10*1000/(2*0.02)*Pump!$B$5^2+10*1000/2*Pump!$B$5^2+Filtration!$B$6*Pump!$B$5)</f>
        <v>612247.77</v>
      </c>
      <c r="I674" s="9">
        <f>(F674*(1000*9.81*Collectionstorage!$G$11+Collectionstorage!$G$13*Flowrate!$F$10*1000/(2*0.02)*Pump!$B$5^2+10*1000/2*Pump!$B$5^2+Filtration!$B$6*Pump!$B$5)) / 0.72</f>
        <v>850344.1251</v>
      </c>
      <c r="J674" s="4">
        <f t="shared" si="5"/>
        <v>12.5</v>
      </c>
      <c r="K674" s="4">
        <f t="shared" si="6"/>
        <v>25000000</v>
      </c>
      <c r="L674" s="4">
        <f t="shared" si="7"/>
        <v>25</v>
      </c>
      <c r="M674">
        <f t="shared" si="8"/>
        <v>500</v>
      </c>
      <c r="N674" s="2">
        <f>'Disinfection '!$B$4*60*60*24</f>
        <v>4320000</v>
      </c>
      <c r="O674" s="2">
        <f>E674/(Pump!$B$6*60)</f>
        <v>1.500014392</v>
      </c>
      <c r="P674" s="4">
        <f t="shared" si="9"/>
        <v>5170344.125</v>
      </c>
    </row>
    <row r="675">
      <c r="A675" s="194">
        <v>42307.0</v>
      </c>
      <c r="B675" s="195">
        <v>35.4</v>
      </c>
      <c r="C675" s="9">
        <f t="shared" si="2"/>
        <v>3.54</v>
      </c>
      <c r="D675" s="108">
        <f t="shared" si="3"/>
        <v>3540</v>
      </c>
      <c r="E675" s="108">
        <f>IF(D675&gt;Collectionstorage!$B$11,Collectionstorage!$B$11,D675)</f>
        <v>2500</v>
      </c>
      <c r="F675" s="108">
        <f t="shared" si="4"/>
        <v>2.5</v>
      </c>
      <c r="G675" s="108">
        <f t="shared" si="11"/>
        <v>18.04</v>
      </c>
      <c r="H675" s="109">
        <f>F675*(1000*9.81*Collectionstorage!$G$11+Collectionstorage!$G$13*Flowrate!$F$10*1000/(2*0.02)*Pump!$B$5^2+10*1000/2*Pump!$B$5^2+Filtration!$B$6*Pump!$B$5)</f>
        <v>612247.77</v>
      </c>
      <c r="I675" s="9">
        <f>(F675*(1000*9.81*Collectionstorage!$G$11+Collectionstorage!$G$13*Flowrate!$F$10*1000/(2*0.02)*Pump!$B$5^2+10*1000/2*Pump!$B$5^2+Filtration!$B$6*Pump!$B$5)) / 0.72</f>
        <v>850344.1251</v>
      </c>
      <c r="J675" s="4">
        <f t="shared" si="5"/>
        <v>12.5</v>
      </c>
      <c r="K675" s="4">
        <f t="shared" si="6"/>
        <v>25000000</v>
      </c>
      <c r="L675" s="4">
        <f t="shared" si="7"/>
        <v>25</v>
      </c>
      <c r="M675">
        <f t="shared" si="8"/>
        <v>500</v>
      </c>
      <c r="N675" s="2">
        <f>'Disinfection '!$B$4*60*60*24</f>
        <v>4320000</v>
      </c>
      <c r="O675" s="2">
        <f>E675/(Pump!$B$6*60)</f>
        <v>1.500014392</v>
      </c>
      <c r="P675" s="4">
        <f t="shared" si="9"/>
        <v>5170344.125</v>
      </c>
    </row>
    <row r="676">
      <c r="A676" s="194">
        <v>42308.0</v>
      </c>
      <c r="B676" s="195">
        <v>21.2</v>
      </c>
      <c r="C676" s="9">
        <f t="shared" si="2"/>
        <v>2.12</v>
      </c>
      <c r="D676" s="108">
        <f t="shared" si="3"/>
        <v>2120</v>
      </c>
      <c r="E676" s="108">
        <f>IF(D676&gt;Collectionstorage!$B$11,Collectionstorage!$B$11,D676)</f>
        <v>2120</v>
      </c>
      <c r="F676" s="108">
        <f t="shared" si="4"/>
        <v>2.12</v>
      </c>
      <c r="G676" s="108">
        <f t="shared" si="11"/>
        <v>19.63</v>
      </c>
      <c r="H676" s="109">
        <f>F676*(1000*9.81*Collectionstorage!$G$11+Collectionstorage!$G$13*Flowrate!$F$10*1000/(2*0.02)*Pump!$B$5^2+10*1000/2*Pump!$B$5^2+Filtration!$B$6*Pump!$B$5)</f>
        <v>519186.109</v>
      </c>
      <c r="I676" s="9">
        <f>(F676*(1000*9.81*Collectionstorage!$G$11+Collectionstorage!$G$13*Flowrate!$F$10*1000/(2*0.02)*Pump!$B$5^2+10*1000/2*Pump!$B$5^2+Filtration!$B$6*Pump!$B$5)) / 0.72</f>
        <v>721091.8181</v>
      </c>
      <c r="J676" s="4">
        <f t="shared" si="5"/>
        <v>10.6</v>
      </c>
      <c r="K676" s="4">
        <f t="shared" si="6"/>
        <v>21200000</v>
      </c>
      <c r="L676" s="4">
        <f t="shared" si="7"/>
        <v>21.2</v>
      </c>
      <c r="M676">
        <f t="shared" si="8"/>
        <v>424</v>
      </c>
      <c r="N676" s="2">
        <f>'Disinfection '!$B$4*60*60*24</f>
        <v>4320000</v>
      </c>
      <c r="O676" s="2">
        <f>E676/(Pump!$B$6*60)</f>
        <v>1.272012205</v>
      </c>
      <c r="P676" s="4">
        <f t="shared" si="9"/>
        <v>5041091.818</v>
      </c>
    </row>
    <row r="677">
      <c r="A677" s="194">
        <v>42309.0</v>
      </c>
      <c r="B677" s="195">
        <v>1.2</v>
      </c>
      <c r="C677" s="9">
        <f t="shared" si="2"/>
        <v>0.12</v>
      </c>
      <c r="D677" s="108">
        <f t="shared" si="3"/>
        <v>120</v>
      </c>
      <c r="E677" s="108">
        <f>IF(D677&gt;Collectionstorage!$B$11,Collectionstorage!$B$11,D677)</f>
        <v>120</v>
      </c>
      <c r="F677" s="108">
        <f t="shared" si="4"/>
        <v>0.12</v>
      </c>
      <c r="G677" s="108">
        <f t="shared" si="11"/>
        <v>19.22</v>
      </c>
      <c r="H677" s="109">
        <f>F677*(1000*9.81*Collectionstorage!$G$11+Collectionstorage!$G$13*Flowrate!$F$10*1000/(2*0.02)*Pump!$B$5^2+10*1000/2*Pump!$B$5^2+Filtration!$B$6*Pump!$B$5)</f>
        <v>29387.89296</v>
      </c>
      <c r="I677" s="9">
        <f>(F677*(1000*9.81*Collectionstorage!$G$11+Collectionstorage!$G$13*Flowrate!$F$10*1000/(2*0.02)*Pump!$B$5^2+10*1000/2*Pump!$B$5^2+Filtration!$B$6*Pump!$B$5)) / 0.72</f>
        <v>40816.518</v>
      </c>
      <c r="J677" s="4">
        <f t="shared" si="5"/>
        <v>0.6</v>
      </c>
      <c r="K677" s="4">
        <f t="shared" si="6"/>
        <v>1200000</v>
      </c>
      <c r="L677" s="4">
        <f t="shared" si="7"/>
        <v>1.2</v>
      </c>
      <c r="M677">
        <f t="shared" si="8"/>
        <v>24</v>
      </c>
      <c r="N677" s="2">
        <f>'Disinfection '!$B$4*60*60*24</f>
        <v>4320000</v>
      </c>
      <c r="O677" s="2">
        <f>E677/(Pump!$B$6*60)</f>
        <v>0.07200069084</v>
      </c>
      <c r="P677" s="4">
        <f t="shared" si="9"/>
        <v>4360816.518</v>
      </c>
    </row>
    <row r="678">
      <c r="A678" s="194">
        <v>42310.0</v>
      </c>
      <c r="B678" s="195">
        <v>0.0</v>
      </c>
      <c r="C678" s="9">
        <f t="shared" si="2"/>
        <v>0</v>
      </c>
      <c r="D678" s="108">
        <f t="shared" si="3"/>
        <v>0</v>
      </c>
      <c r="E678" s="108">
        <f>IF(D678&gt;Collectionstorage!$B$11,Collectionstorage!$B$11,D678)</f>
        <v>0</v>
      </c>
      <c r="F678" s="108">
        <f t="shared" si="4"/>
        <v>0</v>
      </c>
      <c r="G678" s="108">
        <f t="shared" si="11"/>
        <v>18.69</v>
      </c>
      <c r="H678" s="109">
        <f>F678*(1000*9.81*Collectionstorage!$G$11+Collectionstorage!$G$13*Flowrate!$F$10*1000/(2*0.02)*Pump!$B$5^2+10*1000/2*Pump!$B$5^2+Filtration!$B$6*Pump!$B$5)</f>
        <v>0</v>
      </c>
      <c r="I678" s="9">
        <f>(F678*(1000*9.81*Collectionstorage!$G$11+Collectionstorage!$G$13*Flowrate!$F$10*1000/(2*0.02)*Pump!$B$5^2+10*1000/2*Pump!$B$5^2+Filtration!$B$6*Pump!$B$5)) / 0.72</f>
        <v>0</v>
      </c>
      <c r="J678" s="4">
        <f t="shared" si="5"/>
        <v>0</v>
      </c>
      <c r="K678" s="4">
        <f t="shared" si="6"/>
        <v>0</v>
      </c>
      <c r="L678" s="4">
        <f t="shared" si="7"/>
        <v>0</v>
      </c>
      <c r="M678">
        <f t="shared" si="8"/>
        <v>0</v>
      </c>
      <c r="N678" s="2">
        <f>'Disinfection '!$B$4*60*60*24</f>
        <v>4320000</v>
      </c>
      <c r="O678" s="2">
        <f>E678/(Pump!$B$6*60)</f>
        <v>0</v>
      </c>
      <c r="P678" s="4">
        <f t="shared" si="9"/>
        <v>4320000</v>
      </c>
    </row>
    <row r="679">
      <c r="A679" s="194">
        <v>42311.0</v>
      </c>
      <c r="B679" s="195">
        <v>0.0</v>
      </c>
      <c r="C679" s="9">
        <f t="shared" si="2"/>
        <v>0</v>
      </c>
      <c r="D679" s="108">
        <f t="shared" si="3"/>
        <v>0</v>
      </c>
      <c r="E679" s="108">
        <f>IF(D679&gt;Collectionstorage!$B$11,Collectionstorage!$B$11,D679)</f>
        <v>0</v>
      </c>
      <c r="F679" s="108">
        <f t="shared" si="4"/>
        <v>0</v>
      </c>
      <c r="G679" s="108">
        <f t="shared" si="11"/>
        <v>18.16</v>
      </c>
      <c r="H679" s="109">
        <f>F679*(1000*9.81*Collectionstorage!$G$11+Collectionstorage!$G$13*Flowrate!$F$10*1000/(2*0.02)*Pump!$B$5^2+10*1000/2*Pump!$B$5^2+Filtration!$B$6*Pump!$B$5)</f>
        <v>0</v>
      </c>
      <c r="I679" s="9">
        <f>(F679*(1000*9.81*Collectionstorage!$G$11+Collectionstorage!$G$13*Flowrate!$F$10*1000/(2*0.02)*Pump!$B$5^2+10*1000/2*Pump!$B$5^2+Filtration!$B$6*Pump!$B$5)) / 0.72</f>
        <v>0</v>
      </c>
      <c r="J679" s="4">
        <f t="shared" si="5"/>
        <v>0</v>
      </c>
      <c r="K679" s="4">
        <f t="shared" si="6"/>
        <v>0</v>
      </c>
      <c r="L679" s="4">
        <f t="shared" si="7"/>
        <v>0</v>
      </c>
      <c r="M679">
        <f t="shared" si="8"/>
        <v>0</v>
      </c>
      <c r="N679" s="2">
        <f>'Disinfection '!$B$4*60*60*24</f>
        <v>4320000</v>
      </c>
      <c r="O679" s="2">
        <f>E679/(Pump!$B$6*60)</f>
        <v>0</v>
      </c>
      <c r="P679" s="4">
        <f t="shared" si="9"/>
        <v>4320000</v>
      </c>
    </row>
    <row r="680">
      <c r="A680" s="194">
        <v>42312.0</v>
      </c>
      <c r="B680" s="195">
        <v>3.4</v>
      </c>
      <c r="C680" s="9">
        <f t="shared" si="2"/>
        <v>0.34</v>
      </c>
      <c r="D680" s="108">
        <f t="shared" si="3"/>
        <v>340</v>
      </c>
      <c r="E680" s="108">
        <f>IF(D680&gt;Collectionstorage!$B$11,Collectionstorage!$B$11,D680)</f>
        <v>340</v>
      </c>
      <c r="F680" s="108">
        <f t="shared" si="4"/>
        <v>0.34</v>
      </c>
      <c r="G680" s="108">
        <f t="shared" si="11"/>
        <v>17.97</v>
      </c>
      <c r="H680" s="109">
        <f>F680*(1000*9.81*Collectionstorage!$G$11+Collectionstorage!$G$13*Flowrate!$F$10*1000/(2*0.02)*Pump!$B$5^2+10*1000/2*Pump!$B$5^2+Filtration!$B$6*Pump!$B$5)</f>
        <v>83265.69673</v>
      </c>
      <c r="I680" s="9">
        <f>(F680*(1000*9.81*Collectionstorage!$G$11+Collectionstorage!$G$13*Flowrate!$F$10*1000/(2*0.02)*Pump!$B$5^2+10*1000/2*Pump!$B$5^2+Filtration!$B$6*Pump!$B$5)) / 0.72</f>
        <v>115646.801</v>
      </c>
      <c r="J680" s="4">
        <f t="shared" si="5"/>
        <v>1.7</v>
      </c>
      <c r="K680" s="4">
        <f t="shared" si="6"/>
        <v>3400000</v>
      </c>
      <c r="L680" s="4">
        <f t="shared" si="7"/>
        <v>3.4</v>
      </c>
      <c r="M680">
        <f t="shared" si="8"/>
        <v>68</v>
      </c>
      <c r="N680" s="2">
        <f>'Disinfection '!$B$4*60*60*24</f>
        <v>4320000</v>
      </c>
      <c r="O680" s="2">
        <f>E680/(Pump!$B$6*60)</f>
        <v>0.2040019574</v>
      </c>
      <c r="P680" s="4">
        <f t="shared" si="9"/>
        <v>4435646.801</v>
      </c>
    </row>
    <row r="681">
      <c r="A681" s="194">
        <v>42313.0</v>
      </c>
      <c r="B681" s="195">
        <v>6.0</v>
      </c>
      <c r="C681" s="9">
        <f t="shared" si="2"/>
        <v>0.6</v>
      </c>
      <c r="D681" s="108">
        <f t="shared" si="3"/>
        <v>600</v>
      </c>
      <c r="E681" s="108">
        <f>IF(D681&gt;Collectionstorage!$B$11,Collectionstorage!$B$11,D681)</f>
        <v>600</v>
      </c>
      <c r="F681" s="108">
        <f t="shared" si="4"/>
        <v>0.6</v>
      </c>
      <c r="G681" s="108">
        <f t="shared" si="11"/>
        <v>18.04</v>
      </c>
      <c r="H681" s="109">
        <f>F681*(1000*9.81*Collectionstorage!$G$11+Collectionstorage!$G$13*Flowrate!$F$10*1000/(2*0.02)*Pump!$B$5^2+10*1000/2*Pump!$B$5^2+Filtration!$B$6*Pump!$B$5)</f>
        <v>146939.4648</v>
      </c>
      <c r="I681" s="9">
        <f>(F681*(1000*9.81*Collectionstorage!$G$11+Collectionstorage!$G$13*Flowrate!$F$10*1000/(2*0.02)*Pump!$B$5^2+10*1000/2*Pump!$B$5^2+Filtration!$B$6*Pump!$B$5)) / 0.72</f>
        <v>204082.59</v>
      </c>
      <c r="J681" s="4">
        <f t="shared" si="5"/>
        <v>3</v>
      </c>
      <c r="K681" s="4">
        <f t="shared" si="6"/>
        <v>6000000</v>
      </c>
      <c r="L681" s="4">
        <f t="shared" si="7"/>
        <v>6</v>
      </c>
      <c r="M681">
        <f t="shared" si="8"/>
        <v>120</v>
      </c>
      <c r="N681" s="2">
        <f>'Disinfection '!$B$4*60*60*24</f>
        <v>4320000</v>
      </c>
      <c r="O681" s="2">
        <f>E681/(Pump!$B$6*60)</f>
        <v>0.3600034542</v>
      </c>
      <c r="P681" s="4">
        <f t="shared" si="9"/>
        <v>4524082.59</v>
      </c>
    </row>
    <row r="682">
      <c r="A682" s="194">
        <v>42314.0</v>
      </c>
      <c r="B682" s="195">
        <v>44.2</v>
      </c>
      <c r="C682" s="9">
        <f t="shared" si="2"/>
        <v>4.42</v>
      </c>
      <c r="D682" s="108">
        <f t="shared" si="3"/>
        <v>4420</v>
      </c>
      <c r="E682" s="108">
        <f>IF(D682&gt;Collectionstorage!$B$11,Collectionstorage!$B$11,D682)</f>
        <v>2500</v>
      </c>
      <c r="F682" s="108">
        <f t="shared" si="4"/>
        <v>2.5</v>
      </c>
      <c r="G682" s="108">
        <f t="shared" si="11"/>
        <v>20.01</v>
      </c>
      <c r="H682" s="109">
        <f>F682*(1000*9.81*Collectionstorage!$G$11+Collectionstorage!$G$13*Flowrate!$F$10*1000/(2*0.02)*Pump!$B$5^2+10*1000/2*Pump!$B$5^2+Filtration!$B$6*Pump!$B$5)</f>
        <v>612247.77</v>
      </c>
      <c r="I682" s="9">
        <f>(F682*(1000*9.81*Collectionstorage!$G$11+Collectionstorage!$G$13*Flowrate!$F$10*1000/(2*0.02)*Pump!$B$5^2+10*1000/2*Pump!$B$5^2+Filtration!$B$6*Pump!$B$5)) / 0.72</f>
        <v>850344.1251</v>
      </c>
      <c r="J682" s="4">
        <f t="shared" si="5"/>
        <v>12.5</v>
      </c>
      <c r="K682" s="4">
        <f t="shared" si="6"/>
        <v>25000000</v>
      </c>
      <c r="L682" s="4">
        <f t="shared" si="7"/>
        <v>25</v>
      </c>
      <c r="M682">
        <f t="shared" si="8"/>
        <v>500</v>
      </c>
      <c r="N682" s="2">
        <f>'Disinfection '!$B$4*60*60*24</f>
        <v>4320000</v>
      </c>
      <c r="O682" s="2">
        <f>E682/(Pump!$B$6*60)</f>
        <v>1.500014392</v>
      </c>
      <c r="P682" s="4">
        <f t="shared" si="9"/>
        <v>5170344.125</v>
      </c>
    </row>
    <row r="683">
      <c r="A683" s="194">
        <v>42315.0</v>
      </c>
      <c r="B683" s="195">
        <v>2.2</v>
      </c>
      <c r="C683" s="9">
        <f t="shared" si="2"/>
        <v>0.22</v>
      </c>
      <c r="D683" s="108">
        <f t="shared" si="3"/>
        <v>220</v>
      </c>
      <c r="E683" s="108">
        <f>IF(D683&gt;Collectionstorage!$B$11,Collectionstorage!$B$11,D683)</f>
        <v>220</v>
      </c>
      <c r="F683" s="108">
        <f t="shared" si="4"/>
        <v>0.22</v>
      </c>
      <c r="G683" s="108">
        <f t="shared" si="11"/>
        <v>19.7</v>
      </c>
      <c r="H683" s="109">
        <f>F683*(1000*9.81*Collectionstorage!$G$11+Collectionstorage!$G$13*Flowrate!$F$10*1000/(2*0.02)*Pump!$B$5^2+10*1000/2*Pump!$B$5^2+Filtration!$B$6*Pump!$B$5)</f>
        <v>53877.80376</v>
      </c>
      <c r="I683" s="9">
        <f>(F683*(1000*9.81*Collectionstorage!$G$11+Collectionstorage!$G$13*Flowrate!$F$10*1000/(2*0.02)*Pump!$B$5^2+10*1000/2*Pump!$B$5^2+Filtration!$B$6*Pump!$B$5)) / 0.72</f>
        <v>74830.28301</v>
      </c>
      <c r="J683" s="4">
        <f t="shared" si="5"/>
        <v>1.1</v>
      </c>
      <c r="K683" s="4">
        <f t="shared" si="6"/>
        <v>2200000</v>
      </c>
      <c r="L683" s="4">
        <f t="shared" si="7"/>
        <v>2.2</v>
      </c>
      <c r="M683">
        <f t="shared" si="8"/>
        <v>44</v>
      </c>
      <c r="N683" s="2">
        <f>'Disinfection '!$B$4*60*60*24</f>
        <v>4320000</v>
      </c>
      <c r="O683" s="2">
        <f>E683/(Pump!$B$6*60)</f>
        <v>0.1320012665</v>
      </c>
      <c r="P683" s="4">
        <f t="shared" si="9"/>
        <v>4394830.283</v>
      </c>
    </row>
    <row r="684">
      <c r="A684" s="194">
        <v>42316.0</v>
      </c>
      <c r="B684" s="195">
        <v>1.6</v>
      </c>
      <c r="C684" s="9">
        <f t="shared" si="2"/>
        <v>0.16</v>
      </c>
      <c r="D684" s="108">
        <f t="shared" si="3"/>
        <v>160</v>
      </c>
      <c r="E684" s="108">
        <f>IF(D684&gt;Collectionstorage!$B$11,Collectionstorage!$B$11,D684)</f>
        <v>160</v>
      </c>
      <c r="F684" s="108">
        <f t="shared" si="4"/>
        <v>0.16</v>
      </c>
      <c r="G684" s="108">
        <f t="shared" si="11"/>
        <v>19.33</v>
      </c>
      <c r="H684" s="109">
        <f>F684*(1000*9.81*Collectionstorage!$G$11+Collectionstorage!$G$13*Flowrate!$F$10*1000/(2*0.02)*Pump!$B$5^2+10*1000/2*Pump!$B$5^2+Filtration!$B$6*Pump!$B$5)</f>
        <v>39183.85728</v>
      </c>
      <c r="I684" s="9">
        <f>(F684*(1000*9.81*Collectionstorage!$G$11+Collectionstorage!$G$13*Flowrate!$F$10*1000/(2*0.02)*Pump!$B$5^2+10*1000/2*Pump!$B$5^2+Filtration!$B$6*Pump!$B$5)) / 0.72</f>
        <v>54422.024</v>
      </c>
      <c r="J684" s="4">
        <f t="shared" si="5"/>
        <v>0.8</v>
      </c>
      <c r="K684" s="4">
        <f t="shared" si="6"/>
        <v>1600000</v>
      </c>
      <c r="L684" s="4">
        <f t="shared" si="7"/>
        <v>1.6</v>
      </c>
      <c r="M684">
        <f t="shared" si="8"/>
        <v>32</v>
      </c>
      <c r="N684" s="2">
        <f>'Disinfection '!$B$4*60*60*24</f>
        <v>4320000</v>
      </c>
      <c r="O684" s="2">
        <f>E684/(Pump!$B$6*60)</f>
        <v>0.09600092112</v>
      </c>
      <c r="P684" s="4">
        <f t="shared" si="9"/>
        <v>4374422.024</v>
      </c>
    </row>
    <row r="685">
      <c r="A685" s="194">
        <v>42317.0</v>
      </c>
      <c r="B685" s="195">
        <v>0.0</v>
      </c>
      <c r="C685" s="9">
        <f t="shared" si="2"/>
        <v>0</v>
      </c>
      <c r="D685" s="108">
        <f t="shared" si="3"/>
        <v>0</v>
      </c>
      <c r="E685" s="108">
        <f>IF(D685&gt;Collectionstorage!$B$11,Collectionstorage!$B$11,D685)</f>
        <v>0</v>
      </c>
      <c r="F685" s="108">
        <f t="shared" si="4"/>
        <v>0</v>
      </c>
      <c r="G685" s="108">
        <f t="shared" si="11"/>
        <v>18.8</v>
      </c>
      <c r="H685" s="109">
        <f>F685*(1000*9.81*Collectionstorage!$G$11+Collectionstorage!$G$13*Flowrate!$F$10*1000/(2*0.02)*Pump!$B$5^2+10*1000/2*Pump!$B$5^2+Filtration!$B$6*Pump!$B$5)</f>
        <v>0</v>
      </c>
      <c r="I685" s="9">
        <f>(F685*(1000*9.81*Collectionstorage!$G$11+Collectionstorage!$G$13*Flowrate!$F$10*1000/(2*0.02)*Pump!$B$5^2+10*1000/2*Pump!$B$5^2+Filtration!$B$6*Pump!$B$5)) / 0.72</f>
        <v>0</v>
      </c>
      <c r="J685" s="4">
        <f t="shared" si="5"/>
        <v>0</v>
      </c>
      <c r="K685" s="4">
        <f t="shared" si="6"/>
        <v>0</v>
      </c>
      <c r="L685" s="4">
        <f t="shared" si="7"/>
        <v>0</v>
      </c>
      <c r="M685">
        <f t="shared" si="8"/>
        <v>0</v>
      </c>
      <c r="N685" s="2">
        <f>'Disinfection '!$B$4*60*60*24</f>
        <v>4320000</v>
      </c>
      <c r="O685" s="2">
        <f>E685/(Pump!$B$6*60)</f>
        <v>0</v>
      </c>
      <c r="P685" s="4">
        <f t="shared" si="9"/>
        <v>4320000</v>
      </c>
    </row>
    <row r="686">
      <c r="A686" s="194">
        <v>42318.0</v>
      </c>
      <c r="B686" s="195">
        <v>20.5</v>
      </c>
      <c r="C686" s="9">
        <f t="shared" si="2"/>
        <v>2.05</v>
      </c>
      <c r="D686" s="108">
        <f t="shared" si="3"/>
        <v>2050</v>
      </c>
      <c r="E686" s="108">
        <f>IF(D686&gt;Collectionstorage!$B$11,Collectionstorage!$B$11,D686)</f>
        <v>2050</v>
      </c>
      <c r="F686" s="108">
        <f t="shared" si="4"/>
        <v>2.05</v>
      </c>
      <c r="G686" s="108">
        <f t="shared" si="11"/>
        <v>20.32</v>
      </c>
      <c r="H686" s="109">
        <f>F686*(1000*9.81*Collectionstorage!$G$11+Collectionstorage!$G$13*Flowrate!$F$10*1000/(2*0.02)*Pump!$B$5^2+10*1000/2*Pump!$B$5^2+Filtration!$B$6*Pump!$B$5)</f>
        <v>502043.1714</v>
      </c>
      <c r="I686" s="9">
        <f>(F686*(1000*9.81*Collectionstorage!$G$11+Collectionstorage!$G$13*Flowrate!$F$10*1000/(2*0.02)*Pump!$B$5^2+10*1000/2*Pump!$B$5^2+Filtration!$B$6*Pump!$B$5)) / 0.72</f>
        <v>697282.1826</v>
      </c>
      <c r="J686" s="4">
        <f t="shared" si="5"/>
        <v>10.25</v>
      </c>
      <c r="K686" s="4">
        <f t="shared" si="6"/>
        <v>20500000</v>
      </c>
      <c r="L686" s="4">
        <f t="shared" si="7"/>
        <v>20.5</v>
      </c>
      <c r="M686">
        <f t="shared" si="8"/>
        <v>410</v>
      </c>
      <c r="N686" s="2">
        <f>'Disinfection '!$B$4*60*60*24</f>
        <v>4320000</v>
      </c>
      <c r="O686" s="2">
        <f>E686/(Pump!$B$6*60)</f>
        <v>1.230011802</v>
      </c>
      <c r="P686" s="4">
        <f t="shared" si="9"/>
        <v>5017282.183</v>
      </c>
    </row>
    <row r="687">
      <c r="A687" s="194">
        <v>42319.0</v>
      </c>
      <c r="B687" s="195">
        <v>18.8</v>
      </c>
      <c r="C687" s="9">
        <f t="shared" si="2"/>
        <v>1.88</v>
      </c>
      <c r="D687" s="108">
        <f t="shared" si="3"/>
        <v>1880</v>
      </c>
      <c r="E687" s="108">
        <f>IF(D687&gt;Collectionstorage!$B$11,Collectionstorage!$B$11,D687)</f>
        <v>1880</v>
      </c>
      <c r="F687" s="108">
        <f t="shared" si="4"/>
        <v>1.88</v>
      </c>
      <c r="G687" s="108">
        <f t="shared" si="11"/>
        <v>21.67</v>
      </c>
      <c r="H687" s="109">
        <f>F687*(1000*9.81*Collectionstorage!$G$11+Collectionstorage!$G$13*Flowrate!$F$10*1000/(2*0.02)*Pump!$B$5^2+10*1000/2*Pump!$B$5^2+Filtration!$B$6*Pump!$B$5)</f>
        <v>460410.3231</v>
      </c>
      <c r="I687" s="9">
        <f>(F687*(1000*9.81*Collectionstorage!$G$11+Collectionstorage!$G$13*Flowrate!$F$10*1000/(2*0.02)*Pump!$B$5^2+10*1000/2*Pump!$B$5^2+Filtration!$B$6*Pump!$B$5)) / 0.72</f>
        <v>639458.782</v>
      </c>
      <c r="J687" s="4">
        <f t="shared" si="5"/>
        <v>9.4</v>
      </c>
      <c r="K687" s="4">
        <f t="shared" si="6"/>
        <v>18800000</v>
      </c>
      <c r="L687" s="4">
        <f t="shared" si="7"/>
        <v>18.8</v>
      </c>
      <c r="M687">
        <f t="shared" si="8"/>
        <v>376</v>
      </c>
      <c r="N687" s="2">
        <f>'Disinfection '!$B$4*60*60*24</f>
        <v>4320000</v>
      </c>
      <c r="O687" s="2">
        <f>E687/(Pump!$B$6*60)</f>
        <v>1.128010823</v>
      </c>
      <c r="P687" s="4">
        <f t="shared" si="9"/>
        <v>4959458.782</v>
      </c>
    </row>
    <row r="688">
      <c r="A688" s="194">
        <v>42320.0</v>
      </c>
      <c r="B688" s="195">
        <v>59.0</v>
      </c>
      <c r="C688" s="9">
        <f t="shared" si="2"/>
        <v>5.9</v>
      </c>
      <c r="D688" s="108">
        <f t="shared" si="3"/>
        <v>5900</v>
      </c>
      <c r="E688" s="108">
        <f>IF(D688&gt;Collectionstorage!$B$11,Collectionstorage!$B$11,D688)</f>
        <v>2500</v>
      </c>
      <c r="F688" s="108">
        <f t="shared" si="4"/>
        <v>2.5</v>
      </c>
      <c r="G688" s="108">
        <f t="shared" si="11"/>
        <v>23.64</v>
      </c>
      <c r="H688" s="109">
        <f>F688*(1000*9.81*Collectionstorage!$G$11+Collectionstorage!$G$13*Flowrate!$F$10*1000/(2*0.02)*Pump!$B$5^2+10*1000/2*Pump!$B$5^2+Filtration!$B$6*Pump!$B$5)</f>
        <v>612247.77</v>
      </c>
      <c r="I688" s="9">
        <f>(F688*(1000*9.81*Collectionstorage!$G$11+Collectionstorage!$G$13*Flowrate!$F$10*1000/(2*0.02)*Pump!$B$5^2+10*1000/2*Pump!$B$5^2+Filtration!$B$6*Pump!$B$5)) / 0.72</f>
        <v>850344.1251</v>
      </c>
      <c r="J688" s="4">
        <f t="shared" si="5"/>
        <v>12.5</v>
      </c>
      <c r="K688" s="4">
        <f t="shared" si="6"/>
        <v>25000000</v>
      </c>
      <c r="L688" s="4">
        <f t="shared" si="7"/>
        <v>25</v>
      </c>
      <c r="M688">
        <f t="shared" si="8"/>
        <v>500</v>
      </c>
      <c r="N688" s="2">
        <f>'Disinfection '!$B$4*60*60*24</f>
        <v>4320000</v>
      </c>
      <c r="O688" s="2">
        <f>E688/(Pump!$B$6*60)</f>
        <v>1.500014392</v>
      </c>
      <c r="P688" s="4">
        <f t="shared" si="9"/>
        <v>5170344.125</v>
      </c>
    </row>
    <row r="689">
      <c r="A689" s="194">
        <v>42321.0</v>
      </c>
      <c r="B689" s="195">
        <v>11.4</v>
      </c>
      <c r="C689" s="9">
        <f t="shared" si="2"/>
        <v>1.14</v>
      </c>
      <c r="D689" s="108">
        <f t="shared" si="3"/>
        <v>1140</v>
      </c>
      <c r="E689" s="108">
        <f>IF(D689&gt;Collectionstorage!$B$11,Collectionstorage!$B$11,D689)</f>
        <v>1140</v>
      </c>
      <c r="F689" s="108">
        <f t="shared" si="4"/>
        <v>1.14</v>
      </c>
      <c r="G689" s="108">
        <f t="shared" si="11"/>
        <v>24.25</v>
      </c>
      <c r="H689" s="109">
        <f>F689*(1000*9.81*Collectionstorage!$G$11+Collectionstorage!$G$13*Flowrate!$F$10*1000/(2*0.02)*Pump!$B$5^2+10*1000/2*Pump!$B$5^2+Filtration!$B$6*Pump!$B$5)</f>
        <v>279184.9831</v>
      </c>
      <c r="I689" s="9">
        <f>(F689*(1000*9.81*Collectionstorage!$G$11+Collectionstorage!$G$13*Flowrate!$F$10*1000/(2*0.02)*Pump!$B$5^2+10*1000/2*Pump!$B$5^2+Filtration!$B$6*Pump!$B$5)) / 0.72</f>
        <v>387756.921</v>
      </c>
      <c r="J689" s="4">
        <f t="shared" si="5"/>
        <v>5.7</v>
      </c>
      <c r="K689" s="4">
        <f t="shared" si="6"/>
        <v>11400000</v>
      </c>
      <c r="L689" s="4">
        <f t="shared" si="7"/>
        <v>11.4</v>
      </c>
      <c r="M689">
        <f t="shared" si="8"/>
        <v>228</v>
      </c>
      <c r="N689" s="2">
        <f>'Disinfection '!$B$4*60*60*24</f>
        <v>4320000</v>
      </c>
      <c r="O689" s="2">
        <f>E689/(Pump!$B$6*60)</f>
        <v>0.684006563</v>
      </c>
      <c r="P689" s="4">
        <f t="shared" si="9"/>
        <v>4707756.921</v>
      </c>
    </row>
    <row r="690">
      <c r="A690" s="194">
        <v>42322.0</v>
      </c>
      <c r="B690" s="195">
        <v>0.6</v>
      </c>
      <c r="C690" s="9">
        <f t="shared" si="2"/>
        <v>0.06</v>
      </c>
      <c r="D690" s="108">
        <f t="shared" si="3"/>
        <v>60</v>
      </c>
      <c r="E690" s="108">
        <f>IF(D690&gt;Collectionstorage!$B$11,Collectionstorage!$B$11,D690)</f>
        <v>60</v>
      </c>
      <c r="F690" s="108">
        <f t="shared" si="4"/>
        <v>0.06</v>
      </c>
      <c r="G690" s="108">
        <f t="shared" si="11"/>
        <v>23.78</v>
      </c>
      <c r="H690" s="109">
        <f>F690*(1000*9.81*Collectionstorage!$G$11+Collectionstorage!$G$13*Flowrate!$F$10*1000/(2*0.02)*Pump!$B$5^2+10*1000/2*Pump!$B$5^2+Filtration!$B$6*Pump!$B$5)</f>
        <v>14693.94648</v>
      </c>
      <c r="I690" s="9">
        <f>(F690*(1000*9.81*Collectionstorage!$G$11+Collectionstorage!$G$13*Flowrate!$F$10*1000/(2*0.02)*Pump!$B$5^2+10*1000/2*Pump!$B$5^2+Filtration!$B$6*Pump!$B$5)) / 0.72</f>
        <v>20408.259</v>
      </c>
      <c r="J690" s="4">
        <f t="shared" si="5"/>
        <v>0.3</v>
      </c>
      <c r="K690" s="4">
        <f t="shared" si="6"/>
        <v>600000</v>
      </c>
      <c r="L690" s="4">
        <f t="shared" si="7"/>
        <v>0.6</v>
      </c>
      <c r="M690">
        <f t="shared" si="8"/>
        <v>12</v>
      </c>
      <c r="N690" s="2">
        <f>'Disinfection '!$B$4*60*60*24</f>
        <v>4320000</v>
      </c>
      <c r="O690" s="2">
        <f>E690/(Pump!$B$6*60)</f>
        <v>0.03600034542</v>
      </c>
      <c r="P690" s="4">
        <f t="shared" si="9"/>
        <v>4340408.259</v>
      </c>
    </row>
    <row r="691">
      <c r="A691" s="194">
        <v>42323.0</v>
      </c>
      <c r="B691" s="195">
        <v>6.0</v>
      </c>
      <c r="C691" s="9">
        <f t="shared" si="2"/>
        <v>0.6</v>
      </c>
      <c r="D691" s="108">
        <f t="shared" si="3"/>
        <v>600</v>
      </c>
      <c r="E691" s="108">
        <f>IF(D691&gt;Collectionstorage!$B$11,Collectionstorage!$B$11,D691)</f>
        <v>600</v>
      </c>
      <c r="F691" s="108">
        <f t="shared" si="4"/>
        <v>0.6</v>
      </c>
      <c r="G691" s="108">
        <f t="shared" si="11"/>
        <v>23.85</v>
      </c>
      <c r="H691" s="109">
        <f>F691*(1000*9.81*Collectionstorage!$G$11+Collectionstorage!$G$13*Flowrate!$F$10*1000/(2*0.02)*Pump!$B$5^2+10*1000/2*Pump!$B$5^2+Filtration!$B$6*Pump!$B$5)</f>
        <v>146939.4648</v>
      </c>
      <c r="I691" s="9">
        <f>(F691*(1000*9.81*Collectionstorage!$G$11+Collectionstorage!$G$13*Flowrate!$F$10*1000/(2*0.02)*Pump!$B$5^2+10*1000/2*Pump!$B$5^2+Filtration!$B$6*Pump!$B$5)) / 0.72</f>
        <v>204082.59</v>
      </c>
      <c r="J691" s="4">
        <f t="shared" si="5"/>
        <v>3</v>
      </c>
      <c r="K691" s="4">
        <f t="shared" si="6"/>
        <v>6000000</v>
      </c>
      <c r="L691" s="4">
        <f t="shared" si="7"/>
        <v>6</v>
      </c>
      <c r="M691">
        <f t="shared" si="8"/>
        <v>120</v>
      </c>
      <c r="N691" s="2">
        <f>'Disinfection '!$B$4*60*60*24</f>
        <v>4320000</v>
      </c>
      <c r="O691" s="2">
        <f>E691/(Pump!$B$6*60)</f>
        <v>0.3600034542</v>
      </c>
      <c r="P691" s="4">
        <f t="shared" si="9"/>
        <v>4524082.59</v>
      </c>
    </row>
    <row r="692">
      <c r="A692" s="194">
        <v>42324.0</v>
      </c>
      <c r="B692" s="195">
        <v>55.4</v>
      </c>
      <c r="C692" s="9">
        <f t="shared" si="2"/>
        <v>5.54</v>
      </c>
      <c r="D692" s="108">
        <f t="shared" si="3"/>
        <v>5540</v>
      </c>
      <c r="E692" s="108">
        <f>IF(D692&gt;Collectionstorage!$B$11,Collectionstorage!$B$11,D692)</f>
        <v>2500</v>
      </c>
      <c r="F692" s="108">
        <f t="shared" si="4"/>
        <v>2.5</v>
      </c>
      <c r="G692" s="108">
        <f t="shared" si="11"/>
        <v>25.82</v>
      </c>
      <c r="H692" s="109">
        <f>F692*(1000*9.81*Collectionstorage!$G$11+Collectionstorage!$G$13*Flowrate!$F$10*1000/(2*0.02)*Pump!$B$5^2+10*1000/2*Pump!$B$5^2+Filtration!$B$6*Pump!$B$5)</f>
        <v>612247.77</v>
      </c>
      <c r="I692" s="9">
        <f>(F692*(1000*9.81*Collectionstorage!$G$11+Collectionstorage!$G$13*Flowrate!$F$10*1000/(2*0.02)*Pump!$B$5^2+10*1000/2*Pump!$B$5^2+Filtration!$B$6*Pump!$B$5)) / 0.72</f>
        <v>850344.1251</v>
      </c>
      <c r="J692" s="4">
        <f t="shared" si="5"/>
        <v>12.5</v>
      </c>
      <c r="K692" s="4">
        <f t="shared" si="6"/>
        <v>25000000</v>
      </c>
      <c r="L692" s="4">
        <f t="shared" si="7"/>
        <v>25</v>
      </c>
      <c r="M692">
        <f t="shared" si="8"/>
        <v>500</v>
      </c>
      <c r="N692" s="2">
        <f>'Disinfection '!$B$4*60*60*24</f>
        <v>4320000</v>
      </c>
      <c r="O692" s="2">
        <f>E692/(Pump!$B$6*60)</f>
        <v>1.500014392</v>
      </c>
      <c r="P692" s="4">
        <f t="shared" si="9"/>
        <v>5170344.125</v>
      </c>
    </row>
    <row r="693">
      <c r="A693" s="194">
        <v>42325.0</v>
      </c>
      <c r="B693" s="195">
        <v>6.2</v>
      </c>
      <c r="C693" s="9">
        <f t="shared" si="2"/>
        <v>0.62</v>
      </c>
      <c r="D693" s="108">
        <f t="shared" si="3"/>
        <v>620</v>
      </c>
      <c r="E693" s="108">
        <f>IF(D693&gt;Collectionstorage!$B$11,Collectionstorage!$B$11,D693)</f>
        <v>620</v>
      </c>
      <c r="F693" s="108">
        <f t="shared" si="4"/>
        <v>0.62</v>
      </c>
      <c r="G693" s="108">
        <f t="shared" si="11"/>
        <v>25.91</v>
      </c>
      <c r="H693" s="109">
        <f>F693*(1000*9.81*Collectionstorage!$G$11+Collectionstorage!$G$13*Flowrate!$F$10*1000/(2*0.02)*Pump!$B$5^2+10*1000/2*Pump!$B$5^2+Filtration!$B$6*Pump!$B$5)</f>
        <v>151837.447</v>
      </c>
      <c r="I693" s="9">
        <f>(F693*(1000*9.81*Collectionstorage!$G$11+Collectionstorage!$G$13*Flowrate!$F$10*1000/(2*0.02)*Pump!$B$5^2+10*1000/2*Pump!$B$5^2+Filtration!$B$6*Pump!$B$5)) / 0.72</f>
        <v>210885.343</v>
      </c>
      <c r="J693" s="4">
        <f t="shared" si="5"/>
        <v>3.1</v>
      </c>
      <c r="K693" s="4">
        <f t="shared" si="6"/>
        <v>6200000</v>
      </c>
      <c r="L693" s="4">
        <f t="shared" si="7"/>
        <v>6.2</v>
      </c>
      <c r="M693">
        <f t="shared" si="8"/>
        <v>124</v>
      </c>
      <c r="N693" s="2">
        <f>'Disinfection '!$B$4*60*60*24</f>
        <v>4320000</v>
      </c>
      <c r="O693" s="2">
        <f>E693/(Pump!$B$6*60)</f>
        <v>0.3720035693</v>
      </c>
      <c r="P693" s="4">
        <f t="shared" si="9"/>
        <v>4530885.343</v>
      </c>
    </row>
    <row r="694">
      <c r="A694" s="194">
        <v>42326.0</v>
      </c>
      <c r="B694" s="195">
        <v>0.0</v>
      </c>
      <c r="C694" s="9">
        <f t="shared" si="2"/>
        <v>0</v>
      </c>
      <c r="D694" s="108">
        <f t="shared" si="3"/>
        <v>0</v>
      </c>
      <c r="E694" s="108">
        <f>IF(D694&gt;Collectionstorage!$B$11,Collectionstorage!$B$11,D694)</f>
        <v>0</v>
      </c>
      <c r="F694" s="108">
        <f t="shared" si="4"/>
        <v>0</v>
      </c>
      <c r="G694" s="108">
        <f t="shared" si="11"/>
        <v>25.38</v>
      </c>
      <c r="H694" s="109">
        <f>F694*(1000*9.81*Collectionstorage!$G$11+Collectionstorage!$G$13*Flowrate!$F$10*1000/(2*0.02)*Pump!$B$5^2+10*1000/2*Pump!$B$5^2+Filtration!$B$6*Pump!$B$5)</f>
        <v>0</v>
      </c>
      <c r="I694" s="9">
        <f>(F694*(1000*9.81*Collectionstorage!$G$11+Collectionstorage!$G$13*Flowrate!$F$10*1000/(2*0.02)*Pump!$B$5^2+10*1000/2*Pump!$B$5^2+Filtration!$B$6*Pump!$B$5)) / 0.72</f>
        <v>0</v>
      </c>
      <c r="J694" s="4">
        <f t="shared" si="5"/>
        <v>0</v>
      </c>
      <c r="K694" s="4">
        <f t="shared" si="6"/>
        <v>0</v>
      </c>
      <c r="L694" s="4">
        <f t="shared" si="7"/>
        <v>0</v>
      </c>
      <c r="M694">
        <f t="shared" si="8"/>
        <v>0</v>
      </c>
      <c r="N694" s="2">
        <f>'Disinfection '!$B$4*60*60*24</f>
        <v>4320000</v>
      </c>
      <c r="O694" s="2">
        <f>E694/(Pump!$B$6*60)</f>
        <v>0</v>
      </c>
      <c r="P694" s="4">
        <f t="shared" si="9"/>
        <v>4320000</v>
      </c>
    </row>
    <row r="695">
      <c r="A695" s="194">
        <v>42327.0</v>
      </c>
      <c r="B695" s="195">
        <v>0.0</v>
      </c>
      <c r="C695" s="9">
        <f t="shared" si="2"/>
        <v>0</v>
      </c>
      <c r="D695" s="108">
        <f t="shared" si="3"/>
        <v>0</v>
      </c>
      <c r="E695" s="108">
        <f>IF(D695&gt;Collectionstorage!$B$11,Collectionstorage!$B$11,D695)</f>
        <v>0</v>
      </c>
      <c r="F695" s="108">
        <f t="shared" si="4"/>
        <v>0</v>
      </c>
      <c r="G695" s="108">
        <f t="shared" si="11"/>
        <v>24.85</v>
      </c>
      <c r="H695" s="109">
        <f>F695*(1000*9.81*Collectionstorage!$G$11+Collectionstorage!$G$13*Flowrate!$F$10*1000/(2*0.02)*Pump!$B$5^2+10*1000/2*Pump!$B$5^2+Filtration!$B$6*Pump!$B$5)</f>
        <v>0</v>
      </c>
      <c r="I695" s="9">
        <f>(F695*(1000*9.81*Collectionstorage!$G$11+Collectionstorage!$G$13*Flowrate!$F$10*1000/(2*0.02)*Pump!$B$5^2+10*1000/2*Pump!$B$5^2+Filtration!$B$6*Pump!$B$5)) / 0.72</f>
        <v>0</v>
      </c>
      <c r="J695" s="4">
        <f t="shared" si="5"/>
        <v>0</v>
      </c>
      <c r="K695" s="4">
        <f t="shared" si="6"/>
        <v>0</v>
      </c>
      <c r="L695" s="4">
        <f t="shared" si="7"/>
        <v>0</v>
      </c>
      <c r="M695">
        <f t="shared" si="8"/>
        <v>0</v>
      </c>
      <c r="N695" s="2">
        <f>'Disinfection '!$B$4*60*60*24</f>
        <v>4320000</v>
      </c>
      <c r="O695" s="2">
        <f>E695/(Pump!$B$6*60)</f>
        <v>0</v>
      </c>
      <c r="P695" s="4">
        <f t="shared" si="9"/>
        <v>4320000</v>
      </c>
    </row>
    <row r="696">
      <c r="A696" s="194">
        <v>42328.0</v>
      </c>
      <c r="B696" s="195">
        <v>0.0</v>
      </c>
      <c r="C696" s="9">
        <f t="shared" si="2"/>
        <v>0</v>
      </c>
      <c r="D696" s="108">
        <f t="shared" si="3"/>
        <v>0</v>
      </c>
      <c r="E696" s="108">
        <f>IF(D696&gt;Collectionstorage!$B$11,Collectionstorage!$B$11,D696)</f>
        <v>0</v>
      </c>
      <c r="F696" s="108">
        <f t="shared" si="4"/>
        <v>0</v>
      </c>
      <c r="G696" s="108">
        <f t="shared" si="11"/>
        <v>24.32</v>
      </c>
      <c r="H696" s="109">
        <f>F696*(1000*9.81*Collectionstorage!$G$11+Collectionstorage!$G$13*Flowrate!$F$10*1000/(2*0.02)*Pump!$B$5^2+10*1000/2*Pump!$B$5^2+Filtration!$B$6*Pump!$B$5)</f>
        <v>0</v>
      </c>
      <c r="I696" s="9">
        <f>(F696*(1000*9.81*Collectionstorage!$G$11+Collectionstorage!$G$13*Flowrate!$F$10*1000/(2*0.02)*Pump!$B$5^2+10*1000/2*Pump!$B$5^2+Filtration!$B$6*Pump!$B$5)) / 0.72</f>
        <v>0</v>
      </c>
      <c r="J696" s="4">
        <f t="shared" si="5"/>
        <v>0</v>
      </c>
      <c r="K696" s="4">
        <f t="shared" si="6"/>
        <v>0</v>
      </c>
      <c r="L696" s="4">
        <f t="shared" si="7"/>
        <v>0</v>
      </c>
      <c r="M696">
        <f t="shared" si="8"/>
        <v>0</v>
      </c>
      <c r="N696" s="2">
        <f>'Disinfection '!$B$4*60*60*24</f>
        <v>4320000</v>
      </c>
      <c r="O696" s="2">
        <f>E696/(Pump!$B$6*60)</f>
        <v>0</v>
      </c>
      <c r="P696" s="4">
        <f t="shared" si="9"/>
        <v>4320000</v>
      </c>
    </row>
    <row r="697">
      <c r="A697" s="194">
        <v>42329.0</v>
      </c>
      <c r="B697" s="195">
        <v>0.0</v>
      </c>
      <c r="C697" s="9">
        <f t="shared" si="2"/>
        <v>0</v>
      </c>
      <c r="D697" s="108">
        <f t="shared" si="3"/>
        <v>0</v>
      </c>
      <c r="E697" s="108">
        <f>IF(D697&gt;Collectionstorage!$B$11,Collectionstorage!$B$11,D697)</f>
        <v>0</v>
      </c>
      <c r="F697" s="108">
        <f t="shared" si="4"/>
        <v>0</v>
      </c>
      <c r="G697" s="108">
        <f t="shared" si="11"/>
        <v>23.79</v>
      </c>
      <c r="H697" s="109">
        <f>F697*(1000*9.81*Collectionstorage!$G$11+Collectionstorage!$G$13*Flowrate!$F$10*1000/(2*0.02)*Pump!$B$5^2+10*1000/2*Pump!$B$5^2+Filtration!$B$6*Pump!$B$5)</f>
        <v>0</v>
      </c>
      <c r="I697" s="9">
        <f>(F697*(1000*9.81*Collectionstorage!$G$11+Collectionstorage!$G$13*Flowrate!$F$10*1000/(2*0.02)*Pump!$B$5^2+10*1000/2*Pump!$B$5^2+Filtration!$B$6*Pump!$B$5)) / 0.72</f>
        <v>0</v>
      </c>
      <c r="J697" s="4">
        <f t="shared" si="5"/>
        <v>0</v>
      </c>
      <c r="K697" s="4">
        <f t="shared" si="6"/>
        <v>0</v>
      </c>
      <c r="L697" s="4">
        <f t="shared" si="7"/>
        <v>0</v>
      </c>
      <c r="M697">
        <f t="shared" si="8"/>
        <v>0</v>
      </c>
      <c r="N697" s="2">
        <f>'Disinfection '!$B$4*60*60*24</f>
        <v>4320000</v>
      </c>
      <c r="O697" s="2">
        <f>E697/(Pump!$B$6*60)</f>
        <v>0</v>
      </c>
      <c r="P697" s="4">
        <f t="shared" si="9"/>
        <v>4320000</v>
      </c>
    </row>
    <row r="698">
      <c r="A698" s="194">
        <v>42330.0</v>
      </c>
      <c r="B698" s="195">
        <v>0.0</v>
      </c>
      <c r="C698" s="9">
        <f t="shared" si="2"/>
        <v>0</v>
      </c>
      <c r="D698" s="108">
        <f t="shared" si="3"/>
        <v>0</v>
      </c>
      <c r="E698" s="108">
        <f>IF(D698&gt;Collectionstorage!$B$11,Collectionstorage!$B$11,D698)</f>
        <v>0</v>
      </c>
      <c r="F698" s="108">
        <f t="shared" si="4"/>
        <v>0</v>
      </c>
      <c r="G698" s="108">
        <f t="shared" si="11"/>
        <v>23.26</v>
      </c>
      <c r="H698" s="109">
        <f>F698*(1000*9.81*Collectionstorage!$G$11+Collectionstorage!$G$13*Flowrate!$F$10*1000/(2*0.02)*Pump!$B$5^2+10*1000/2*Pump!$B$5^2+Filtration!$B$6*Pump!$B$5)</f>
        <v>0</v>
      </c>
      <c r="I698" s="9">
        <f>(F698*(1000*9.81*Collectionstorage!$G$11+Collectionstorage!$G$13*Flowrate!$F$10*1000/(2*0.02)*Pump!$B$5^2+10*1000/2*Pump!$B$5^2+Filtration!$B$6*Pump!$B$5)) / 0.72</f>
        <v>0</v>
      </c>
      <c r="J698" s="4">
        <f t="shared" si="5"/>
        <v>0</v>
      </c>
      <c r="K698" s="4">
        <f t="shared" si="6"/>
        <v>0</v>
      </c>
      <c r="L698" s="4">
        <f t="shared" si="7"/>
        <v>0</v>
      </c>
      <c r="M698">
        <f t="shared" si="8"/>
        <v>0</v>
      </c>
      <c r="N698" s="2">
        <f>'Disinfection '!$B$4*60*60*24</f>
        <v>4320000</v>
      </c>
      <c r="O698" s="2">
        <f>E698/(Pump!$B$6*60)</f>
        <v>0</v>
      </c>
      <c r="P698" s="4">
        <f t="shared" si="9"/>
        <v>4320000</v>
      </c>
    </row>
    <row r="699">
      <c r="A699" s="194">
        <v>42331.0</v>
      </c>
      <c r="B699" s="195">
        <v>0.0</v>
      </c>
      <c r="C699" s="9">
        <f t="shared" si="2"/>
        <v>0</v>
      </c>
      <c r="D699" s="108">
        <f t="shared" si="3"/>
        <v>0</v>
      </c>
      <c r="E699" s="108">
        <f>IF(D699&gt;Collectionstorage!$B$11,Collectionstorage!$B$11,D699)</f>
        <v>0</v>
      </c>
      <c r="F699" s="108">
        <f t="shared" si="4"/>
        <v>0</v>
      </c>
      <c r="G699" s="108">
        <f t="shared" si="11"/>
        <v>22.73</v>
      </c>
      <c r="H699" s="109">
        <f>F699*(1000*9.81*Collectionstorage!$G$11+Collectionstorage!$G$13*Flowrate!$F$10*1000/(2*0.02)*Pump!$B$5^2+10*1000/2*Pump!$B$5^2+Filtration!$B$6*Pump!$B$5)</f>
        <v>0</v>
      </c>
      <c r="I699" s="9">
        <f>(F699*(1000*9.81*Collectionstorage!$G$11+Collectionstorage!$G$13*Flowrate!$F$10*1000/(2*0.02)*Pump!$B$5^2+10*1000/2*Pump!$B$5^2+Filtration!$B$6*Pump!$B$5)) / 0.72</f>
        <v>0</v>
      </c>
      <c r="J699" s="4">
        <f t="shared" si="5"/>
        <v>0</v>
      </c>
      <c r="K699" s="4">
        <f t="shared" si="6"/>
        <v>0</v>
      </c>
      <c r="L699" s="4">
        <f t="shared" si="7"/>
        <v>0</v>
      </c>
      <c r="M699">
        <f t="shared" si="8"/>
        <v>0</v>
      </c>
      <c r="N699" s="2">
        <f>'Disinfection '!$B$4*60*60*24</f>
        <v>4320000</v>
      </c>
      <c r="O699" s="2">
        <f>E699/(Pump!$B$6*60)</f>
        <v>0</v>
      </c>
      <c r="P699" s="4">
        <f t="shared" si="9"/>
        <v>4320000</v>
      </c>
    </row>
    <row r="700">
      <c r="A700" s="194">
        <v>42332.0</v>
      </c>
      <c r="B700" s="195">
        <v>0.0</v>
      </c>
      <c r="C700" s="9">
        <f t="shared" si="2"/>
        <v>0</v>
      </c>
      <c r="D700" s="108">
        <f t="shared" si="3"/>
        <v>0</v>
      </c>
      <c r="E700" s="108">
        <f>IF(D700&gt;Collectionstorage!$B$11,Collectionstorage!$B$11,D700)</f>
        <v>0</v>
      </c>
      <c r="F700" s="108">
        <f t="shared" si="4"/>
        <v>0</v>
      </c>
      <c r="G700" s="108">
        <f t="shared" si="11"/>
        <v>22.2</v>
      </c>
      <c r="H700" s="109">
        <f>F700*(1000*9.81*Collectionstorage!$G$11+Collectionstorage!$G$13*Flowrate!$F$10*1000/(2*0.02)*Pump!$B$5^2+10*1000/2*Pump!$B$5^2+Filtration!$B$6*Pump!$B$5)</f>
        <v>0</v>
      </c>
      <c r="I700" s="9">
        <f>(F700*(1000*9.81*Collectionstorage!$G$11+Collectionstorage!$G$13*Flowrate!$F$10*1000/(2*0.02)*Pump!$B$5^2+10*1000/2*Pump!$B$5^2+Filtration!$B$6*Pump!$B$5)) / 0.72</f>
        <v>0</v>
      </c>
      <c r="J700" s="4">
        <f t="shared" si="5"/>
        <v>0</v>
      </c>
      <c r="K700" s="4">
        <f t="shared" si="6"/>
        <v>0</v>
      </c>
      <c r="L700" s="4">
        <f t="shared" si="7"/>
        <v>0</v>
      </c>
      <c r="M700">
        <f t="shared" si="8"/>
        <v>0</v>
      </c>
      <c r="N700" s="2">
        <f>'Disinfection '!$B$4*60*60*24</f>
        <v>4320000</v>
      </c>
      <c r="O700" s="2">
        <f>E700/(Pump!$B$6*60)</f>
        <v>0</v>
      </c>
      <c r="P700" s="4">
        <f t="shared" si="9"/>
        <v>4320000</v>
      </c>
    </row>
    <row r="701">
      <c r="A701" s="194">
        <v>42333.0</v>
      </c>
      <c r="B701" s="195">
        <v>0.0</v>
      </c>
      <c r="C701" s="9">
        <f t="shared" si="2"/>
        <v>0</v>
      </c>
      <c r="D701" s="108">
        <f t="shared" si="3"/>
        <v>0</v>
      </c>
      <c r="E701" s="108">
        <f>IF(D701&gt;Collectionstorage!$B$11,Collectionstorage!$B$11,D701)</f>
        <v>0</v>
      </c>
      <c r="F701" s="108">
        <f t="shared" si="4"/>
        <v>0</v>
      </c>
      <c r="G701" s="108">
        <f t="shared" si="11"/>
        <v>21.67</v>
      </c>
      <c r="H701" s="109">
        <f>F701*(1000*9.81*Collectionstorage!$G$11+Collectionstorage!$G$13*Flowrate!$F$10*1000/(2*0.02)*Pump!$B$5^2+10*1000/2*Pump!$B$5^2+Filtration!$B$6*Pump!$B$5)</f>
        <v>0</v>
      </c>
      <c r="I701" s="9">
        <f>(F701*(1000*9.81*Collectionstorage!$G$11+Collectionstorage!$G$13*Flowrate!$F$10*1000/(2*0.02)*Pump!$B$5^2+10*1000/2*Pump!$B$5^2+Filtration!$B$6*Pump!$B$5)) / 0.72</f>
        <v>0</v>
      </c>
      <c r="J701" s="4">
        <f t="shared" si="5"/>
        <v>0</v>
      </c>
      <c r="K701" s="4">
        <f t="shared" si="6"/>
        <v>0</v>
      </c>
      <c r="L701" s="4">
        <f t="shared" si="7"/>
        <v>0</v>
      </c>
      <c r="M701">
        <f t="shared" si="8"/>
        <v>0</v>
      </c>
      <c r="N701" s="2">
        <f>'Disinfection '!$B$4*60*60*24</f>
        <v>4320000</v>
      </c>
      <c r="O701" s="2">
        <f>E701/(Pump!$B$6*60)</f>
        <v>0</v>
      </c>
      <c r="P701" s="4">
        <f t="shared" si="9"/>
        <v>4320000</v>
      </c>
    </row>
    <row r="702">
      <c r="A702" s="194">
        <v>42334.0</v>
      </c>
      <c r="B702" s="195">
        <v>0.0</v>
      </c>
      <c r="C702" s="9">
        <f t="shared" si="2"/>
        <v>0</v>
      </c>
      <c r="D702" s="108">
        <f t="shared" si="3"/>
        <v>0</v>
      </c>
      <c r="E702" s="108">
        <f>IF(D702&gt;Collectionstorage!$B$11,Collectionstorage!$B$11,D702)</f>
        <v>0</v>
      </c>
      <c r="F702" s="108">
        <f t="shared" si="4"/>
        <v>0</v>
      </c>
      <c r="G702" s="108">
        <f t="shared" si="11"/>
        <v>21.14</v>
      </c>
      <c r="H702" s="109">
        <f>F702*(1000*9.81*Collectionstorage!$G$11+Collectionstorage!$G$13*Flowrate!$F$10*1000/(2*0.02)*Pump!$B$5^2+10*1000/2*Pump!$B$5^2+Filtration!$B$6*Pump!$B$5)</f>
        <v>0</v>
      </c>
      <c r="I702" s="9">
        <f>(F702*(1000*9.81*Collectionstorage!$G$11+Collectionstorage!$G$13*Flowrate!$F$10*1000/(2*0.02)*Pump!$B$5^2+10*1000/2*Pump!$B$5^2+Filtration!$B$6*Pump!$B$5)) / 0.72</f>
        <v>0</v>
      </c>
      <c r="J702" s="4">
        <f t="shared" si="5"/>
        <v>0</v>
      </c>
      <c r="K702" s="4">
        <f t="shared" si="6"/>
        <v>0</v>
      </c>
      <c r="L702" s="4">
        <f t="shared" si="7"/>
        <v>0</v>
      </c>
      <c r="M702">
        <f t="shared" si="8"/>
        <v>0</v>
      </c>
      <c r="N702" s="2">
        <f>'Disinfection '!$B$4*60*60*24</f>
        <v>4320000</v>
      </c>
      <c r="O702" s="2">
        <f>E702/(Pump!$B$6*60)</f>
        <v>0</v>
      </c>
      <c r="P702" s="4">
        <f t="shared" si="9"/>
        <v>4320000</v>
      </c>
    </row>
    <row r="703">
      <c r="A703" s="194">
        <v>42335.0</v>
      </c>
      <c r="B703" s="195">
        <v>0.0</v>
      </c>
      <c r="C703" s="9">
        <f t="shared" si="2"/>
        <v>0</v>
      </c>
      <c r="D703" s="108">
        <f t="shared" si="3"/>
        <v>0</v>
      </c>
      <c r="E703" s="108">
        <f>IF(D703&gt;Collectionstorage!$B$11,Collectionstorage!$B$11,D703)</f>
        <v>0</v>
      </c>
      <c r="F703" s="108">
        <f t="shared" si="4"/>
        <v>0</v>
      </c>
      <c r="G703" s="108">
        <f t="shared" si="11"/>
        <v>20.61</v>
      </c>
      <c r="H703" s="109">
        <f>F703*(1000*9.81*Collectionstorage!$G$11+Collectionstorage!$G$13*Flowrate!$F$10*1000/(2*0.02)*Pump!$B$5^2+10*1000/2*Pump!$B$5^2+Filtration!$B$6*Pump!$B$5)</f>
        <v>0</v>
      </c>
      <c r="I703" s="9">
        <f>(F703*(1000*9.81*Collectionstorage!$G$11+Collectionstorage!$G$13*Flowrate!$F$10*1000/(2*0.02)*Pump!$B$5^2+10*1000/2*Pump!$B$5^2+Filtration!$B$6*Pump!$B$5)) / 0.72</f>
        <v>0</v>
      </c>
      <c r="J703" s="4">
        <f t="shared" si="5"/>
        <v>0</v>
      </c>
      <c r="K703" s="4">
        <f t="shared" si="6"/>
        <v>0</v>
      </c>
      <c r="L703" s="4">
        <f t="shared" si="7"/>
        <v>0</v>
      </c>
      <c r="M703">
        <f t="shared" si="8"/>
        <v>0</v>
      </c>
      <c r="N703" s="2">
        <f>'Disinfection '!$B$4*60*60*24</f>
        <v>4320000</v>
      </c>
      <c r="O703" s="2">
        <f>E703/(Pump!$B$6*60)</f>
        <v>0</v>
      </c>
      <c r="P703" s="4">
        <f t="shared" si="9"/>
        <v>4320000</v>
      </c>
    </row>
    <row r="704">
      <c r="A704" s="194">
        <v>42336.0</v>
      </c>
      <c r="B704" s="195">
        <v>0.0</v>
      </c>
      <c r="C704" s="9">
        <f t="shared" si="2"/>
        <v>0</v>
      </c>
      <c r="D704" s="108">
        <f t="shared" si="3"/>
        <v>0</v>
      </c>
      <c r="E704" s="108">
        <f>IF(D704&gt;Collectionstorage!$B$11,Collectionstorage!$B$11,D704)</f>
        <v>0</v>
      </c>
      <c r="F704" s="108">
        <f t="shared" si="4"/>
        <v>0</v>
      </c>
      <c r="G704" s="108">
        <f t="shared" si="11"/>
        <v>20.08</v>
      </c>
      <c r="H704" s="109">
        <f>F704*(1000*9.81*Collectionstorage!$G$11+Collectionstorage!$G$13*Flowrate!$F$10*1000/(2*0.02)*Pump!$B$5^2+10*1000/2*Pump!$B$5^2+Filtration!$B$6*Pump!$B$5)</f>
        <v>0</v>
      </c>
      <c r="I704" s="9">
        <f>(F704*(1000*9.81*Collectionstorage!$G$11+Collectionstorage!$G$13*Flowrate!$F$10*1000/(2*0.02)*Pump!$B$5^2+10*1000/2*Pump!$B$5^2+Filtration!$B$6*Pump!$B$5)) / 0.72</f>
        <v>0</v>
      </c>
      <c r="J704" s="4">
        <f t="shared" si="5"/>
        <v>0</v>
      </c>
      <c r="K704" s="4">
        <f t="shared" si="6"/>
        <v>0</v>
      </c>
      <c r="L704" s="4">
        <f t="shared" si="7"/>
        <v>0</v>
      </c>
      <c r="M704">
        <f t="shared" si="8"/>
        <v>0</v>
      </c>
      <c r="N704" s="2">
        <f>'Disinfection '!$B$4*60*60*24</f>
        <v>4320000</v>
      </c>
      <c r="O704" s="2">
        <f>E704/(Pump!$B$6*60)</f>
        <v>0</v>
      </c>
      <c r="P704" s="4">
        <f t="shared" si="9"/>
        <v>4320000</v>
      </c>
    </row>
    <row r="705">
      <c r="A705" s="194">
        <v>42337.0</v>
      </c>
      <c r="B705" s="195">
        <v>0.0</v>
      </c>
      <c r="C705" s="9">
        <f t="shared" si="2"/>
        <v>0</v>
      </c>
      <c r="D705" s="108">
        <f t="shared" si="3"/>
        <v>0</v>
      </c>
      <c r="E705" s="108">
        <f>IF(D705&gt;Collectionstorage!$B$11,Collectionstorage!$B$11,D705)</f>
        <v>0</v>
      </c>
      <c r="F705" s="108">
        <f t="shared" si="4"/>
        <v>0</v>
      </c>
      <c r="G705" s="108">
        <f t="shared" si="11"/>
        <v>19.55</v>
      </c>
      <c r="H705" s="109">
        <f>F705*(1000*9.81*Collectionstorage!$G$11+Collectionstorage!$G$13*Flowrate!$F$10*1000/(2*0.02)*Pump!$B$5^2+10*1000/2*Pump!$B$5^2+Filtration!$B$6*Pump!$B$5)</f>
        <v>0</v>
      </c>
      <c r="I705" s="9">
        <f>(F705*(1000*9.81*Collectionstorage!$G$11+Collectionstorage!$G$13*Flowrate!$F$10*1000/(2*0.02)*Pump!$B$5^2+10*1000/2*Pump!$B$5^2+Filtration!$B$6*Pump!$B$5)) / 0.72</f>
        <v>0</v>
      </c>
      <c r="J705" s="4">
        <f t="shared" si="5"/>
        <v>0</v>
      </c>
      <c r="K705" s="4">
        <f t="shared" si="6"/>
        <v>0</v>
      </c>
      <c r="L705" s="4">
        <f t="shared" si="7"/>
        <v>0</v>
      </c>
      <c r="M705">
        <f t="shared" si="8"/>
        <v>0</v>
      </c>
      <c r="N705" s="2">
        <f>'Disinfection '!$B$4*60*60*24</f>
        <v>4320000</v>
      </c>
      <c r="O705" s="2">
        <f>E705/(Pump!$B$6*60)</f>
        <v>0</v>
      </c>
      <c r="P705" s="4">
        <f t="shared" si="9"/>
        <v>4320000</v>
      </c>
    </row>
    <row r="706">
      <c r="A706" s="194">
        <v>42338.0</v>
      </c>
      <c r="B706" s="195">
        <v>13.0</v>
      </c>
      <c r="C706" s="9">
        <f t="shared" si="2"/>
        <v>1.3</v>
      </c>
      <c r="D706" s="108">
        <f t="shared" si="3"/>
        <v>1300</v>
      </c>
      <c r="E706" s="108">
        <f>IF(D706&gt;Collectionstorage!$B$11,Collectionstorage!$B$11,D706)</f>
        <v>1300</v>
      </c>
      <c r="F706" s="108">
        <f t="shared" si="4"/>
        <v>1.3</v>
      </c>
      <c r="G706" s="108">
        <f t="shared" si="11"/>
        <v>20.32</v>
      </c>
      <c r="H706" s="109">
        <f>F706*(1000*9.81*Collectionstorage!$G$11+Collectionstorage!$G$13*Flowrate!$F$10*1000/(2*0.02)*Pump!$B$5^2+10*1000/2*Pump!$B$5^2+Filtration!$B$6*Pump!$B$5)</f>
        <v>318368.8404</v>
      </c>
      <c r="I706" s="9">
        <f>(F706*(1000*9.81*Collectionstorage!$G$11+Collectionstorage!$G$13*Flowrate!$F$10*1000/(2*0.02)*Pump!$B$5^2+10*1000/2*Pump!$B$5^2+Filtration!$B$6*Pump!$B$5)) / 0.72</f>
        <v>442178.945</v>
      </c>
      <c r="J706" s="4">
        <f t="shared" si="5"/>
        <v>6.5</v>
      </c>
      <c r="K706" s="4">
        <f t="shared" si="6"/>
        <v>13000000</v>
      </c>
      <c r="L706" s="4">
        <f t="shared" si="7"/>
        <v>13</v>
      </c>
      <c r="M706">
        <f t="shared" si="8"/>
        <v>260</v>
      </c>
      <c r="N706" s="2">
        <f>'Disinfection '!$B$4*60*60*24</f>
        <v>4320000</v>
      </c>
      <c r="O706" s="2">
        <f>E706/(Pump!$B$6*60)</f>
        <v>0.7800074841</v>
      </c>
      <c r="P706" s="4">
        <f t="shared" si="9"/>
        <v>4762178.945</v>
      </c>
    </row>
    <row r="707">
      <c r="A707" s="194">
        <v>42339.0</v>
      </c>
      <c r="B707" s="195">
        <v>34.6</v>
      </c>
      <c r="C707" s="9">
        <f t="shared" si="2"/>
        <v>3.46</v>
      </c>
      <c r="D707" s="108">
        <f t="shared" si="3"/>
        <v>3460</v>
      </c>
      <c r="E707" s="108">
        <f>IF(D707&gt;Collectionstorage!$B$11,Collectionstorage!$B$11,D707)</f>
        <v>2500</v>
      </c>
      <c r="F707" s="108">
        <f t="shared" si="4"/>
        <v>2.5</v>
      </c>
      <c r="G707" s="108">
        <f t="shared" si="11"/>
        <v>22.29</v>
      </c>
      <c r="H707" s="109">
        <f>F707*(1000*9.81*Collectionstorage!$G$11+Collectionstorage!$G$13*Flowrate!$F$10*1000/(2*0.02)*Pump!$B$5^2+10*1000/2*Pump!$B$5^2+Filtration!$B$6*Pump!$B$5)</f>
        <v>612247.77</v>
      </c>
      <c r="I707" s="9">
        <f>(F707*(1000*9.81*Collectionstorage!$G$11+Collectionstorage!$G$13*Flowrate!$F$10*1000/(2*0.02)*Pump!$B$5^2+10*1000/2*Pump!$B$5^2+Filtration!$B$6*Pump!$B$5)) / 0.72</f>
        <v>850344.1251</v>
      </c>
      <c r="J707" s="4">
        <f t="shared" si="5"/>
        <v>12.5</v>
      </c>
      <c r="K707" s="4">
        <f t="shared" si="6"/>
        <v>25000000</v>
      </c>
      <c r="L707" s="4">
        <f t="shared" si="7"/>
        <v>25</v>
      </c>
      <c r="M707">
        <f t="shared" si="8"/>
        <v>500</v>
      </c>
      <c r="N707" s="2">
        <f>'Disinfection '!$B$4*60*60*24</f>
        <v>4320000</v>
      </c>
      <c r="O707" s="2">
        <f>E707/(Pump!$B$6*60)</f>
        <v>1.500014392</v>
      </c>
      <c r="P707" s="4">
        <f t="shared" si="9"/>
        <v>5170344.125</v>
      </c>
    </row>
    <row r="708">
      <c r="A708" s="194">
        <v>42340.0</v>
      </c>
      <c r="B708" s="195">
        <v>27.4</v>
      </c>
      <c r="C708" s="9">
        <f t="shared" si="2"/>
        <v>2.74</v>
      </c>
      <c r="D708" s="108">
        <f t="shared" si="3"/>
        <v>2740</v>
      </c>
      <c r="E708" s="108">
        <f>IF(D708&gt;Collectionstorage!$B$11,Collectionstorage!$B$11,D708)</f>
        <v>2500</v>
      </c>
      <c r="F708" s="108">
        <f t="shared" si="4"/>
        <v>2.5</v>
      </c>
      <c r="G708" s="108">
        <f t="shared" si="11"/>
        <v>24.26</v>
      </c>
      <c r="H708" s="109">
        <f>F708*(1000*9.81*Collectionstorage!$G$11+Collectionstorage!$G$13*Flowrate!$F$10*1000/(2*0.02)*Pump!$B$5^2+10*1000/2*Pump!$B$5^2+Filtration!$B$6*Pump!$B$5)</f>
        <v>612247.77</v>
      </c>
      <c r="I708" s="9">
        <f>(F708*(1000*9.81*Collectionstorage!$G$11+Collectionstorage!$G$13*Flowrate!$F$10*1000/(2*0.02)*Pump!$B$5^2+10*1000/2*Pump!$B$5^2+Filtration!$B$6*Pump!$B$5)) / 0.72</f>
        <v>850344.1251</v>
      </c>
      <c r="J708" s="4">
        <f t="shared" si="5"/>
        <v>12.5</v>
      </c>
      <c r="K708" s="4">
        <f t="shared" si="6"/>
        <v>25000000</v>
      </c>
      <c r="L708" s="4">
        <f t="shared" si="7"/>
        <v>25</v>
      </c>
      <c r="M708">
        <f t="shared" si="8"/>
        <v>500</v>
      </c>
      <c r="N708" s="2">
        <f>'Disinfection '!$B$4*60*60*24</f>
        <v>4320000</v>
      </c>
      <c r="O708" s="2">
        <f>E708/(Pump!$B$6*60)</f>
        <v>1.500014392</v>
      </c>
      <c r="P708" s="4">
        <f t="shared" si="9"/>
        <v>5170344.125</v>
      </c>
    </row>
    <row r="709">
      <c r="A709" s="194">
        <v>42341.0</v>
      </c>
      <c r="B709" s="195">
        <v>32.6</v>
      </c>
      <c r="C709" s="9">
        <f t="shared" si="2"/>
        <v>3.26</v>
      </c>
      <c r="D709" s="108">
        <f t="shared" si="3"/>
        <v>3260</v>
      </c>
      <c r="E709" s="108">
        <f>IF(D709&gt;Collectionstorage!$B$11,Collectionstorage!$B$11,D709)</f>
        <v>2500</v>
      </c>
      <c r="F709" s="108">
        <f t="shared" si="4"/>
        <v>2.5</v>
      </c>
      <c r="G709" s="108">
        <f t="shared" si="11"/>
        <v>26.23</v>
      </c>
      <c r="H709" s="109">
        <f>F709*(1000*9.81*Collectionstorage!$G$11+Collectionstorage!$G$13*Flowrate!$F$10*1000/(2*0.02)*Pump!$B$5^2+10*1000/2*Pump!$B$5^2+Filtration!$B$6*Pump!$B$5)</f>
        <v>612247.77</v>
      </c>
      <c r="I709" s="9">
        <f>(F709*(1000*9.81*Collectionstorage!$G$11+Collectionstorage!$G$13*Flowrate!$F$10*1000/(2*0.02)*Pump!$B$5^2+10*1000/2*Pump!$B$5^2+Filtration!$B$6*Pump!$B$5)) / 0.72</f>
        <v>850344.1251</v>
      </c>
      <c r="J709" s="4">
        <f t="shared" si="5"/>
        <v>12.5</v>
      </c>
      <c r="K709" s="4">
        <f t="shared" si="6"/>
        <v>25000000</v>
      </c>
      <c r="L709" s="4">
        <f t="shared" si="7"/>
        <v>25</v>
      </c>
      <c r="M709">
        <f t="shared" si="8"/>
        <v>500</v>
      </c>
      <c r="N709" s="2">
        <f>'Disinfection '!$B$4*60*60*24</f>
        <v>4320000</v>
      </c>
      <c r="O709" s="2">
        <f>E709/(Pump!$B$6*60)</f>
        <v>1.500014392</v>
      </c>
      <c r="P709" s="4">
        <f t="shared" si="9"/>
        <v>5170344.125</v>
      </c>
    </row>
    <row r="710">
      <c r="A710" s="194">
        <v>42342.0</v>
      </c>
      <c r="B710" s="195">
        <v>27.2</v>
      </c>
      <c r="C710" s="9">
        <f t="shared" si="2"/>
        <v>2.72</v>
      </c>
      <c r="D710" s="108">
        <f t="shared" si="3"/>
        <v>2720</v>
      </c>
      <c r="E710" s="108">
        <f>IF(D710&gt;Collectionstorage!$B$11,Collectionstorage!$B$11,D710)</f>
        <v>2500</v>
      </c>
      <c r="F710" s="108">
        <f t="shared" si="4"/>
        <v>2.5</v>
      </c>
      <c r="G710" s="108">
        <f t="shared" si="11"/>
        <v>28.2</v>
      </c>
      <c r="H710" s="109">
        <f>F710*(1000*9.81*Collectionstorage!$G$11+Collectionstorage!$G$13*Flowrate!$F$10*1000/(2*0.02)*Pump!$B$5^2+10*1000/2*Pump!$B$5^2+Filtration!$B$6*Pump!$B$5)</f>
        <v>612247.77</v>
      </c>
      <c r="I710" s="9">
        <f>(F710*(1000*9.81*Collectionstorage!$G$11+Collectionstorage!$G$13*Flowrate!$F$10*1000/(2*0.02)*Pump!$B$5^2+10*1000/2*Pump!$B$5^2+Filtration!$B$6*Pump!$B$5)) / 0.72</f>
        <v>850344.1251</v>
      </c>
      <c r="J710" s="4">
        <f t="shared" si="5"/>
        <v>12.5</v>
      </c>
      <c r="K710" s="4">
        <f t="shared" si="6"/>
        <v>25000000</v>
      </c>
      <c r="L710" s="4">
        <f t="shared" si="7"/>
        <v>25</v>
      </c>
      <c r="M710">
        <f t="shared" si="8"/>
        <v>500</v>
      </c>
      <c r="N710" s="2">
        <f>'Disinfection '!$B$4*60*60*24</f>
        <v>4320000</v>
      </c>
      <c r="O710" s="2">
        <f>E710/(Pump!$B$6*60)</f>
        <v>1.500014392</v>
      </c>
      <c r="P710" s="4">
        <f t="shared" si="9"/>
        <v>5170344.125</v>
      </c>
    </row>
    <row r="711">
      <c r="A711" s="194">
        <v>42343.0</v>
      </c>
      <c r="B711" s="195">
        <v>33.8</v>
      </c>
      <c r="C711" s="9">
        <f t="shared" si="2"/>
        <v>3.38</v>
      </c>
      <c r="D711" s="108">
        <f t="shared" si="3"/>
        <v>3380</v>
      </c>
      <c r="E711" s="108">
        <f>IF(D711&gt;Collectionstorage!$B$11,Collectionstorage!$B$11,D711)</f>
        <v>2500</v>
      </c>
      <c r="F711" s="108">
        <f t="shared" si="4"/>
        <v>2.5</v>
      </c>
      <c r="G711" s="108">
        <f t="shared" si="11"/>
        <v>30.17</v>
      </c>
      <c r="H711" s="109">
        <f>F711*(1000*9.81*Collectionstorage!$G$11+Collectionstorage!$G$13*Flowrate!$F$10*1000/(2*0.02)*Pump!$B$5^2+10*1000/2*Pump!$B$5^2+Filtration!$B$6*Pump!$B$5)</f>
        <v>612247.77</v>
      </c>
      <c r="I711" s="9">
        <f>(F711*(1000*9.81*Collectionstorage!$G$11+Collectionstorage!$G$13*Flowrate!$F$10*1000/(2*0.02)*Pump!$B$5^2+10*1000/2*Pump!$B$5^2+Filtration!$B$6*Pump!$B$5)) / 0.72</f>
        <v>850344.1251</v>
      </c>
      <c r="J711" s="4">
        <f t="shared" si="5"/>
        <v>12.5</v>
      </c>
      <c r="K711" s="4">
        <f t="shared" si="6"/>
        <v>25000000</v>
      </c>
      <c r="L711" s="4">
        <f t="shared" si="7"/>
        <v>25</v>
      </c>
      <c r="M711">
        <f t="shared" si="8"/>
        <v>500</v>
      </c>
      <c r="N711" s="2">
        <f>'Disinfection '!$B$4*60*60*24</f>
        <v>4320000</v>
      </c>
      <c r="O711" s="2">
        <f>E711/(Pump!$B$6*60)</f>
        <v>1.500014392</v>
      </c>
      <c r="P711" s="4">
        <f t="shared" si="9"/>
        <v>5170344.125</v>
      </c>
    </row>
    <row r="712">
      <c r="A712" s="194">
        <v>42344.0</v>
      </c>
      <c r="B712" s="195">
        <v>22.4</v>
      </c>
      <c r="C712" s="9">
        <f t="shared" si="2"/>
        <v>2.24</v>
      </c>
      <c r="D712" s="108">
        <f t="shared" si="3"/>
        <v>2240</v>
      </c>
      <c r="E712" s="108">
        <f>IF(D712&gt;Collectionstorage!$B$11,Collectionstorage!$B$11,D712)</f>
        <v>2240</v>
      </c>
      <c r="F712" s="108">
        <f t="shared" si="4"/>
        <v>2.24</v>
      </c>
      <c r="G712" s="108">
        <f t="shared" si="11"/>
        <v>31.88</v>
      </c>
      <c r="H712" s="109">
        <f>F712*(1000*9.81*Collectionstorage!$G$11+Collectionstorage!$G$13*Flowrate!$F$10*1000/(2*0.02)*Pump!$B$5^2+10*1000/2*Pump!$B$5^2+Filtration!$B$6*Pump!$B$5)</f>
        <v>548574.002</v>
      </c>
      <c r="I712" s="9">
        <f>(F712*(1000*9.81*Collectionstorage!$G$11+Collectionstorage!$G$13*Flowrate!$F$10*1000/(2*0.02)*Pump!$B$5^2+10*1000/2*Pump!$B$5^2+Filtration!$B$6*Pump!$B$5)) / 0.72</f>
        <v>761908.3361</v>
      </c>
      <c r="J712" s="4">
        <f t="shared" si="5"/>
        <v>11.2</v>
      </c>
      <c r="K712" s="4">
        <f t="shared" si="6"/>
        <v>22400000</v>
      </c>
      <c r="L712" s="4">
        <f t="shared" si="7"/>
        <v>22.4</v>
      </c>
      <c r="M712">
        <f t="shared" si="8"/>
        <v>448</v>
      </c>
      <c r="N712" s="2">
        <f>'Disinfection '!$B$4*60*60*24</f>
        <v>4320000</v>
      </c>
      <c r="O712" s="2">
        <f>E712/(Pump!$B$6*60)</f>
        <v>1.344012896</v>
      </c>
      <c r="P712" s="4">
        <f t="shared" si="9"/>
        <v>5081908.336</v>
      </c>
    </row>
    <row r="713">
      <c r="A713" s="194">
        <v>42345.0</v>
      </c>
      <c r="B713" s="195">
        <v>37.2</v>
      </c>
      <c r="C713" s="9">
        <f t="shared" si="2"/>
        <v>3.72</v>
      </c>
      <c r="D713" s="108">
        <f t="shared" si="3"/>
        <v>3720</v>
      </c>
      <c r="E713" s="108">
        <f>IF(D713&gt;Collectionstorage!$B$11,Collectionstorage!$B$11,D713)</f>
        <v>2500</v>
      </c>
      <c r="F713" s="108">
        <f t="shared" si="4"/>
        <v>2.5</v>
      </c>
      <c r="G713" s="108">
        <f t="shared" si="11"/>
        <v>33.85</v>
      </c>
      <c r="H713" s="109">
        <f>F713*(1000*9.81*Collectionstorage!$G$11+Collectionstorage!$G$13*Flowrate!$F$10*1000/(2*0.02)*Pump!$B$5^2+10*1000/2*Pump!$B$5^2+Filtration!$B$6*Pump!$B$5)</f>
        <v>612247.77</v>
      </c>
      <c r="I713" s="9">
        <f>(F713*(1000*9.81*Collectionstorage!$G$11+Collectionstorage!$G$13*Flowrate!$F$10*1000/(2*0.02)*Pump!$B$5^2+10*1000/2*Pump!$B$5^2+Filtration!$B$6*Pump!$B$5)) / 0.72</f>
        <v>850344.1251</v>
      </c>
      <c r="J713" s="4">
        <f t="shared" si="5"/>
        <v>12.5</v>
      </c>
      <c r="K713" s="4">
        <f t="shared" si="6"/>
        <v>25000000</v>
      </c>
      <c r="L713" s="4">
        <f t="shared" si="7"/>
        <v>25</v>
      </c>
      <c r="M713">
        <f t="shared" si="8"/>
        <v>500</v>
      </c>
      <c r="N713" s="2">
        <f>'Disinfection '!$B$4*60*60*24</f>
        <v>4320000</v>
      </c>
      <c r="O713" s="2">
        <f>E713/(Pump!$B$6*60)</f>
        <v>1.500014392</v>
      </c>
      <c r="P713" s="4">
        <f t="shared" si="9"/>
        <v>5170344.125</v>
      </c>
    </row>
    <row r="714">
      <c r="A714" s="194">
        <v>42346.0</v>
      </c>
      <c r="B714" s="195">
        <v>27.0</v>
      </c>
      <c r="C714" s="9">
        <f t="shared" si="2"/>
        <v>2.7</v>
      </c>
      <c r="D714" s="108">
        <f t="shared" si="3"/>
        <v>2700</v>
      </c>
      <c r="E714" s="108">
        <f>IF(D714&gt;Collectionstorage!$B$11,Collectionstorage!$B$11,D714)</f>
        <v>2500</v>
      </c>
      <c r="F714" s="108">
        <f t="shared" si="4"/>
        <v>2.5</v>
      </c>
      <c r="G714" s="108">
        <f t="shared" si="11"/>
        <v>35.82</v>
      </c>
      <c r="H714" s="109">
        <f>F714*(1000*9.81*Collectionstorage!$G$11+Collectionstorage!$G$13*Flowrate!$F$10*1000/(2*0.02)*Pump!$B$5^2+10*1000/2*Pump!$B$5^2+Filtration!$B$6*Pump!$B$5)</f>
        <v>612247.77</v>
      </c>
      <c r="I714" s="9">
        <f>(F714*(1000*9.81*Collectionstorage!$G$11+Collectionstorage!$G$13*Flowrate!$F$10*1000/(2*0.02)*Pump!$B$5^2+10*1000/2*Pump!$B$5^2+Filtration!$B$6*Pump!$B$5)) / 0.72</f>
        <v>850344.1251</v>
      </c>
      <c r="J714" s="4">
        <f t="shared" si="5"/>
        <v>12.5</v>
      </c>
      <c r="K714" s="4">
        <f t="shared" si="6"/>
        <v>25000000</v>
      </c>
      <c r="L714" s="4">
        <f t="shared" si="7"/>
        <v>25</v>
      </c>
      <c r="M714">
        <f t="shared" si="8"/>
        <v>500</v>
      </c>
      <c r="N714" s="2">
        <f>'Disinfection '!$B$4*60*60*24</f>
        <v>4320000</v>
      </c>
      <c r="O714" s="2">
        <f>E714/(Pump!$B$6*60)</f>
        <v>1.500014392</v>
      </c>
      <c r="P714" s="4">
        <f t="shared" si="9"/>
        <v>5170344.125</v>
      </c>
    </row>
    <row r="715">
      <c r="A715" s="194">
        <v>42347.0</v>
      </c>
      <c r="B715" s="195">
        <v>4.8</v>
      </c>
      <c r="C715" s="9">
        <f t="shared" si="2"/>
        <v>0.48</v>
      </c>
      <c r="D715" s="108">
        <f t="shared" si="3"/>
        <v>480</v>
      </c>
      <c r="E715" s="108">
        <f>IF(D715&gt;Collectionstorage!$B$11,Collectionstorage!$B$11,D715)</f>
        <v>480</v>
      </c>
      <c r="F715" s="108">
        <f t="shared" si="4"/>
        <v>0.48</v>
      </c>
      <c r="G715" s="108">
        <f t="shared" si="11"/>
        <v>35.77</v>
      </c>
      <c r="H715" s="109">
        <f>F715*(1000*9.81*Collectionstorage!$G$11+Collectionstorage!$G$13*Flowrate!$F$10*1000/(2*0.02)*Pump!$B$5^2+10*1000/2*Pump!$B$5^2+Filtration!$B$6*Pump!$B$5)</f>
        <v>117551.5718</v>
      </c>
      <c r="I715" s="9">
        <f>(F715*(1000*9.81*Collectionstorage!$G$11+Collectionstorage!$G$13*Flowrate!$F$10*1000/(2*0.02)*Pump!$B$5^2+10*1000/2*Pump!$B$5^2+Filtration!$B$6*Pump!$B$5)) / 0.72</f>
        <v>163266.072</v>
      </c>
      <c r="J715" s="4">
        <f t="shared" si="5"/>
        <v>2.4</v>
      </c>
      <c r="K715" s="4">
        <f t="shared" si="6"/>
        <v>4800000</v>
      </c>
      <c r="L715" s="4">
        <f t="shared" si="7"/>
        <v>4.8</v>
      </c>
      <c r="M715">
        <f t="shared" si="8"/>
        <v>96</v>
      </c>
      <c r="N715" s="2">
        <f>'Disinfection '!$B$4*60*60*24</f>
        <v>4320000</v>
      </c>
      <c r="O715" s="2">
        <f>E715/(Pump!$B$6*60)</f>
        <v>0.2880027634</v>
      </c>
      <c r="P715" s="4">
        <f t="shared" si="9"/>
        <v>4483266.072</v>
      </c>
    </row>
    <row r="716">
      <c r="A716" s="194">
        <v>42348.0</v>
      </c>
      <c r="B716" s="195">
        <v>12.2</v>
      </c>
      <c r="C716" s="9">
        <f t="shared" si="2"/>
        <v>1.22</v>
      </c>
      <c r="D716" s="108">
        <f t="shared" si="3"/>
        <v>1220</v>
      </c>
      <c r="E716" s="108">
        <f>IF(D716&gt;Collectionstorage!$B$11,Collectionstorage!$B$11,D716)</f>
        <v>1220</v>
      </c>
      <c r="F716" s="108">
        <f t="shared" si="4"/>
        <v>1.22</v>
      </c>
      <c r="G716" s="108">
        <f t="shared" si="11"/>
        <v>36.46</v>
      </c>
      <c r="H716" s="109">
        <f>F716*(1000*9.81*Collectionstorage!$G$11+Collectionstorage!$G$13*Flowrate!$F$10*1000/(2*0.02)*Pump!$B$5^2+10*1000/2*Pump!$B$5^2+Filtration!$B$6*Pump!$B$5)</f>
        <v>298776.9118</v>
      </c>
      <c r="I716" s="9">
        <f>(F716*(1000*9.81*Collectionstorage!$G$11+Collectionstorage!$G$13*Flowrate!$F$10*1000/(2*0.02)*Pump!$B$5^2+10*1000/2*Pump!$B$5^2+Filtration!$B$6*Pump!$B$5)) / 0.72</f>
        <v>414967.933</v>
      </c>
      <c r="J716" s="4">
        <f t="shared" si="5"/>
        <v>6.1</v>
      </c>
      <c r="K716" s="4">
        <f t="shared" si="6"/>
        <v>12200000</v>
      </c>
      <c r="L716" s="4">
        <f t="shared" si="7"/>
        <v>12.2</v>
      </c>
      <c r="M716">
        <f t="shared" si="8"/>
        <v>244</v>
      </c>
      <c r="N716" s="2">
        <f>'Disinfection '!$B$4*60*60*24</f>
        <v>4320000</v>
      </c>
      <c r="O716" s="2">
        <f>E716/(Pump!$B$6*60)</f>
        <v>0.7320070235</v>
      </c>
      <c r="P716" s="4">
        <f t="shared" si="9"/>
        <v>4734967.933</v>
      </c>
    </row>
    <row r="717">
      <c r="A717" s="194">
        <v>42349.0</v>
      </c>
      <c r="B717" s="195">
        <v>3.4</v>
      </c>
      <c r="C717" s="9">
        <f t="shared" si="2"/>
        <v>0.34</v>
      </c>
      <c r="D717" s="108">
        <f t="shared" si="3"/>
        <v>340</v>
      </c>
      <c r="E717" s="108">
        <f>IF(D717&gt;Collectionstorage!$B$11,Collectionstorage!$B$11,D717)</f>
        <v>340</v>
      </c>
      <c r="F717" s="108">
        <f t="shared" si="4"/>
        <v>0.34</v>
      </c>
      <c r="G717" s="108">
        <f t="shared" si="11"/>
        <v>36.27</v>
      </c>
      <c r="H717" s="109">
        <f>F717*(1000*9.81*Collectionstorage!$G$11+Collectionstorage!$G$13*Flowrate!$F$10*1000/(2*0.02)*Pump!$B$5^2+10*1000/2*Pump!$B$5^2+Filtration!$B$6*Pump!$B$5)</f>
        <v>83265.69673</v>
      </c>
      <c r="I717" s="9">
        <f>(F717*(1000*9.81*Collectionstorage!$G$11+Collectionstorage!$G$13*Flowrate!$F$10*1000/(2*0.02)*Pump!$B$5^2+10*1000/2*Pump!$B$5^2+Filtration!$B$6*Pump!$B$5)) / 0.72</f>
        <v>115646.801</v>
      </c>
      <c r="J717" s="4">
        <f t="shared" si="5"/>
        <v>1.7</v>
      </c>
      <c r="K717" s="4">
        <f t="shared" si="6"/>
        <v>3400000</v>
      </c>
      <c r="L717" s="4">
        <f t="shared" si="7"/>
        <v>3.4</v>
      </c>
      <c r="M717">
        <f t="shared" si="8"/>
        <v>68</v>
      </c>
      <c r="N717" s="2">
        <f>'Disinfection '!$B$4*60*60*24</f>
        <v>4320000</v>
      </c>
      <c r="O717" s="2">
        <f>E717/(Pump!$B$6*60)</f>
        <v>0.2040019574</v>
      </c>
      <c r="P717" s="4">
        <f t="shared" si="9"/>
        <v>4435646.801</v>
      </c>
    </row>
    <row r="718">
      <c r="A718" s="194">
        <v>42350.0</v>
      </c>
      <c r="B718" s="195">
        <v>23.8</v>
      </c>
      <c r="C718" s="9">
        <f t="shared" si="2"/>
        <v>2.38</v>
      </c>
      <c r="D718" s="108">
        <f t="shared" si="3"/>
        <v>2380</v>
      </c>
      <c r="E718" s="108">
        <f>IF(D718&gt;Collectionstorage!$B$11,Collectionstorage!$B$11,D718)</f>
        <v>2380</v>
      </c>
      <c r="F718" s="108">
        <f t="shared" si="4"/>
        <v>2.38</v>
      </c>
      <c r="G718" s="108">
        <f t="shared" si="11"/>
        <v>38.12</v>
      </c>
      <c r="H718" s="109">
        <f>F718*(1000*9.81*Collectionstorage!$G$11+Collectionstorage!$G$13*Flowrate!$F$10*1000/(2*0.02)*Pump!$B$5^2+10*1000/2*Pump!$B$5^2+Filtration!$B$6*Pump!$B$5)</f>
        <v>582859.8771</v>
      </c>
      <c r="I718" s="9">
        <f>(F718*(1000*9.81*Collectionstorage!$G$11+Collectionstorage!$G$13*Flowrate!$F$10*1000/(2*0.02)*Pump!$B$5^2+10*1000/2*Pump!$B$5^2+Filtration!$B$6*Pump!$B$5)) / 0.72</f>
        <v>809527.6071</v>
      </c>
      <c r="J718" s="4">
        <f t="shared" si="5"/>
        <v>11.9</v>
      </c>
      <c r="K718" s="4">
        <f t="shared" si="6"/>
        <v>23800000</v>
      </c>
      <c r="L718" s="4">
        <f t="shared" si="7"/>
        <v>23.8</v>
      </c>
      <c r="M718">
        <f t="shared" si="8"/>
        <v>476</v>
      </c>
      <c r="N718" s="2">
        <f>'Disinfection '!$B$4*60*60*24</f>
        <v>4320000</v>
      </c>
      <c r="O718" s="2">
        <f>E718/(Pump!$B$6*60)</f>
        <v>1.428013702</v>
      </c>
      <c r="P718" s="4">
        <f t="shared" si="9"/>
        <v>5129527.607</v>
      </c>
    </row>
    <row r="719">
      <c r="A719" s="194">
        <v>42351.0</v>
      </c>
      <c r="B719" s="195">
        <v>0.0</v>
      </c>
      <c r="C719" s="9">
        <f t="shared" si="2"/>
        <v>0</v>
      </c>
      <c r="D719" s="108">
        <f t="shared" si="3"/>
        <v>0</v>
      </c>
      <c r="E719" s="108">
        <f>IF(D719&gt;Collectionstorage!$B$11,Collectionstorage!$B$11,D719)</f>
        <v>0</v>
      </c>
      <c r="F719" s="108">
        <f t="shared" si="4"/>
        <v>0</v>
      </c>
      <c r="G719" s="108">
        <f t="shared" si="11"/>
        <v>37.59</v>
      </c>
      <c r="H719" s="109">
        <f>F719*(1000*9.81*Collectionstorage!$G$11+Collectionstorage!$G$13*Flowrate!$F$10*1000/(2*0.02)*Pump!$B$5^2+10*1000/2*Pump!$B$5^2+Filtration!$B$6*Pump!$B$5)</f>
        <v>0</v>
      </c>
      <c r="I719" s="9">
        <f>(F719*(1000*9.81*Collectionstorage!$G$11+Collectionstorage!$G$13*Flowrate!$F$10*1000/(2*0.02)*Pump!$B$5^2+10*1000/2*Pump!$B$5^2+Filtration!$B$6*Pump!$B$5)) / 0.72</f>
        <v>0</v>
      </c>
      <c r="J719" s="4">
        <f t="shared" si="5"/>
        <v>0</v>
      </c>
      <c r="K719" s="4">
        <f t="shared" si="6"/>
        <v>0</v>
      </c>
      <c r="L719" s="4">
        <f t="shared" si="7"/>
        <v>0</v>
      </c>
      <c r="M719">
        <f t="shared" si="8"/>
        <v>0</v>
      </c>
      <c r="N719" s="2">
        <f>'Disinfection '!$B$4*60*60*24</f>
        <v>4320000</v>
      </c>
      <c r="O719" s="2">
        <f>E719/(Pump!$B$6*60)</f>
        <v>0</v>
      </c>
      <c r="P719" s="4">
        <f t="shared" si="9"/>
        <v>4320000</v>
      </c>
    </row>
    <row r="720">
      <c r="A720" s="194">
        <v>42352.0</v>
      </c>
      <c r="B720" s="195">
        <v>2.4</v>
      </c>
      <c r="C720" s="9">
        <f t="shared" si="2"/>
        <v>0.24</v>
      </c>
      <c r="D720" s="108">
        <f t="shared" si="3"/>
        <v>240</v>
      </c>
      <c r="E720" s="108">
        <f>IF(D720&gt;Collectionstorage!$B$11,Collectionstorage!$B$11,D720)</f>
        <v>240</v>
      </c>
      <c r="F720" s="108">
        <f t="shared" si="4"/>
        <v>0.24</v>
      </c>
      <c r="G720" s="108">
        <f t="shared" si="11"/>
        <v>37.3</v>
      </c>
      <c r="H720" s="109">
        <f>F720*(1000*9.81*Collectionstorage!$G$11+Collectionstorage!$G$13*Flowrate!$F$10*1000/(2*0.02)*Pump!$B$5^2+10*1000/2*Pump!$B$5^2+Filtration!$B$6*Pump!$B$5)</f>
        <v>58775.78592</v>
      </c>
      <c r="I720" s="9">
        <f>(F720*(1000*9.81*Collectionstorage!$G$11+Collectionstorage!$G$13*Flowrate!$F$10*1000/(2*0.02)*Pump!$B$5^2+10*1000/2*Pump!$B$5^2+Filtration!$B$6*Pump!$B$5)) / 0.72</f>
        <v>81633.03601</v>
      </c>
      <c r="J720" s="4">
        <f t="shared" si="5"/>
        <v>1.2</v>
      </c>
      <c r="K720" s="4">
        <f t="shared" si="6"/>
        <v>2400000</v>
      </c>
      <c r="L720" s="4">
        <f t="shared" si="7"/>
        <v>2.4</v>
      </c>
      <c r="M720">
        <f t="shared" si="8"/>
        <v>48</v>
      </c>
      <c r="N720" s="2">
        <f>'Disinfection '!$B$4*60*60*24</f>
        <v>4320000</v>
      </c>
      <c r="O720" s="2">
        <f>E720/(Pump!$B$6*60)</f>
        <v>0.1440013817</v>
      </c>
      <c r="P720" s="4">
        <f t="shared" si="9"/>
        <v>4401633.036</v>
      </c>
    </row>
    <row r="721">
      <c r="A721" s="194">
        <v>42353.0</v>
      </c>
      <c r="B721" s="195">
        <v>3.0</v>
      </c>
      <c r="C721" s="9">
        <f t="shared" si="2"/>
        <v>0.3</v>
      </c>
      <c r="D721" s="108">
        <f t="shared" si="3"/>
        <v>300</v>
      </c>
      <c r="E721" s="108">
        <f>IF(D721&gt;Collectionstorage!$B$11,Collectionstorage!$B$11,D721)</f>
        <v>300</v>
      </c>
      <c r="F721" s="108">
        <f t="shared" si="4"/>
        <v>0.3</v>
      </c>
      <c r="G721" s="108">
        <f t="shared" si="11"/>
        <v>37.07</v>
      </c>
      <c r="H721" s="109">
        <f>F721*(1000*9.81*Collectionstorage!$G$11+Collectionstorage!$G$13*Flowrate!$F$10*1000/(2*0.02)*Pump!$B$5^2+10*1000/2*Pump!$B$5^2+Filtration!$B$6*Pump!$B$5)</f>
        <v>73469.73241</v>
      </c>
      <c r="I721" s="9">
        <f>(F721*(1000*9.81*Collectionstorage!$G$11+Collectionstorage!$G$13*Flowrate!$F$10*1000/(2*0.02)*Pump!$B$5^2+10*1000/2*Pump!$B$5^2+Filtration!$B$6*Pump!$B$5)) / 0.72</f>
        <v>102041.295</v>
      </c>
      <c r="J721" s="4">
        <f t="shared" si="5"/>
        <v>1.5</v>
      </c>
      <c r="K721" s="4">
        <f t="shared" si="6"/>
        <v>3000000</v>
      </c>
      <c r="L721" s="4">
        <f t="shared" si="7"/>
        <v>3</v>
      </c>
      <c r="M721">
        <f t="shared" si="8"/>
        <v>60</v>
      </c>
      <c r="N721" s="2">
        <f>'Disinfection '!$B$4*60*60*24</f>
        <v>4320000</v>
      </c>
      <c r="O721" s="2">
        <f>E721/(Pump!$B$6*60)</f>
        <v>0.1800017271</v>
      </c>
      <c r="P721" s="4">
        <f t="shared" si="9"/>
        <v>4422041.295</v>
      </c>
    </row>
    <row r="722">
      <c r="A722" s="194">
        <v>42354.0</v>
      </c>
      <c r="B722" s="195">
        <v>2.2</v>
      </c>
      <c r="C722" s="9">
        <f t="shared" si="2"/>
        <v>0.22</v>
      </c>
      <c r="D722" s="108">
        <f t="shared" si="3"/>
        <v>220</v>
      </c>
      <c r="E722" s="108">
        <f>IF(D722&gt;Collectionstorage!$B$11,Collectionstorage!$B$11,D722)</f>
        <v>220</v>
      </c>
      <c r="F722" s="108">
        <f t="shared" si="4"/>
        <v>0.22</v>
      </c>
      <c r="G722" s="108">
        <f t="shared" si="11"/>
        <v>36.76</v>
      </c>
      <c r="H722" s="109">
        <f>F722*(1000*9.81*Collectionstorage!$G$11+Collectionstorage!$G$13*Flowrate!$F$10*1000/(2*0.02)*Pump!$B$5^2+10*1000/2*Pump!$B$5^2+Filtration!$B$6*Pump!$B$5)</f>
        <v>53877.80376</v>
      </c>
      <c r="I722" s="9">
        <f>(F722*(1000*9.81*Collectionstorage!$G$11+Collectionstorage!$G$13*Flowrate!$F$10*1000/(2*0.02)*Pump!$B$5^2+10*1000/2*Pump!$B$5^2+Filtration!$B$6*Pump!$B$5)) / 0.72</f>
        <v>74830.28301</v>
      </c>
      <c r="J722" s="4">
        <f t="shared" si="5"/>
        <v>1.1</v>
      </c>
      <c r="K722" s="4">
        <f t="shared" si="6"/>
        <v>2200000</v>
      </c>
      <c r="L722" s="4">
        <f t="shared" si="7"/>
        <v>2.2</v>
      </c>
      <c r="M722">
        <f t="shared" si="8"/>
        <v>44</v>
      </c>
      <c r="N722" s="2">
        <f>'Disinfection '!$B$4*60*60*24</f>
        <v>4320000</v>
      </c>
      <c r="O722" s="2">
        <f>E722/(Pump!$B$6*60)</f>
        <v>0.1320012665</v>
      </c>
      <c r="P722" s="4">
        <f t="shared" si="9"/>
        <v>4394830.283</v>
      </c>
    </row>
    <row r="723">
      <c r="A723" s="194">
        <v>42355.0</v>
      </c>
      <c r="B723" s="195">
        <v>21.8</v>
      </c>
      <c r="C723" s="9">
        <f t="shared" si="2"/>
        <v>2.18</v>
      </c>
      <c r="D723" s="108">
        <f t="shared" si="3"/>
        <v>2180</v>
      </c>
      <c r="E723" s="108">
        <f>IF(D723&gt;Collectionstorage!$B$11,Collectionstorage!$B$11,D723)</f>
        <v>2180</v>
      </c>
      <c r="F723" s="108">
        <f t="shared" si="4"/>
        <v>2.18</v>
      </c>
      <c r="G723" s="108">
        <f t="shared" si="11"/>
        <v>38.41</v>
      </c>
      <c r="H723" s="109">
        <f>F723*(1000*9.81*Collectionstorage!$G$11+Collectionstorage!$G$13*Flowrate!$F$10*1000/(2*0.02)*Pump!$B$5^2+10*1000/2*Pump!$B$5^2+Filtration!$B$6*Pump!$B$5)</f>
        <v>533880.0555</v>
      </c>
      <c r="I723" s="9">
        <f>(F723*(1000*9.81*Collectionstorage!$G$11+Collectionstorage!$G$13*Flowrate!$F$10*1000/(2*0.02)*Pump!$B$5^2+10*1000/2*Pump!$B$5^2+Filtration!$B$6*Pump!$B$5)) / 0.72</f>
        <v>741500.0771</v>
      </c>
      <c r="J723" s="4">
        <f t="shared" si="5"/>
        <v>10.9</v>
      </c>
      <c r="K723" s="4">
        <f t="shared" si="6"/>
        <v>21800000</v>
      </c>
      <c r="L723" s="4">
        <f t="shared" si="7"/>
        <v>21.8</v>
      </c>
      <c r="M723">
        <f t="shared" si="8"/>
        <v>436</v>
      </c>
      <c r="N723" s="2">
        <f>'Disinfection '!$B$4*60*60*24</f>
        <v>4320000</v>
      </c>
      <c r="O723" s="2">
        <f>E723/(Pump!$B$6*60)</f>
        <v>1.30801255</v>
      </c>
      <c r="P723" s="4">
        <f t="shared" si="9"/>
        <v>5061500.077</v>
      </c>
    </row>
    <row r="724">
      <c r="A724" s="194">
        <v>42356.0</v>
      </c>
      <c r="B724" s="195">
        <v>25.5</v>
      </c>
      <c r="C724" s="9">
        <f t="shared" si="2"/>
        <v>2.55</v>
      </c>
      <c r="D724" s="108">
        <f t="shared" si="3"/>
        <v>2550</v>
      </c>
      <c r="E724" s="108">
        <f>IF(D724&gt;Collectionstorage!$B$11,Collectionstorage!$B$11,D724)</f>
        <v>2500</v>
      </c>
      <c r="F724" s="108">
        <f t="shared" si="4"/>
        <v>2.5</v>
      </c>
      <c r="G724" s="108">
        <f t="shared" si="11"/>
        <v>40.38</v>
      </c>
      <c r="H724" s="109">
        <f>F724*(1000*9.81*Collectionstorage!$G$11+Collectionstorage!$G$13*Flowrate!$F$10*1000/(2*0.02)*Pump!$B$5^2+10*1000/2*Pump!$B$5^2+Filtration!$B$6*Pump!$B$5)</f>
        <v>612247.77</v>
      </c>
      <c r="I724" s="9">
        <f>(F724*(1000*9.81*Collectionstorage!$G$11+Collectionstorage!$G$13*Flowrate!$F$10*1000/(2*0.02)*Pump!$B$5^2+10*1000/2*Pump!$B$5^2+Filtration!$B$6*Pump!$B$5)) / 0.72</f>
        <v>850344.1251</v>
      </c>
      <c r="J724" s="4">
        <f t="shared" si="5"/>
        <v>12.5</v>
      </c>
      <c r="K724" s="4">
        <f t="shared" si="6"/>
        <v>25000000</v>
      </c>
      <c r="L724" s="4">
        <f t="shared" si="7"/>
        <v>25</v>
      </c>
      <c r="M724">
        <f t="shared" si="8"/>
        <v>500</v>
      </c>
      <c r="N724" s="2">
        <f>'Disinfection '!$B$4*60*60*24</f>
        <v>4320000</v>
      </c>
      <c r="O724" s="2">
        <f>E724/(Pump!$B$6*60)</f>
        <v>1.500014392</v>
      </c>
      <c r="P724" s="4">
        <f t="shared" si="9"/>
        <v>5170344.125</v>
      </c>
    </row>
    <row r="725">
      <c r="A725" s="194">
        <v>42357.0</v>
      </c>
      <c r="B725" s="195">
        <v>31.8</v>
      </c>
      <c r="C725" s="9">
        <f t="shared" si="2"/>
        <v>3.18</v>
      </c>
      <c r="D725" s="108">
        <f t="shared" si="3"/>
        <v>3180</v>
      </c>
      <c r="E725" s="108">
        <f>IF(D725&gt;Collectionstorage!$B$11,Collectionstorage!$B$11,D725)</f>
        <v>2500</v>
      </c>
      <c r="F725" s="108">
        <f t="shared" si="4"/>
        <v>2.5</v>
      </c>
      <c r="G725" s="108">
        <f t="shared" si="11"/>
        <v>42.35</v>
      </c>
      <c r="H725" s="109">
        <f>F725*(1000*9.81*Collectionstorage!$G$11+Collectionstorage!$G$13*Flowrate!$F$10*1000/(2*0.02)*Pump!$B$5^2+10*1000/2*Pump!$B$5^2+Filtration!$B$6*Pump!$B$5)</f>
        <v>612247.77</v>
      </c>
      <c r="I725" s="9">
        <f>(F725*(1000*9.81*Collectionstorage!$G$11+Collectionstorage!$G$13*Flowrate!$F$10*1000/(2*0.02)*Pump!$B$5^2+10*1000/2*Pump!$B$5^2+Filtration!$B$6*Pump!$B$5)) / 0.72</f>
        <v>850344.1251</v>
      </c>
      <c r="J725" s="4">
        <f t="shared" si="5"/>
        <v>12.5</v>
      </c>
      <c r="K725" s="4">
        <f t="shared" si="6"/>
        <v>25000000</v>
      </c>
      <c r="L725" s="4">
        <f t="shared" si="7"/>
        <v>25</v>
      </c>
      <c r="M725">
        <f t="shared" si="8"/>
        <v>500</v>
      </c>
      <c r="N725" s="2">
        <f>'Disinfection '!$B$4*60*60*24</f>
        <v>4320000</v>
      </c>
      <c r="O725" s="2">
        <f>E725/(Pump!$B$6*60)</f>
        <v>1.500014392</v>
      </c>
      <c r="P725" s="4">
        <f t="shared" si="9"/>
        <v>5170344.125</v>
      </c>
    </row>
    <row r="726">
      <c r="A726" s="194">
        <v>42358.0</v>
      </c>
      <c r="B726" s="195">
        <v>22.6</v>
      </c>
      <c r="C726" s="9">
        <f t="shared" si="2"/>
        <v>2.26</v>
      </c>
      <c r="D726" s="108">
        <f t="shared" si="3"/>
        <v>2260</v>
      </c>
      <c r="E726" s="108">
        <f>IF(D726&gt;Collectionstorage!$B$11,Collectionstorage!$B$11,D726)</f>
        <v>2260</v>
      </c>
      <c r="F726" s="108">
        <f t="shared" si="4"/>
        <v>2.26</v>
      </c>
      <c r="G726" s="108">
        <f t="shared" si="11"/>
        <v>44.08</v>
      </c>
      <c r="H726" s="109">
        <f>F726*(1000*9.81*Collectionstorage!$G$11+Collectionstorage!$G$13*Flowrate!$F$10*1000/(2*0.02)*Pump!$B$5^2+10*1000/2*Pump!$B$5^2+Filtration!$B$6*Pump!$B$5)</f>
        <v>553471.9841</v>
      </c>
      <c r="I726" s="9">
        <f>(F726*(1000*9.81*Collectionstorage!$G$11+Collectionstorage!$G$13*Flowrate!$F$10*1000/(2*0.02)*Pump!$B$5^2+10*1000/2*Pump!$B$5^2+Filtration!$B$6*Pump!$B$5)) / 0.72</f>
        <v>768711.0891</v>
      </c>
      <c r="J726" s="4">
        <f t="shared" si="5"/>
        <v>11.3</v>
      </c>
      <c r="K726" s="4">
        <f t="shared" si="6"/>
        <v>22600000</v>
      </c>
      <c r="L726" s="4">
        <f t="shared" si="7"/>
        <v>22.6</v>
      </c>
      <c r="M726">
        <f t="shared" si="8"/>
        <v>452</v>
      </c>
      <c r="N726" s="2">
        <f>'Disinfection '!$B$4*60*60*24</f>
        <v>4320000</v>
      </c>
      <c r="O726" s="2">
        <f>E726/(Pump!$B$6*60)</f>
        <v>1.356013011</v>
      </c>
      <c r="P726" s="4">
        <f t="shared" si="9"/>
        <v>5088711.089</v>
      </c>
    </row>
    <row r="727">
      <c r="A727" s="194">
        <v>42359.0</v>
      </c>
      <c r="B727" s="195">
        <v>9.0</v>
      </c>
      <c r="C727" s="9">
        <f t="shared" si="2"/>
        <v>0.9</v>
      </c>
      <c r="D727" s="108">
        <f t="shared" si="3"/>
        <v>900</v>
      </c>
      <c r="E727" s="108">
        <f>IF(D727&gt;Collectionstorage!$B$11,Collectionstorage!$B$11,D727)</f>
        <v>900</v>
      </c>
      <c r="F727" s="108">
        <f t="shared" si="4"/>
        <v>0.9</v>
      </c>
      <c r="G727" s="108">
        <f t="shared" si="11"/>
        <v>44.45</v>
      </c>
      <c r="H727" s="109">
        <f>F727*(1000*9.81*Collectionstorage!$G$11+Collectionstorage!$G$13*Flowrate!$F$10*1000/(2*0.02)*Pump!$B$5^2+10*1000/2*Pump!$B$5^2+Filtration!$B$6*Pump!$B$5)</f>
        <v>220409.1972</v>
      </c>
      <c r="I727" s="9">
        <f>(F727*(1000*9.81*Collectionstorage!$G$11+Collectionstorage!$G$13*Flowrate!$F$10*1000/(2*0.02)*Pump!$B$5^2+10*1000/2*Pump!$B$5^2+Filtration!$B$6*Pump!$B$5)) / 0.72</f>
        <v>306123.885</v>
      </c>
      <c r="J727" s="4">
        <f t="shared" si="5"/>
        <v>4.5</v>
      </c>
      <c r="K727" s="4">
        <f t="shared" si="6"/>
        <v>9000000</v>
      </c>
      <c r="L727" s="4">
        <f t="shared" si="7"/>
        <v>9</v>
      </c>
      <c r="M727">
        <f t="shared" si="8"/>
        <v>180</v>
      </c>
      <c r="N727" s="2">
        <f>'Disinfection '!$B$4*60*60*24</f>
        <v>4320000</v>
      </c>
      <c r="O727" s="2">
        <f>E727/(Pump!$B$6*60)</f>
        <v>0.5400051813</v>
      </c>
      <c r="P727" s="4">
        <f t="shared" si="9"/>
        <v>4626123.885</v>
      </c>
    </row>
    <row r="728">
      <c r="A728" s="194">
        <v>42360.0</v>
      </c>
      <c r="B728" s="195">
        <v>35.8</v>
      </c>
      <c r="C728" s="9">
        <f t="shared" si="2"/>
        <v>3.58</v>
      </c>
      <c r="D728" s="108">
        <f t="shared" si="3"/>
        <v>3580</v>
      </c>
      <c r="E728" s="108">
        <f>IF(D728&gt;Collectionstorage!$B$11,Collectionstorage!$B$11,D728)</f>
        <v>2500</v>
      </c>
      <c r="F728" s="108">
        <f t="shared" si="4"/>
        <v>2.5</v>
      </c>
      <c r="G728" s="108">
        <f t="shared" si="11"/>
        <v>46.42</v>
      </c>
      <c r="H728" s="109">
        <f>F728*(1000*9.81*Collectionstorage!$G$11+Collectionstorage!$G$13*Flowrate!$F$10*1000/(2*0.02)*Pump!$B$5^2+10*1000/2*Pump!$B$5^2+Filtration!$B$6*Pump!$B$5)</f>
        <v>612247.77</v>
      </c>
      <c r="I728" s="9">
        <f>(F728*(1000*9.81*Collectionstorage!$G$11+Collectionstorage!$G$13*Flowrate!$F$10*1000/(2*0.02)*Pump!$B$5^2+10*1000/2*Pump!$B$5^2+Filtration!$B$6*Pump!$B$5)) / 0.72</f>
        <v>850344.1251</v>
      </c>
      <c r="J728" s="4">
        <f t="shared" si="5"/>
        <v>12.5</v>
      </c>
      <c r="K728" s="4">
        <f t="shared" si="6"/>
        <v>25000000</v>
      </c>
      <c r="L728" s="4">
        <f t="shared" si="7"/>
        <v>25</v>
      </c>
      <c r="M728">
        <f t="shared" si="8"/>
        <v>500</v>
      </c>
      <c r="N728" s="2">
        <f>'Disinfection '!$B$4*60*60*24</f>
        <v>4320000</v>
      </c>
      <c r="O728" s="2">
        <f>E728/(Pump!$B$6*60)</f>
        <v>1.500014392</v>
      </c>
      <c r="P728" s="4">
        <f t="shared" si="9"/>
        <v>5170344.125</v>
      </c>
    </row>
    <row r="729">
      <c r="A729" s="194">
        <v>42361.0</v>
      </c>
      <c r="B729" s="195">
        <v>9.4</v>
      </c>
      <c r="C729" s="9">
        <f t="shared" si="2"/>
        <v>0.94</v>
      </c>
      <c r="D729" s="108">
        <f t="shared" si="3"/>
        <v>940</v>
      </c>
      <c r="E729" s="108">
        <f>IF(D729&gt;Collectionstorage!$B$11,Collectionstorage!$B$11,D729)</f>
        <v>940</v>
      </c>
      <c r="F729" s="108">
        <f t="shared" si="4"/>
        <v>0.94</v>
      </c>
      <c r="G729" s="108">
        <f t="shared" si="11"/>
        <v>46.83</v>
      </c>
      <c r="H729" s="109">
        <f>F729*(1000*9.81*Collectionstorage!$G$11+Collectionstorage!$G$13*Flowrate!$F$10*1000/(2*0.02)*Pump!$B$5^2+10*1000/2*Pump!$B$5^2+Filtration!$B$6*Pump!$B$5)</f>
        <v>230205.1615</v>
      </c>
      <c r="I729" s="9">
        <f>(F729*(1000*9.81*Collectionstorage!$G$11+Collectionstorage!$G$13*Flowrate!$F$10*1000/(2*0.02)*Pump!$B$5^2+10*1000/2*Pump!$B$5^2+Filtration!$B$6*Pump!$B$5)) / 0.72</f>
        <v>319729.391</v>
      </c>
      <c r="J729" s="4">
        <f t="shared" si="5"/>
        <v>4.7</v>
      </c>
      <c r="K729" s="4">
        <f t="shared" si="6"/>
        <v>9400000</v>
      </c>
      <c r="L729" s="4">
        <f t="shared" si="7"/>
        <v>9.4</v>
      </c>
      <c r="M729">
        <f t="shared" si="8"/>
        <v>188</v>
      </c>
      <c r="N729" s="2">
        <f>'Disinfection '!$B$4*60*60*24</f>
        <v>4320000</v>
      </c>
      <c r="O729" s="2">
        <f>E729/(Pump!$B$6*60)</f>
        <v>0.5640054116</v>
      </c>
      <c r="P729" s="4">
        <f t="shared" si="9"/>
        <v>4639729.391</v>
      </c>
    </row>
    <row r="730">
      <c r="A730" s="194">
        <v>42362.0</v>
      </c>
      <c r="B730" s="195">
        <v>0.0</v>
      </c>
      <c r="C730" s="9">
        <f t="shared" si="2"/>
        <v>0</v>
      </c>
      <c r="D730" s="108">
        <f t="shared" si="3"/>
        <v>0</v>
      </c>
      <c r="E730" s="108">
        <f>IF(D730&gt;Collectionstorage!$B$11,Collectionstorage!$B$11,D730)</f>
        <v>0</v>
      </c>
      <c r="F730" s="108">
        <f t="shared" si="4"/>
        <v>0</v>
      </c>
      <c r="G730" s="108">
        <f t="shared" si="11"/>
        <v>46.3</v>
      </c>
      <c r="H730" s="109">
        <f>F730*(1000*9.81*Collectionstorage!$G$11+Collectionstorage!$G$13*Flowrate!$F$10*1000/(2*0.02)*Pump!$B$5^2+10*1000/2*Pump!$B$5^2+Filtration!$B$6*Pump!$B$5)</f>
        <v>0</v>
      </c>
      <c r="I730" s="9">
        <f>(F730*(1000*9.81*Collectionstorage!$G$11+Collectionstorage!$G$13*Flowrate!$F$10*1000/(2*0.02)*Pump!$B$5^2+10*1000/2*Pump!$B$5^2+Filtration!$B$6*Pump!$B$5)) / 0.72</f>
        <v>0</v>
      </c>
      <c r="J730" s="4">
        <f t="shared" si="5"/>
        <v>0</v>
      </c>
      <c r="K730" s="4">
        <f t="shared" si="6"/>
        <v>0</v>
      </c>
      <c r="L730" s="4">
        <f t="shared" si="7"/>
        <v>0</v>
      </c>
      <c r="M730">
        <f t="shared" si="8"/>
        <v>0</v>
      </c>
      <c r="N730" s="2">
        <f>'Disinfection '!$B$4*60*60*24</f>
        <v>4320000</v>
      </c>
      <c r="O730" s="2">
        <f>E730/(Pump!$B$6*60)</f>
        <v>0</v>
      </c>
      <c r="P730" s="4">
        <f t="shared" si="9"/>
        <v>4320000</v>
      </c>
    </row>
    <row r="731">
      <c r="A731" s="194">
        <v>42363.0</v>
      </c>
      <c r="B731" s="195">
        <v>0.0</v>
      </c>
      <c r="C731" s="9">
        <f t="shared" si="2"/>
        <v>0</v>
      </c>
      <c r="D731" s="108">
        <f t="shared" si="3"/>
        <v>0</v>
      </c>
      <c r="E731" s="108">
        <f>IF(D731&gt;Collectionstorage!$B$11,Collectionstorage!$B$11,D731)</f>
        <v>0</v>
      </c>
      <c r="F731" s="108">
        <f t="shared" si="4"/>
        <v>0</v>
      </c>
      <c r="G731" s="108">
        <f t="shared" si="11"/>
        <v>45.77</v>
      </c>
      <c r="H731" s="109">
        <f>F731*(1000*9.81*Collectionstorage!$G$11+Collectionstorage!$G$13*Flowrate!$F$10*1000/(2*0.02)*Pump!$B$5^2+10*1000/2*Pump!$B$5^2+Filtration!$B$6*Pump!$B$5)</f>
        <v>0</v>
      </c>
      <c r="I731" s="9">
        <f>(F731*(1000*9.81*Collectionstorage!$G$11+Collectionstorage!$G$13*Flowrate!$F$10*1000/(2*0.02)*Pump!$B$5^2+10*1000/2*Pump!$B$5^2+Filtration!$B$6*Pump!$B$5)) / 0.72</f>
        <v>0</v>
      </c>
      <c r="J731" s="4">
        <f t="shared" si="5"/>
        <v>0</v>
      </c>
      <c r="K731" s="4">
        <f t="shared" si="6"/>
        <v>0</v>
      </c>
      <c r="L731" s="4">
        <f t="shared" si="7"/>
        <v>0</v>
      </c>
      <c r="M731">
        <f t="shared" si="8"/>
        <v>0</v>
      </c>
      <c r="N731" s="2">
        <f>'Disinfection '!$B$4*60*60*24</f>
        <v>4320000</v>
      </c>
      <c r="O731" s="2">
        <f>E731/(Pump!$B$6*60)</f>
        <v>0</v>
      </c>
      <c r="P731" s="4">
        <f t="shared" si="9"/>
        <v>4320000</v>
      </c>
    </row>
    <row r="732">
      <c r="A732" s="194">
        <v>42364.0</v>
      </c>
      <c r="B732" s="195">
        <v>26.2</v>
      </c>
      <c r="C732" s="9">
        <f t="shared" si="2"/>
        <v>2.62</v>
      </c>
      <c r="D732" s="108">
        <f t="shared" si="3"/>
        <v>2620</v>
      </c>
      <c r="E732" s="108">
        <f>IF(D732&gt;Collectionstorage!$B$11,Collectionstorage!$B$11,D732)</f>
        <v>2500</v>
      </c>
      <c r="F732" s="108">
        <f t="shared" si="4"/>
        <v>2.5</v>
      </c>
      <c r="G732" s="108">
        <f t="shared" si="11"/>
        <v>47.74</v>
      </c>
      <c r="H732" s="109">
        <f>F732*(1000*9.81*Collectionstorage!$G$11+Collectionstorage!$G$13*Flowrate!$F$10*1000/(2*0.02)*Pump!$B$5^2+10*1000/2*Pump!$B$5^2+Filtration!$B$6*Pump!$B$5)</f>
        <v>612247.77</v>
      </c>
      <c r="I732" s="9">
        <f>(F732*(1000*9.81*Collectionstorage!$G$11+Collectionstorage!$G$13*Flowrate!$F$10*1000/(2*0.02)*Pump!$B$5^2+10*1000/2*Pump!$B$5^2+Filtration!$B$6*Pump!$B$5)) / 0.72</f>
        <v>850344.1251</v>
      </c>
      <c r="J732" s="4">
        <f t="shared" si="5"/>
        <v>12.5</v>
      </c>
      <c r="K732" s="4">
        <f t="shared" si="6"/>
        <v>25000000</v>
      </c>
      <c r="L732" s="4">
        <f t="shared" si="7"/>
        <v>25</v>
      </c>
      <c r="M732">
        <f t="shared" si="8"/>
        <v>500</v>
      </c>
      <c r="N732" s="2">
        <f>'Disinfection '!$B$4*60*60*24</f>
        <v>4320000</v>
      </c>
      <c r="O732" s="2">
        <f>E732/(Pump!$B$6*60)</f>
        <v>1.500014392</v>
      </c>
      <c r="P732" s="4">
        <f t="shared" si="9"/>
        <v>5170344.125</v>
      </c>
    </row>
    <row r="733">
      <c r="A733" s="194">
        <v>42365.0</v>
      </c>
      <c r="B733" s="195">
        <v>1.6</v>
      </c>
      <c r="C733" s="9">
        <f t="shared" si="2"/>
        <v>0.16</v>
      </c>
      <c r="D733" s="108">
        <f t="shared" si="3"/>
        <v>160</v>
      </c>
      <c r="E733" s="108">
        <f>IF(D733&gt;Collectionstorage!$B$11,Collectionstorage!$B$11,D733)</f>
        <v>160</v>
      </c>
      <c r="F733" s="108">
        <f t="shared" si="4"/>
        <v>0.16</v>
      </c>
      <c r="G733" s="108">
        <f t="shared" si="11"/>
        <v>47.37</v>
      </c>
      <c r="H733" s="109">
        <f>F733*(1000*9.81*Collectionstorage!$G$11+Collectionstorage!$G$13*Flowrate!$F$10*1000/(2*0.02)*Pump!$B$5^2+10*1000/2*Pump!$B$5^2+Filtration!$B$6*Pump!$B$5)</f>
        <v>39183.85728</v>
      </c>
      <c r="I733" s="9">
        <f>(F733*(1000*9.81*Collectionstorage!$G$11+Collectionstorage!$G$13*Flowrate!$F$10*1000/(2*0.02)*Pump!$B$5^2+10*1000/2*Pump!$B$5^2+Filtration!$B$6*Pump!$B$5)) / 0.72</f>
        <v>54422.024</v>
      </c>
      <c r="J733" s="4">
        <f t="shared" si="5"/>
        <v>0.8</v>
      </c>
      <c r="K733" s="4">
        <f t="shared" si="6"/>
        <v>1600000</v>
      </c>
      <c r="L733" s="4">
        <f t="shared" si="7"/>
        <v>1.6</v>
      </c>
      <c r="M733">
        <f t="shared" si="8"/>
        <v>32</v>
      </c>
      <c r="N733" s="2">
        <f>'Disinfection '!$B$4*60*60*24</f>
        <v>4320000</v>
      </c>
      <c r="O733" s="2">
        <f>E733/(Pump!$B$6*60)</f>
        <v>0.09600092112</v>
      </c>
      <c r="P733" s="4">
        <f t="shared" si="9"/>
        <v>4374422.024</v>
      </c>
    </row>
    <row r="734">
      <c r="A734" s="194">
        <v>42366.0</v>
      </c>
      <c r="B734" s="195">
        <v>0.2</v>
      </c>
      <c r="C734" s="9">
        <f t="shared" si="2"/>
        <v>0.02</v>
      </c>
      <c r="D734" s="108">
        <f t="shared" si="3"/>
        <v>20</v>
      </c>
      <c r="E734" s="108">
        <f>IF(D734&gt;Collectionstorage!$B$11,Collectionstorage!$B$11,D734)</f>
        <v>20</v>
      </c>
      <c r="F734" s="108">
        <f t="shared" si="4"/>
        <v>0.02</v>
      </c>
      <c r="G734" s="108">
        <f t="shared" si="11"/>
        <v>46.86</v>
      </c>
      <c r="H734" s="109">
        <f>F734*(1000*9.81*Collectionstorage!$G$11+Collectionstorage!$G$13*Flowrate!$F$10*1000/(2*0.02)*Pump!$B$5^2+10*1000/2*Pump!$B$5^2+Filtration!$B$6*Pump!$B$5)</f>
        <v>4897.98216</v>
      </c>
      <c r="I734" s="9">
        <f>(F734*(1000*9.81*Collectionstorage!$G$11+Collectionstorage!$G$13*Flowrate!$F$10*1000/(2*0.02)*Pump!$B$5^2+10*1000/2*Pump!$B$5^2+Filtration!$B$6*Pump!$B$5)) / 0.72</f>
        <v>6802.753001</v>
      </c>
      <c r="J734" s="4">
        <f t="shared" si="5"/>
        <v>0.1</v>
      </c>
      <c r="K734" s="4">
        <f t="shared" si="6"/>
        <v>200000</v>
      </c>
      <c r="L734" s="4">
        <f t="shared" si="7"/>
        <v>0.2</v>
      </c>
      <c r="M734">
        <f t="shared" si="8"/>
        <v>4</v>
      </c>
      <c r="N734" s="2">
        <f>'Disinfection '!$B$4*60*60*24</f>
        <v>4320000</v>
      </c>
      <c r="O734" s="2">
        <f>E734/(Pump!$B$6*60)</f>
        <v>0.01200011514</v>
      </c>
      <c r="P734" s="4">
        <f t="shared" si="9"/>
        <v>4326802.753</v>
      </c>
    </row>
    <row r="735">
      <c r="A735" s="194">
        <v>42367.0</v>
      </c>
      <c r="B735" s="195">
        <v>0.0</v>
      </c>
      <c r="C735" s="9">
        <f t="shared" si="2"/>
        <v>0</v>
      </c>
      <c r="D735" s="108">
        <f t="shared" si="3"/>
        <v>0</v>
      </c>
      <c r="E735" s="108">
        <f>IF(D735&gt;Collectionstorage!$B$11,Collectionstorage!$B$11,D735)</f>
        <v>0</v>
      </c>
      <c r="F735" s="108">
        <f t="shared" si="4"/>
        <v>0</v>
      </c>
      <c r="G735" s="108">
        <f t="shared" si="11"/>
        <v>46.33</v>
      </c>
      <c r="H735" s="109">
        <f>F735*(1000*9.81*Collectionstorage!$G$11+Collectionstorage!$G$13*Flowrate!$F$10*1000/(2*0.02)*Pump!$B$5^2+10*1000/2*Pump!$B$5^2+Filtration!$B$6*Pump!$B$5)</f>
        <v>0</v>
      </c>
      <c r="I735" s="9">
        <f>(F735*(1000*9.81*Collectionstorage!$G$11+Collectionstorage!$G$13*Flowrate!$F$10*1000/(2*0.02)*Pump!$B$5^2+10*1000/2*Pump!$B$5^2+Filtration!$B$6*Pump!$B$5)) / 0.72</f>
        <v>0</v>
      </c>
      <c r="J735" s="4">
        <f t="shared" si="5"/>
        <v>0</v>
      </c>
      <c r="K735" s="4">
        <f t="shared" si="6"/>
        <v>0</v>
      </c>
      <c r="L735" s="4">
        <f t="shared" si="7"/>
        <v>0</v>
      </c>
      <c r="M735">
        <f t="shared" si="8"/>
        <v>0</v>
      </c>
      <c r="N735" s="2">
        <f>'Disinfection '!$B$4*60*60*24</f>
        <v>4320000</v>
      </c>
      <c r="O735" s="2">
        <f>E735/(Pump!$B$6*60)</f>
        <v>0</v>
      </c>
      <c r="P735" s="4">
        <f t="shared" si="9"/>
        <v>4320000</v>
      </c>
    </row>
    <row r="736">
      <c r="A736" s="194">
        <v>42368.0</v>
      </c>
      <c r="B736" s="195">
        <v>0.0</v>
      </c>
      <c r="C736" s="9">
        <f t="shared" si="2"/>
        <v>0</v>
      </c>
      <c r="D736" s="108">
        <f t="shared" si="3"/>
        <v>0</v>
      </c>
      <c r="E736" s="108">
        <f>IF(D736&gt;Collectionstorage!$B$11,Collectionstorage!$B$11,D736)</f>
        <v>0</v>
      </c>
      <c r="F736" s="108">
        <f t="shared" si="4"/>
        <v>0</v>
      </c>
      <c r="G736" s="108">
        <f t="shared" si="11"/>
        <v>45.8</v>
      </c>
      <c r="H736" s="109">
        <f>F736*(1000*9.81*Collectionstorage!$G$11+Collectionstorage!$G$13*Flowrate!$F$10*1000/(2*0.02)*Pump!$B$5^2+10*1000/2*Pump!$B$5^2+Filtration!$B$6*Pump!$B$5)</f>
        <v>0</v>
      </c>
      <c r="I736" s="9">
        <f>(F736*(1000*9.81*Collectionstorage!$G$11+Collectionstorage!$G$13*Flowrate!$F$10*1000/(2*0.02)*Pump!$B$5^2+10*1000/2*Pump!$B$5^2+Filtration!$B$6*Pump!$B$5)) / 0.72</f>
        <v>0</v>
      </c>
      <c r="J736" s="4">
        <f t="shared" si="5"/>
        <v>0</v>
      </c>
      <c r="K736" s="4">
        <f t="shared" si="6"/>
        <v>0</v>
      </c>
      <c r="L736" s="4">
        <f t="shared" si="7"/>
        <v>0</v>
      </c>
      <c r="M736">
        <f t="shared" si="8"/>
        <v>0</v>
      </c>
      <c r="N736" s="2">
        <f>'Disinfection '!$B$4*60*60*24</f>
        <v>4320000</v>
      </c>
      <c r="O736" s="2">
        <f>E736/(Pump!$B$6*60)</f>
        <v>0</v>
      </c>
      <c r="P736" s="4">
        <f t="shared" si="9"/>
        <v>4320000</v>
      </c>
    </row>
    <row r="737">
      <c r="A737" s="196">
        <v>42369.0</v>
      </c>
      <c r="B737" s="197">
        <v>0.0</v>
      </c>
      <c r="C737" s="198">
        <f t="shared" si="2"/>
        <v>0</v>
      </c>
      <c r="D737" s="199">
        <f t="shared" si="3"/>
        <v>0</v>
      </c>
      <c r="E737" s="199">
        <f>IF(D737&gt;Collectionstorage!$B$11,Collectionstorage!$B$11,D737)</f>
        <v>0</v>
      </c>
      <c r="F737" s="199">
        <f t="shared" si="4"/>
        <v>0</v>
      </c>
      <c r="G737" s="199">
        <f t="shared" si="11"/>
        <v>45.27</v>
      </c>
      <c r="H737" s="200">
        <f>F737*(1000*9.81*Collectionstorage!$G$11+Collectionstorage!$G$13*Flowrate!$F$10*1000/(2*0.02)*Pump!$B$5^2+10*1000/2*Pump!$B$5^2+Filtration!$B$6*Pump!$B$5)</f>
        <v>0</v>
      </c>
      <c r="I737" s="198">
        <f>(F737*(1000*9.81*Collectionstorage!$G$11+Collectionstorage!$G$13*Flowrate!$F$10*1000/(2*0.02)*Pump!$B$5^2+10*1000/2*Pump!$B$5^2+Filtration!$B$6*Pump!$B$5)) / 0.72</f>
        <v>0</v>
      </c>
      <c r="J737" s="201">
        <f t="shared" si="5"/>
        <v>0</v>
      </c>
      <c r="K737" s="201">
        <f t="shared" si="6"/>
        <v>0</v>
      </c>
      <c r="L737" s="201">
        <f t="shared" si="7"/>
        <v>0</v>
      </c>
      <c r="M737" s="41">
        <f t="shared" si="8"/>
        <v>0</v>
      </c>
      <c r="N737" s="48">
        <f>'Disinfection '!$B$4*60*60*24</f>
        <v>4320000</v>
      </c>
      <c r="O737" s="48">
        <f>E737/(Pump!$B$6*60)</f>
        <v>0</v>
      </c>
      <c r="P737" s="201">
        <f t="shared" si="9"/>
        <v>4320000</v>
      </c>
    </row>
    <row r="738">
      <c r="A738" s="194">
        <v>41275.0</v>
      </c>
      <c r="B738" s="195">
        <v>0.0</v>
      </c>
      <c r="C738" s="202">
        <f t="shared" si="2"/>
        <v>0</v>
      </c>
      <c r="D738" s="108">
        <f t="shared" si="3"/>
        <v>0</v>
      </c>
      <c r="E738" s="203">
        <f>IF(D738&gt;Collectionstorage!$B$11,Collectionstorage!$B$11,D738)</f>
        <v>0</v>
      </c>
      <c r="F738" s="203">
        <f t="shared" si="4"/>
        <v>0</v>
      </c>
      <c r="G738" s="203">
        <f t="shared" si="11"/>
        <v>44.74</v>
      </c>
      <c r="H738" s="109">
        <f>F738*(1000*9.81*Collectionstorage!$G$11+Collectionstorage!$G$13*Flowrate!$F$10*1000/(2*0.02)*Pump!$B$5^2+10*1000/2*Pump!$B$5^2+Filtration!$B$6*Pump!$B$5)</f>
        <v>0</v>
      </c>
      <c r="I738" s="202">
        <f>(F738*(1000*9.81*Collectionstorage!$G$11+Collectionstorage!$G$13*Flowrate!$F$10*1000/(2*0.02)*Pump!$B$5^2+10*1000/2*Pump!$B$5^2+Filtration!$B$6*Pump!$B$5)) / 0.72</f>
        <v>0</v>
      </c>
      <c r="J738" s="204">
        <f t="shared" si="5"/>
        <v>0</v>
      </c>
      <c r="K738" s="204">
        <f t="shared" si="6"/>
        <v>0</v>
      </c>
      <c r="L738" s="204">
        <f t="shared" si="7"/>
        <v>0</v>
      </c>
      <c r="M738" s="116">
        <f t="shared" si="8"/>
        <v>0</v>
      </c>
      <c r="N738" s="6">
        <f>'Disinfection '!$B$4*60*60*24</f>
        <v>4320000</v>
      </c>
      <c r="O738" s="6">
        <f>E738/(Pump!$B$6*60)</f>
        <v>0</v>
      </c>
      <c r="P738" s="204">
        <f t="shared" si="9"/>
        <v>4320000</v>
      </c>
    </row>
    <row r="739">
      <c r="A739" s="194">
        <v>41276.0</v>
      </c>
      <c r="B739" s="195">
        <v>0.0</v>
      </c>
      <c r="C739" s="202">
        <f t="shared" si="2"/>
        <v>0</v>
      </c>
      <c r="D739" s="108">
        <f t="shared" si="3"/>
        <v>0</v>
      </c>
      <c r="E739" s="203">
        <f>IF(D739&gt;Collectionstorage!$B$11,Collectionstorage!$B$11,D739)</f>
        <v>0</v>
      </c>
      <c r="F739" s="203">
        <f t="shared" si="4"/>
        <v>0</v>
      </c>
      <c r="G739" s="203">
        <f t="shared" si="11"/>
        <v>44.21</v>
      </c>
      <c r="H739" s="109">
        <f>F739*(1000*9.81*Collectionstorage!$G$11+Collectionstorage!$G$13*Flowrate!$F$10*1000/(2*0.02)*Pump!$B$5^2+10*1000/2*Pump!$B$5^2+Filtration!$B$6*Pump!$B$5)</f>
        <v>0</v>
      </c>
      <c r="I739" s="202">
        <f>(F739*(1000*9.81*Collectionstorage!$G$11+Collectionstorage!$G$13*Flowrate!$F$10*1000/(2*0.02)*Pump!$B$5^2+10*1000/2*Pump!$B$5^2+Filtration!$B$6*Pump!$B$5)) / 0.72</f>
        <v>0</v>
      </c>
      <c r="J739" s="204">
        <f t="shared" si="5"/>
        <v>0</v>
      </c>
      <c r="K739" s="204">
        <f t="shared" si="6"/>
        <v>0</v>
      </c>
      <c r="L739" s="204">
        <f t="shared" si="7"/>
        <v>0</v>
      </c>
      <c r="M739" s="116">
        <f t="shared" si="8"/>
        <v>0</v>
      </c>
      <c r="N739" s="6">
        <f>'Disinfection '!$B$4*60*60*24</f>
        <v>4320000</v>
      </c>
      <c r="O739" s="6">
        <f>E739/(Pump!$B$6*60)</f>
        <v>0</v>
      </c>
      <c r="P739" s="204">
        <f t="shared" si="9"/>
        <v>4320000</v>
      </c>
    </row>
    <row r="740">
      <c r="A740" s="194">
        <v>41277.0</v>
      </c>
      <c r="B740" s="195">
        <v>0.0</v>
      </c>
      <c r="C740" s="202">
        <f t="shared" si="2"/>
        <v>0</v>
      </c>
      <c r="D740" s="108">
        <f t="shared" si="3"/>
        <v>0</v>
      </c>
      <c r="E740" s="203">
        <f>IF(D740&gt;Collectionstorage!$B$11,Collectionstorage!$B$11,D740)</f>
        <v>0</v>
      </c>
      <c r="F740" s="203">
        <f t="shared" si="4"/>
        <v>0</v>
      </c>
      <c r="G740" s="203">
        <f t="shared" si="11"/>
        <v>43.68</v>
      </c>
      <c r="H740" s="109">
        <f>F740*(1000*9.81*Collectionstorage!$G$11+Collectionstorage!$G$13*Flowrate!$F$10*1000/(2*0.02)*Pump!$B$5^2+10*1000/2*Pump!$B$5^2+Filtration!$B$6*Pump!$B$5)</f>
        <v>0</v>
      </c>
      <c r="I740" s="202">
        <f>(F740*(1000*9.81*Collectionstorage!$G$11+Collectionstorage!$G$13*Flowrate!$F$10*1000/(2*0.02)*Pump!$B$5^2+10*1000/2*Pump!$B$5^2+Filtration!$B$6*Pump!$B$5)) / 0.72</f>
        <v>0</v>
      </c>
      <c r="J740" s="204">
        <f t="shared" si="5"/>
        <v>0</v>
      </c>
      <c r="K740" s="204">
        <f t="shared" si="6"/>
        <v>0</v>
      </c>
      <c r="L740" s="204">
        <f t="shared" si="7"/>
        <v>0</v>
      </c>
      <c r="M740" s="116">
        <f t="shared" si="8"/>
        <v>0</v>
      </c>
      <c r="N740" s="6">
        <f>'Disinfection '!$B$4*60*60*24</f>
        <v>4320000</v>
      </c>
      <c r="O740" s="6">
        <f>E740/(Pump!$B$6*60)</f>
        <v>0</v>
      </c>
      <c r="P740" s="204">
        <f t="shared" si="9"/>
        <v>4320000</v>
      </c>
    </row>
    <row r="741">
      <c r="A741" s="194">
        <v>41278.0</v>
      </c>
      <c r="B741" s="195">
        <v>0.0</v>
      </c>
      <c r="C741" s="202">
        <f t="shared" si="2"/>
        <v>0</v>
      </c>
      <c r="D741" s="108">
        <f t="shared" si="3"/>
        <v>0</v>
      </c>
      <c r="E741" s="203">
        <f>IF(D741&gt;Collectionstorage!$B$11,Collectionstorage!$B$11,D741)</f>
        <v>0</v>
      </c>
      <c r="F741" s="203">
        <f t="shared" si="4"/>
        <v>0</v>
      </c>
      <c r="G741" s="203">
        <f t="shared" si="11"/>
        <v>43.15</v>
      </c>
      <c r="H741" s="109">
        <f>F741*(1000*9.81*Collectionstorage!$G$11+Collectionstorage!$G$13*Flowrate!$F$10*1000/(2*0.02)*Pump!$B$5^2+10*1000/2*Pump!$B$5^2+Filtration!$B$6*Pump!$B$5)</f>
        <v>0</v>
      </c>
      <c r="I741" s="202">
        <f>(F741*(1000*9.81*Collectionstorage!$G$11+Collectionstorage!$G$13*Flowrate!$F$10*1000/(2*0.02)*Pump!$B$5^2+10*1000/2*Pump!$B$5^2+Filtration!$B$6*Pump!$B$5)) / 0.72</f>
        <v>0</v>
      </c>
      <c r="J741" s="204">
        <f t="shared" si="5"/>
        <v>0</v>
      </c>
      <c r="K741" s="204">
        <f t="shared" si="6"/>
        <v>0</v>
      </c>
      <c r="L741" s="204">
        <f t="shared" si="7"/>
        <v>0</v>
      </c>
      <c r="M741" s="116">
        <f t="shared" si="8"/>
        <v>0</v>
      </c>
      <c r="N741" s="6">
        <f>'Disinfection '!$B$4*60*60*24</f>
        <v>4320000</v>
      </c>
      <c r="O741" s="6">
        <f>E741/(Pump!$B$6*60)</f>
        <v>0</v>
      </c>
      <c r="P741" s="204">
        <f t="shared" si="9"/>
        <v>4320000</v>
      </c>
    </row>
    <row r="742">
      <c r="A742" s="194">
        <v>41279.0</v>
      </c>
      <c r="B742" s="195">
        <v>4.4</v>
      </c>
      <c r="C742" s="202">
        <f t="shared" si="2"/>
        <v>0.44</v>
      </c>
      <c r="D742" s="108">
        <f t="shared" si="3"/>
        <v>440</v>
      </c>
      <c r="E742" s="203">
        <f>IF(D742&gt;Collectionstorage!$B$11,Collectionstorage!$B$11,D742)</f>
        <v>440</v>
      </c>
      <c r="F742" s="203">
        <f t="shared" si="4"/>
        <v>0.44</v>
      </c>
      <c r="G742" s="203">
        <f t="shared" si="11"/>
        <v>43.06</v>
      </c>
      <c r="H742" s="109">
        <f>F742*(1000*9.81*Collectionstorage!$G$11+Collectionstorage!$G$13*Flowrate!$F$10*1000/(2*0.02)*Pump!$B$5^2+10*1000/2*Pump!$B$5^2+Filtration!$B$6*Pump!$B$5)</f>
        <v>107755.6075</v>
      </c>
      <c r="I742" s="202">
        <f>(F742*(1000*9.81*Collectionstorage!$G$11+Collectionstorage!$G$13*Flowrate!$F$10*1000/(2*0.02)*Pump!$B$5^2+10*1000/2*Pump!$B$5^2+Filtration!$B$6*Pump!$B$5)) / 0.72</f>
        <v>149660.566</v>
      </c>
      <c r="J742" s="204">
        <f t="shared" si="5"/>
        <v>2.2</v>
      </c>
      <c r="K742" s="204">
        <f t="shared" si="6"/>
        <v>4400000</v>
      </c>
      <c r="L742" s="204">
        <f t="shared" si="7"/>
        <v>4.4</v>
      </c>
      <c r="M742" s="116">
        <f t="shared" si="8"/>
        <v>88</v>
      </c>
      <c r="N742" s="6">
        <f>'Disinfection '!$B$4*60*60*24</f>
        <v>4320000</v>
      </c>
      <c r="O742" s="6">
        <f>E742/(Pump!$B$6*60)</f>
        <v>0.2640025331</v>
      </c>
      <c r="P742" s="204">
        <f t="shared" si="9"/>
        <v>4469660.566</v>
      </c>
    </row>
    <row r="743">
      <c r="A743" s="194">
        <v>41280.0</v>
      </c>
      <c r="B743" s="195">
        <v>5.6</v>
      </c>
      <c r="C743" s="202">
        <f t="shared" si="2"/>
        <v>0.56</v>
      </c>
      <c r="D743" s="108">
        <f t="shared" si="3"/>
        <v>560</v>
      </c>
      <c r="E743" s="203">
        <f>IF(D743&gt;Collectionstorage!$B$11,Collectionstorage!$B$11,D743)</f>
        <v>560</v>
      </c>
      <c r="F743" s="203">
        <f t="shared" si="4"/>
        <v>0.56</v>
      </c>
      <c r="G743" s="203">
        <f t="shared" si="11"/>
        <v>43.09</v>
      </c>
      <c r="H743" s="109">
        <f>F743*(1000*9.81*Collectionstorage!$G$11+Collectionstorage!$G$13*Flowrate!$F$10*1000/(2*0.02)*Pump!$B$5^2+10*1000/2*Pump!$B$5^2+Filtration!$B$6*Pump!$B$5)</f>
        <v>137143.5005</v>
      </c>
      <c r="I743" s="202">
        <f>(F743*(1000*9.81*Collectionstorage!$G$11+Collectionstorage!$G$13*Flowrate!$F$10*1000/(2*0.02)*Pump!$B$5^2+10*1000/2*Pump!$B$5^2+Filtration!$B$6*Pump!$B$5)) / 0.72</f>
        <v>190477.084</v>
      </c>
      <c r="J743" s="204">
        <f t="shared" si="5"/>
        <v>2.8</v>
      </c>
      <c r="K743" s="204">
        <f t="shared" si="6"/>
        <v>5600000</v>
      </c>
      <c r="L743" s="204">
        <f t="shared" si="7"/>
        <v>5.6</v>
      </c>
      <c r="M743" s="116">
        <f t="shared" si="8"/>
        <v>112</v>
      </c>
      <c r="N743" s="6">
        <f>'Disinfection '!$B$4*60*60*24</f>
        <v>4320000</v>
      </c>
      <c r="O743" s="6">
        <f>E743/(Pump!$B$6*60)</f>
        <v>0.3360032239</v>
      </c>
      <c r="P743" s="204">
        <f t="shared" si="9"/>
        <v>4510477.084</v>
      </c>
    </row>
    <row r="744">
      <c r="A744" s="194">
        <v>41281.0</v>
      </c>
      <c r="B744" s="195">
        <v>5.0</v>
      </c>
      <c r="C744" s="202">
        <f t="shared" si="2"/>
        <v>0.5</v>
      </c>
      <c r="D744" s="108">
        <f t="shared" si="3"/>
        <v>500</v>
      </c>
      <c r="E744" s="203">
        <f>IF(D744&gt;Collectionstorage!$B$11,Collectionstorage!$B$11,D744)</f>
        <v>500</v>
      </c>
      <c r="F744" s="203">
        <f t="shared" si="4"/>
        <v>0.5</v>
      </c>
      <c r="G744" s="203">
        <f t="shared" si="11"/>
        <v>43.06</v>
      </c>
      <c r="H744" s="109">
        <f>F744*(1000*9.81*Collectionstorage!$G$11+Collectionstorage!$G$13*Flowrate!$F$10*1000/(2*0.02)*Pump!$B$5^2+10*1000/2*Pump!$B$5^2+Filtration!$B$6*Pump!$B$5)</f>
        <v>122449.554</v>
      </c>
      <c r="I744" s="202">
        <f>(F744*(1000*9.81*Collectionstorage!$G$11+Collectionstorage!$G$13*Flowrate!$F$10*1000/(2*0.02)*Pump!$B$5^2+10*1000/2*Pump!$B$5^2+Filtration!$B$6*Pump!$B$5)) / 0.72</f>
        <v>170068.825</v>
      </c>
      <c r="J744" s="204">
        <f t="shared" si="5"/>
        <v>2.5</v>
      </c>
      <c r="K744" s="204">
        <f t="shared" si="6"/>
        <v>5000000</v>
      </c>
      <c r="L744" s="204">
        <f t="shared" si="7"/>
        <v>5</v>
      </c>
      <c r="M744" s="116">
        <f t="shared" si="8"/>
        <v>100</v>
      </c>
      <c r="N744" s="6">
        <f>'Disinfection '!$B$4*60*60*24</f>
        <v>4320000</v>
      </c>
      <c r="O744" s="6">
        <f>E744/(Pump!$B$6*60)</f>
        <v>0.3000028785</v>
      </c>
      <c r="P744" s="204">
        <f t="shared" si="9"/>
        <v>4490068.825</v>
      </c>
    </row>
    <row r="745">
      <c r="A745" s="194">
        <v>41282.0</v>
      </c>
      <c r="B745" s="195">
        <v>2.6</v>
      </c>
      <c r="C745" s="202">
        <f t="shared" si="2"/>
        <v>0.26</v>
      </c>
      <c r="D745" s="108">
        <f t="shared" si="3"/>
        <v>260</v>
      </c>
      <c r="E745" s="203">
        <f>IF(D745&gt;Collectionstorage!$B$11,Collectionstorage!$B$11,D745)</f>
        <v>260</v>
      </c>
      <c r="F745" s="203">
        <f t="shared" si="4"/>
        <v>0.26</v>
      </c>
      <c r="G745" s="203">
        <f t="shared" si="11"/>
        <v>42.79</v>
      </c>
      <c r="H745" s="109">
        <f>F745*(1000*9.81*Collectionstorage!$G$11+Collectionstorage!$G$13*Flowrate!$F$10*1000/(2*0.02)*Pump!$B$5^2+10*1000/2*Pump!$B$5^2+Filtration!$B$6*Pump!$B$5)</f>
        <v>63673.76808</v>
      </c>
      <c r="I745" s="202">
        <f>(F745*(1000*9.81*Collectionstorage!$G$11+Collectionstorage!$G$13*Flowrate!$F$10*1000/(2*0.02)*Pump!$B$5^2+10*1000/2*Pump!$B$5^2+Filtration!$B$6*Pump!$B$5)) / 0.72</f>
        <v>88435.78901</v>
      </c>
      <c r="J745" s="204">
        <f t="shared" si="5"/>
        <v>1.3</v>
      </c>
      <c r="K745" s="204">
        <f t="shared" si="6"/>
        <v>2600000</v>
      </c>
      <c r="L745" s="204">
        <f t="shared" si="7"/>
        <v>2.6</v>
      </c>
      <c r="M745" s="116">
        <f t="shared" si="8"/>
        <v>52</v>
      </c>
      <c r="N745" s="6">
        <f>'Disinfection '!$B$4*60*60*24</f>
        <v>4320000</v>
      </c>
      <c r="O745" s="6">
        <f>E745/(Pump!$B$6*60)</f>
        <v>0.1560014968</v>
      </c>
      <c r="P745" s="204">
        <f t="shared" si="9"/>
        <v>4408435.789</v>
      </c>
    </row>
    <row r="746">
      <c r="A746" s="194">
        <v>41283.0</v>
      </c>
      <c r="B746" s="195">
        <v>0.2</v>
      </c>
      <c r="C746" s="202">
        <f t="shared" si="2"/>
        <v>0.02</v>
      </c>
      <c r="D746" s="108">
        <f t="shared" si="3"/>
        <v>20</v>
      </c>
      <c r="E746" s="203">
        <f>IF(D746&gt;Collectionstorage!$B$11,Collectionstorage!$B$11,D746)</f>
        <v>20</v>
      </c>
      <c r="F746" s="203">
        <f t="shared" si="4"/>
        <v>0.02</v>
      </c>
      <c r="G746" s="203">
        <f t="shared" si="11"/>
        <v>42.28</v>
      </c>
      <c r="H746" s="109">
        <f>F746*(1000*9.81*Collectionstorage!$G$11+Collectionstorage!$G$13*Flowrate!$F$10*1000/(2*0.02)*Pump!$B$5^2+10*1000/2*Pump!$B$5^2+Filtration!$B$6*Pump!$B$5)</f>
        <v>4897.98216</v>
      </c>
      <c r="I746" s="202">
        <f>(F746*(1000*9.81*Collectionstorage!$G$11+Collectionstorage!$G$13*Flowrate!$F$10*1000/(2*0.02)*Pump!$B$5^2+10*1000/2*Pump!$B$5^2+Filtration!$B$6*Pump!$B$5)) / 0.72</f>
        <v>6802.753001</v>
      </c>
      <c r="J746" s="204">
        <f t="shared" si="5"/>
        <v>0.1</v>
      </c>
      <c r="K746" s="204">
        <f t="shared" si="6"/>
        <v>200000</v>
      </c>
      <c r="L746" s="204">
        <f t="shared" si="7"/>
        <v>0.2</v>
      </c>
      <c r="M746" s="116">
        <f t="shared" si="8"/>
        <v>4</v>
      </c>
      <c r="N746" s="6">
        <f>'Disinfection '!$B$4*60*60*24</f>
        <v>4320000</v>
      </c>
      <c r="O746" s="6">
        <f>E746/(Pump!$B$6*60)</f>
        <v>0.01200011514</v>
      </c>
      <c r="P746" s="204">
        <f t="shared" si="9"/>
        <v>4326802.753</v>
      </c>
    </row>
    <row r="747">
      <c r="A747" s="194">
        <v>41284.0</v>
      </c>
      <c r="B747" s="195">
        <v>0.0</v>
      </c>
      <c r="C747" s="202">
        <f t="shared" si="2"/>
        <v>0</v>
      </c>
      <c r="D747" s="108">
        <f t="shared" si="3"/>
        <v>0</v>
      </c>
      <c r="E747" s="203">
        <f>IF(D747&gt;Collectionstorage!$B$11,Collectionstorage!$B$11,D747)</f>
        <v>0</v>
      </c>
      <c r="F747" s="203">
        <f t="shared" si="4"/>
        <v>0</v>
      </c>
      <c r="G747" s="203">
        <f t="shared" si="11"/>
        <v>41.75</v>
      </c>
      <c r="H747" s="109">
        <f>F747*(1000*9.81*Collectionstorage!$G$11+Collectionstorage!$G$13*Flowrate!$F$10*1000/(2*0.02)*Pump!$B$5^2+10*1000/2*Pump!$B$5^2+Filtration!$B$6*Pump!$B$5)</f>
        <v>0</v>
      </c>
      <c r="I747" s="202">
        <f>(F747*(1000*9.81*Collectionstorage!$G$11+Collectionstorage!$G$13*Flowrate!$F$10*1000/(2*0.02)*Pump!$B$5^2+10*1000/2*Pump!$B$5^2+Filtration!$B$6*Pump!$B$5)) / 0.72</f>
        <v>0</v>
      </c>
      <c r="J747" s="204">
        <f t="shared" si="5"/>
        <v>0</v>
      </c>
      <c r="K747" s="204">
        <f t="shared" si="6"/>
        <v>0</v>
      </c>
      <c r="L747" s="204">
        <f t="shared" si="7"/>
        <v>0</v>
      </c>
      <c r="M747" s="116">
        <f t="shared" si="8"/>
        <v>0</v>
      </c>
      <c r="N747" s="6">
        <f>'Disinfection '!$B$4*60*60*24</f>
        <v>4320000</v>
      </c>
      <c r="O747" s="6">
        <f>E747/(Pump!$B$6*60)</f>
        <v>0</v>
      </c>
      <c r="P747" s="204">
        <f t="shared" si="9"/>
        <v>4320000</v>
      </c>
    </row>
    <row r="748">
      <c r="A748" s="194">
        <v>41285.0</v>
      </c>
      <c r="B748" s="195">
        <v>0.0</v>
      </c>
      <c r="C748" s="202">
        <f t="shared" si="2"/>
        <v>0</v>
      </c>
      <c r="D748" s="108">
        <f t="shared" si="3"/>
        <v>0</v>
      </c>
      <c r="E748" s="203">
        <f>IF(D748&gt;Collectionstorage!$B$11,Collectionstorage!$B$11,D748)</f>
        <v>0</v>
      </c>
      <c r="F748" s="203">
        <f t="shared" si="4"/>
        <v>0</v>
      </c>
      <c r="G748" s="203">
        <f t="shared" si="11"/>
        <v>41.22</v>
      </c>
      <c r="H748" s="109">
        <f>F748*(1000*9.81*Collectionstorage!$G$11+Collectionstorage!$G$13*Flowrate!$F$10*1000/(2*0.02)*Pump!$B$5^2+10*1000/2*Pump!$B$5^2+Filtration!$B$6*Pump!$B$5)</f>
        <v>0</v>
      </c>
      <c r="I748" s="202">
        <f>(F748*(1000*9.81*Collectionstorage!$G$11+Collectionstorage!$G$13*Flowrate!$F$10*1000/(2*0.02)*Pump!$B$5^2+10*1000/2*Pump!$B$5^2+Filtration!$B$6*Pump!$B$5)) / 0.72</f>
        <v>0</v>
      </c>
      <c r="J748" s="204">
        <f t="shared" si="5"/>
        <v>0</v>
      </c>
      <c r="K748" s="204">
        <f t="shared" si="6"/>
        <v>0</v>
      </c>
      <c r="L748" s="204">
        <f t="shared" si="7"/>
        <v>0</v>
      </c>
      <c r="M748" s="116">
        <f t="shared" si="8"/>
        <v>0</v>
      </c>
      <c r="N748" s="6">
        <f>'Disinfection '!$B$4*60*60*24</f>
        <v>4320000</v>
      </c>
      <c r="O748" s="6">
        <f>E748/(Pump!$B$6*60)</f>
        <v>0</v>
      </c>
      <c r="P748" s="204">
        <f t="shared" si="9"/>
        <v>4320000</v>
      </c>
    </row>
    <row r="749">
      <c r="A749" s="194">
        <v>41286.0</v>
      </c>
      <c r="B749" s="195">
        <v>0.0</v>
      </c>
      <c r="C749" s="202">
        <f t="shared" si="2"/>
        <v>0</v>
      </c>
      <c r="D749" s="108">
        <f t="shared" si="3"/>
        <v>0</v>
      </c>
      <c r="E749" s="203">
        <f>IF(D749&gt;Collectionstorage!$B$11,Collectionstorage!$B$11,D749)</f>
        <v>0</v>
      </c>
      <c r="F749" s="203">
        <f t="shared" si="4"/>
        <v>0</v>
      </c>
      <c r="G749" s="203">
        <f t="shared" si="11"/>
        <v>40.69</v>
      </c>
      <c r="H749" s="109">
        <f>F749*(1000*9.81*Collectionstorage!$G$11+Collectionstorage!$G$13*Flowrate!$F$10*1000/(2*0.02)*Pump!$B$5^2+10*1000/2*Pump!$B$5^2+Filtration!$B$6*Pump!$B$5)</f>
        <v>0</v>
      </c>
      <c r="I749" s="202">
        <f>(F749*(1000*9.81*Collectionstorage!$G$11+Collectionstorage!$G$13*Flowrate!$F$10*1000/(2*0.02)*Pump!$B$5^2+10*1000/2*Pump!$B$5^2+Filtration!$B$6*Pump!$B$5)) / 0.72</f>
        <v>0</v>
      </c>
      <c r="J749" s="204">
        <f t="shared" si="5"/>
        <v>0</v>
      </c>
      <c r="K749" s="204">
        <f t="shared" si="6"/>
        <v>0</v>
      </c>
      <c r="L749" s="204">
        <f t="shared" si="7"/>
        <v>0</v>
      </c>
      <c r="M749" s="116">
        <f t="shared" si="8"/>
        <v>0</v>
      </c>
      <c r="N749" s="6">
        <f>'Disinfection '!$B$4*60*60*24</f>
        <v>4320000</v>
      </c>
      <c r="O749" s="6">
        <f>E749/(Pump!$B$6*60)</f>
        <v>0</v>
      </c>
      <c r="P749" s="204">
        <f t="shared" si="9"/>
        <v>4320000</v>
      </c>
    </row>
    <row r="750">
      <c r="A750" s="194">
        <v>41287.0</v>
      </c>
      <c r="B750" s="195">
        <v>0.0</v>
      </c>
      <c r="C750" s="202">
        <f t="shared" si="2"/>
        <v>0</v>
      </c>
      <c r="D750" s="108">
        <f t="shared" si="3"/>
        <v>0</v>
      </c>
      <c r="E750" s="203">
        <f>IF(D750&gt;Collectionstorage!$B$11,Collectionstorage!$B$11,D750)</f>
        <v>0</v>
      </c>
      <c r="F750" s="203">
        <f t="shared" si="4"/>
        <v>0</v>
      </c>
      <c r="G750" s="203">
        <f t="shared" si="11"/>
        <v>40.16</v>
      </c>
      <c r="H750" s="109">
        <f>F750*(1000*9.81*Collectionstorage!$G$11+Collectionstorage!$G$13*Flowrate!$F$10*1000/(2*0.02)*Pump!$B$5^2+10*1000/2*Pump!$B$5^2+Filtration!$B$6*Pump!$B$5)</f>
        <v>0</v>
      </c>
      <c r="I750" s="202">
        <f>(F750*(1000*9.81*Collectionstorage!$G$11+Collectionstorage!$G$13*Flowrate!$F$10*1000/(2*0.02)*Pump!$B$5^2+10*1000/2*Pump!$B$5^2+Filtration!$B$6*Pump!$B$5)) / 0.72</f>
        <v>0</v>
      </c>
      <c r="J750" s="204">
        <f t="shared" si="5"/>
        <v>0</v>
      </c>
      <c r="K750" s="204">
        <f t="shared" si="6"/>
        <v>0</v>
      </c>
      <c r="L750" s="204">
        <f t="shared" si="7"/>
        <v>0</v>
      </c>
      <c r="M750" s="116">
        <f t="shared" si="8"/>
        <v>0</v>
      </c>
      <c r="N750" s="6">
        <f>'Disinfection '!$B$4*60*60*24</f>
        <v>4320000</v>
      </c>
      <c r="O750" s="6">
        <f>E750/(Pump!$B$6*60)</f>
        <v>0</v>
      </c>
      <c r="P750" s="204">
        <f t="shared" si="9"/>
        <v>4320000</v>
      </c>
    </row>
    <row r="751">
      <c r="A751" s="194">
        <v>41288.0</v>
      </c>
      <c r="B751" s="195">
        <v>0.0</v>
      </c>
      <c r="C751" s="202">
        <f t="shared" si="2"/>
        <v>0</v>
      </c>
      <c r="D751" s="108">
        <f t="shared" si="3"/>
        <v>0</v>
      </c>
      <c r="E751" s="203">
        <f>IF(D751&gt;Collectionstorage!$B$11,Collectionstorage!$B$11,D751)</f>
        <v>0</v>
      </c>
      <c r="F751" s="203">
        <f t="shared" si="4"/>
        <v>0</v>
      </c>
      <c r="G751" s="203">
        <f t="shared" si="11"/>
        <v>39.63</v>
      </c>
      <c r="H751" s="109">
        <f>F751*(1000*9.81*Collectionstorage!$G$11+Collectionstorage!$G$13*Flowrate!$F$10*1000/(2*0.02)*Pump!$B$5^2+10*1000/2*Pump!$B$5^2+Filtration!$B$6*Pump!$B$5)</f>
        <v>0</v>
      </c>
      <c r="I751" s="202">
        <f>(F751*(1000*9.81*Collectionstorage!$G$11+Collectionstorage!$G$13*Flowrate!$F$10*1000/(2*0.02)*Pump!$B$5^2+10*1000/2*Pump!$B$5^2+Filtration!$B$6*Pump!$B$5)) / 0.72</f>
        <v>0</v>
      </c>
      <c r="J751" s="204">
        <f t="shared" si="5"/>
        <v>0</v>
      </c>
      <c r="K751" s="204">
        <f t="shared" si="6"/>
        <v>0</v>
      </c>
      <c r="L751" s="204">
        <f t="shared" si="7"/>
        <v>0</v>
      </c>
      <c r="M751" s="116">
        <f t="shared" si="8"/>
        <v>0</v>
      </c>
      <c r="N751" s="6">
        <f>'Disinfection '!$B$4*60*60*24</f>
        <v>4320000</v>
      </c>
      <c r="O751" s="6">
        <f>E751/(Pump!$B$6*60)</f>
        <v>0</v>
      </c>
      <c r="P751" s="204">
        <f t="shared" si="9"/>
        <v>4320000</v>
      </c>
    </row>
    <row r="752">
      <c r="A752" s="194">
        <v>41289.0</v>
      </c>
      <c r="B752" s="195">
        <v>1.0</v>
      </c>
      <c r="C752" s="202">
        <f t="shared" si="2"/>
        <v>0.1</v>
      </c>
      <c r="D752" s="108">
        <f t="shared" si="3"/>
        <v>100</v>
      </c>
      <c r="E752" s="203">
        <f>IF(D752&gt;Collectionstorage!$B$11,Collectionstorage!$B$11,D752)</f>
        <v>100</v>
      </c>
      <c r="F752" s="203">
        <f t="shared" si="4"/>
        <v>0.1</v>
      </c>
      <c r="G752" s="203">
        <f t="shared" si="11"/>
        <v>39.2</v>
      </c>
      <c r="H752" s="109">
        <f>F752*(1000*9.81*Collectionstorage!$G$11+Collectionstorage!$G$13*Flowrate!$F$10*1000/(2*0.02)*Pump!$B$5^2+10*1000/2*Pump!$B$5^2+Filtration!$B$6*Pump!$B$5)</f>
        <v>24489.9108</v>
      </c>
      <c r="I752" s="202">
        <f>(F752*(1000*9.81*Collectionstorage!$G$11+Collectionstorage!$G$13*Flowrate!$F$10*1000/(2*0.02)*Pump!$B$5^2+10*1000/2*Pump!$B$5^2+Filtration!$B$6*Pump!$B$5)) / 0.72</f>
        <v>34013.765</v>
      </c>
      <c r="J752" s="204">
        <f t="shared" si="5"/>
        <v>0.5</v>
      </c>
      <c r="K752" s="204">
        <f t="shared" si="6"/>
        <v>1000000</v>
      </c>
      <c r="L752" s="204">
        <f t="shared" si="7"/>
        <v>1</v>
      </c>
      <c r="M752" s="116">
        <f t="shared" si="8"/>
        <v>20</v>
      </c>
      <c r="N752" s="6">
        <f>'Disinfection '!$B$4*60*60*24</f>
        <v>4320000</v>
      </c>
      <c r="O752" s="6">
        <f>E752/(Pump!$B$6*60)</f>
        <v>0.0600005757</v>
      </c>
      <c r="P752" s="204">
        <f t="shared" si="9"/>
        <v>4354013.765</v>
      </c>
    </row>
    <row r="753">
      <c r="A753" s="194">
        <v>41290.0</v>
      </c>
      <c r="B753" s="195">
        <v>1.2</v>
      </c>
      <c r="C753" s="202">
        <f t="shared" si="2"/>
        <v>0.12</v>
      </c>
      <c r="D753" s="108">
        <f t="shared" si="3"/>
        <v>120</v>
      </c>
      <c r="E753" s="203">
        <f>IF(D753&gt;Collectionstorage!$B$11,Collectionstorage!$B$11,D753)</f>
        <v>120</v>
      </c>
      <c r="F753" s="203">
        <f t="shared" si="4"/>
        <v>0.12</v>
      </c>
      <c r="G753" s="203">
        <f t="shared" si="11"/>
        <v>38.79</v>
      </c>
      <c r="H753" s="109">
        <f>F753*(1000*9.81*Collectionstorage!$G$11+Collectionstorage!$G$13*Flowrate!$F$10*1000/(2*0.02)*Pump!$B$5^2+10*1000/2*Pump!$B$5^2+Filtration!$B$6*Pump!$B$5)</f>
        <v>29387.89296</v>
      </c>
      <c r="I753" s="202">
        <f>(F753*(1000*9.81*Collectionstorage!$G$11+Collectionstorage!$G$13*Flowrate!$F$10*1000/(2*0.02)*Pump!$B$5^2+10*1000/2*Pump!$B$5^2+Filtration!$B$6*Pump!$B$5)) / 0.72</f>
        <v>40816.518</v>
      </c>
      <c r="J753" s="204">
        <f t="shared" si="5"/>
        <v>0.6</v>
      </c>
      <c r="K753" s="204">
        <f t="shared" si="6"/>
        <v>1200000</v>
      </c>
      <c r="L753" s="204">
        <f t="shared" si="7"/>
        <v>1.2</v>
      </c>
      <c r="M753" s="116">
        <f t="shared" si="8"/>
        <v>24</v>
      </c>
      <c r="N753" s="6">
        <f>'Disinfection '!$B$4*60*60*24</f>
        <v>4320000</v>
      </c>
      <c r="O753" s="6">
        <f>E753/(Pump!$B$6*60)</f>
        <v>0.07200069084</v>
      </c>
      <c r="P753" s="204">
        <f t="shared" si="9"/>
        <v>4360816.518</v>
      </c>
    </row>
    <row r="754">
      <c r="A754" s="194">
        <v>41291.0</v>
      </c>
      <c r="B754" s="195">
        <v>2.2</v>
      </c>
      <c r="C754" s="202">
        <f t="shared" si="2"/>
        <v>0.22</v>
      </c>
      <c r="D754" s="108">
        <f t="shared" si="3"/>
        <v>220</v>
      </c>
      <c r="E754" s="203">
        <f>IF(D754&gt;Collectionstorage!$B$11,Collectionstorage!$B$11,D754)</f>
        <v>220</v>
      </c>
      <c r="F754" s="203">
        <f t="shared" si="4"/>
        <v>0.22</v>
      </c>
      <c r="G754" s="203">
        <f t="shared" si="11"/>
        <v>38.48</v>
      </c>
      <c r="H754" s="109">
        <f>F754*(1000*9.81*Collectionstorage!$G$11+Collectionstorage!$G$13*Flowrate!$F$10*1000/(2*0.02)*Pump!$B$5^2+10*1000/2*Pump!$B$5^2+Filtration!$B$6*Pump!$B$5)</f>
        <v>53877.80376</v>
      </c>
      <c r="I754" s="202">
        <f>(F754*(1000*9.81*Collectionstorage!$G$11+Collectionstorage!$G$13*Flowrate!$F$10*1000/(2*0.02)*Pump!$B$5^2+10*1000/2*Pump!$B$5^2+Filtration!$B$6*Pump!$B$5)) / 0.72</f>
        <v>74830.28301</v>
      </c>
      <c r="J754" s="204">
        <f t="shared" si="5"/>
        <v>1.1</v>
      </c>
      <c r="K754" s="204">
        <f t="shared" si="6"/>
        <v>2200000</v>
      </c>
      <c r="L754" s="204">
        <f t="shared" si="7"/>
        <v>2.2</v>
      </c>
      <c r="M754" s="116">
        <f t="shared" si="8"/>
        <v>44</v>
      </c>
      <c r="N754" s="6">
        <f>'Disinfection '!$B$4*60*60*24</f>
        <v>4320000</v>
      </c>
      <c r="O754" s="6">
        <f>E754/(Pump!$B$6*60)</f>
        <v>0.1320012665</v>
      </c>
      <c r="P754" s="204">
        <f t="shared" si="9"/>
        <v>4394830.283</v>
      </c>
    </row>
    <row r="755">
      <c r="A755" s="194">
        <v>41292.0</v>
      </c>
      <c r="B755" s="195">
        <v>0.0</v>
      </c>
      <c r="C755" s="202">
        <f t="shared" si="2"/>
        <v>0</v>
      </c>
      <c r="D755" s="108">
        <f t="shared" si="3"/>
        <v>0</v>
      </c>
      <c r="E755" s="203">
        <f>IF(D755&gt;Collectionstorage!$B$11,Collectionstorage!$B$11,D755)</f>
        <v>0</v>
      </c>
      <c r="F755" s="203">
        <f t="shared" si="4"/>
        <v>0</v>
      </c>
      <c r="G755" s="203">
        <f t="shared" si="11"/>
        <v>37.95</v>
      </c>
      <c r="H755" s="109">
        <f>F755*(1000*9.81*Collectionstorage!$G$11+Collectionstorage!$G$13*Flowrate!$F$10*1000/(2*0.02)*Pump!$B$5^2+10*1000/2*Pump!$B$5^2+Filtration!$B$6*Pump!$B$5)</f>
        <v>0</v>
      </c>
      <c r="I755" s="202">
        <f>(F755*(1000*9.81*Collectionstorage!$G$11+Collectionstorage!$G$13*Flowrate!$F$10*1000/(2*0.02)*Pump!$B$5^2+10*1000/2*Pump!$B$5^2+Filtration!$B$6*Pump!$B$5)) / 0.72</f>
        <v>0</v>
      </c>
      <c r="J755" s="204">
        <f t="shared" si="5"/>
        <v>0</v>
      </c>
      <c r="K755" s="204">
        <f t="shared" si="6"/>
        <v>0</v>
      </c>
      <c r="L755" s="204">
        <f t="shared" si="7"/>
        <v>0</v>
      </c>
      <c r="M755" s="116">
        <f t="shared" si="8"/>
        <v>0</v>
      </c>
      <c r="N755" s="6">
        <f>'Disinfection '!$B$4*60*60*24</f>
        <v>4320000</v>
      </c>
      <c r="O755" s="6">
        <f>E755/(Pump!$B$6*60)</f>
        <v>0</v>
      </c>
      <c r="P755" s="204">
        <f t="shared" si="9"/>
        <v>4320000</v>
      </c>
    </row>
    <row r="756">
      <c r="A756" s="194">
        <v>41293.0</v>
      </c>
      <c r="B756" s="195">
        <v>0.0</v>
      </c>
      <c r="C756" s="202">
        <f t="shared" si="2"/>
        <v>0</v>
      </c>
      <c r="D756" s="108">
        <f t="shared" si="3"/>
        <v>0</v>
      </c>
      <c r="E756" s="203">
        <f>IF(D756&gt;Collectionstorage!$B$11,Collectionstorage!$B$11,D756)</f>
        <v>0</v>
      </c>
      <c r="F756" s="203">
        <f t="shared" si="4"/>
        <v>0</v>
      </c>
      <c r="G756" s="203">
        <f t="shared" si="11"/>
        <v>37.42</v>
      </c>
      <c r="H756" s="109">
        <f>F756*(1000*9.81*Collectionstorage!$G$11+Collectionstorage!$G$13*Flowrate!$F$10*1000/(2*0.02)*Pump!$B$5^2+10*1000/2*Pump!$B$5^2+Filtration!$B$6*Pump!$B$5)</f>
        <v>0</v>
      </c>
      <c r="I756" s="202">
        <f>(F756*(1000*9.81*Collectionstorage!$G$11+Collectionstorage!$G$13*Flowrate!$F$10*1000/(2*0.02)*Pump!$B$5^2+10*1000/2*Pump!$B$5^2+Filtration!$B$6*Pump!$B$5)) / 0.72</f>
        <v>0</v>
      </c>
      <c r="J756" s="204">
        <f t="shared" si="5"/>
        <v>0</v>
      </c>
      <c r="K756" s="204">
        <f t="shared" si="6"/>
        <v>0</v>
      </c>
      <c r="L756" s="204">
        <f t="shared" si="7"/>
        <v>0</v>
      </c>
      <c r="M756" s="116">
        <f t="shared" si="8"/>
        <v>0</v>
      </c>
      <c r="N756" s="6">
        <f>'Disinfection '!$B$4*60*60*24</f>
        <v>4320000</v>
      </c>
      <c r="O756" s="6">
        <f>E756/(Pump!$B$6*60)</f>
        <v>0</v>
      </c>
      <c r="P756" s="204">
        <f t="shared" si="9"/>
        <v>4320000</v>
      </c>
    </row>
    <row r="757">
      <c r="A757" s="194">
        <v>41294.0</v>
      </c>
      <c r="B757" s="195">
        <v>0.0</v>
      </c>
      <c r="C757" s="202">
        <f t="shared" si="2"/>
        <v>0</v>
      </c>
      <c r="D757" s="108">
        <f t="shared" si="3"/>
        <v>0</v>
      </c>
      <c r="E757" s="203">
        <f>IF(D757&gt;Collectionstorage!$B$11,Collectionstorage!$B$11,D757)</f>
        <v>0</v>
      </c>
      <c r="F757" s="203">
        <f t="shared" si="4"/>
        <v>0</v>
      </c>
      <c r="G757" s="203">
        <f t="shared" si="11"/>
        <v>36.89</v>
      </c>
      <c r="H757" s="109">
        <f>F757*(1000*9.81*Collectionstorage!$G$11+Collectionstorage!$G$13*Flowrate!$F$10*1000/(2*0.02)*Pump!$B$5^2+10*1000/2*Pump!$B$5^2+Filtration!$B$6*Pump!$B$5)</f>
        <v>0</v>
      </c>
      <c r="I757" s="202">
        <f>(F757*(1000*9.81*Collectionstorage!$G$11+Collectionstorage!$G$13*Flowrate!$F$10*1000/(2*0.02)*Pump!$B$5^2+10*1000/2*Pump!$B$5^2+Filtration!$B$6*Pump!$B$5)) / 0.72</f>
        <v>0</v>
      </c>
      <c r="J757" s="204">
        <f t="shared" si="5"/>
        <v>0</v>
      </c>
      <c r="K757" s="204">
        <f t="shared" si="6"/>
        <v>0</v>
      </c>
      <c r="L757" s="204">
        <f t="shared" si="7"/>
        <v>0</v>
      </c>
      <c r="M757" s="116">
        <f t="shared" si="8"/>
        <v>0</v>
      </c>
      <c r="N757" s="6">
        <f>'Disinfection '!$B$4*60*60*24</f>
        <v>4320000</v>
      </c>
      <c r="O757" s="6">
        <f>E757/(Pump!$B$6*60)</f>
        <v>0</v>
      </c>
      <c r="P757" s="204">
        <f t="shared" si="9"/>
        <v>4320000</v>
      </c>
    </row>
    <row r="758">
      <c r="A758" s="194">
        <v>41295.0</v>
      </c>
      <c r="B758" s="195">
        <v>0.0</v>
      </c>
      <c r="C758" s="202">
        <f t="shared" si="2"/>
        <v>0</v>
      </c>
      <c r="D758" s="108">
        <f t="shared" si="3"/>
        <v>0</v>
      </c>
      <c r="E758" s="203">
        <f>IF(D758&gt;Collectionstorage!$B$11,Collectionstorage!$B$11,D758)</f>
        <v>0</v>
      </c>
      <c r="F758" s="203">
        <f t="shared" si="4"/>
        <v>0</v>
      </c>
      <c r="G758" s="203">
        <f t="shared" si="11"/>
        <v>36.36</v>
      </c>
      <c r="H758" s="109">
        <f>F758*(1000*9.81*Collectionstorage!$G$11+Collectionstorage!$G$13*Flowrate!$F$10*1000/(2*0.02)*Pump!$B$5^2+10*1000/2*Pump!$B$5^2+Filtration!$B$6*Pump!$B$5)</f>
        <v>0</v>
      </c>
      <c r="I758" s="202">
        <f>(F758*(1000*9.81*Collectionstorage!$G$11+Collectionstorage!$G$13*Flowrate!$F$10*1000/(2*0.02)*Pump!$B$5^2+10*1000/2*Pump!$B$5^2+Filtration!$B$6*Pump!$B$5)) / 0.72</f>
        <v>0</v>
      </c>
      <c r="J758" s="204">
        <f t="shared" si="5"/>
        <v>0</v>
      </c>
      <c r="K758" s="204">
        <f t="shared" si="6"/>
        <v>0</v>
      </c>
      <c r="L758" s="204">
        <f t="shared" si="7"/>
        <v>0</v>
      </c>
      <c r="M758" s="116">
        <f t="shared" si="8"/>
        <v>0</v>
      </c>
      <c r="N758" s="6">
        <f>'Disinfection '!$B$4*60*60*24</f>
        <v>4320000</v>
      </c>
      <c r="O758" s="6">
        <f>E758/(Pump!$B$6*60)</f>
        <v>0</v>
      </c>
      <c r="P758" s="204">
        <f t="shared" si="9"/>
        <v>4320000</v>
      </c>
    </row>
    <row r="759">
      <c r="A759" s="194">
        <v>41296.0</v>
      </c>
      <c r="B759" s="195">
        <v>0.2</v>
      </c>
      <c r="C759" s="202">
        <f t="shared" si="2"/>
        <v>0.02</v>
      </c>
      <c r="D759" s="108">
        <f t="shared" si="3"/>
        <v>20</v>
      </c>
      <c r="E759" s="203">
        <f>IF(D759&gt;Collectionstorage!$B$11,Collectionstorage!$B$11,D759)</f>
        <v>20</v>
      </c>
      <c r="F759" s="203">
        <f t="shared" si="4"/>
        <v>0.02</v>
      </c>
      <c r="G759" s="203">
        <f t="shared" si="11"/>
        <v>35.85</v>
      </c>
      <c r="H759" s="109">
        <f>F759*(1000*9.81*Collectionstorage!$G$11+Collectionstorage!$G$13*Flowrate!$F$10*1000/(2*0.02)*Pump!$B$5^2+10*1000/2*Pump!$B$5^2+Filtration!$B$6*Pump!$B$5)</f>
        <v>4897.98216</v>
      </c>
      <c r="I759" s="202">
        <f>(F759*(1000*9.81*Collectionstorage!$G$11+Collectionstorage!$G$13*Flowrate!$F$10*1000/(2*0.02)*Pump!$B$5^2+10*1000/2*Pump!$B$5^2+Filtration!$B$6*Pump!$B$5)) / 0.72</f>
        <v>6802.753001</v>
      </c>
      <c r="J759" s="204">
        <f t="shared" si="5"/>
        <v>0.1</v>
      </c>
      <c r="K759" s="204">
        <f t="shared" si="6"/>
        <v>200000</v>
      </c>
      <c r="L759" s="204">
        <f t="shared" si="7"/>
        <v>0.2</v>
      </c>
      <c r="M759" s="116">
        <f t="shared" si="8"/>
        <v>4</v>
      </c>
      <c r="N759" s="6">
        <f>'Disinfection '!$B$4*60*60*24</f>
        <v>4320000</v>
      </c>
      <c r="O759" s="6">
        <f>E759/(Pump!$B$6*60)</f>
        <v>0.01200011514</v>
      </c>
      <c r="P759" s="204">
        <f t="shared" si="9"/>
        <v>4326802.753</v>
      </c>
    </row>
    <row r="760">
      <c r="A760" s="194">
        <v>41297.0</v>
      </c>
      <c r="B760" s="195">
        <v>6.4</v>
      </c>
      <c r="C760" s="202">
        <f t="shared" si="2"/>
        <v>0.64</v>
      </c>
      <c r="D760" s="108">
        <f t="shared" si="3"/>
        <v>640</v>
      </c>
      <c r="E760" s="203">
        <f>IF(D760&gt;Collectionstorage!$B$11,Collectionstorage!$B$11,D760)</f>
        <v>640</v>
      </c>
      <c r="F760" s="203">
        <f t="shared" si="4"/>
        <v>0.64</v>
      </c>
      <c r="G760" s="203">
        <f t="shared" si="11"/>
        <v>35.96</v>
      </c>
      <c r="H760" s="109">
        <f>F760*(1000*9.81*Collectionstorage!$G$11+Collectionstorage!$G$13*Flowrate!$F$10*1000/(2*0.02)*Pump!$B$5^2+10*1000/2*Pump!$B$5^2+Filtration!$B$6*Pump!$B$5)</f>
        <v>156735.4291</v>
      </c>
      <c r="I760" s="202">
        <f>(F760*(1000*9.81*Collectionstorage!$G$11+Collectionstorage!$G$13*Flowrate!$F$10*1000/(2*0.02)*Pump!$B$5^2+10*1000/2*Pump!$B$5^2+Filtration!$B$6*Pump!$B$5)) / 0.72</f>
        <v>217688.096</v>
      </c>
      <c r="J760" s="204">
        <f t="shared" si="5"/>
        <v>3.2</v>
      </c>
      <c r="K760" s="204">
        <f t="shared" si="6"/>
        <v>6400000</v>
      </c>
      <c r="L760" s="204">
        <f t="shared" si="7"/>
        <v>6.4</v>
      </c>
      <c r="M760" s="116">
        <f t="shared" si="8"/>
        <v>128</v>
      </c>
      <c r="N760" s="6">
        <f>'Disinfection '!$B$4*60*60*24</f>
        <v>4320000</v>
      </c>
      <c r="O760" s="6">
        <f>E760/(Pump!$B$6*60)</f>
        <v>0.3840036845</v>
      </c>
      <c r="P760" s="204">
        <f t="shared" si="9"/>
        <v>4537688.096</v>
      </c>
    </row>
    <row r="761">
      <c r="A761" s="194">
        <v>41298.0</v>
      </c>
      <c r="B761" s="195">
        <v>2.2</v>
      </c>
      <c r="C761" s="202">
        <f t="shared" si="2"/>
        <v>0.22</v>
      </c>
      <c r="D761" s="108">
        <f t="shared" si="3"/>
        <v>220</v>
      </c>
      <c r="E761" s="203">
        <f>IF(D761&gt;Collectionstorage!$B$11,Collectionstorage!$B$11,D761)</f>
        <v>220</v>
      </c>
      <c r="F761" s="203">
        <f t="shared" si="4"/>
        <v>0.22</v>
      </c>
      <c r="G761" s="203">
        <f t="shared" si="11"/>
        <v>35.65</v>
      </c>
      <c r="H761" s="109">
        <f>F761*(1000*9.81*Collectionstorage!$G$11+Collectionstorage!$G$13*Flowrate!$F$10*1000/(2*0.02)*Pump!$B$5^2+10*1000/2*Pump!$B$5^2+Filtration!$B$6*Pump!$B$5)</f>
        <v>53877.80376</v>
      </c>
      <c r="I761" s="202">
        <f>(F761*(1000*9.81*Collectionstorage!$G$11+Collectionstorage!$G$13*Flowrate!$F$10*1000/(2*0.02)*Pump!$B$5^2+10*1000/2*Pump!$B$5^2+Filtration!$B$6*Pump!$B$5)) / 0.72</f>
        <v>74830.28301</v>
      </c>
      <c r="J761" s="204">
        <f t="shared" si="5"/>
        <v>1.1</v>
      </c>
      <c r="K761" s="204">
        <f t="shared" si="6"/>
        <v>2200000</v>
      </c>
      <c r="L761" s="204">
        <f t="shared" si="7"/>
        <v>2.2</v>
      </c>
      <c r="M761" s="116">
        <f t="shared" si="8"/>
        <v>44</v>
      </c>
      <c r="N761" s="6">
        <f>'Disinfection '!$B$4*60*60*24</f>
        <v>4320000</v>
      </c>
      <c r="O761" s="6">
        <f>E761/(Pump!$B$6*60)</f>
        <v>0.1320012665</v>
      </c>
      <c r="P761" s="204">
        <f t="shared" si="9"/>
        <v>4394830.283</v>
      </c>
    </row>
    <row r="762">
      <c r="A762" s="194">
        <v>41299.0</v>
      </c>
      <c r="B762" s="195">
        <v>0.2</v>
      </c>
      <c r="C762" s="202">
        <f t="shared" si="2"/>
        <v>0.02</v>
      </c>
      <c r="D762" s="108">
        <f t="shared" si="3"/>
        <v>20</v>
      </c>
      <c r="E762" s="203">
        <f>IF(D762&gt;Collectionstorage!$B$11,Collectionstorage!$B$11,D762)</f>
        <v>20</v>
      </c>
      <c r="F762" s="203">
        <f t="shared" si="4"/>
        <v>0.02</v>
      </c>
      <c r="G762" s="203">
        <f t="shared" si="11"/>
        <v>35.14</v>
      </c>
      <c r="H762" s="109">
        <f>F762*(1000*9.81*Collectionstorage!$G$11+Collectionstorage!$G$13*Flowrate!$F$10*1000/(2*0.02)*Pump!$B$5^2+10*1000/2*Pump!$B$5^2+Filtration!$B$6*Pump!$B$5)</f>
        <v>4897.98216</v>
      </c>
      <c r="I762" s="202">
        <f>(F762*(1000*9.81*Collectionstorage!$G$11+Collectionstorage!$G$13*Flowrate!$F$10*1000/(2*0.02)*Pump!$B$5^2+10*1000/2*Pump!$B$5^2+Filtration!$B$6*Pump!$B$5)) / 0.72</f>
        <v>6802.753001</v>
      </c>
      <c r="J762" s="204">
        <f t="shared" si="5"/>
        <v>0.1</v>
      </c>
      <c r="K762" s="204">
        <f t="shared" si="6"/>
        <v>200000</v>
      </c>
      <c r="L762" s="204">
        <f t="shared" si="7"/>
        <v>0.2</v>
      </c>
      <c r="M762" s="116">
        <f t="shared" si="8"/>
        <v>4</v>
      </c>
      <c r="N762" s="6">
        <f>'Disinfection '!$B$4*60*60*24</f>
        <v>4320000</v>
      </c>
      <c r="O762" s="6">
        <f>E762/(Pump!$B$6*60)</f>
        <v>0.01200011514</v>
      </c>
      <c r="P762" s="204">
        <f t="shared" si="9"/>
        <v>4326802.753</v>
      </c>
    </row>
    <row r="763">
      <c r="A763" s="194">
        <v>41300.0</v>
      </c>
      <c r="B763" s="195">
        <v>1.6</v>
      </c>
      <c r="C763" s="202">
        <f t="shared" si="2"/>
        <v>0.16</v>
      </c>
      <c r="D763" s="108">
        <f t="shared" si="3"/>
        <v>160</v>
      </c>
      <c r="E763" s="203">
        <f>IF(D763&gt;Collectionstorage!$B$11,Collectionstorage!$B$11,D763)</f>
        <v>160</v>
      </c>
      <c r="F763" s="203">
        <f t="shared" si="4"/>
        <v>0.16</v>
      </c>
      <c r="G763" s="203">
        <f t="shared" si="11"/>
        <v>34.77</v>
      </c>
      <c r="H763" s="109">
        <f>F763*(1000*9.81*Collectionstorage!$G$11+Collectionstorage!$G$13*Flowrate!$F$10*1000/(2*0.02)*Pump!$B$5^2+10*1000/2*Pump!$B$5^2+Filtration!$B$6*Pump!$B$5)</f>
        <v>39183.85728</v>
      </c>
      <c r="I763" s="202">
        <f>(F763*(1000*9.81*Collectionstorage!$G$11+Collectionstorage!$G$13*Flowrate!$F$10*1000/(2*0.02)*Pump!$B$5^2+10*1000/2*Pump!$B$5^2+Filtration!$B$6*Pump!$B$5)) / 0.72</f>
        <v>54422.024</v>
      </c>
      <c r="J763" s="204">
        <f t="shared" si="5"/>
        <v>0.8</v>
      </c>
      <c r="K763" s="204">
        <f t="shared" si="6"/>
        <v>1600000</v>
      </c>
      <c r="L763" s="204">
        <f t="shared" si="7"/>
        <v>1.6</v>
      </c>
      <c r="M763" s="116">
        <f t="shared" si="8"/>
        <v>32</v>
      </c>
      <c r="N763" s="6">
        <f>'Disinfection '!$B$4*60*60*24</f>
        <v>4320000</v>
      </c>
      <c r="O763" s="6">
        <f>E763/(Pump!$B$6*60)</f>
        <v>0.09600092112</v>
      </c>
      <c r="P763" s="204">
        <f t="shared" si="9"/>
        <v>4374422.024</v>
      </c>
    </row>
    <row r="764">
      <c r="A764" s="194">
        <v>41301.0</v>
      </c>
      <c r="B764" s="195">
        <v>4.6</v>
      </c>
      <c r="C764" s="202">
        <f t="shared" si="2"/>
        <v>0.46</v>
      </c>
      <c r="D764" s="108">
        <f t="shared" si="3"/>
        <v>460</v>
      </c>
      <c r="E764" s="203">
        <f>IF(D764&gt;Collectionstorage!$B$11,Collectionstorage!$B$11,D764)</f>
        <v>460</v>
      </c>
      <c r="F764" s="203">
        <f t="shared" si="4"/>
        <v>0.46</v>
      </c>
      <c r="G764" s="203">
        <f t="shared" si="11"/>
        <v>34.7</v>
      </c>
      <c r="H764" s="109">
        <f>F764*(1000*9.81*Collectionstorage!$G$11+Collectionstorage!$G$13*Flowrate!$F$10*1000/(2*0.02)*Pump!$B$5^2+10*1000/2*Pump!$B$5^2+Filtration!$B$6*Pump!$B$5)</f>
        <v>112653.5897</v>
      </c>
      <c r="I764" s="202">
        <f>(F764*(1000*9.81*Collectionstorage!$G$11+Collectionstorage!$G$13*Flowrate!$F$10*1000/(2*0.02)*Pump!$B$5^2+10*1000/2*Pump!$B$5^2+Filtration!$B$6*Pump!$B$5)) / 0.72</f>
        <v>156463.319</v>
      </c>
      <c r="J764" s="204">
        <f t="shared" si="5"/>
        <v>2.3</v>
      </c>
      <c r="K764" s="204">
        <f t="shared" si="6"/>
        <v>4600000</v>
      </c>
      <c r="L764" s="204">
        <f t="shared" si="7"/>
        <v>4.6</v>
      </c>
      <c r="M764" s="116">
        <f t="shared" si="8"/>
        <v>92</v>
      </c>
      <c r="N764" s="6">
        <f>'Disinfection '!$B$4*60*60*24</f>
        <v>4320000</v>
      </c>
      <c r="O764" s="6">
        <f>E764/(Pump!$B$6*60)</f>
        <v>0.2760026482</v>
      </c>
      <c r="P764" s="204">
        <f t="shared" si="9"/>
        <v>4476463.319</v>
      </c>
    </row>
    <row r="765">
      <c r="A765" s="194">
        <v>41302.0</v>
      </c>
      <c r="B765" s="195">
        <v>10.4</v>
      </c>
      <c r="C765" s="202">
        <f t="shared" si="2"/>
        <v>1.04</v>
      </c>
      <c r="D765" s="108">
        <f t="shared" si="3"/>
        <v>1040</v>
      </c>
      <c r="E765" s="203">
        <f>IF(D765&gt;Collectionstorage!$B$11,Collectionstorage!$B$11,D765)</f>
        <v>1040</v>
      </c>
      <c r="F765" s="203">
        <f t="shared" si="4"/>
        <v>1.04</v>
      </c>
      <c r="G765" s="203">
        <f t="shared" si="11"/>
        <v>35.21</v>
      </c>
      <c r="H765" s="109">
        <f>F765*(1000*9.81*Collectionstorage!$G$11+Collectionstorage!$G$13*Flowrate!$F$10*1000/(2*0.02)*Pump!$B$5^2+10*1000/2*Pump!$B$5^2+Filtration!$B$6*Pump!$B$5)</f>
        <v>254695.0723</v>
      </c>
      <c r="I765" s="202">
        <f>(F765*(1000*9.81*Collectionstorage!$G$11+Collectionstorage!$G$13*Flowrate!$F$10*1000/(2*0.02)*Pump!$B$5^2+10*1000/2*Pump!$B$5^2+Filtration!$B$6*Pump!$B$5)) / 0.72</f>
        <v>353743.156</v>
      </c>
      <c r="J765" s="204">
        <f t="shared" si="5"/>
        <v>5.2</v>
      </c>
      <c r="K765" s="204">
        <f t="shared" si="6"/>
        <v>10400000</v>
      </c>
      <c r="L765" s="204">
        <f t="shared" si="7"/>
        <v>10.4</v>
      </c>
      <c r="M765" s="116">
        <f t="shared" si="8"/>
        <v>208</v>
      </c>
      <c r="N765" s="6">
        <f>'Disinfection '!$B$4*60*60*24</f>
        <v>4320000</v>
      </c>
      <c r="O765" s="6">
        <f>E765/(Pump!$B$6*60)</f>
        <v>0.6240059873</v>
      </c>
      <c r="P765" s="204">
        <f t="shared" si="9"/>
        <v>4673743.156</v>
      </c>
    </row>
    <row r="766">
      <c r="A766" s="194">
        <v>41303.0</v>
      </c>
      <c r="B766" s="195">
        <v>10.8</v>
      </c>
      <c r="C766" s="202">
        <f t="shared" si="2"/>
        <v>1.08</v>
      </c>
      <c r="D766" s="108">
        <f t="shared" si="3"/>
        <v>1080</v>
      </c>
      <c r="E766" s="203">
        <f>IF(D766&gt;Collectionstorage!$B$11,Collectionstorage!$B$11,D766)</f>
        <v>1080</v>
      </c>
      <c r="F766" s="203">
        <f t="shared" si="4"/>
        <v>1.08</v>
      </c>
      <c r="G766" s="203">
        <f t="shared" si="11"/>
        <v>35.76</v>
      </c>
      <c r="H766" s="109">
        <f>F766*(1000*9.81*Collectionstorage!$G$11+Collectionstorage!$G$13*Flowrate!$F$10*1000/(2*0.02)*Pump!$B$5^2+10*1000/2*Pump!$B$5^2+Filtration!$B$6*Pump!$B$5)</f>
        <v>264491.0367</v>
      </c>
      <c r="I766" s="202">
        <f>(F766*(1000*9.81*Collectionstorage!$G$11+Collectionstorage!$G$13*Flowrate!$F$10*1000/(2*0.02)*Pump!$B$5^2+10*1000/2*Pump!$B$5^2+Filtration!$B$6*Pump!$B$5)) / 0.72</f>
        <v>367348.662</v>
      </c>
      <c r="J766" s="204">
        <f t="shared" si="5"/>
        <v>5.4</v>
      </c>
      <c r="K766" s="204">
        <f t="shared" si="6"/>
        <v>10800000</v>
      </c>
      <c r="L766" s="204">
        <f t="shared" si="7"/>
        <v>10.8</v>
      </c>
      <c r="M766" s="116">
        <f t="shared" si="8"/>
        <v>216</v>
      </c>
      <c r="N766" s="6">
        <f>'Disinfection '!$B$4*60*60*24</f>
        <v>4320000</v>
      </c>
      <c r="O766" s="6">
        <f>E766/(Pump!$B$6*60)</f>
        <v>0.6480062175</v>
      </c>
      <c r="P766" s="204">
        <f t="shared" si="9"/>
        <v>4687348.662</v>
      </c>
    </row>
    <row r="767">
      <c r="A767" s="194">
        <v>41304.0</v>
      </c>
      <c r="B767" s="195">
        <v>6.2</v>
      </c>
      <c r="C767" s="202">
        <f t="shared" si="2"/>
        <v>0.62</v>
      </c>
      <c r="D767" s="108">
        <f t="shared" si="3"/>
        <v>620</v>
      </c>
      <c r="E767" s="203">
        <f>IF(D767&gt;Collectionstorage!$B$11,Collectionstorage!$B$11,D767)</f>
        <v>620</v>
      </c>
      <c r="F767" s="203">
        <f t="shared" si="4"/>
        <v>0.62</v>
      </c>
      <c r="G767" s="203">
        <f t="shared" si="11"/>
        <v>35.85</v>
      </c>
      <c r="H767" s="109">
        <f>F767*(1000*9.81*Collectionstorage!$G$11+Collectionstorage!$G$13*Flowrate!$F$10*1000/(2*0.02)*Pump!$B$5^2+10*1000/2*Pump!$B$5^2+Filtration!$B$6*Pump!$B$5)</f>
        <v>151837.447</v>
      </c>
      <c r="I767" s="202">
        <f>(F767*(1000*9.81*Collectionstorage!$G$11+Collectionstorage!$G$13*Flowrate!$F$10*1000/(2*0.02)*Pump!$B$5^2+10*1000/2*Pump!$B$5^2+Filtration!$B$6*Pump!$B$5)) / 0.72</f>
        <v>210885.343</v>
      </c>
      <c r="J767" s="204">
        <f t="shared" si="5"/>
        <v>3.1</v>
      </c>
      <c r="K767" s="204">
        <f t="shared" si="6"/>
        <v>6200000</v>
      </c>
      <c r="L767" s="204">
        <f t="shared" si="7"/>
        <v>6.2</v>
      </c>
      <c r="M767" s="116">
        <f t="shared" si="8"/>
        <v>124</v>
      </c>
      <c r="N767" s="6">
        <f>'Disinfection '!$B$4*60*60*24</f>
        <v>4320000</v>
      </c>
      <c r="O767" s="6">
        <f>E767/(Pump!$B$6*60)</f>
        <v>0.3720035693</v>
      </c>
      <c r="P767" s="204">
        <f t="shared" si="9"/>
        <v>4530885.343</v>
      </c>
    </row>
    <row r="768">
      <c r="A768" s="194">
        <v>41305.0</v>
      </c>
      <c r="B768" s="195">
        <v>1.4</v>
      </c>
      <c r="C768" s="202">
        <f t="shared" si="2"/>
        <v>0.14</v>
      </c>
      <c r="D768" s="108">
        <f t="shared" si="3"/>
        <v>140</v>
      </c>
      <c r="E768" s="203">
        <f>IF(D768&gt;Collectionstorage!$B$11,Collectionstorage!$B$11,D768)</f>
        <v>140</v>
      </c>
      <c r="F768" s="203">
        <f t="shared" si="4"/>
        <v>0.14</v>
      </c>
      <c r="G768" s="203">
        <f t="shared" si="11"/>
        <v>35.46</v>
      </c>
      <c r="H768" s="109">
        <f>F768*(1000*9.81*Collectionstorage!$G$11+Collectionstorage!$G$13*Flowrate!$F$10*1000/(2*0.02)*Pump!$B$5^2+10*1000/2*Pump!$B$5^2+Filtration!$B$6*Pump!$B$5)</f>
        <v>34285.87512</v>
      </c>
      <c r="I768" s="202">
        <f>(F768*(1000*9.81*Collectionstorage!$G$11+Collectionstorage!$G$13*Flowrate!$F$10*1000/(2*0.02)*Pump!$B$5^2+10*1000/2*Pump!$B$5^2+Filtration!$B$6*Pump!$B$5)) / 0.72</f>
        <v>47619.271</v>
      </c>
      <c r="J768" s="204">
        <f t="shared" si="5"/>
        <v>0.7</v>
      </c>
      <c r="K768" s="204">
        <f t="shared" si="6"/>
        <v>1400000</v>
      </c>
      <c r="L768" s="204">
        <f t="shared" si="7"/>
        <v>1.4</v>
      </c>
      <c r="M768" s="116">
        <f t="shared" si="8"/>
        <v>28</v>
      </c>
      <c r="N768" s="6">
        <f>'Disinfection '!$B$4*60*60*24</f>
        <v>4320000</v>
      </c>
      <c r="O768" s="6">
        <f>E768/(Pump!$B$6*60)</f>
        <v>0.08400080598</v>
      </c>
      <c r="P768" s="204">
        <f t="shared" si="9"/>
        <v>4367619.271</v>
      </c>
    </row>
    <row r="769">
      <c r="A769" s="194">
        <v>41306.0</v>
      </c>
      <c r="B769" s="195">
        <v>0.0</v>
      </c>
      <c r="C769" s="202">
        <f t="shared" si="2"/>
        <v>0</v>
      </c>
      <c r="D769" s="108">
        <f t="shared" si="3"/>
        <v>0</v>
      </c>
      <c r="E769" s="203">
        <f>IF(D769&gt;Collectionstorage!$B$11,Collectionstorage!$B$11,D769)</f>
        <v>0</v>
      </c>
      <c r="F769" s="203">
        <f t="shared" si="4"/>
        <v>0</v>
      </c>
      <c r="G769" s="203">
        <f t="shared" si="11"/>
        <v>34.93</v>
      </c>
      <c r="H769" s="109">
        <f>F769*(1000*9.81*Collectionstorage!$G$11+Collectionstorage!$G$13*Flowrate!$F$10*1000/(2*0.02)*Pump!$B$5^2+10*1000/2*Pump!$B$5^2+Filtration!$B$6*Pump!$B$5)</f>
        <v>0</v>
      </c>
      <c r="I769" s="202">
        <f>(F769*(1000*9.81*Collectionstorage!$G$11+Collectionstorage!$G$13*Flowrate!$F$10*1000/(2*0.02)*Pump!$B$5^2+10*1000/2*Pump!$B$5^2+Filtration!$B$6*Pump!$B$5)) / 0.72</f>
        <v>0</v>
      </c>
      <c r="J769" s="204">
        <f t="shared" si="5"/>
        <v>0</v>
      </c>
      <c r="K769" s="204">
        <f t="shared" si="6"/>
        <v>0</v>
      </c>
      <c r="L769" s="204">
        <f t="shared" si="7"/>
        <v>0</v>
      </c>
      <c r="M769" s="116">
        <f t="shared" si="8"/>
        <v>0</v>
      </c>
      <c r="N769" s="6">
        <f>'Disinfection '!$B$4*60*60*24</f>
        <v>4320000</v>
      </c>
      <c r="O769" s="6">
        <f>E769/(Pump!$B$6*60)</f>
        <v>0</v>
      </c>
      <c r="P769" s="204">
        <f t="shared" si="9"/>
        <v>4320000</v>
      </c>
    </row>
    <row r="770">
      <c r="A770" s="194">
        <v>41307.0</v>
      </c>
      <c r="B770" s="195">
        <v>1.0</v>
      </c>
      <c r="C770" s="202">
        <f t="shared" si="2"/>
        <v>0.1</v>
      </c>
      <c r="D770" s="108">
        <f t="shared" si="3"/>
        <v>100</v>
      </c>
      <c r="E770" s="203">
        <f>IF(D770&gt;Collectionstorage!$B$11,Collectionstorage!$B$11,D770)</f>
        <v>100</v>
      </c>
      <c r="F770" s="203">
        <f t="shared" si="4"/>
        <v>0.1</v>
      </c>
      <c r="G770" s="203">
        <f t="shared" si="11"/>
        <v>34.5</v>
      </c>
      <c r="H770" s="109">
        <f>F770*(1000*9.81*Collectionstorage!$G$11+Collectionstorage!$G$13*Flowrate!$F$10*1000/(2*0.02)*Pump!$B$5^2+10*1000/2*Pump!$B$5^2+Filtration!$B$6*Pump!$B$5)</f>
        <v>24489.9108</v>
      </c>
      <c r="I770" s="202">
        <f>(F770*(1000*9.81*Collectionstorage!$G$11+Collectionstorage!$G$13*Flowrate!$F$10*1000/(2*0.02)*Pump!$B$5^2+10*1000/2*Pump!$B$5^2+Filtration!$B$6*Pump!$B$5)) / 0.72</f>
        <v>34013.765</v>
      </c>
      <c r="J770" s="204">
        <f t="shared" si="5"/>
        <v>0.5</v>
      </c>
      <c r="K770" s="204">
        <f t="shared" si="6"/>
        <v>1000000</v>
      </c>
      <c r="L770" s="204">
        <f t="shared" si="7"/>
        <v>1</v>
      </c>
      <c r="M770" s="116">
        <f t="shared" si="8"/>
        <v>20</v>
      </c>
      <c r="N770" s="6">
        <f>'Disinfection '!$B$4*60*60*24</f>
        <v>4320000</v>
      </c>
      <c r="O770" s="6">
        <f>E770/(Pump!$B$6*60)</f>
        <v>0.0600005757</v>
      </c>
      <c r="P770" s="204">
        <f t="shared" si="9"/>
        <v>4354013.765</v>
      </c>
    </row>
    <row r="771">
      <c r="A771" s="194">
        <v>41308.0</v>
      </c>
      <c r="B771" s="195">
        <v>8.0</v>
      </c>
      <c r="C771" s="202">
        <f t="shared" si="2"/>
        <v>0.8</v>
      </c>
      <c r="D771" s="108">
        <f t="shared" si="3"/>
        <v>800</v>
      </c>
      <c r="E771" s="203">
        <f>IF(D771&gt;Collectionstorage!$B$11,Collectionstorage!$B$11,D771)</f>
        <v>800</v>
      </c>
      <c r="F771" s="203">
        <f t="shared" si="4"/>
        <v>0.8</v>
      </c>
      <c r="G771" s="203">
        <f t="shared" si="11"/>
        <v>34.77</v>
      </c>
      <c r="H771" s="109">
        <f>F771*(1000*9.81*Collectionstorage!$G$11+Collectionstorage!$G$13*Flowrate!$F$10*1000/(2*0.02)*Pump!$B$5^2+10*1000/2*Pump!$B$5^2+Filtration!$B$6*Pump!$B$5)</f>
        <v>195919.2864</v>
      </c>
      <c r="I771" s="202">
        <f>(F771*(1000*9.81*Collectionstorage!$G$11+Collectionstorage!$G$13*Flowrate!$F$10*1000/(2*0.02)*Pump!$B$5^2+10*1000/2*Pump!$B$5^2+Filtration!$B$6*Pump!$B$5)) / 0.72</f>
        <v>272110.12</v>
      </c>
      <c r="J771" s="204">
        <f t="shared" si="5"/>
        <v>4</v>
      </c>
      <c r="K771" s="204">
        <f t="shared" si="6"/>
        <v>8000000</v>
      </c>
      <c r="L771" s="204">
        <f t="shared" si="7"/>
        <v>8</v>
      </c>
      <c r="M771" s="116">
        <f t="shared" si="8"/>
        <v>160</v>
      </c>
      <c r="N771" s="6">
        <f>'Disinfection '!$B$4*60*60*24</f>
        <v>4320000</v>
      </c>
      <c r="O771" s="6">
        <f>E771/(Pump!$B$6*60)</f>
        <v>0.4800046056</v>
      </c>
      <c r="P771" s="204">
        <f t="shared" si="9"/>
        <v>4592110.12</v>
      </c>
    </row>
    <row r="772">
      <c r="A772" s="194">
        <v>41309.0</v>
      </c>
      <c r="B772" s="195">
        <v>1.6</v>
      </c>
      <c r="C772" s="202">
        <f t="shared" si="2"/>
        <v>0.16</v>
      </c>
      <c r="D772" s="108">
        <f t="shared" si="3"/>
        <v>160</v>
      </c>
      <c r="E772" s="203">
        <f>IF(D772&gt;Collectionstorage!$B$11,Collectionstorage!$B$11,D772)</f>
        <v>160</v>
      </c>
      <c r="F772" s="203">
        <f t="shared" si="4"/>
        <v>0.16</v>
      </c>
      <c r="G772" s="203">
        <f t="shared" si="11"/>
        <v>34.4</v>
      </c>
      <c r="H772" s="109">
        <f>F772*(1000*9.81*Collectionstorage!$G$11+Collectionstorage!$G$13*Flowrate!$F$10*1000/(2*0.02)*Pump!$B$5^2+10*1000/2*Pump!$B$5^2+Filtration!$B$6*Pump!$B$5)</f>
        <v>39183.85728</v>
      </c>
      <c r="I772" s="202">
        <f>(F772*(1000*9.81*Collectionstorage!$G$11+Collectionstorage!$G$13*Flowrate!$F$10*1000/(2*0.02)*Pump!$B$5^2+10*1000/2*Pump!$B$5^2+Filtration!$B$6*Pump!$B$5)) / 0.72</f>
        <v>54422.024</v>
      </c>
      <c r="J772" s="204">
        <f t="shared" si="5"/>
        <v>0.8</v>
      </c>
      <c r="K772" s="204">
        <f t="shared" si="6"/>
        <v>1600000</v>
      </c>
      <c r="L772" s="204">
        <f t="shared" si="7"/>
        <v>1.6</v>
      </c>
      <c r="M772" s="116">
        <f t="shared" si="8"/>
        <v>32</v>
      </c>
      <c r="N772" s="6">
        <f>'Disinfection '!$B$4*60*60*24</f>
        <v>4320000</v>
      </c>
      <c r="O772" s="6">
        <f>E772/(Pump!$B$6*60)</f>
        <v>0.09600092112</v>
      </c>
      <c r="P772" s="204">
        <f t="shared" si="9"/>
        <v>4374422.024</v>
      </c>
    </row>
    <row r="773">
      <c r="A773" s="194">
        <v>41310.0</v>
      </c>
      <c r="B773" s="195">
        <v>3.8</v>
      </c>
      <c r="C773" s="202">
        <f t="shared" si="2"/>
        <v>0.38</v>
      </c>
      <c r="D773" s="108">
        <f t="shared" si="3"/>
        <v>380</v>
      </c>
      <c r="E773" s="203">
        <f>IF(D773&gt;Collectionstorage!$B$11,Collectionstorage!$B$11,D773)</f>
        <v>380</v>
      </c>
      <c r="F773" s="203">
        <f t="shared" si="4"/>
        <v>0.38</v>
      </c>
      <c r="G773" s="203">
        <f t="shared" si="11"/>
        <v>34.25</v>
      </c>
      <c r="H773" s="109">
        <f>F773*(1000*9.81*Collectionstorage!$G$11+Collectionstorage!$G$13*Flowrate!$F$10*1000/(2*0.02)*Pump!$B$5^2+10*1000/2*Pump!$B$5^2+Filtration!$B$6*Pump!$B$5)</f>
        <v>93061.66105</v>
      </c>
      <c r="I773" s="202">
        <f>(F773*(1000*9.81*Collectionstorage!$G$11+Collectionstorage!$G$13*Flowrate!$F$10*1000/(2*0.02)*Pump!$B$5^2+10*1000/2*Pump!$B$5^2+Filtration!$B$6*Pump!$B$5)) / 0.72</f>
        <v>129252.307</v>
      </c>
      <c r="J773" s="204">
        <f t="shared" si="5"/>
        <v>1.9</v>
      </c>
      <c r="K773" s="204">
        <f t="shared" si="6"/>
        <v>3800000</v>
      </c>
      <c r="L773" s="204">
        <f t="shared" si="7"/>
        <v>3.8</v>
      </c>
      <c r="M773" s="116">
        <f t="shared" si="8"/>
        <v>76</v>
      </c>
      <c r="N773" s="6">
        <f>'Disinfection '!$B$4*60*60*24</f>
        <v>4320000</v>
      </c>
      <c r="O773" s="6">
        <f>E773/(Pump!$B$6*60)</f>
        <v>0.2280021877</v>
      </c>
      <c r="P773" s="204">
        <f t="shared" si="9"/>
        <v>4449252.307</v>
      </c>
    </row>
    <row r="774">
      <c r="A774" s="194">
        <v>41311.0</v>
      </c>
      <c r="B774" s="195">
        <v>0.2</v>
      </c>
      <c r="C774" s="202">
        <f t="shared" si="2"/>
        <v>0.02</v>
      </c>
      <c r="D774" s="108">
        <f t="shared" si="3"/>
        <v>20</v>
      </c>
      <c r="E774" s="203">
        <f>IF(D774&gt;Collectionstorage!$B$11,Collectionstorage!$B$11,D774)</f>
        <v>20</v>
      </c>
      <c r="F774" s="203">
        <f t="shared" si="4"/>
        <v>0.02</v>
      </c>
      <c r="G774" s="203">
        <f t="shared" si="11"/>
        <v>33.74</v>
      </c>
      <c r="H774" s="109">
        <f>F774*(1000*9.81*Collectionstorage!$G$11+Collectionstorage!$G$13*Flowrate!$F$10*1000/(2*0.02)*Pump!$B$5^2+10*1000/2*Pump!$B$5^2+Filtration!$B$6*Pump!$B$5)</f>
        <v>4897.98216</v>
      </c>
      <c r="I774" s="202">
        <f>(F774*(1000*9.81*Collectionstorage!$G$11+Collectionstorage!$G$13*Flowrate!$F$10*1000/(2*0.02)*Pump!$B$5^2+10*1000/2*Pump!$B$5^2+Filtration!$B$6*Pump!$B$5)) / 0.72</f>
        <v>6802.753001</v>
      </c>
      <c r="J774" s="204">
        <f t="shared" si="5"/>
        <v>0.1</v>
      </c>
      <c r="K774" s="204">
        <f t="shared" si="6"/>
        <v>200000</v>
      </c>
      <c r="L774" s="204">
        <f t="shared" si="7"/>
        <v>0.2</v>
      </c>
      <c r="M774" s="116">
        <f t="shared" si="8"/>
        <v>4</v>
      </c>
      <c r="N774" s="6">
        <f>'Disinfection '!$B$4*60*60*24</f>
        <v>4320000</v>
      </c>
      <c r="O774" s="6">
        <f>E774/(Pump!$B$6*60)</f>
        <v>0.01200011514</v>
      </c>
      <c r="P774" s="204">
        <f t="shared" si="9"/>
        <v>4326802.753</v>
      </c>
    </row>
    <row r="775">
      <c r="A775" s="194">
        <v>41312.0</v>
      </c>
      <c r="B775" s="195">
        <v>1.6</v>
      </c>
      <c r="C775" s="202">
        <f t="shared" si="2"/>
        <v>0.16</v>
      </c>
      <c r="D775" s="108">
        <f t="shared" si="3"/>
        <v>160</v>
      </c>
      <c r="E775" s="203">
        <f>IF(D775&gt;Collectionstorage!$B$11,Collectionstorage!$B$11,D775)</f>
        <v>160</v>
      </c>
      <c r="F775" s="203">
        <f t="shared" si="4"/>
        <v>0.16</v>
      </c>
      <c r="G775" s="203">
        <f t="shared" si="11"/>
        <v>33.37</v>
      </c>
      <c r="H775" s="109">
        <f>F775*(1000*9.81*Collectionstorage!$G$11+Collectionstorage!$G$13*Flowrate!$F$10*1000/(2*0.02)*Pump!$B$5^2+10*1000/2*Pump!$B$5^2+Filtration!$B$6*Pump!$B$5)</f>
        <v>39183.85728</v>
      </c>
      <c r="I775" s="202">
        <f>(F775*(1000*9.81*Collectionstorage!$G$11+Collectionstorage!$G$13*Flowrate!$F$10*1000/(2*0.02)*Pump!$B$5^2+10*1000/2*Pump!$B$5^2+Filtration!$B$6*Pump!$B$5)) / 0.72</f>
        <v>54422.024</v>
      </c>
      <c r="J775" s="204">
        <f t="shared" si="5"/>
        <v>0.8</v>
      </c>
      <c r="K775" s="204">
        <f t="shared" si="6"/>
        <v>1600000</v>
      </c>
      <c r="L775" s="204">
        <f t="shared" si="7"/>
        <v>1.6</v>
      </c>
      <c r="M775" s="116">
        <f t="shared" si="8"/>
        <v>32</v>
      </c>
      <c r="N775" s="6">
        <f>'Disinfection '!$B$4*60*60*24</f>
        <v>4320000</v>
      </c>
      <c r="O775" s="6">
        <f>E775/(Pump!$B$6*60)</f>
        <v>0.09600092112</v>
      </c>
      <c r="P775" s="204">
        <f t="shared" si="9"/>
        <v>4374422.024</v>
      </c>
    </row>
    <row r="776">
      <c r="A776" s="194">
        <v>41313.0</v>
      </c>
      <c r="B776" s="195">
        <v>0.2</v>
      </c>
      <c r="C776" s="202">
        <f t="shared" si="2"/>
        <v>0.02</v>
      </c>
      <c r="D776" s="108">
        <f t="shared" si="3"/>
        <v>20</v>
      </c>
      <c r="E776" s="203">
        <f>IF(D776&gt;Collectionstorage!$B$11,Collectionstorage!$B$11,D776)</f>
        <v>20</v>
      </c>
      <c r="F776" s="203">
        <f t="shared" si="4"/>
        <v>0.02</v>
      </c>
      <c r="G776" s="203">
        <f t="shared" si="11"/>
        <v>32.86</v>
      </c>
      <c r="H776" s="109">
        <f>F776*(1000*9.81*Collectionstorage!$G$11+Collectionstorage!$G$13*Flowrate!$F$10*1000/(2*0.02)*Pump!$B$5^2+10*1000/2*Pump!$B$5^2+Filtration!$B$6*Pump!$B$5)</f>
        <v>4897.98216</v>
      </c>
      <c r="I776" s="202">
        <f>(F776*(1000*9.81*Collectionstorage!$G$11+Collectionstorage!$G$13*Flowrate!$F$10*1000/(2*0.02)*Pump!$B$5^2+10*1000/2*Pump!$B$5^2+Filtration!$B$6*Pump!$B$5)) / 0.72</f>
        <v>6802.753001</v>
      </c>
      <c r="J776" s="204">
        <f t="shared" si="5"/>
        <v>0.1</v>
      </c>
      <c r="K776" s="204">
        <f t="shared" si="6"/>
        <v>200000</v>
      </c>
      <c r="L776" s="204">
        <f t="shared" si="7"/>
        <v>0.2</v>
      </c>
      <c r="M776" s="116">
        <f t="shared" si="8"/>
        <v>4</v>
      </c>
      <c r="N776" s="6">
        <f>'Disinfection '!$B$4*60*60*24</f>
        <v>4320000</v>
      </c>
      <c r="O776" s="6">
        <f>E776/(Pump!$B$6*60)</f>
        <v>0.01200011514</v>
      </c>
      <c r="P776" s="204">
        <f t="shared" si="9"/>
        <v>4326802.753</v>
      </c>
    </row>
    <row r="777">
      <c r="A777" s="194">
        <v>41314.0</v>
      </c>
      <c r="B777" s="195">
        <v>0.0</v>
      </c>
      <c r="C777" s="202">
        <f t="shared" si="2"/>
        <v>0</v>
      </c>
      <c r="D777" s="108">
        <f t="shared" si="3"/>
        <v>0</v>
      </c>
      <c r="E777" s="203">
        <f>IF(D777&gt;Collectionstorage!$B$11,Collectionstorage!$B$11,D777)</f>
        <v>0</v>
      </c>
      <c r="F777" s="203">
        <f t="shared" si="4"/>
        <v>0</v>
      </c>
      <c r="G777" s="203">
        <f t="shared" si="11"/>
        <v>32.33</v>
      </c>
      <c r="H777" s="109">
        <f>F777*(1000*9.81*Collectionstorage!$G$11+Collectionstorage!$G$13*Flowrate!$F$10*1000/(2*0.02)*Pump!$B$5^2+10*1000/2*Pump!$B$5^2+Filtration!$B$6*Pump!$B$5)</f>
        <v>0</v>
      </c>
      <c r="I777" s="202">
        <f>(F777*(1000*9.81*Collectionstorage!$G$11+Collectionstorage!$G$13*Flowrate!$F$10*1000/(2*0.02)*Pump!$B$5^2+10*1000/2*Pump!$B$5^2+Filtration!$B$6*Pump!$B$5)) / 0.72</f>
        <v>0</v>
      </c>
      <c r="J777" s="204">
        <f t="shared" si="5"/>
        <v>0</v>
      </c>
      <c r="K777" s="204">
        <f t="shared" si="6"/>
        <v>0</v>
      </c>
      <c r="L777" s="204">
        <f t="shared" si="7"/>
        <v>0</v>
      </c>
      <c r="M777" s="116">
        <f t="shared" si="8"/>
        <v>0</v>
      </c>
      <c r="N777" s="6">
        <f>'Disinfection '!$B$4*60*60*24</f>
        <v>4320000</v>
      </c>
      <c r="O777" s="6">
        <f>E777/(Pump!$B$6*60)</f>
        <v>0</v>
      </c>
      <c r="P777" s="204">
        <f t="shared" si="9"/>
        <v>4320000</v>
      </c>
    </row>
    <row r="778">
      <c r="A778" s="194">
        <v>41315.0</v>
      </c>
      <c r="B778" s="195">
        <v>1.0</v>
      </c>
      <c r="C778" s="202">
        <f t="shared" si="2"/>
        <v>0.1</v>
      </c>
      <c r="D778" s="108">
        <f t="shared" si="3"/>
        <v>100</v>
      </c>
      <c r="E778" s="203">
        <f>IF(D778&gt;Collectionstorage!$B$11,Collectionstorage!$B$11,D778)</f>
        <v>100</v>
      </c>
      <c r="F778" s="203">
        <f t="shared" si="4"/>
        <v>0.1</v>
      </c>
      <c r="G778" s="203">
        <f t="shared" si="11"/>
        <v>31.9</v>
      </c>
      <c r="H778" s="109">
        <f>F778*(1000*9.81*Collectionstorage!$G$11+Collectionstorage!$G$13*Flowrate!$F$10*1000/(2*0.02)*Pump!$B$5^2+10*1000/2*Pump!$B$5^2+Filtration!$B$6*Pump!$B$5)</f>
        <v>24489.9108</v>
      </c>
      <c r="I778" s="202">
        <f>(F778*(1000*9.81*Collectionstorage!$G$11+Collectionstorage!$G$13*Flowrate!$F$10*1000/(2*0.02)*Pump!$B$5^2+10*1000/2*Pump!$B$5^2+Filtration!$B$6*Pump!$B$5)) / 0.72</f>
        <v>34013.765</v>
      </c>
      <c r="J778" s="204">
        <f t="shared" si="5"/>
        <v>0.5</v>
      </c>
      <c r="K778" s="204">
        <f t="shared" si="6"/>
        <v>1000000</v>
      </c>
      <c r="L778" s="204">
        <f t="shared" si="7"/>
        <v>1</v>
      </c>
      <c r="M778" s="116">
        <f t="shared" si="8"/>
        <v>20</v>
      </c>
      <c r="N778" s="6">
        <f>'Disinfection '!$B$4*60*60*24</f>
        <v>4320000</v>
      </c>
      <c r="O778" s="6">
        <f>E778/(Pump!$B$6*60)</f>
        <v>0.0600005757</v>
      </c>
      <c r="P778" s="204">
        <f t="shared" si="9"/>
        <v>4354013.765</v>
      </c>
    </row>
    <row r="779">
      <c r="A779" s="194">
        <v>41316.0</v>
      </c>
      <c r="B779" s="195">
        <v>1.4</v>
      </c>
      <c r="C779" s="202">
        <f t="shared" si="2"/>
        <v>0.14</v>
      </c>
      <c r="D779" s="108">
        <f t="shared" si="3"/>
        <v>140</v>
      </c>
      <c r="E779" s="203">
        <f>IF(D779&gt;Collectionstorage!$B$11,Collectionstorage!$B$11,D779)</f>
        <v>140</v>
      </c>
      <c r="F779" s="203">
        <f t="shared" si="4"/>
        <v>0.14</v>
      </c>
      <c r="G779" s="203">
        <f t="shared" si="11"/>
        <v>31.51</v>
      </c>
      <c r="H779" s="109">
        <f>F779*(1000*9.81*Collectionstorage!$G$11+Collectionstorage!$G$13*Flowrate!$F$10*1000/(2*0.02)*Pump!$B$5^2+10*1000/2*Pump!$B$5^2+Filtration!$B$6*Pump!$B$5)</f>
        <v>34285.87512</v>
      </c>
      <c r="I779" s="202">
        <f>(F779*(1000*9.81*Collectionstorage!$G$11+Collectionstorage!$G$13*Flowrate!$F$10*1000/(2*0.02)*Pump!$B$5^2+10*1000/2*Pump!$B$5^2+Filtration!$B$6*Pump!$B$5)) / 0.72</f>
        <v>47619.271</v>
      </c>
      <c r="J779" s="204">
        <f t="shared" si="5"/>
        <v>0.7</v>
      </c>
      <c r="K779" s="204">
        <f t="shared" si="6"/>
        <v>1400000</v>
      </c>
      <c r="L779" s="204">
        <f t="shared" si="7"/>
        <v>1.4</v>
      </c>
      <c r="M779" s="116">
        <f t="shared" si="8"/>
        <v>28</v>
      </c>
      <c r="N779" s="6">
        <f>'Disinfection '!$B$4*60*60*24</f>
        <v>4320000</v>
      </c>
      <c r="O779" s="6">
        <f>E779/(Pump!$B$6*60)</f>
        <v>0.08400080598</v>
      </c>
      <c r="P779" s="204">
        <f t="shared" si="9"/>
        <v>4367619.271</v>
      </c>
    </row>
    <row r="780">
      <c r="A780" s="194">
        <v>41317.0</v>
      </c>
      <c r="B780" s="195">
        <v>4.6</v>
      </c>
      <c r="C780" s="202">
        <f t="shared" si="2"/>
        <v>0.46</v>
      </c>
      <c r="D780" s="108">
        <f t="shared" si="3"/>
        <v>460</v>
      </c>
      <c r="E780" s="203">
        <f>IF(D780&gt;Collectionstorage!$B$11,Collectionstorage!$B$11,D780)</f>
        <v>460</v>
      </c>
      <c r="F780" s="203">
        <f t="shared" si="4"/>
        <v>0.46</v>
      </c>
      <c r="G780" s="203">
        <f t="shared" si="11"/>
        <v>31.44</v>
      </c>
      <c r="H780" s="109">
        <f>F780*(1000*9.81*Collectionstorage!$G$11+Collectionstorage!$G$13*Flowrate!$F$10*1000/(2*0.02)*Pump!$B$5^2+10*1000/2*Pump!$B$5^2+Filtration!$B$6*Pump!$B$5)</f>
        <v>112653.5897</v>
      </c>
      <c r="I780" s="202">
        <f>(F780*(1000*9.81*Collectionstorage!$G$11+Collectionstorage!$G$13*Flowrate!$F$10*1000/(2*0.02)*Pump!$B$5^2+10*1000/2*Pump!$B$5^2+Filtration!$B$6*Pump!$B$5)) / 0.72</f>
        <v>156463.319</v>
      </c>
      <c r="J780" s="204">
        <f t="shared" si="5"/>
        <v>2.3</v>
      </c>
      <c r="K780" s="204">
        <f t="shared" si="6"/>
        <v>4600000</v>
      </c>
      <c r="L780" s="204">
        <f t="shared" si="7"/>
        <v>4.6</v>
      </c>
      <c r="M780" s="116">
        <f t="shared" si="8"/>
        <v>92</v>
      </c>
      <c r="N780" s="6">
        <f>'Disinfection '!$B$4*60*60*24</f>
        <v>4320000</v>
      </c>
      <c r="O780" s="6">
        <f>E780/(Pump!$B$6*60)</f>
        <v>0.2760026482</v>
      </c>
      <c r="P780" s="204">
        <f t="shared" si="9"/>
        <v>4476463.319</v>
      </c>
    </row>
    <row r="781">
      <c r="A781" s="194">
        <v>41318.0</v>
      </c>
      <c r="B781" s="195">
        <v>3.0</v>
      </c>
      <c r="C781" s="202">
        <f t="shared" si="2"/>
        <v>0.3</v>
      </c>
      <c r="D781" s="108">
        <f t="shared" si="3"/>
        <v>300</v>
      </c>
      <c r="E781" s="203">
        <f>IF(D781&gt;Collectionstorage!$B$11,Collectionstorage!$B$11,D781)</f>
        <v>300</v>
      </c>
      <c r="F781" s="203">
        <f t="shared" si="4"/>
        <v>0.3</v>
      </c>
      <c r="G781" s="203">
        <f t="shared" si="11"/>
        <v>31.21</v>
      </c>
      <c r="H781" s="109">
        <f>F781*(1000*9.81*Collectionstorage!$G$11+Collectionstorage!$G$13*Flowrate!$F$10*1000/(2*0.02)*Pump!$B$5^2+10*1000/2*Pump!$B$5^2+Filtration!$B$6*Pump!$B$5)</f>
        <v>73469.73241</v>
      </c>
      <c r="I781" s="202">
        <f>(F781*(1000*9.81*Collectionstorage!$G$11+Collectionstorage!$G$13*Flowrate!$F$10*1000/(2*0.02)*Pump!$B$5^2+10*1000/2*Pump!$B$5^2+Filtration!$B$6*Pump!$B$5)) / 0.72</f>
        <v>102041.295</v>
      </c>
      <c r="J781" s="204">
        <f t="shared" si="5"/>
        <v>1.5</v>
      </c>
      <c r="K781" s="204">
        <f t="shared" si="6"/>
        <v>3000000</v>
      </c>
      <c r="L781" s="204">
        <f t="shared" si="7"/>
        <v>3</v>
      </c>
      <c r="M781" s="116">
        <f t="shared" si="8"/>
        <v>60</v>
      </c>
      <c r="N781" s="6">
        <f>'Disinfection '!$B$4*60*60*24</f>
        <v>4320000</v>
      </c>
      <c r="O781" s="6">
        <f>E781/(Pump!$B$6*60)</f>
        <v>0.1800017271</v>
      </c>
      <c r="P781" s="204">
        <f t="shared" si="9"/>
        <v>4422041.295</v>
      </c>
    </row>
    <row r="782">
      <c r="A782" s="194">
        <v>41319.0</v>
      </c>
      <c r="B782" s="195">
        <v>5.6</v>
      </c>
      <c r="C782" s="202">
        <f t="shared" si="2"/>
        <v>0.56</v>
      </c>
      <c r="D782" s="108">
        <f t="shared" si="3"/>
        <v>560</v>
      </c>
      <c r="E782" s="203">
        <f>IF(D782&gt;Collectionstorage!$B$11,Collectionstorage!$B$11,D782)</f>
        <v>560</v>
      </c>
      <c r="F782" s="203">
        <f t="shared" si="4"/>
        <v>0.56</v>
      </c>
      <c r="G782" s="203">
        <f t="shared" si="11"/>
        <v>31.24</v>
      </c>
      <c r="H782" s="109">
        <f>F782*(1000*9.81*Collectionstorage!$G$11+Collectionstorage!$G$13*Flowrate!$F$10*1000/(2*0.02)*Pump!$B$5^2+10*1000/2*Pump!$B$5^2+Filtration!$B$6*Pump!$B$5)</f>
        <v>137143.5005</v>
      </c>
      <c r="I782" s="202">
        <f>(F782*(1000*9.81*Collectionstorage!$G$11+Collectionstorage!$G$13*Flowrate!$F$10*1000/(2*0.02)*Pump!$B$5^2+10*1000/2*Pump!$B$5^2+Filtration!$B$6*Pump!$B$5)) / 0.72</f>
        <v>190477.084</v>
      </c>
      <c r="J782" s="204">
        <f t="shared" si="5"/>
        <v>2.8</v>
      </c>
      <c r="K782" s="204">
        <f t="shared" si="6"/>
        <v>5600000</v>
      </c>
      <c r="L782" s="204">
        <f t="shared" si="7"/>
        <v>5.6</v>
      </c>
      <c r="M782" s="116">
        <f t="shared" si="8"/>
        <v>112</v>
      </c>
      <c r="N782" s="6">
        <f>'Disinfection '!$B$4*60*60*24</f>
        <v>4320000</v>
      </c>
      <c r="O782" s="6">
        <f>E782/(Pump!$B$6*60)</f>
        <v>0.3360032239</v>
      </c>
      <c r="P782" s="204">
        <f t="shared" si="9"/>
        <v>4510477.084</v>
      </c>
    </row>
    <row r="783">
      <c r="A783" s="194">
        <v>41320.0</v>
      </c>
      <c r="B783" s="195">
        <v>2.4</v>
      </c>
      <c r="C783" s="202">
        <f t="shared" si="2"/>
        <v>0.24</v>
      </c>
      <c r="D783" s="108">
        <f t="shared" si="3"/>
        <v>240</v>
      </c>
      <c r="E783" s="203">
        <f>IF(D783&gt;Collectionstorage!$B$11,Collectionstorage!$B$11,D783)</f>
        <v>240</v>
      </c>
      <c r="F783" s="203">
        <f t="shared" si="4"/>
        <v>0.24</v>
      </c>
      <c r="G783" s="203">
        <f t="shared" si="11"/>
        <v>30.95</v>
      </c>
      <c r="H783" s="109">
        <f>F783*(1000*9.81*Collectionstorage!$G$11+Collectionstorage!$G$13*Flowrate!$F$10*1000/(2*0.02)*Pump!$B$5^2+10*1000/2*Pump!$B$5^2+Filtration!$B$6*Pump!$B$5)</f>
        <v>58775.78592</v>
      </c>
      <c r="I783" s="202">
        <f>(F783*(1000*9.81*Collectionstorage!$G$11+Collectionstorage!$G$13*Flowrate!$F$10*1000/(2*0.02)*Pump!$B$5^2+10*1000/2*Pump!$B$5^2+Filtration!$B$6*Pump!$B$5)) / 0.72</f>
        <v>81633.03601</v>
      </c>
      <c r="J783" s="204">
        <f t="shared" si="5"/>
        <v>1.2</v>
      </c>
      <c r="K783" s="204">
        <f t="shared" si="6"/>
        <v>2400000</v>
      </c>
      <c r="L783" s="204">
        <f t="shared" si="7"/>
        <v>2.4</v>
      </c>
      <c r="M783" s="116">
        <f t="shared" si="8"/>
        <v>48</v>
      </c>
      <c r="N783" s="6">
        <f>'Disinfection '!$B$4*60*60*24</f>
        <v>4320000</v>
      </c>
      <c r="O783" s="6">
        <f>E783/(Pump!$B$6*60)</f>
        <v>0.1440013817</v>
      </c>
      <c r="P783" s="204">
        <f t="shared" si="9"/>
        <v>4401633.036</v>
      </c>
    </row>
    <row r="784">
      <c r="A784" s="194">
        <v>41321.0</v>
      </c>
      <c r="B784" s="195">
        <v>0.0</v>
      </c>
      <c r="C784" s="202">
        <f t="shared" si="2"/>
        <v>0</v>
      </c>
      <c r="D784" s="108">
        <f t="shared" si="3"/>
        <v>0</v>
      </c>
      <c r="E784" s="203">
        <f>IF(D784&gt;Collectionstorage!$B$11,Collectionstorage!$B$11,D784)</f>
        <v>0</v>
      </c>
      <c r="F784" s="203">
        <f t="shared" si="4"/>
        <v>0</v>
      </c>
      <c r="G784" s="203">
        <f t="shared" si="11"/>
        <v>30.42</v>
      </c>
      <c r="H784" s="109">
        <f>F784*(1000*9.81*Collectionstorage!$G$11+Collectionstorage!$G$13*Flowrate!$F$10*1000/(2*0.02)*Pump!$B$5^2+10*1000/2*Pump!$B$5^2+Filtration!$B$6*Pump!$B$5)</f>
        <v>0</v>
      </c>
      <c r="I784" s="202">
        <f>(F784*(1000*9.81*Collectionstorage!$G$11+Collectionstorage!$G$13*Flowrate!$F$10*1000/(2*0.02)*Pump!$B$5^2+10*1000/2*Pump!$B$5^2+Filtration!$B$6*Pump!$B$5)) / 0.72</f>
        <v>0</v>
      </c>
      <c r="J784" s="204">
        <f t="shared" si="5"/>
        <v>0</v>
      </c>
      <c r="K784" s="204">
        <f t="shared" si="6"/>
        <v>0</v>
      </c>
      <c r="L784" s="204">
        <f t="shared" si="7"/>
        <v>0</v>
      </c>
      <c r="M784" s="116">
        <f t="shared" si="8"/>
        <v>0</v>
      </c>
      <c r="N784" s="6">
        <f>'Disinfection '!$B$4*60*60*24</f>
        <v>4320000</v>
      </c>
      <c r="O784" s="6">
        <f>E784/(Pump!$B$6*60)</f>
        <v>0</v>
      </c>
      <c r="P784" s="204">
        <f t="shared" si="9"/>
        <v>4320000</v>
      </c>
    </row>
    <row r="785">
      <c r="A785" s="194">
        <v>41322.0</v>
      </c>
      <c r="B785" s="195">
        <v>0.0</v>
      </c>
      <c r="C785" s="202">
        <f t="shared" si="2"/>
        <v>0</v>
      </c>
      <c r="D785" s="108">
        <f t="shared" si="3"/>
        <v>0</v>
      </c>
      <c r="E785" s="203">
        <f>IF(D785&gt;Collectionstorage!$B$11,Collectionstorage!$B$11,D785)</f>
        <v>0</v>
      </c>
      <c r="F785" s="203">
        <f t="shared" si="4"/>
        <v>0</v>
      </c>
      <c r="G785" s="203">
        <f t="shared" si="11"/>
        <v>29.89</v>
      </c>
      <c r="H785" s="109">
        <f>F785*(1000*9.81*Collectionstorage!$G$11+Collectionstorage!$G$13*Flowrate!$F$10*1000/(2*0.02)*Pump!$B$5^2+10*1000/2*Pump!$B$5^2+Filtration!$B$6*Pump!$B$5)</f>
        <v>0</v>
      </c>
      <c r="I785" s="202">
        <f>(F785*(1000*9.81*Collectionstorage!$G$11+Collectionstorage!$G$13*Flowrate!$F$10*1000/(2*0.02)*Pump!$B$5^2+10*1000/2*Pump!$B$5^2+Filtration!$B$6*Pump!$B$5)) / 0.72</f>
        <v>0</v>
      </c>
      <c r="J785" s="204">
        <f t="shared" si="5"/>
        <v>0</v>
      </c>
      <c r="K785" s="204">
        <f t="shared" si="6"/>
        <v>0</v>
      </c>
      <c r="L785" s="204">
        <f t="shared" si="7"/>
        <v>0</v>
      </c>
      <c r="M785" s="116">
        <f t="shared" si="8"/>
        <v>0</v>
      </c>
      <c r="N785" s="6">
        <f>'Disinfection '!$B$4*60*60*24</f>
        <v>4320000</v>
      </c>
      <c r="O785" s="6">
        <f>E785/(Pump!$B$6*60)</f>
        <v>0</v>
      </c>
      <c r="P785" s="204">
        <f t="shared" si="9"/>
        <v>4320000</v>
      </c>
    </row>
    <row r="786">
      <c r="A786" s="194">
        <v>41323.0</v>
      </c>
      <c r="B786" s="195">
        <v>0.0</v>
      </c>
      <c r="C786" s="202">
        <f t="shared" si="2"/>
        <v>0</v>
      </c>
      <c r="D786" s="108">
        <f t="shared" si="3"/>
        <v>0</v>
      </c>
      <c r="E786" s="203">
        <f>IF(D786&gt;Collectionstorage!$B$11,Collectionstorage!$B$11,D786)</f>
        <v>0</v>
      </c>
      <c r="F786" s="203">
        <f t="shared" si="4"/>
        <v>0</v>
      </c>
      <c r="G786" s="203">
        <f t="shared" si="11"/>
        <v>29.36</v>
      </c>
      <c r="H786" s="109">
        <f>F786*(1000*9.81*Collectionstorage!$G$11+Collectionstorage!$G$13*Flowrate!$F$10*1000/(2*0.02)*Pump!$B$5^2+10*1000/2*Pump!$B$5^2+Filtration!$B$6*Pump!$B$5)</f>
        <v>0</v>
      </c>
      <c r="I786" s="202">
        <f>(F786*(1000*9.81*Collectionstorage!$G$11+Collectionstorage!$G$13*Flowrate!$F$10*1000/(2*0.02)*Pump!$B$5^2+10*1000/2*Pump!$B$5^2+Filtration!$B$6*Pump!$B$5)) / 0.72</f>
        <v>0</v>
      </c>
      <c r="J786" s="204">
        <f t="shared" si="5"/>
        <v>0</v>
      </c>
      <c r="K786" s="204">
        <f t="shared" si="6"/>
        <v>0</v>
      </c>
      <c r="L786" s="204">
        <f t="shared" si="7"/>
        <v>0</v>
      </c>
      <c r="M786" s="116">
        <f t="shared" si="8"/>
        <v>0</v>
      </c>
      <c r="N786" s="6">
        <f>'Disinfection '!$B$4*60*60*24</f>
        <v>4320000</v>
      </c>
      <c r="O786" s="6">
        <f>E786/(Pump!$B$6*60)</f>
        <v>0</v>
      </c>
      <c r="P786" s="204">
        <f t="shared" si="9"/>
        <v>4320000</v>
      </c>
    </row>
    <row r="787">
      <c r="A787" s="194">
        <v>41324.0</v>
      </c>
      <c r="B787" s="195">
        <v>0.0</v>
      </c>
      <c r="C787" s="202">
        <f t="shared" si="2"/>
        <v>0</v>
      </c>
      <c r="D787" s="108">
        <f t="shared" si="3"/>
        <v>0</v>
      </c>
      <c r="E787" s="203">
        <f>IF(D787&gt;Collectionstorage!$B$11,Collectionstorage!$B$11,D787)</f>
        <v>0</v>
      </c>
      <c r="F787" s="203">
        <f t="shared" si="4"/>
        <v>0</v>
      </c>
      <c r="G787" s="203">
        <f t="shared" si="11"/>
        <v>28.83</v>
      </c>
      <c r="H787" s="109">
        <f>F787*(1000*9.81*Collectionstorage!$G$11+Collectionstorage!$G$13*Flowrate!$F$10*1000/(2*0.02)*Pump!$B$5^2+10*1000/2*Pump!$B$5^2+Filtration!$B$6*Pump!$B$5)</f>
        <v>0</v>
      </c>
      <c r="I787" s="202">
        <f>(F787*(1000*9.81*Collectionstorage!$G$11+Collectionstorage!$G$13*Flowrate!$F$10*1000/(2*0.02)*Pump!$B$5^2+10*1000/2*Pump!$B$5^2+Filtration!$B$6*Pump!$B$5)) / 0.72</f>
        <v>0</v>
      </c>
      <c r="J787" s="204">
        <f t="shared" si="5"/>
        <v>0</v>
      </c>
      <c r="K787" s="204">
        <f t="shared" si="6"/>
        <v>0</v>
      </c>
      <c r="L787" s="204">
        <f t="shared" si="7"/>
        <v>0</v>
      </c>
      <c r="M787" s="116">
        <f t="shared" si="8"/>
        <v>0</v>
      </c>
      <c r="N787" s="6">
        <f>'Disinfection '!$B$4*60*60*24</f>
        <v>4320000</v>
      </c>
      <c r="O787" s="6">
        <f>E787/(Pump!$B$6*60)</f>
        <v>0</v>
      </c>
      <c r="P787" s="204">
        <f t="shared" si="9"/>
        <v>4320000</v>
      </c>
    </row>
    <row r="788">
      <c r="A788" s="194">
        <v>41325.0</v>
      </c>
      <c r="B788" s="195">
        <v>2.2</v>
      </c>
      <c r="C788" s="202">
        <f t="shared" si="2"/>
        <v>0.22</v>
      </c>
      <c r="D788" s="108">
        <f t="shared" si="3"/>
        <v>220</v>
      </c>
      <c r="E788" s="203">
        <f>IF(D788&gt;Collectionstorage!$B$11,Collectionstorage!$B$11,D788)</f>
        <v>220</v>
      </c>
      <c r="F788" s="203">
        <f t="shared" si="4"/>
        <v>0.22</v>
      </c>
      <c r="G788" s="203">
        <f t="shared" si="11"/>
        <v>28.52</v>
      </c>
      <c r="H788" s="109">
        <f>F788*(1000*9.81*Collectionstorage!$G$11+Collectionstorage!$G$13*Flowrate!$F$10*1000/(2*0.02)*Pump!$B$5^2+10*1000/2*Pump!$B$5^2+Filtration!$B$6*Pump!$B$5)</f>
        <v>53877.80376</v>
      </c>
      <c r="I788" s="202">
        <f>(F788*(1000*9.81*Collectionstorage!$G$11+Collectionstorage!$G$13*Flowrate!$F$10*1000/(2*0.02)*Pump!$B$5^2+10*1000/2*Pump!$B$5^2+Filtration!$B$6*Pump!$B$5)) / 0.72</f>
        <v>74830.28301</v>
      </c>
      <c r="J788" s="204">
        <f t="shared" si="5"/>
        <v>1.1</v>
      </c>
      <c r="K788" s="204">
        <f t="shared" si="6"/>
        <v>2200000</v>
      </c>
      <c r="L788" s="204">
        <f t="shared" si="7"/>
        <v>2.2</v>
      </c>
      <c r="M788" s="116">
        <f t="shared" si="8"/>
        <v>44</v>
      </c>
      <c r="N788" s="6">
        <f>'Disinfection '!$B$4*60*60*24</f>
        <v>4320000</v>
      </c>
      <c r="O788" s="6">
        <f>E788/(Pump!$B$6*60)</f>
        <v>0.1320012665</v>
      </c>
      <c r="P788" s="204">
        <f t="shared" si="9"/>
        <v>4394830.283</v>
      </c>
    </row>
    <row r="789">
      <c r="A789" s="194">
        <v>41326.0</v>
      </c>
      <c r="B789" s="195">
        <v>9.0</v>
      </c>
      <c r="C789" s="202">
        <f t="shared" si="2"/>
        <v>0.9</v>
      </c>
      <c r="D789" s="108">
        <f t="shared" si="3"/>
        <v>900</v>
      </c>
      <c r="E789" s="203">
        <f>IF(D789&gt;Collectionstorage!$B$11,Collectionstorage!$B$11,D789)</f>
        <v>900</v>
      </c>
      <c r="F789" s="203">
        <f t="shared" si="4"/>
        <v>0.9</v>
      </c>
      <c r="G789" s="203">
        <f t="shared" si="11"/>
        <v>28.89</v>
      </c>
      <c r="H789" s="109">
        <f>F789*(1000*9.81*Collectionstorage!$G$11+Collectionstorage!$G$13*Flowrate!$F$10*1000/(2*0.02)*Pump!$B$5^2+10*1000/2*Pump!$B$5^2+Filtration!$B$6*Pump!$B$5)</f>
        <v>220409.1972</v>
      </c>
      <c r="I789" s="202">
        <f>(F789*(1000*9.81*Collectionstorage!$G$11+Collectionstorage!$G$13*Flowrate!$F$10*1000/(2*0.02)*Pump!$B$5^2+10*1000/2*Pump!$B$5^2+Filtration!$B$6*Pump!$B$5)) / 0.72</f>
        <v>306123.885</v>
      </c>
      <c r="J789" s="204">
        <f t="shared" si="5"/>
        <v>4.5</v>
      </c>
      <c r="K789" s="204">
        <f t="shared" si="6"/>
        <v>9000000</v>
      </c>
      <c r="L789" s="204">
        <f t="shared" si="7"/>
        <v>9</v>
      </c>
      <c r="M789" s="116">
        <f t="shared" si="8"/>
        <v>180</v>
      </c>
      <c r="N789" s="6">
        <f>'Disinfection '!$B$4*60*60*24</f>
        <v>4320000</v>
      </c>
      <c r="O789" s="6">
        <f>E789/(Pump!$B$6*60)</f>
        <v>0.5400051813</v>
      </c>
      <c r="P789" s="204">
        <f t="shared" si="9"/>
        <v>4626123.885</v>
      </c>
    </row>
    <row r="790">
      <c r="A790" s="194">
        <v>41327.0</v>
      </c>
      <c r="B790" s="195">
        <v>10.6</v>
      </c>
      <c r="C790" s="202">
        <f t="shared" si="2"/>
        <v>1.06</v>
      </c>
      <c r="D790" s="108">
        <f t="shared" si="3"/>
        <v>1060</v>
      </c>
      <c r="E790" s="203">
        <f>IF(D790&gt;Collectionstorage!$B$11,Collectionstorage!$B$11,D790)</f>
        <v>1060</v>
      </c>
      <c r="F790" s="203">
        <f t="shared" si="4"/>
        <v>1.06</v>
      </c>
      <c r="G790" s="203">
        <f t="shared" si="11"/>
        <v>29.42</v>
      </c>
      <c r="H790" s="109">
        <f>F790*(1000*9.81*Collectionstorage!$G$11+Collectionstorage!$G$13*Flowrate!$F$10*1000/(2*0.02)*Pump!$B$5^2+10*1000/2*Pump!$B$5^2+Filtration!$B$6*Pump!$B$5)</f>
        <v>259593.0545</v>
      </c>
      <c r="I790" s="202">
        <f>(F790*(1000*9.81*Collectionstorage!$G$11+Collectionstorage!$G$13*Flowrate!$F$10*1000/(2*0.02)*Pump!$B$5^2+10*1000/2*Pump!$B$5^2+Filtration!$B$6*Pump!$B$5)) / 0.72</f>
        <v>360545.909</v>
      </c>
      <c r="J790" s="204">
        <f t="shared" si="5"/>
        <v>5.3</v>
      </c>
      <c r="K790" s="204">
        <f t="shared" si="6"/>
        <v>10600000</v>
      </c>
      <c r="L790" s="204">
        <f t="shared" si="7"/>
        <v>10.6</v>
      </c>
      <c r="M790" s="116">
        <f t="shared" si="8"/>
        <v>212</v>
      </c>
      <c r="N790" s="6">
        <f>'Disinfection '!$B$4*60*60*24</f>
        <v>4320000</v>
      </c>
      <c r="O790" s="6">
        <f>E790/(Pump!$B$6*60)</f>
        <v>0.6360061024</v>
      </c>
      <c r="P790" s="204">
        <f t="shared" si="9"/>
        <v>4680545.909</v>
      </c>
    </row>
    <row r="791">
      <c r="A791" s="194">
        <v>41328.0</v>
      </c>
      <c r="B791" s="195">
        <v>4.6</v>
      </c>
      <c r="C791" s="202">
        <f t="shared" si="2"/>
        <v>0.46</v>
      </c>
      <c r="D791" s="108">
        <f t="shared" si="3"/>
        <v>460</v>
      </c>
      <c r="E791" s="203">
        <f>IF(D791&gt;Collectionstorage!$B$11,Collectionstorage!$B$11,D791)</f>
        <v>460</v>
      </c>
      <c r="F791" s="203">
        <f t="shared" si="4"/>
        <v>0.46</v>
      </c>
      <c r="G791" s="203">
        <f t="shared" si="11"/>
        <v>29.35</v>
      </c>
      <c r="H791" s="109">
        <f>F791*(1000*9.81*Collectionstorage!$G$11+Collectionstorage!$G$13*Flowrate!$F$10*1000/(2*0.02)*Pump!$B$5^2+10*1000/2*Pump!$B$5^2+Filtration!$B$6*Pump!$B$5)</f>
        <v>112653.5897</v>
      </c>
      <c r="I791" s="202">
        <f>(F791*(1000*9.81*Collectionstorage!$G$11+Collectionstorage!$G$13*Flowrate!$F$10*1000/(2*0.02)*Pump!$B$5^2+10*1000/2*Pump!$B$5^2+Filtration!$B$6*Pump!$B$5)) / 0.72</f>
        <v>156463.319</v>
      </c>
      <c r="J791" s="204">
        <f t="shared" si="5"/>
        <v>2.3</v>
      </c>
      <c r="K791" s="204">
        <f t="shared" si="6"/>
        <v>4600000</v>
      </c>
      <c r="L791" s="204">
        <f t="shared" si="7"/>
        <v>4.6</v>
      </c>
      <c r="M791" s="116">
        <f t="shared" si="8"/>
        <v>92</v>
      </c>
      <c r="N791" s="6">
        <f>'Disinfection '!$B$4*60*60*24</f>
        <v>4320000</v>
      </c>
      <c r="O791" s="6">
        <f>E791/(Pump!$B$6*60)</f>
        <v>0.2760026482</v>
      </c>
      <c r="P791" s="204">
        <f t="shared" si="9"/>
        <v>4476463.319</v>
      </c>
    </row>
    <row r="792">
      <c r="A792" s="194">
        <v>41329.0</v>
      </c>
      <c r="B792" s="195">
        <v>23.6</v>
      </c>
      <c r="C792" s="202">
        <f t="shared" si="2"/>
        <v>2.36</v>
      </c>
      <c r="D792" s="108">
        <f t="shared" si="3"/>
        <v>2360</v>
      </c>
      <c r="E792" s="203">
        <f>IF(D792&gt;Collectionstorage!$B$11,Collectionstorage!$B$11,D792)</f>
        <v>2360</v>
      </c>
      <c r="F792" s="203">
        <f t="shared" si="4"/>
        <v>2.36</v>
      </c>
      <c r="G792" s="203">
        <f t="shared" si="11"/>
        <v>31.18</v>
      </c>
      <c r="H792" s="109">
        <f>F792*(1000*9.81*Collectionstorage!$G$11+Collectionstorage!$G$13*Flowrate!$F$10*1000/(2*0.02)*Pump!$B$5^2+10*1000/2*Pump!$B$5^2+Filtration!$B$6*Pump!$B$5)</f>
        <v>577961.8949</v>
      </c>
      <c r="I792" s="202">
        <f>(F792*(1000*9.81*Collectionstorage!$G$11+Collectionstorage!$G$13*Flowrate!$F$10*1000/(2*0.02)*Pump!$B$5^2+10*1000/2*Pump!$B$5^2+Filtration!$B$6*Pump!$B$5)) / 0.72</f>
        <v>802724.8541</v>
      </c>
      <c r="J792" s="204">
        <f t="shared" si="5"/>
        <v>11.8</v>
      </c>
      <c r="K792" s="204">
        <f t="shared" si="6"/>
        <v>23600000</v>
      </c>
      <c r="L792" s="204">
        <f t="shared" si="7"/>
        <v>23.6</v>
      </c>
      <c r="M792" s="116">
        <f t="shared" si="8"/>
        <v>472</v>
      </c>
      <c r="N792" s="6">
        <f>'Disinfection '!$B$4*60*60*24</f>
        <v>4320000</v>
      </c>
      <c r="O792" s="6">
        <f>E792/(Pump!$B$6*60)</f>
        <v>1.416013586</v>
      </c>
      <c r="P792" s="204">
        <f t="shared" si="9"/>
        <v>5122724.854</v>
      </c>
    </row>
    <row r="793">
      <c r="A793" s="194">
        <v>41330.0</v>
      </c>
      <c r="B793" s="195">
        <v>1.6</v>
      </c>
      <c r="C793" s="202">
        <f t="shared" si="2"/>
        <v>0.16</v>
      </c>
      <c r="D793" s="108">
        <f t="shared" si="3"/>
        <v>160</v>
      </c>
      <c r="E793" s="203">
        <f>IF(D793&gt;Collectionstorage!$B$11,Collectionstorage!$B$11,D793)</f>
        <v>160</v>
      </c>
      <c r="F793" s="203">
        <f t="shared" si="4"/>
        <v>0.16</v>
      </c>
      <c r="G793" s="203">
        <f t="shared" si="11"/>
        <v>30.81</v>
      </c>
      <c r="H793" s="109">
        <f>F793*(1000*9.81*Collectionstorage!$G$11+Collectionstorage!$G$13*Flowrate!$F$10*1000/(2*0.02)*Pump!$B$5^2+10*1000/2*Pump!$B$5^2+Filtration!$B$6*Pump!$B$5)</f>
        <v>39183.85728</v>
      </c>
      <c r="I793" s="202">
        <f>(F793*(1000*9.81*Collectionstorage!$G$11+Collectionstorage!$G$13*Flowrate!$F$10*1000/(2*0.02)*Pump!$B$5^2+10*1000/2*Pump!$B$5^2+Filtration!$B$6*Pump!$B$5)) / 0.72</f>
        <v>54422.024</v>
      </c>
      <c r="J793" s="204">
        <f t="shared" si="5"/>
        <v>0.8</v>
      </c>
      <c r="K793" s="204">
        <f t="shared" si="6"/>
        <v>1600000</v>
      </c>
      <c r="L793" s="204">
        <f t="shared" si="7"/>
        <v>1.6</v>
      </c>
      <c r="M793" s="116">
        <f t="shared" si="8"/>
        <v>32</v>
      </c>
      <c r="N793" s="6">
        <f>'Disinfection '!$B$4*60*60*24</f>
        <v>4320000</v>
      </c>
      <c r="O793" s="6">
        <f>E793/(Pump!$B$6*60)</f>
        <v>0.09600092112</v>
      </c>
      <c r="P793" s="204">
        <f t="shared" si="9"/>
        <v>4374422.024</v>
      </c>
    </row>
    <row r="794">
      <c r="A794" s="194">
        <v>41331.0</v>
      </c>
      <c r="B794" s="195">
        <v>2.2</v>
      </c>
      <c r="C794" s="202">
        <f t="shared" si="2"/>
        <v>0.22</v>
      </c>
      <c r="D794" s="108">
        <f t="shared" si="3"/>
        <v>220</v>
      </c>
      <c r="E794" s="203">
        <f>IF(D794&gt;Collectionstorage!$B$11,Collectionstorage!$B$11,D794)</f>
        <v>220</v>
      </c>
      <c r="F794" s="203">
        <f t="shared" si="4"/>
        <v>0.22</v>
      </c>
      <c r="G794" s="203">
        <f t="shared" si="11"/>
        <v>30.5</v>
      </c>
      <c r="H794" s="109">
        <f>F794*(1000*9.81*Collectionstorage!$G$11+Collectionstorage!$G$13*Flowrate!$F$10*1000/(2*0.02)*Pump!$B$5^2+10*1000/2*Pump!$B$5^2+Filtration!$B$6*Pump!$B$5)</f>
        <v>53877.80376</v>
      </c>
      <c r="I794" s="202">
        <f>(F794*(1000*9.81*Collectionstorage!$G$11+Collectionstorage!$G$13*Flowrate!$F$10*1000/(2*0.02)*Pump!$B$5^2+10*1000/2*Pump!$B$5^2+Filtration!$B$6*Pump!$B$5)) / 0.72</f>
        <v>74830.28301</v>
      </c>
      <c r="J794" s="204">
        <f t="shared" si="5"/>
        <v>1.1</v>
      </c>
      <c r="K794" s="204">
        <f t="shared" si="6"/>
        <v>2200000</v>
      </c>
      <c r="L794" s="204">
        <f t="shared" si="7"/>
        <v>2.2</v>
      </c>
      <c r="M794" s="116">
        <f t="shared" si="8"/>
        <v>44</v>
      </c>
      <c r="N794" s="6">
        <f>'Disinfection '!$B$4*60*60*24</f>
        <v>4320000</v>
      </c>
      <c r="O794" s="6">
        <f>E794/(Pump!$B$6*60)</f>
        <v>0.1320012665</v>
      </c>
      <c r="P794" s="204">
        <f t="shared" si="9"/>
        <v>4394830.283</v>
      </c>
    </row>
    <row r="795">
      <c r="A795" s="194">
        <v>41332.0</v>
      </c>
      <c r="B795" s="195">
        <v>0.2</v>
      </c>
      <c r="C795" s="202">
        <f t="shared" si="2"/>
        <v>0.02</v>
      </c>
      <c r="D795" s="108">
        <f t="shared" si="3"/>
        <v>20</v>
      </c>
      <c r="E795" s="203">
        <f>IF(D795&gt;Collectionstorage!$B$11,Collectionstorage!$B$11,D795)</f>
        <v>20</v>
      </c>
      <c r="F795" s="203">
        <f t="shared" si="4"/>
        <v>0.02</v>
      </c>
      <c r="G795" s="203">
        <f t="shared" si="11"/>
        <v>29.99</v>
      </c>
      <c r="H795" s="109">
        <f>F795*(1000*9.81*Collectionstorage!$G$11+Collectionstorage!$G$13*Flowrate!$F$10*1000/(2*0.02)*Pump!$B$5^2+10*1000/2*Pump!$B$5^2+Filtration!$B$6*Pump!$B$5)</f>
        <v>4897.98216</v>
      </c>
      <c r="I795" s="202">
        <f>(F795*(1000*9.81*Collectionstorage!$G$11+Collectionstorage!$G$13*Flowrate!$F$10*1000/(2*0.02)*Pump!$B$5^2+10*1000/2*Pump!$B$5^2+Filtration!$B$6*Pump!$B$5)) / 0.72</f>
        <v>6802.753001</v>
      </c>
      <c r="J795" s="204">
        <f t="shared" si="5"/>
        <v>0.1</v>
      </c>
      <c r="K795" s="204">
        <f t="shared" si="6"/>
        <v>200000</v>
      </c>
      <c r="L795" s="204">
        <f t="shared" si="7"/>
        <v>0.2</v>
      </c>
      <c r="M795" s="116">
        <f t="shared" si="8"/>
        <v>4</v>
      </c>
      <c r="N795" s="6">
        <f>'Disinfection '!$B$4*60*60*24</f>
        <v>4320000</v>
      </c>
      <c r="O795" s="6">
        <f>E795/(Pump!$B$6*60)</f>
        <v>0.01200011514</v>
      </c>
      <c r="P795" s="204">
        <f t="shared" si="9"/>
        <v>4326802.753</v>
      </c>
    </row>
    <row r="796">
      <c r="A796" s="194">
        <v>41333.0</v>
      </c>
      <c r="B796" s="195">
        <v>8.6</v>
      </c>
      <c r="C796" s="202">
        <f t="shared" si="2"/>
        <v>0.86</v>
      </c>
      <c r="D796" s="108">
        <f t="shared" si="3"/>
        <v>860</v>
      </c>
      <c r="E796" s="203">
        <f>IF(D796&gt;Collectionstorage!$B$11,Collectionstorage!$B$11,D796)</f>
        <v>860</v>
      </c>
      <c r="F796" s="203">
        <f t="shared" si="4"/>
        <v>0.86</v>
      </c>
      <c r="G796" s="203">
        <f t="shared" si="11"/>
        <v>30.32</v>
      </c>
      <c r="H796" s="109">
        <f>F796*(1000*9.81*Collectionstorage!$G$11+Collectionstorage!$G$13*Flowrate!$F$10*1000/(2*0.02)*Pump!$B$5^2+10*1000/2*Pump!$B$5^2+Filtration!$B$6*Pump!$B$5)</f>
        <v>210613.2329</v>
      </c>
      <c r="I796" s="202">
        <f>(F796*(1000*9.81*Collectionstorage!$G$11+Collectionstorage!$G$13*Flowrate!$F$10*1000/(2*0.02)*Pump!$B$5^2+10*1000/2*Pump!$B$5^2+Filtration!$B$6*Pump!$B$5)) / 0.72</f>
        <v>292518.379</v>
      </c>
      <c r="J796" s="204">
        <f t="shared" si="5"/>
        <v>4.3</v>
      </c>
      <c r="K796" s="204">
        <f t="shared" si="6"/>
        <v>8600000</v>
      </c>
      <c r="L796" s="204">
        <f t="shared" si="7"/>
        <v>8.6</v>
      </c>
      <c r="M796" s="116">
        <f t="shared" si="8"/>
        <v>172</v>
      </c>
      <c r="N796" s="6">
        <f>'Disinfection '!$B$4*60*60*24</f>
        <v>4320000</v>
      </c>
      <c r="O796" s="6">
        <f>E796/(Pump!$B$6*60)</f>
        <v>0.516004951</v>
      </c>
      <c r="P796" s="204">
        <f t="shared" si="9"/>
        <v>4612518.379</v>
      </c>
    </row>
    <row r="797">
      <c r="A797" s="194">
        <v>41334.0</v>
      </c>
      <c r="B797" s="195">
        <v>20.0</v>
      </c>
      <c r="C797" s="202">
        <f t="shared" si="2"/>
        <v>2</v>
      </c>
      <c r="D797" s="108">
        <f t="shared" si="3"/>
        <v>2000</v>
      </c>
      <c r="E797" s="203">
        <f>IF(D797&gt;Collectionstorage!$B$11,Collectionstorage!$B$11,D797)</f>
        <v>2000</v>
      </c>
      <c r="F797" s="203">
        <f t="shared" si="4"/>
        <v>2</v>
      </c>
      <c r="G797" s="203">
        <f t="shared" si="11"/>
        <v>31.79</v>
      </c>
      <c r="H797" s="109">
        <f>F797*(1000*9.81*Collectionstorage!$G$11+Collectionstorage!$G$13*Flowrate!$F$10*1000/(2*0.02)*Pump!$B$5^2+10*1000/2*Pump!$B$5^2+Filtration!$B$6*Pump!$B$5)</f>
        <v>489798.216</v>
      </c>
      <c r="I797" s="202">
        <f>(F797*(1000*9.81*Collectionstorage!$G$11+Collectionstorage!$G$13*Flowrate!$F$10*1000/(2*0.02)*Pump!$B$5^2+10*1000/2*Pump!$B$5^2+Filtration!$B$6*Pump!$B$5)) / 0.72</f>
        <v>680275.3001</v>
      </c>
      <c r="J797" s="204">
        <f t="shared" si="5"/>
        <v>10</v>
      </c>
      <c r="K797" s="204">
        <f t="shared" si="6"/>
        <v>20000000</v>
      </c>
      <c r="L797" s="204">
        <f t="shared" si="7"/>
        <v>20</v>
      </c>
      <c r="M797" s="116">
        <f t="shared" si="8"/>
        <v>400</v>
      </c>
      <c r="N797" s="6">
        <f>'Disinfection '!$B$4*60*60*24</f>
        <v>4320000</v>
      </c>
      <c r="O797" s="6">
        <f>E797/(Pump!$B$6*60)</f>
        <v>1.200011514</v>
      </c>
      <c r="P797" s="204">
        <f t="shared" si="9"/>
        <v>5000275.3</v>
      </c>
    </row>
    <row r="798">
      <c r="A798" s="194">
        <v>41335.0</v>
      </c>
      <c r="B798" s="195">
        <v>4.4</v>
      </c>
      <c r="C798" s="202">
        <f t="shared" si="2"/>
        <v>0.44</v>
      </c>
      <c r="D798" s="108">
        <f t="shared" si="3"/>
        <v>440</v>
      </c>
      <c r="E798" s="203">
        <f>IF(D798&gt;Collectionstorage!$B$11,Collectionstorage!$B$11,D798)</f>
        <v>440</v>
      </c>
      <c r="F798" s="203">
        <f t="shared" si="4"/>
        <v>0.44</v>
      </c>
      <c r="G798" s="203">
        <f t="shared" si="11"/>
        <v>31.7</v>
      </c>
      <c r="H798" s="109">
        <f>F798*(1000*9.81*Collectionstorage!$G$11+Collectionstorage!$G$13*Flowrate!$F$10*1000/(2*0.02)*Pump!$B$5^2+10*1000/2*Pump!$B$5^2+Filtration!$B$6*Pump!$B$5)</f>
        <v>107755.6075</v>
      </c>
      <c r="I798" s="202">
        <f>(F798*(1000*9.81*Collectionstorage!$G$11+Collectionstorage!$G$13*Flowrate!$F$10*1000/(2*0.02)*Pump!$B$5^2+10*1000/2*Pump!$B$5^2+Filtration!$B$6*Pump!$B$5)) / 0.72</f>
        <v>149660.566</v>
      </c>
      <c r="J798" s="204">
        <f t="shared" si="5"/>
        <v>2.2</v>
      </c>
      <c r="K798" s="204">
        <f t="shared" si="6"/>
        <v>4400000</v>
      </c>
      <c r="L798" s="204">
        <f t="shared" si="7"/>
        <v>4.4</v>
      </c>
      <c r="M798" s="116">
        <f t="shared" si="8"/>
        <v>88</v>
      </c>
      <c r="N798" s="6">
        <f>'Disinfection '!$B$4*60*60*24</f>
        <v>4320000</v>
      </c>
      <c r="O798" s="6">
        <f>E798/(Pump!$B$6*60)</f>
        <v>0.2640025331</v>
      </c>
      <c r="P798" s="204">
        <f t="shared" si="9"/>
        <v>4469660.566</v>
      </c>
    </row>
    <row r="799">
      <c r="A799" s="194">
        <v>41336.0</v>
      </c>
      <c r="B799" s="195">
        <v>0.0</v>
      </c>
      <c r="C799" s="202">
        <f t="shared" si="2"/>
        <v>0</v>
      </c>
      <c r="D799" s="108">
        <f t="shared" si="3"/>
        <v>0</v>
      </c>
      <c r="E799" s="203">
        <f>IF(D799&gt;Collectionstorage!$B$11,Collectionstorage!$B$11,D799)</f>
        <v>0</v>
      </c>
      <c r="F799" s="203">
        <f t="shared" si="4"/>
        <v>0</v>
      </c>
      <c r="G799" s="203">
        <f t="shared" si="11"/>
        <v>31.17</v>
      </c>
      <c r="H799" s="109">
        <f>F799*(1000*9.81*Collectionstorage!$G$11+Collectionstorage!$G$13*Flowrate!$F$10*1000/(2*0.02)*Pump!$B$5^2+10*1000/2*Pump!$B$5^2+Filtration!$B$6*Pump!$B$5)</f>
        <v>0</v>
      </c>
      <c r="I799" s="202">
        <f>(F799*(1000*9.81*Collectionstorage!$G$11+Collectionstorage!$G$13*Flowrate!$F$10*1000/(2*0.02)*Pump!$B$5^2+10*1000/2*Pump!$B$5^2+Filtration!$B$6*Pump!$B$5)) / 0.72</f>
        <v>0</v>
      </c>
      <c r="J799" s="204">
        <f t="shared" si="5"/>
        <v>0</v>
      </c>
      <c r="K799" s="204">
        <f t="shared" si="6"/>
        <v>0</v>
      </c>
      <c r="L799" s="204">
        <f t="shared" si="7"/>
        <v>0</v>
      </c>
      <c r="M799" s="116">
        <f t="shared" si="8"/>
        <v>0</v>
      </c>
      <c r="N799" s="6">
        <f>'Disinfection '!$B$4*60*60*24</f>
        <v>4320000</v>
      </c>
      <c r="O799" s="6">
        <f>E799/(Pump!$B$6*60)</f>
        <v>0</v>
      </c>
      <c r="P799" s="204">
        <f t="shared" si="9"/>
        <v>4320000</v>
      </c>
    </row>
    <row r="800">
      <c r="A800" s="194">
        <v>41337.0</v>
      </c>
      <c r="B800" s="195">
        <v>0.0</v>
      </c>
      <c r="C800" s="202">
        <f t="shared" si="2"/>
        <v>0</v>
      </c>
      <c r="D800" s="108">
        <f t="shared" si="3"/>
        <v>0</v>
      </c>
      <c r="E800" s="203">
        <f>IF(D800&gt;Collectionstorage!$B$11,Collectionstorage!$B$11,D800)</f>
        <v>0</v>
      </c>
      <c r="F800" s="203">
        <f t="shared" si="4"/>
        <v>0</v>
      </c>
      <c r="G800" s="203">
        <f t="shared" si="11"/>
        <v>30.64</v>
      </c>
      <c r="H800" s="109">
        <f>F800*(1000*9.81*Collectionstorage!$G$11+Collectionstorage!$G$13*Flowrate!$F$10*1000/(2*0.02)*Pump!$B$5^2+10*1000/2*Pump!$B$5^2+Filtration!$B$6*Pump!$B$5)</f>
        <v>0</v>
      </c>
      <c r="I800" s="202">
        <f>(F800*(1000*9.81*Collectionstorage!$G$11+Collectionstorage!$G$13*Flowrate!$F$10*1000/(2*0.02)*Pump!$B$5^2+10*1000/2*Pump!$B$5^2+Filtration!$B$6*Pump!$B$5)) / 0.72</f>
        <v>0</v>
      </c>
      <c r="J800" s="204">
        <f t="shared" si="5"/>
        <v>0</v>
      </c>
      <c r="K800" s="204">
        <f t="shared" si="6"/>
        <v>0</v>
      </c>
      <c r="L800" s="204">
        <f t="shared" si="7"/>
        <v>0</v>
      </c>
      <c r="M800" s="116">
        <f t="shared" si="8"/>
        <v>0</v>
      </c>
      <c r="N800" s="6">
        <f>'Disinfection '!$B$4*60*60*24</f>
        <v>4320000</v>
      </c>
      <c r="O800" s="6">
        <f>E800/(Pump!$B$6*60)</f>
        <v>0</v>
      </c>
      <c r="P800" s="204">
        <f t="shared" si="9"/>
        <v>4320000</v>
      </c>
    </row>
    <row r="801">
      <c r="A801" s="194">
        <v>41338.0</v>
      </c>
      <c r="B801" s="195">
        <v>0.0</v>
      </c>
      <c r="C801" s="202">
        <f t="shared" si="2"/>
        <v>0</v>
      </c>
      <c r="D801" s="108">
        <f t="shared" si="3"/>
        <v>0</v>
      </c>
      <c r="E801" s="203">
        <f>IF(D801&gt;Collectionstorage!$B$11,Collectionstorage!$B$11,D801)</f>
        <v>0</v>
      </c>
      <c r="F801" s="203">
        <f t="shared" si="4"/>
        <v>0</v>
      </c>
      <c r="G801" s="203">
        <f t="shared" si="11"/>
        <v>30.11</v>
      </c>
      <c r="H801" s="109">
        <f>F801*(1000*9.81*Collectionstorage!$G$11+Collectionstorage!$G$13*Flowrate!$F$10*1000/(2*0.02)*Pump!$B$5^2+10*1000/2*Pump!$B$5^2+Filtration!$B$6*Pump!$B$5)</f>
        <v>0</v>
      </c>
      <c r="I801" s="202">
        <f>(F801*(1000*9.81*Collectionstorage!$G$11+Collectionstorage!$G$13*Flowrate!$F$10*1000/(2*0.02)*Pump!$B$5^2+10*1000/2*Pump!$B$5^2+Filtration!$B$6*Pump!$B$5)) / 0.72</f>
        <v>0</v>
      </c>
      <c r="J801" s="204">
        <f t="shared" si="5"/>
        <v>0</v>
      </c>
      <c r="K801" s="204">
        <f t="shared" si="6"/>
        <v>0</v>
      </c>
      <c r="L801" s="204">
        <f t="shared" si="7"/>
        <v>0</v>
      </c>
      <c r="M801" s="116">
        <f t="shared" si="8"/>
        <v>0</v>
      </c>
      <c r="N801" s="6">
        <f>'Disinfection '!$B$4*60*60*24</f>
        <v>4320000</v>
      </c>
      <c r="O801" s="6">
        <f>E801/(Pump!$B$6*60)</f>
        <v>0</v>
      </c>
      <c r="P801" s="204">
        <f t="shared" si="9"/>
        <v>4320000</v>
      </c>
    </row>
    <row r="802">
      <c r="A802" s="194">
        <v>41339.0</v>
      </c>
      <c r="B802" s="195">
        <v>0.0</v>
      </c>
      <c r="C802" s="202">
        <f t="shared" si="2"/>
        <v>0</v>
      </c>
      <c r="D802" s="108">
        <f t="shared" si="3"/>
        <v>0</v>
      </c>
      <c r="E802" s="203">
        <f>IF(D802&gt;Collectionstorage!$B$11,Collectionstorage!$B$11,D802)</f>
        <v>0</v>
      </c>
      <c r="F802" s="203">
        <f t="shared" si="4"/>
        <v>0</v>
      </c>
      <c r="G802" s="203">
        <f t="shared" si="11"/>
        <v>29.58</v>
      </c>
      <c r="H802" s="109">
        <f>F802*(1000*9.81*Collectionstorage!$G$11+Collectionstorage!$G$13*Flowrate!$F$10*1000/(2*0.02)*Pump!$B$5^2+10*1000/2*Pump!$B$5^2+Filtration!$B$6*Pump!$B$5)</f>
        <v>0</v>
      </c>
      <c r="I802" s="202">
        <f>(F802*(1000*9.81*Collectionstorage!$G$11+Collectionstorage!$G$13*Flowrate!$F$10*1000/(2*0.02)*Pump!$B$5^2+10*1000/2*Pump!$B$5^2+Filtration!$B$6*Pump!$B$5)) / 0.72</f>
        <v>0</v>
      </c>
      <c r="J802" s="204">
        <f t="shared" si="5"/>
        <v>0</v>
      </c>
      <c r="K802" s="204">
        <f t="shared" si="6"/>
        <v>0</v>
      </c>
      <c r="L802" s="204">
        <f t="shared" si="7"/>
        <v>0</v>
      </c>
      <c r="M802" s="116">
        <f t="shared" si="8"/>
        <v>0</v>
      </c>
      <c r="N802" s="6">
        <f>'Disinfection '!$B$4*60*60*24</f>
        <v>4320000</v>
      </c>
      <c r="O802" s="6">
        <f>E802/(Pump!$B$6*60)</f>
        <v>0</v>
      </c>
      <c r="P802" s="204">
        <f t="shared" si="9"/>
        <v>4320000</v>
      </c>
    </row>
    <row r="803">
      <c r="A803" s="194">
        <v>41340.0</v>
      </c>
      <c r="B803" s="195">
        <v>0.0</v>
      </c>
      <c r="C803" s="202">
        <f t="shared" si="2"/>
        <v>0</v>
      </c>
      <c r="D803" s="108">
        <f t="shared" si="3"/>
        <v>0</v>
      </c>
      <c r="E803" s="203">
        <f>IF(D803&gt;Collectionstorage!$B$11,Collectionstorage!$B$11,D803)</f>
        <v>0</v>
      </c>
      <c r="F803" s="203">
        <f t="shared" si="4"/>
        <v>0</v>
      </c>
      <c r="G803" s="203">
        <f t="shared" si="11"/>
        <v>29.05</v>
      </c>
      <c r="H803" s="109">
        <f>F803*(1000*9.81*Collectionstorage!$G$11+Collectionstorage!$G$13*Flowrate!$F$10*1000/(2*0.02)*Pump!$B$5^2+10*1000/2*Pump!$B$5^2+Filtration!$B$6*Pump!$B$5)</f>
        <v>0</v>
      </c>
      <c r="I803" s="202">
        <f>(F803*(1000*9.81*Collectionstorage!$G$11+Collectionstorage!$G$13*Flowrate!$F$10*1000/(2*0.02)*Pump!$B$5^2+10*1000/2*Pump!$B$5^2+Filtration!$B$6*Pump!$B$5)) / 0.72</f>
        <v>0</v>
      </c>
      <c r="J803" s="204">
        <f t="shared" si="5"/>
        <v>0</v>
      </c>
      <c r="K803" s="204">
        <f t="shared" si="6"/>
        <v>0</v>
      </c>
      <c r="L803" s="204">
        <f t="shared" si="7"/>
        <v>0</v>
      </c>
      <c r="M803" s="116">
        <f t="shared" si="8"/>
        <v>0</v>
      </c>
      <c r="N803" s="6">
        <f>'Disinfection '!$B$4*60*60*24</f>
        <v>4320000</v>
      </c>
      <c r="O803" s="6">
        <f>E803/(Pump!$B$6*60)</f>
        <v>0</v>
      </c>
      <c r="P803" s="204">
        <f t="shared" si="9"/>
        <v>4320000</v>
      </c>
    </row>
    <row r="804">
      <c r="A804" s="194">
        <v>41341.0</v>
      </c>
      <c r="B804" s="195">
        <v>0.0</v>
      </c>
      <c r="C804" s="202">
        <f t="shared" si="2"/>
        <v>0</v>
      </c>
      <c r="D804" s="108">
        <f t="shared" si="3"/>
        <v>0</v>
      </c>
      <c r="E804" s="203">
        <f>IF(D804&gt;Collectionstorage!$B$11,Collectionstorage!$B$11,D804)</f>
        <v>0</v>
      </c>
      <c r="F804" s="203">
        <f t="shared" si="4"/>
        <v>0</v>
      </c>
      <c r="G804" s="203">
        <f t="shared" si="11"/>
        <v>28.52</v>
      </c>
      <c r="H804" s="109">
        <f>F804*(1000*9.81*Collectionstorage!$G$11+Collectionstorage!$G$13*Flowrate!$F$10*1000/(2*0.02)*Pump!$B$5^2+10*1000/2*Pump!$B$5^2+Filtration!$B$6*Pump!$B$5)</f>
        <v>0</v>
      </c>
      <c r="I804" s="202">
        <f>(F804*(1000*9.81*Collectionstorage!$G$11+Collectionstorage!$G$13*Flowrate!$F$10*1000/(2*0.02)*Pump!$B$5^2+10*1000/2*Pump!$B$5^2+Filtration!$B$6*Pump!$B$5)) / 0.72</f>
        <v>0</v>
      </c>
      <c r="J804" s="204">
        <f t="shared" si="5"/>
        <v>0</v>
      </c>
      <c r="K804" s="204">
        <f t="shared" si="6"/>
        <v>0</v>
      </c>
      <c r="L804" s="204">
        <f t="shared" si="7"/>
        <v>0</v>
      </c>
      <c r="M804" s="116">
        <f t="shared" si="8"/>
        <v>0</v>
      </c>
      <c r="N804" s="6">
        <f>'Disinfection '!$B$4*60*60*24</f>
        <v>4320000</v>
      </c>
      <c r="O804" s="6">
        <f>E804/(Pump!$B$6*60)</f>
        <v>0</v>
      </c>
      <c r="P804" s="204">
        <f t="shared" si="9"/>
        <v>4320000</v>
      </c>
    </row>
    <row r="805">
      <c r="A805" s="194">
        <v>41342.0</v>
      </c>
      <c r="B805" s="195">
        <v>0.8</v>
      </c>
      <c r="C805" s="202">
        <f t="shared" si="2"/>
        <v>0.08</v>
      </c>
      <c r="D805" s="108">
        <f t="shared" si="3"/>
        <v>80</v>
      </c>
      <c r="E805" s="203">
        <f>IF(D805&gt;Collectionstorage!$B$11,Collectionstorage!$B$11,D805)</f>
        <v>80</v>
      </c>
      <c r="F805" s="203">
        <f t="shared" si="4"/>
        <v>0.08</v>
      </c>
      <c r="G805" s="203">
        <f t="shared" si="11"/>
        <v>28.07</v>
      </c>
      <c r="H805" s="109">
        <f>F805*(1000*9.81*Collectionstorage!$G$11+Collectionstorage!$G$13*Flowrate!$F$10*1000/(2*0.02)*Pump!$B$5^2+10*1000/2*Pump!$B$5^2+Filtration!$B$6*Pump!$B$5)</f>
        <v>19591.92864</v>
      </c>
      <c r="I805" s="202">
        <f>(F805*(1000*9.81*Collectionstorage!$G$11+Collectionstorage!$G$13*Flowrate!$F$10*1000/(2*0.02)*Pump!$B$5^2+10*1000/2*Pump!$B$5^2+Filtration!$B$6*Pump!$B$5)) / 0.72</f>
        <v>27211.012</v>
      </c>
      <c r="J805" s="204">
        <f t="shared" si="5"/>
        <v>0.4</v>
      </c>
      <c r="K805" s="204">
        <f t="shared" si="6"/>
        <v>800000</v>
      </c>
      <c r="L805" s="204">
        <f t="shared" si="7"/>
        <v>0.8</v>
      </c>
      <c r="M805" s="116">
        <f t="shared" si="8"/>
        <v>16</v>
      </c>
      <c r="N805" s="6">
        <f>'Disinfection '!$B$4*60*60*24</f>
        <v>4320000</v>
      </c>
      <c r="O805" s="6">
        <f>E805/(Pump!$B$6*60)</f>
        <v>0.04800046056</v>
      </c>
      <c r="P805" s="204">
        <f t="shared" si="9"/>
        <v>4347211.012</v>
      </c>
    </row>
    <row r="806">
      <c r="A806" s="194">
        <v>41343.0</v>
      </c>
      <c r="B806" s="195">
        <v>0.0</v>
      </c>
      <c r="C806" s="202">
        <f t="shared" si="2"/>
        <v>0</v>
      </c>
      <c r="D806" s="108">
        <f t="shared" si="3"/>
        <v>0</v>
      </c>
      <c r="E806" s="203">
        <f>IF(D806&gt;Collectionstorage!$B$11,Collectionstorage!$B$11,D806)</f>
        <v>0</v>
      </c>
      <c r="F806" s="203">
        <f t="shared" si="4"/>
        <v>0</v>
      </c>
      <c r="G806" s="203">
        <f t="shared" si="11"/>
        <v>27.54</v>
      </c>
      <c r="H806" s="109">
        <f>F806*(1000*9.81*Collectionstorage!$G$11+Collectionstorage!$G$13*Flowrate!$F$10*1000/(2*0.02)*Pump!$B$5^2+10*1000/2*Pump!$B$5^2+Filtration!$B$6*Pump!$B$5)</f>
        <v>0</v>
      </c>
      <c r="I806" s="202">
        <f>(F806*(1000*9.81*Collectionstorage!$G$11+Collectionstorage!$G$13*Flowrate!$F$10*1000/(2*0.02)*Pump!$B$5^2+10*1000/2*Pump!$B$5^2+Filtration!$B$6*Pump!$B$5)) / 0.72</f>
        <v>0</v>
      </c>
      <c r="J806" s="204">
        <f t="shared" si="5"/>
        <v>0</v>
      </c>
      <c r="K806" s="204">
        <f t="shared" si="6"/>
        <v>0</v>
      </c>
      <c r="L806" s="204">
        <f t="shared" si="7"/>
        <v>0</v>
      </c>
      <c r="M806" s="116">
        <f t="shared" si="8"/>
        <v>0</v>
      </c>
      <c r="N806" s="6">
        <f>'Disinfection '!$B$4*60*60*24</f>
        <v>4320000</v>
      </c>
      <c r="O806" s="6">
        <f>E806/(Pump!$B$6*60)</f>
        <v>0</v>
      </c>
      <c r="P806" s="204">
        <f t="shared" si="9"/>
        <v>4320000</v>
      </c>
    </row>
    <row r="807">
      <c r="A807" s="194">
        <v>41344.0</v>
      </c>
      <c r="B807" s="195">
        <v>4.0</v>
      </c>
      <c r="C807" s="202">
        <f t="shared" si="2"/>
        <v>0.4</v>
      </c>
      <c r="D807" s="108">
        <f t="shared" si="3"/>
        <v>400</v>
      </c>
      <c r="E807" s="203">
        <f>IF(D807&gt;Collectionstorage!$B$11,Collectionstorage!$B$11,D807)</f>
        <v>400</v>
      </c>
      <c r="F807" s="203">
        <f t="shared" si="4"/>
        <v>0.4</v>
      </c>
      <c r="G807" s="203">
        <f t="shared" si="11"/>
        <v>27.41</v>
      </c>
      <c r="H807" s="109">
        <f>F807*(1000*9.81*Collectionstorage!$G$11+Collectionstorage!$G$13*Flowrate!$F$10*1000/(2*0.02)*Pump!$B$5^2+10*1000/2*Pump!$B$5^2+Filtration!$B$6*Pump!$B$5)</f>
        <v>97959.64321</v>
      </c>
      <c r="I807" s="202">
        <f>(F807*(1000*9.81*Collectionstorage!$G$11+Collectionstorage!$G$13*Flowrate!$F$10*1000/(2*0.02)*Pump!$B$5^2+10*1000/2*Pump!$B$5^2+Filtration!$B$6*Pump!$B$5)) / 0.72</f>
        <v>136055.06</v>
      </c>
      <c r="J807" s="204">
        <f t="shared" si="5"/>
        <v>2</v>
      </c>
      <c r="K807" s="204">
        <f t="shared" si="6"/>
        <v>4000000</v>
      </c>
      <c r="L807" s="204">
        <f t="shared" si="7"/>
        <v>4</v>
      </c>
      <c r="M807" s="116">
        <f t="shared" si="8"/>
        <v>80</v>
      </c>
      <c r="N807" s="6">
        <f>'Disinfection '!$B$4*60*60*24</f>
        <v>4320000</v>
      </c>
      <c r="O807" s="6">
        <f>E807/(Pump!$B$6*60)</f>
        <v>0.2400023028</v>
      </c>
      <c r="P807" s="204">
        <f t="shared" si="9"/>
        <v>4456055.06</v>
      </c>
    </row>
    <row r="808">
      <c r="A808" s="194">
        <v>41345.0</v>
      </c>
      <c r="B808" s="195">
        <v>22.8</v>
      </c>
      <c r="C808" s="202">
        <f t="shared" si="2"/>
        <v>2.28</v>
      </c>
      <c r="D808" s="108">
        <f t="shared" si="3"/>
        <v>2280</v>
      </c>
      <c r="E808" s="203">
        <f>IF(D808&gt;Collectionstorage!$B$11,Collectionstorage!$B$11,D808)</f>
        <v>2280</v>
      </c>
      <c r="F808" s="203">
        <f t="shared" si="4"/>
        <v>2.28</v>
      </c>
      <c r="G808" s="203">
        <f t="shared" si="11"/>
        <v>29.16</v>
      </c>
      <c r="H808" s="109">
        <f>F808*(1000*9.81*Collectionstorage!$G$11+Collectionstorage!$G$13*Flowrate!$F$10*1000/(2*0.02)*Pump!$B$5^2+10*1000/2*Pump!$B$5^2+Filtration!$B$6*Pump!$B$5)</f>
        <v>558369.9663</v>
      </c>
      <c r="I808" s="202">
        <f>(F808*(1000*9.81*Collectionstorage!$G$11+Collectionstorage!$G$13*Flowrate!$F$10*1000/(2*0.02)*Pump!$B$5^2+10*1000/2*Pump!$B$5^2+Filtration!$B$6*Pump!$B$5)) / 0.72</f>
        <v>775513.8421</v>
      </c>
      <c r="J808" s="204">
        <f t="shared" si="5"/>
        <v>11.4</v>
      </c>
      <c r="K808" s="204">
        <f t="shared" si="6"/>
        <v>22800000</v>
      </c>
      <c r="L808" s="204">
        <f t="shared" si="7"/>
        <v>22.8</v>
      </c>
      <c r="M808" s="116">
        <f t="shared" si="8"/>
        <v>456</v>
      </c>
      <c r="N808" s="6">
        <f>'Disinfection '!$B$4*60*60*24</f>
        <v>4320000</v>
      </c>
      <c r="O808" s="6">
        <f>E808/(Pump!$B$6*60)</f>
        <v>1.368013126</v>
      </c>
      <c r="P808" s="204">
        <f t="shared" si="9"/>
        <v>5095513.842</v>
      </c>
    </row>
    <row r="809">
      <c r="A809" s="194">
        <v>41346.0</v>
      </c>
      <c r="B809" s="195">
        <v>25.2</v>
      </c>
      <c r="C809" s="202">
        <f t="shared" si="2"/>
        <v>2.52</v>
      </c>
      <c r="D809" s="108">
        <f t="shared" si="3"/>
        <v>2520</v>
      </c>
      <c r="E809" s="203">
        <f>IF(D809&gt;Collectionstorage!$B$11,Collectionstorage!$B$11,D809)</f>
        <v>2500</v>
      </c>
      <c r="F809" s="203">
        <f t="shared" si="4"/>
        <v>2.5</v>
      </c>
      <c r="G809" s="203">
        <f t="shared" si="11"/>
        <v>31.13</v>
      </c>
      <c r="H809" s="109">
        <f>F809*(1000*9.81*Collectionstorage!$G$11+Collectionstorage!$G$13*Flowrate!$F$10*1000/(2*0.02)*Pump!$B$5^2+10*1000/2*Pump!$B$5^2+Filtration!$B$6*Pump!$B$5)</f>
        <v>612247.77</v>
      </c>
      <c r="I809" s="202">
        <f>(F809*(1000*9.81*Collectionstorage!$G$11+Collectionstorage!$G$13*Flowrate!$F$10*1000/(2*0.02)*Pump!$B$5^2+10*1000/2*Pump!$B$5^2+Filtration!$B$6*Pump!$B$5)) / 0.72</f>
        <v>850344.1251</v>
      </c>
      <c r="J809" s="204">
        <f t="shared" si="5"/>
        <v>12.5</v>
      </c>
      <c r="K809" s="204">
        <f t="shared" si="6"/>
        <v>25000000</v>
      </c>
      <c r="L809" s="204">
        <f t="shared" si="7"/>
        <v>25</v>
      </c>
      <c r="M809" s="116">
        <f t="shared" si="8"/>
        <v>500</v>
      </c>
      <c r="N809" s="6">
        <f>'Disinfection '!$B$4*60*60*24</f>
        <v>4320000</v>
      </c>
      <c r="O809" s="6">
        <f>E809/(Pump!$B$6*60)</f>
        <v>1.500014392</v>
      </c>
      <c r="P809" s="204">
        <f t="shared" si="9"/>
        <v>5170344.125</v>
      </c>
    </row>
    <row r="810">
      <c r="A810" s="194">
        <v>41347.0</v>
      </c>
      <c r="B810" s="195">
        <v>5.6</v>
      </c>
      <c r="C810" s="202">
        <f t="shared" si="2"/>
        <v>0.56</v>
      </c>
      <c r="D810" s="108">
        <f t="shared" si="3"/>
        <v>560</v>
      </c>
      <c r="E810" s="203">
        <f>IF(D810&gt;Collectionstorage!$B$11,Collectionstorage!$B$11,D810)</f>
        <v>560</v>
      </c>
      <c r="F810" s="203">
        <f t="shared" si="4"/>
        <v>0.56</v>
      </c>
      <c r="G810" s="203">
        <f t="shared" si="11"/>
        <v>31.16</v>
      </c>
      <c r="H810" s="109">
        <f>F810*(1000*9.81*Collectionstorage!$G$11+Collectionstorage!$G$13*Flowrate!$F$10*1000/(2*0.02)*Pump!$B$5^2+10*1000/2*Pump!$B$5^2+Filtration!$B$6*Pump!$B$5)</f>
        <v>137143.5005</v>
      </c>
      <c r="I810" s="202">
        <f>(F810*(1000*9.81*Collectionstorage!$G$11+Collectionstorage!$G$13*Flowrate!$F$10*1000/(2*0.02)*Pump!$B$5^2+10*1000/2*Pump!$B$5^2+Filtration!$B$6*Pump!$B$5)) / 0.72</f>
        <v>190477.084</v>
      </c>
      <c r="J810" s="204">
        <f t="shared" si="5"/>
        <v>2.8</v>
      </c>
      <c r="K810" s="204">
        <f t="shared" si="6"/>
        <v>5600000</v>
      </c>
      <c r="L810" s="204">
        <f t="shared" si="7"/>
        <v>5.6</v>
      </c>
      <c r="M810" s="116">
        <f t="shared" si="8"/>
        <v>112</v>
      </c>
      <c r="N810" s="6">
        <f>'Disinfection '!$B$4*60*60*24</f>
        <v>4320000</v>
      </c>
      <c r="O810" s="6">
        <f>E810/(Pump!$B$6*60)</f>
        <v>0.3360032239</v>
      </c>
      <c r="P810" s="204">
        <f t="shared" si="9"/>
        <v>4510477.084</v>
      </c>
    </row>
    <row r="811">
      <c r="A811" s="194">
        <v>41348.0</v>
      </c>
      <c r="B811" s="195">
        <v>1.4</v>
      </c>
      <c r="C811" s="202">
        <f t="shared" si="2"/>
        <v>0.14</v>
      </c>
      <c r="D811" s="108">
        <f t="shared" si="3"/>
        <v>140</v>
      </c>
      <c r="E811" s="203">
        <f>IF(D811&gt;Collectionstorage!$B$11,Collectionstorage!$B$11,D811)</f>
        <v>140</v>
      </c>
      <c r="F811" s="203">
        <f t="shared" si="4"/>
        <v>0.14</v>
      </c>
      <c r="G811" s="203">
        <f t="shared" si="11"/>
        <v>30.77</v>
      </c>
      <c r="H811" s="109">
        <f>F811*(1000*9.81*Collectionstorage!$G$11+Collectionstorage!$G$13*Flowrate!$F$10*1000/(2*0.02)*Pump!$B$5^2+10*1000/2*Pump!$B$5^2+Filtration!$B$6*Pump!$B$5)</f>
        <v>34285.87512</v>
      </c>
      <c r="I811" s="202">
        <f>(F811*(1000*9.81*Collectionstorage!$G$11+Collectionstorage!$G$13*Flowrate!$F$10*1000/(2*0.02)*Pump!$B$5^2+10*1000/2*Pump!$B$5^2+Filtration!$B$6*Pump!$B$5)) / 0.72</f>
        <v>47619.271</v>
      </c>
      <c r="J811" s="204">
        <f t="shared" si="5"/>
        <v>0.7</v>
      </c>
      <c r="K811" s="204">
        <f t="shared" si="6"/>
        <v>1400000</v>
      </c>
      <c r="L811" s="204">
        <f t="shared" si="7"/>
        <v>1.4</v>
      </c>
      <c r="M811" s="116">
        <f t="shared" si="8"/>
        <v>28</v>
      </c>
      <c r="N811" s="6">
        <f>'Disinfection '!$B$4*60*60*24</f>
        <v>4320000</v>
      </c>
      <c r="O811" s="6">
        <f>E811/(Pump!$B$6*60)</f>
        <v>0.08400080598</v>
      </c>
      <c r="P811" s="204">
        <f t="shared" si="9"/>
        <v>4367619.271</v>
      </c>
    </row>
    <row r="812">
      <c r="A812" s="194">
        <v>41349.0</v>
      </c>
      <c r="B812" s="195">
        <v>0.0</v>
      </c>
      <c r="C812" s="202">
        <f t="shared" si="2"/>
        <v>0</v>
      </c>
      <c r="D812" s="108">
        <f t="shared" si="3"/>
        <v>0</v>
      </c>
      <c r="E812" s="203">
        <f>IF(D812&gt;Collectionstorage!$B$11,Collectionstorage!$B$11,D812)</f>
        <v>0</v>
      </c>
      <c r="F812" s="203">
        <f t="shared" si="4"/>
        <v>0</v>
      </c>
      <c r="G812" s="203">
        <f t="shared" si="11"/>
        <v>30.24</v>
      </c>
      <c r="H812" s="109">
        <f>F812*(1000*9.81*Collectionstorage!$G$11+Collectionstorage!$G$13*Flowrate!$F$10*1000/(2*0.02)*Pump!$B$5^2+10*1000/2*Pump!$B$5^2+Filtration!$B$6*Pump!$B$5)</f>
        <v>0</v>
      </c>
      <c r="I812" s="202">
        <f>(F812*(1000*9.81*Collectionstorage!$G$11+Collectionstorage!$G$13*Flowrate!$F$10*1000/(2*0.02)*Pump!$B$5^2+10*1000/2*Pump!$B$5^2+Filtration!$B$6*Pump!$B$5)) / 0.72</f>
        <v>0</v>
      </c>
      <c r="J812" s="204">
        <f t="shared" si="5"/>
        <v>0</v>
      </c>
      <c r="K812" s="204">
        <f t="shared" si="6"/>
        <v>0</v>
      </c>
      <c r="L812" s="204">
        <f t="shared" si="7"/>
        <v>0</v>
      </c>
      <c r="M812" s="116">
        <f t="shared" si="8"/>
        <v>0</v>
      </c>
      <c r="N812" s="6">
        <f>'Disinfection '!$B$4*60*60*24</f>
        <v>4320000</v>
      </c>
      <c r="O812" s="6">
        <f>E812/(Pump!$B$6*60)</f>
        <v>0</v>
      </c>
      <c r="P812" s="204">
        <f t="shared" si="9"/>
        <v>4320000</v>
      </c>
    </row>
    <row r="813">
      <c r="A813" s="194">
        <v>41350.0</v>
      </c>
      <c r="B813" s="195">
        <v>1.8</v>
      </c>
      <c r="C813" s="202">
        <f t="shared" si="2"/>
        <v>0.18</v>
      </c>
      <c r="D813" s="108">
        <f t="shared" si="3"/>
        <v>180</v>
      </c>
      <c r="E813" s="203">
        <f>IF(D813&gt;Collectionstorage!$B$11,Collectionstorage!$B$11,D813)</f>
        <v>180</v>
      </c>
      <c r="F813" s="203">
        <f t="shared" si="4"/>
        <v>0.18</v>
      </c>
      <c r="G813" s="203">
        <f t="shared" si="11"/>
        <v>29.89</v>
      </c>
      <c r="H813" s="109">
        <f>F813*(1000*9.81*Collectionstorage!$G$11+Collectionstorage!$G$13*Flowrate!$F$10*1000/(2*0.02)*Pump!$B$5^2+10*1000/2*Pump!$B$5^2+Filtration!$B$6*Pump!$B$5)</f>
        <v>44081.83944</v>
      </c>
      <c r="I813" s="202">
        <f>(F813*(1000*9.81*Collectionstorage!$G$11+Collectionstorage!$G$13*Flowrate!$F$10*1000/(2*0.02)*Pump!$B$5^2+10*1000/2*Pump!$B$5^2+Filtration!$B$6*Pump!$B$5)) / 0.72</f>
        <v>61224.777</v>
      </c>
      <c r="J813" s="204">
        <f t="shared" si="5"/>
        <v>0.9</v>
      </c>
      <c r="K813" s="204">
        <f t="shared" si="6"/>
        <v>1800000</v>
      </c>
      <c r="L813" s="204">
        <f t="shared" si="7"/>
        <v>1.8</v>
      </c>
      <c r="M813" s="116">
        <f t="shared" si="8"/>
        <v>36</v>
      </c>
      <c r="N813" s="6">
        <f>'Disinfection '!$B$4*60*60*24</f>
        <v>4320000</v>
      </c>
      <c r="O813" s="6">
        <f>E813/(Pump!$B$6*60)</f>
        <v>0.1080010363</v>
      </c>
      <c r="P813" s="204">
        <f t="shared" si="9"/>
        <v>4381224.777</v>
      </c>
    </row>
    <row r="814">
      <c r="A814" s="194">
        <v>41351.0</v>
      </c>
      <c r="B814" s="195">
        <v>0.0</v>
      </c>
      <c r="C814" s="202">
        <f t="shared" si="2"/>
        <v>0</v>
      </c>
      <c r="D814" s="108">
        <f t="shared" si="3"/>
        <v>0</v>
      </c>
      <c r="E814" s="203">
        <f>IF(D814&gt;Collectionstorage!$B$11,Collectionstorage!$B$11,D814)</f>
        <v>0</v>
      </c>
      <c r="F814" s="203">
        <f t="shared" si="4"/>
        <v>0</v>
      </c>
      <c r="G814" s="203">
        <f t="shared" si="11"/>
        <v>29.36</v>
      </c>
      <c r="H814" s="109">
        <f>F814*(1000*9.81*Collectionstorage!$G$11+Collectionstorage!$G$13*Flowrate!$F$10*1000/(2*0.02)*Pump!$B$5^2+10*1000/2*Pump!$B$5^2+Filtration!$B$6*Pump!$B$5)</f>
        <v>0</v>
      </c>
      <c r="I814" s="202">
        <f>(F814*(1000*9.81*Collectionstorage!$G$11+Collectionstorage!$G$13*Flowrate!$F$10*1000/(2*0.02)*Pump!$B$5^2+10*1000/2*Pump!$B$5^2+Filtration!$B$6*Pump!$B$5)) / 0.72</f>
        <v>0</v>
      </c>
      <c r="J814" s="204">
        <f t="shared" si="5"/>
        <v>0</v>
      </c>
      <c r="K814" s="204">
        <f t="shared" si="6"/>
        <v>0</v>
      </c>
      <c r="L814" s="204">
        <f t="shared" si="7"/>
        <v>0</v>
      </c>
      <c r="M814" s="116">
        <f t="shared" si="8"/>
        <v>0</v>
      </c>
      <c r="N814" s="6">
        <f>'Disinfection '!$B$4*60*60*24</f>
        <v>4320000</v>
      </c>
      <c r="O814" s="6">
        <f>E814/(Pump!$B$6*60)</f>
        <v>0</v>
      </c>
      <c r="P814" s="204">
        <f t="shared" si="9"/>
        <v>4320000</v>
      </c>
    </row>
    <row r="815">
      <c r="A815" s="194">
        <v>41352.0</v>
      </c>
      <c r="B815" s="195">
        <v>7.6</v>
      </c>
      <c r="C815" s="202">
        <f t="shared" si="2"/>
        <v>0.76</v>
      </c>
      <c r="D815" s="108">
        <f t="shared" si="3"/>
        <v>760</v>
      </c>
      <c r="E815" s="203">
        <f>IF(D815&gt;Collectionstorage!$B$11,Collectionstorage!$B$11,D815)</f>
        <v>760</v>
      </c>
      <c r="F815" s="203">
        <f t="shared" si="4"/>
        <v>0.76</v>
      </c>
      <c r="G815" s="203">
        <f t="shared" si="11"/>
        <v>29.59</v>
      </c>
      <c r="H815" s="109">
        <f>F815*(1000*9.81*Collectionstorage!$G$11+Collectionstorage!$G$13*Flowrate!$F$10*1000/(2*0.02)*Pump!$B$5^2+10*1000/2*Pump!$B$5^2+Filtration!$B$6*Pump!$B$5)</f>
        <v>186123.3221</v>
      </c>
      <c r="I815" s="202">
        <f>(F815*(1000*9.81*Collectionstorage!$G$11+Collectionstorage!$G$13*Flowrate!$F$10*1000/(2*0.02)*Pump!$B$5^2+10*1000/2*Pump!$B$5^2+Filtration!$B$6*Pump!$B$5)) / 0.72</f>
        <v>258504.614</v>
      </c>
      <c r="J815" s="204">
        <f t="shared" si="5"/>
        <v>3.8</v>
      </c>
      <c r="K815" s="204">
        <f t="shared" si="6"/>
        <v>7600000</v>
      </c>
      <c r="L815" s="204">
        <f t="shared" si="7"/>
        <v>7.6</v>
      </c>
      <c r="M815" s="116">
        <f t="shared" si="8"/>
        <v>152</v>
      </c>
      <c r="N815" s="6">
        <f>'Disinfection '!$B$4*60*60*24</f>
        <v>4320000</v>
      </c>
      <c r="O815" s="6">
        <f>E815/(Pump!$B$6*60)</f>
        <v>0.4560043753</v>
      </c>
      <c r="P815" s="204">
        <f t="shared" si="9"/>
        <v>4578504.614</v>
      </c>
    </row>
    <row r="816">
      <c r="A816" s="194">
        <v>41353.0</v>
      </c>
      <c r="B816" s="195">
        <v>3.0</v>
      </c>
      <c r="C816" s="202">
        <f t="shared" si="2"/>
        <v>0.3</v>
      </c>
      <c r="D816" s="108">
        <f t="shared" si="3"/>
        <v>300</v>
      </c>
      <c r="E816" s="203">
        <f>IF(D816&gt;Collectionstorage!$B$11,Collectionstorage!$B$11,D816)</f>
        <v>300</v>
      </c>
      <c r="F816" s="203">
        <f t="shared" si="4"/>
        <v>0.3</v>
      </c>
      <c r="G816" s="203">
        <f t="shared" si="11"/>
        <v>29.36</v>
      </c>
      <c r="H816" s="109">
        <f>F816*(1000*9.81*Collectionstorage!$G$11+Collectionstorage!$G$13*Flowrate!$F$10*1000/(2*0.02)*Pump!$B$5^2+10*1000/2*Pump!$B$5^2+Filtration!$B$6*Pump!$B$5)</f>
        <v>73469.73241</v>
      </c>
      <c r="I816" s="202">
        <f>(F816*(1000*9.81*Collectionstorage!$G$11+Collectionstorage!$G$13*Flowrate!$F$10*1000/(2*0.02)*Pump!$B$5^2+10*1000/2*Pump!$B$5^2+Filtration!$B$6*Pump!$B$5)) / 0.72</f>
        <v>102041.295</v>
      </c>
      <c r="J816" s="204">
        <f t="shared" si="5"/>
        <v>1.5</v>
      </c>
      <c r="K816" s="204">
        <f t="shared" si="6"/>
        <v>3000000</v>
      </c>
      <c r="L816" s="204">
        <f t="shared" si="7"/>
        <v>3</v>
      </c>
      <c r="M816" s="116">
        <f t="shared" si="8"/>
        <v>60</v>
      </c>
      <c r="N816" s="6">
        <f>'Disinfection '!$B$4*60*60*24</f>
        <v>4320000</v>
      </c>
      <c r="O816" s="6">
        <f>E816/(Pump!$B$6*60)</f>
        <v>0.1800017271</v>
      </c>
      <c r="P816" s="204">
        <f t="shared" si="9"/>
        <v>4422041.295</v>
      </c>
    </row>
    <row r="817">
      <c r="A817" s="194">
        <v>41354.0</v>
      </c>
      <c r="B817" s="195">
        <v>0.0</v>
      </c>
      <c r="C817" s="202">
        <f t="shared" si="2"/>
        <v>0</v>
      </c>
      <c r="D817" s="108">
        <f t="shared" si="3"/>
        <v>0</v>
      </c>
      <c r="E817" s="203">
        <f>IF(D817&gt;Collectionstorage!$B$11,Collectionstorage!$B$11,D817)</f>
        <v>0</v>
      </c>
      <c r="F817" s="203">
        <f t="shared" si="4"/>
        <v>0</v>
      </c>
      <c r="G817" s="203">
        <f t="shared" si="11"/>
        <v>28.83</v>
      </c>
      <c r="H817" s="109">
        <f>F817*(1000*9.81*Collectionstorage!$G$11+Collectionstorage!$G$13*Flowrate!$F$10*1000/(2*0.02)*Pump!$B$5^2+10*1000/2*Pump!$B$5^2+Filtration!$B$6*Pump!$B$5)</f>
        <v>0</v>
      </c>
      <c r="I817" s="202">
        <f>(F817*(1000*9.81*Collectionstorage!$G$11+Collectionstorage!$G$13*Flowrate!$F$10*1000/(2*0.02)*Pump!$B$5^2+10*1000/2*Pump!$B$5^2+Filtration!$B$6*Pump!$B$5)) / 0.72</f>
        <v>0</v>
      </c>
      <c r="J817" s="204">
        <f t="shared" si="5"/>
        <v>0</v>
      </c>
      <c r="K817" s="204">
        <f t="shared" si="6"/>
        <v>0</v>
      </c>
      <c r="L817" s="204">
        <f t="shared" si="7"/>
        <v>0</v>
      </c>
      <c r="M817" s="116">
        <f t="shared" si="8"/>
        <v>0</v>
      </c>
      <c r="N817" s="6">
        <f>'Disinfection '!$B$4*60*60*24</f>
        <v>4320000</v>
      </c>
      <c r="O817" s="6">
        <f>E817/(Pump!$B$6*60)</f>
        <v>0</v>
      </c>
      <c r="P817" s="204">
        <f t="shared" si="9"/>
        <v>4320000</v>
      </c>
    </row>
    <row r="818">
      <c r="A818" s="194">
        <v>41355.0</v>
      </c>
      <c r="B818" s="195">
        <v>0.0</v>
      </c>
      <c r="C818" s="202">
        <f t="shared" si="2"/>
        <v>0</v>
      </c>
      <c r="D818" s="108">
        <f t="shared" si="3"/>
        <v>0</v>
      </c>
      <c r="E818" s="203">
        <f>IF(D818&gt;Collectionstorage!$B$11,Collectionstorage!$B$11,D818)</f>
        <v>0</v>
      </c>
      <c r="F818" s="203">
        <f t="shared" si="4"/>
        <v>0</v>
      </c>
      <c r="G818" s="203">
        <f t="shared" si="11"/>
        <v>28.3</v>
      </c>
      <c r="H818" s="109">
        <f>F818*(1000*9.81*Collectionstorage!$G$11+Collectionstorage!$G$13*Flowrate!$F$10*1000/(2*0.02)*Pump!$B$5^2+10*1000/2*Pump!$B$5^2+Filtration!$B$6*Pump!$B$5)</f>
        <v>0</v>
      </c>
      <c r="I818" s="202">
        <f>(F818*(1000*9.81*Collectionstorage!$G$11+Collectionstorage!$G$13*Flowrate!$F$10*1000/(2*0.02)*Pump!$B$5^2+10*1000/2*Pump!$B$5^2+Filtration!$B$6*Pump!$B$5)) / 0.72</f>
        <v>0</v>
      </c>
      <c r="J818" s="204">
        <f t="shared" si="5"/>
        <v>0</v>
      </c>
      <c r="K818" s="204">
        <f t="shared" si="6"/>
        <v>0</v>
      </c>
      <c r="L818" s="204">
        <f t="shared" si="7"/>
        <v>0</v>
      </c>
      <c r="M818" s="116">
        <f t="shared" si="8"/>
        <v>0</v>
      </c>
      <c r="N818" s="6">
        <f>'Disinfection '!$B$4*60*60*24</f>
        <v>4320000</v>
      </c>
      <c r="O818" s="6">
        <f>E818/(Pump!$B$6*60)</f>
        <v>0</v>
      </c>
      <c r="P818" s="204">
        <f t="shared" si="9"/>
        <v>4320000</v>
      </c>
    </row>
    <row r="819">
      <c r="A819" s="194">
        <v>41356.0</v>
      </c>
      <c r="B819" s="195">
        <v>0.0</v>
      </c>
      <c r="C819" s="202">
        <f t="shared" si="2"/>
        <v>0</v>
      </c>
      <c r="D819" s="108">
        <f t="shared" si="3"/>
        <v>0</v>
      </c>
      <c r="E819" s="203">
        <f>IF(D819&gt;Collectionstorage!$B$11,Collectionstorage!$B$11,D819)</f>
        <v>0</v>
      </c>
      <c r="F819" s="203">
        <f t="shared" si="4"/>
        <v>0</v>
      </c>
      <c r="G819" s="203">
        <f t="shared" si="11"/>
        <v>27.77</v>
      </c>
      <c r="H819" s="109">
        <f>F819*(1000*9.81*Collectionstorage!$G$11+Collectionstorage!$G$13*Flowrate!$F$10*1000/(2*0.02)*Pump!$B$5^2+10*1000/2*Pump!$B$5^2+Filtration!$B$6*Pump!$B$5)</f>
        <v>0</v>
      </c>
      <c r="I819" s="202">
        <f>(F819*(1000*9.81*Collectionstorage!$G$11+Collectionstorage!$G$13*Flowrate!$F$10*1000/(2*0.02)*Pump!$B$5^2+10*1000/2*Pump!$B$5^2+Filtration!$B$6*Pump!$B$5)) / 0.72</f>
        <v>0</v>
      </c>
      <c r="J819" s="204">
        <f t="shared" si="5"/>
        <v>0</v>
      </c>
      <c r="K819" s="204">
        <f t="shared" si="6"/>
        <v>0</v>
      </c>
      <c r="L819" s="204">
        <f t="shared" si="7"/>
        <v>0</v>
      </c>
      <c r="M819" s="116">
        <f t="shared" si="8"/>
        <v>0</v>
      </c>
      <c r="N819" s="6">
        <f>'Disinfection '!$B$4*60*60*24</f>
        <v>4320000</v>
      </c>
      <c r="O819" s="6">
        <f>E819/(Pump!$B$6*60)</f>
        <v>0</v>
      </c>
      <c r="P819" s="204">
        <f t="shared" si="9"/>
        <v>4320000</v>
      </c>
    </row>
    <row r="820">
      <c r="A820" s="194">
        <v>41357.0</v>
      </c>
      <c r="B820" s="195">
        <v>0.0</v>
      </c>
      <c r="C820" s="202">
        <f t="shared" si="2"/>
        <v>0</v>
      </c>
      <c r="D820" s="108">
        <f t="shared" si="3"/>
        <v>0</v>
      </c>
      <c r="E820" s="203">
        <f>IF(D820&gt;Collectionstorage!$B$11,Collectionstorage!$B$11,D820)</f>
        <v>0</v>
      </c>
      <c r="F820" s="203">
        <f t="shared" si="4"/>
        <v>0</v>
      </c>
      <c r="G820" s="203">
        <f t="shared" si="11"/>
        <v>27.24</v>
      </c>
      <c r="H820" s="109">
        <f>F820*(1000*9.81*Collectionstorage!$G$11+Collectionstorage!$G$13*Flowrate!$F$10*1000/(2*0.02)*Pump!$B$5^2+10*1000/2*Pump!$B$5^2+Filtration!$B$6*Pump!$B$5)</f>
        <v>0</v>
      </c>
      <c r="I820" s="202">
        <f>(F820*(1000*9.81*Collectionstorage!$G$11+Collectionstorage!$G$13*Flowrate!$F$10*1000/(2*0.02)*Pump!$B$5^2+10*1000/2*Pump!$B$5^2+Filtration!$B$6*Pump!$B$5)) / 0.72</f>
        <v>0</v>
      </c>
      <c r="J820" s="204">
        <f t="shared" si="5"/>
        <v>0</v>
      </c>
      <c r="K820" s="204">
        <f t="shared" si="6"/>
        <v>0</v>
      </c>
      <c r="L820" s="204">
        <f t="shared" si="7"/>
        <v>0</v>
      </c>
      <c r="M820" s="116">
        <f t="shared" si="8"/>
        <v>0</v>
      </c>
      <c r="N820" s="6">
        <f>'Disinfection '!$B$4*60*60*24</f>
        <v>4320000</v>
      </c>
      <c r="O820" s="6">
        <f>E820/(Pump!$B$6*60)</f>
        <v>0</v>
      </c>
      <c r="P820" s="204">
        <f t="shared" si="9"/>
        <v>4320000</v>
      </c>
    </row>
    <row r="821">
      <c r="A821" s="194">
        <v>41358.0</v>
      </c>
      <c r="B821" s="195">
        <v>0.4</v>
      </c>
      <c r="C821" s="202">
        <f t="shared" si="2"/>
        <v>0.04</v>
      </c>
      <c r="D821" s="108">
        <f t="shared" si="3"/>
        <v>40</v>
      </c>
      <c r="E821" s="203">
        <f>IF(D821&gt;Collectionstorage!$B$11,Collectionstorage!$B$11,D821)</f>
        <v>40</v>
      </c>
      <c r="F821" s="203">
        <f t="shared" si="4"/>
        <v>0.04</v>
      </c>
      <c r="G821" s="203">
        <f t="shared" si="11"/>
        <v>26.75</v>
      </c>
      <c r="H821" s="109">
        <f>F821*(1000*9.81*Collectionstorage!$G$11+Collectionstorage!$G$13*Flowrate!$F$10*1000/(2*0.02)*Pump!$B$5^2+10*1000/2*Pump!$B$5^2+Filtration!$B$6*Pump!$B$5)</f>
        <v>9795.964321</v>
      </c>
      <c r="I821" s="202">
        <f>(F821*(1000*9.81*Collectionstorage!$G$11+Collectionstorage!$G$13*Flowrate!$F$10*1000/(2*0.02)*Pump!$B$5^2+10*1000/2*Pump!$B$5^2+Filtration!$B$6*Pump!$B$5)) / 0.72</f>
        <v>13605.506</v>
      </c>
      <c r="J821" s="204">
        <f t="shared" si="5"/>
        <v>0.2</v>
      </c>
      <c r="K821" s="204">
        <f t="shared" si="6"/>
        <v>400000</v>
      </c>
      <c r="L821" s="204">
        <f t="shared" si="7"/>
        <v>0.4</v>
      </c>
      <c r="M821" s="116">
        <f t="shared" si="8"/>
        <v>8</v>
      </c>
      <c r="N821" s="6">
        <f>'Disinfection '!$B$4*60*60*24</f>
        <v>4320000</v>
      </c>
      <c r="O821" s="6">
        <f>E821/(Pump!$B$6*60)</f>
        <v>0.02400023028</v>
      </c>
      <c r="P821" s="204">
        <f t="shared" si="9"/>
        <v>4333605.506</v>
      </c>
    </row>
    <row r="822">
      <c r="A822" s="194">
        <v>41359.0</v>
      </c>
      <c r="B822" s="195">
        <v>0.8</v>
      </c>
      <c r="C822" s="202">
        <f t="shared" si="2"/>
        <v>0.08</v>
      </c>
      <c r="D822" s="108">
        <f t="shared" si="3"/>
        <v>80</v>
      </c>
      <c r="E822" s="203">
        <f>IF(D822&gt;Collectionstorage!$B$11,Collectionstorage!$B$11,D822)</f>
        <v>80</v>
      </c>
      <c r="F822" s="203">
        <f t="shared" si="4"/>
        <v>0.08</v>
      </c>
      <c r="G822" s="203">
        <f t="shared" si="11"/>
        <v>26.3</v>
      </c>
      <c r="H822" s="109">
        <f>F822*(1000*9.81*Collectionstorage!$G$11+Collectionstorage!$G$13*Flowrate!$F$10*1000/(2*0.02)*Pump!$B$5^2+10*1000/2*Pump!$B$5^2+Filtration!$B$6*Pump!$B$5)</f>
        <v>19591.92864</v>
      </c>
      <c r="I822" s="202">
        <f>(F822*(1000*9.81*Collectionstorage!$G$11+Collectionstorage!$G$13*Flowrate!$F$10*1000/(2*0.02)*Pump!$B$5^2+10*1000/2*Pump!$B$5^2+Filtration!$B$6*Pump!$B$5)) / 0.72</f>
        <v>27211.012</v>
      </c>
      <c r="J822" s="204">
        <f t="shared" si="5"/>
        <v>0.4</v>
      </c>
      <c r="K822" s="204">
        <f t="shared" si="6"/>
        <v>800000</v>
      </c>
      <c r="L822" s="204">
        <f t="shared" si="7"/>
        <v>0.8</v>
      </c>
      <c r="M822" s="116">
        <f t="shared" si="8"/>
        <v>16</v>
      </c>
      <c r="N822" s="6">
        <f>'Disinfection '!$B$4*60*60*24</f>
        <v>4320000</v>
      </c>
      <c r="O822" s="6">
        <f>E822/(Pump!$B$6*60)</f>
        <v>0.04800046056</v>
      </c>
      <c r="P822" s="204">
        <f t="shared" si="9"/>
        <v>4347211.012</v>
      </c>
    </row>
    <row r="823">
      <c r="A823" s="194">
        <v>41360.0</v>
      </c>
      <c r="B823" s="195">
        <v>0.0</v>
      </c>
      <c r="C823" s="202">
        <f t="shared" si="2"/>
        <v>0</v>
      </c>
      <c r="D823" s="108">
        <f t="shared" si="3"/>
        <v>0</v>
      </c>
      <c r="E823" s="203">
        <f>IF(D823&gt;Collectionstorage!$B$11,Collectionstorage!$B$11,D823)</f>
        <v>0</v>
      </c>
      <c r="F823" s="203">
        <f t="shared" si="4"/>
        <v>0</v>
      </c>
      <c r="G823" s="203">
        <f t="shared" si="11"/>
        <v>25.77</v>
      </c>
      <c r="H823" s="109">
        <f>F823*(1000*9.81*Collectionstorage!$G$11+Collectionstorage!$G$13*Flowrate!$F$10*1000/(2*0.02)*Pump!$B$5^2+10*1000/2*Pump!$B$5^2+Filtration!$B$6*Pump!$B$5)</f>
        <v>0</v>
      </c>
      <c r="I823" s="202">
        <f>(F823*(1000*9.81*Collectionstorage!$G$11+Collectionstorage!$G$13*Flowrate!$F$10*1000/(2*0.02)*Pump!$B$5^2+10*1000/2*Pump!$B$5^2+Filtration!$B$6*Pump!$B$5)) / 0.72</f>
        <v>0</v>
      </c>
      <c r="J823" s="204">
        <f t="shared" si="5"/>
        <v>0</v>
      </c>
      <c r="K823" s="204">
        <f t="shared" si="6"/>
        <v>0</v>
      </c>
      <c r="L823" s="204">
        <f t="shared" si="7"/>
        <v>0</v>
      </c>
      <c r="M823" s="116">
        <f t="shared" si="8"/>
        <v>0</v>
      </c>
      <c r="N823" s="6">
        <f>'Disinfection '!$B$4*60*60*24</f>
        <v>4320000</v>
      </c>
      <c r="O823" s="6">
        <f>E823/(Pump!$B$6*60)</f>
        <v>0</v>
      </c>
      <c r="P823" s="204">
        <f t="shared" si="9"/>
        <v>4320000</v>
      </c>
    </row>
    <row r="824">
      <c r="A824" s="194">
        <v>41361.0</v>
      </c>
      <c r="B824" s="195">
        <v>0.0</v>
      </c>
      <c r="C824" s="202">
        <f t="shared" si="2"/>
        <v>0</v>
      </c>
      <c r="D824" s="108">
        <f t="shared" si="3"/>
        <v>0</v>
      </c>
      <c r="E824" s="203">
        <f>IF(D824&gt;Collectionstorage!$B$11,Collectionstorage!$B$11,D824)</f>
        <v>0</v>
      </c>
      <c r="F824" s="203">
        <f t="shared" si="4"/>
        <v>0</v>
      </c>
      <c r="G824" s="203">
        <f t="shared" si="11"/>
        <v>25.24</v>
      </c>
      <c r="H824" s="109">
        <f>F824*(1000*9.81*Collectionstorage!$G$11+Collectionstorage!$G$13*Flowrate!$F$10*1000/(2*0.02)*Pump!$B$5^2+10*1000/2*Pump!$B$5^2+Filtration!$B$6*Pump!$B$5)</f>
        <v>0</v>
      </c>
      <c r="I824" s="202">
        <f>(F824*(1000*9.81*Collectionstorage!$G$11+Collectionstorage!$G$13*Flowrate!$F$10*1000/(2*0.02)*Pump!$B$5^2+10*1000/2*Pump!$B$5^2+Filtration!$B$6*Pump!$B$5)) / 0.72</f>
        <v>0</v>
      </c>
      <c r="J824" s="204">
        <f t="shared" si="5"/>
        <v>0</v>
      </c>
      <c r="K824" s="204">
        <f t="shared" si="6"/>
        <v>0</v>
      </c>
      <c r="L824" s="204">
        <f t="shared" si="7"/>
        <v>0</v>
      </c>
      <c r="M824" s="116">
        <f t="shared" si="8"/>
        <v>0</v>
      </c>
      <c r="N824" s="6">
        <f>'Disinfection '!$B$4*60*60*24</f>
        <v>4320000</v>
      </c>
      <c r="O824" s="6">
        <f>E824/(Pump!$B$6*60)</f>
        <v>0</v>
      </c>
      <c r="P824" s="204">
        <f t="shared" si="9"/>
        <v>4320000</v>
      </c>
    </row>
    <row r="825">
      <c r="A825" s="194">
        <v>41362.0</v>
      </c>
      <c r="B825" s="195">
        <v>0.0</v>
      </c>
      <c r="C825" s="202">
        <f t="shared" si="2"/>
        <v>0</v>
      </c>
      <c r="D825" s="108">
        <f t="shared" si="3"/>
        <v>0</v>
      </c>
      <c r="E825" s="203">
        <f>IF(D825&gt;Collectionstorage!$B$11,Collectionstorage!$B$11,D825)</f>
        <v>0</v>
      </c>
      <c r="F825" s="203">
        <f t="shared" si="4"/>
        <v>0</v>
      </c>
      <c r="G825" s="203">
        <f t="shared" si="11"/>
        <v>24.71</v>
      </c>
      <c r="H825" s="109">
        <f>F825*(1000*9.81*Collectionstorage!$G$11+Collectionstorage!$G$13*Flowrate!$F$10*1000/(2*0.02)*Pump!$B$5^2+10*1000/2*Pump!$B$5^2+Filtration!$B$6*Pump!$B$5)</f>
        <v>0</v>
      </c>
      <c r="I825" s="202">
        <f>(F825*(1000*9.81*Collectionstorage!$G$11+Collectionstorage!$G$13*Flowrate!$F$10*1000/(2*0.02)*Pump!$B$5^2+10*1000/2*Pump!$B$5^2+Filtration!$B$6*Pump!$B$5)) / 0.72</f>
        <v>0</v>
      </c>
      <c r="J825" s="204">
        <f t="shared" si="5"/>
        <v>0</v>
      </c>
      <c r="K825" s="204">
        <f t="shared" si="6"/>
        <v>0</v>
      </c>
      <c r="L825" s="204">
        <f t="shared" si="7"/>
        <v>0</v>
      </c>
      <c r="M825" s="116">
        <f t="shared" si="8"/>
        <v>0</v>
      </c>
      <c r="N825" s="6">
        <f>'Disinfection '!$B$4*60*60*24</f>
        <v>4320000</v>
      </c>
      <c r="O825" s="6">
        <f>E825/(Pump!$B$6*60)</f>
        <v>0</v>
      </c>
      <c r="P825" s="204">
        <f t="shared" si="9"/>
        <v>4320000</v>
      </c>
    </row>
    <row r="826">
      <c r="A826" s="194">
        <v>41363.0</v>
      </c>
      <c r="B826" s="195">
        <v>0.0</v>
      </c>
      <c r="C826" s="202">
        <f t="shared" si="2"/>
        <v>0</v>
      </c>
      <c r="D826" s="108">
        <f t="shared" si="3"/>
        <v>0</v>
      </c>
      <c r="E826" s="203">
        <f>IF(D826&gt;Collectionstorage!$B$11,Collectionstorage!$B$11,D826)</f>
        <v>0</v>
      </c>
      <c r="F826" s="203">
        <f t="shared" si="4"/>
        <v>0</v>
      </c>
      <c r="G826" s="203">
        <f t="shared" si="11"/>
        <v>24.18</v>
      </c>
      <c r="H826" s="109">
        <f>F826*(1000*9.81*Collectionstorage!$G$11+Collectionstorage!$G$13*Flowrate!$F$10*1000/(2*0.02)*Pump!$B$5^2+10*1000/2*Pump!$B$5^2+Filtration!$B$6*Pump!$B$5)</f>
        <v>0</v>
      </c>
      <c r="I826" s="202">
        <f>(F826*(1000*9.81*Collectionstorage!$G$11+Collectionstorage!$G$13*Flowrate!$F$10*1000/(2*0.02)*Pump!$B$5^2+10*1000/2*Pump!$B$5^2+Filtration!$B$6*Pump!$B$5)) / 0.72</f>
        <v>0</v>
      </c>
      <c r="J826" s="204">
        <f t="shared" si="5"/>
        <v>0</v>
      </c>
      <c r="K826" s="204">
        <f t="shared" si="6"/>
        <v>0</v>
      </c>
      <c r="L826" s="204">
        <f t="shared" si="7"/>
        <v>0</v>
      </c>
      <c r="M826" s="116">
        <f t="shared" si="8"/>
        <v>0</v>
      </c>
      <c r="N826" s="6">
        <f>'Disinfection '!$B$4*60*60*24</f>
        <v>4320000</v>
      </c>
      <c r="O826" s="6">
        <f>E826/(Pump!$B$6*60)</f>
        <v>0</v>
      </c>
      <c r="P826" s="204">
        <f t="shared" si="9"/>
        <v>4320000</v>
      </c>
    </row>
    <row r="827">
      <c r="A827" s="194">
        <v>41364.0</v>
      </c>
      <c r="B827" s="195">
        <v>0.0</v>
      </c>
      <c r="C827" s="202">
        <f t="shared" si="2"/>
        <v>0</v>
      </c>
      <c r="D827" s="108">
        <f t="shared" si="3"/>
        <v>0</v>
      </c>
      <c r="E827" s="203">
        <f>IF(D827&gt;Collectionstorage!$B$11,Collectionstorage!$B$11,D827)</f>
        <v>0</v>
      </c>
      <c r="F827" s="203">
        <f t="shared" si="4"/>
        <v>0</v>
      </c>
      <c r="G827" s="203">
        <f t="shared" si="11"/>
        <v>23.65</v>
      </c>
      <c r="H827" s="109">
        <f>F827*(1000*9.81*Collectionstorage!$G$11+Collectionstorage!$G$13*Flowrate!$F$10*1000/(2*0.02)*Pump!$B$5^2+10*1000/2*Pump!$B$5^2+Filtration!$B$6*Pump!$B$5)</f>
        <v>0</v>
      </c>
      <c r="I827" s="202">
        <f>(F827*(1000*9.81*Collectionstorage!$G$11+Collectionstorage!$G$13*Flowrate!$F$10*1000/(2*0.02)*Pump!$B$5^2+10*1000/2*Pump!$B$5^2+Filtration!$B$6*Pump!$B$5)) / 0.72</f>
        <v>0</v>
      </c>
      <c r="J827" s="204">
        <f t="shared" si="5"/>
        <v>0</v>
      </c>
      <c r="K827" s="204">
        <f t="shared" si="6"/>
        <v>0</v>
      </c>
      <c r="L827" s="204">
        <f t="shared" si="7"/>
        <v>0</v>
      </c>
      <c r="M827" s="116">
        <f t="shared" si="8"/>
        <v>0</v>
      </c>
      <c r="N827" s="6">
        <f>'Disinfection '!$B$4*60*60*24</f>
        <v>4320000</v>
      </c>
      <c r="O827" s="6">
        <f>E827/(Pump!$B$6*60)</f>
        <v>0</v>
      </c>
      <c r="P827" s="204">
        <f t="shared" si="9"/>
        <v>4320000</v>
      </c>
    </row>
    <row r="828">
      <c r="A828" s="194">
        <v>41365.0</v>
      </c>
      <c r="B828" s="195">
        <v>0.0</v>
      </c>
      <c r="C828" s="202">
        <f t="shared" si="2"/>
        <v>0</v>
      </c>
      <c r="D828" s="108">
        <f t="shared" si="3"/>
        <v>0</v>
      </c>
      <c r="E828" s="203">
        <f>IF(D828&gt;Collectionstorage!$B$11,Collectionstorage!$B$11,D828)</f>
        <v>0</v>
      </c>
      <c r="F828" s="203">
        <f t="shared" si="4"/>
        <v>0</v>
      </c>
      <c r="G828" s="203">
        <f t="shared" si="11"/>
        <v>23.12</v>
      </c>
      <c r="H828" s="109">
        <f>F828*(1000*9.81*Collectionstorage!$G$11+Collectionstorage!$G$13*Flowrate!$F$10*1000/(2*0.02)*Pump!$B$5^2+10*1000/2*Pump!$B$5^2+Filtration!$B$6*Pump!$B$5)</f>
        <v>0</v>
      </c>
      <c r="I828" s="202">
        <f>(F828*(1000*9.81*Collectionstorage!$G$11+Collectionstorage!$G$13*Flowrate!$F$10*1000/(2*0.02)*Pump!$B$5^2+10*1000/2*Pump!$B$5^2+Filtration!$B$6*Pump!$B$5)) / 0.72</f>
        <v>0</v>
      </c>
      <c r="J828" s="204">
        <f t="shared" si="5"/>
        <v>0</v>
      </c>
      <c r="K828" s="204">
        <f t="shared" si="6"/>
        <v>0</v>
      </c>
      <c r="L828" s="204">
        <f t="shared" si="7"/>
        <v>0</v>
      </c>
      <c r="M828" s="116">
        <f t="shared" si="8"/>
        <v>0</v>
      </c>
      <c r="N828" s="6">
        <f>'Disinfection '!$B$4*60*60*24</f>
        <v>4320000</v>
      </c>
      <c r="O828" s="6">
        <f>E828/(Pump!$B$6*60)</f>
        <v>0</v>
      </c>
      <c r="P828" s="204">
        <f t="shared" si="9"/>
        <v>4320000</v>
      </c>
    </row>
    <row r="829">
      <c r="A829" s="194">
        <v>41366.0</v>
      </c>
      <c r="B829" s="195">
        <v>0.0</v>
      </c>
      <c r="C829" s="202">
        <f t="shared" si="2"/>
        <v>0</v>
      </c>
      <c r="D829" s="108">
        <f t="shared" si="3"/>
        <v>0</v>
      </c>
      <c r="E829" s="203">
        <f>IF(D829&gt;Collectionstorage!$B$11,Collectionstorage!$B$11,D829)</f>
        <v>0</v>
      </c>
      <c r="F829" s="203">
        <f t="shared" si="4"/>
        <v>0</v>
      </c>
      <c r="G829" s="203">
        <f t="shared" si="11"/>
        <v>22.59</v>
      </c>
      <c r="H829" s="109">
        <f>F829*(1000*9.81*Collectionstorage!$G$11+Collectionstorage!$G$13*Flowrate!$F$10*1000/(2*0.02)*Pump!$B$5^2+10*1000/2*Pump!$B$5^2+Filtration!$B$6*Pump!$B$5)</f>
        <v>0</v>
      </c>
      <c r="I829" s="202">
        <f>(F829*(1000*9.81*Collectionstorage!$G$11+Collectionstorage!$G$13*Flowrate!$F$10*1000/(2*0.02)*Pump!$B$5^2+10*1000/2*Pump!$B$5^2+Filtration!$B$6*Pump!$B$5)) / 0.72</f>
        <v>0</v>
      </c>
      <c r="J829" s="204">
        <f t="shared" si="5"/>
        <v>0</v>
      </c>
      <c r="K829" s="204">
        <f t="shared" si="6"/>
        <v>0</v>
      </c>
      <c r="L829" s="204">
        <f t="shared" si="7"/>
        <v>0</v>
      </c>
      <c r="M829" s="116">
        <f t="shared" si="8"/>
        <v>0</v>
      </c>
      <c r="N829" s="6">
        <f>'Disinfection '!$B$4*60*60*24</f>
        <v>4320000</v>
      </c>
      <c r="O829" s="6">
        <f>E829/(Pump!$B$6*60)</f>
        <v>0</v>
      </c>
      <c r="P829" s="204">
        <f t="shared" si="9"/>
        <v>4320000</v>
      </c>
    </row>
    <row r="830">
      <c r="A830" s="194">
        <v>41367.0</v>
      </c>
      <c r="B830" s="195">
        <v>0.0</v>
      </c>
      <c r="C830" s="202">
        <f t="shared" si="2"/>
        <v>0</v>
      </c>
      <c r="D830" s="108">
        <f t="shared" si="3"/>
        <v>0</v>
      </c>
      <c r="E830" s="203">
        <f>IF(D830&gt;Collectionstorage!$B$11,Collectionstorage!$B$11,D830)</f>
        <v>0</v>
      </c>
      <c r="F830" s="203">
        <f t="shared" si="4"/>
        <v>0</v>
      </c>
      <c r="G830" s="203">
        <f t="shared" si="11"/>
        <v>22.06</v>
      </c>
      <c r="H830" s="109">
        <f>F830*(1000*9.81*Collectionstorage!$G$11+Collectionstorage!$G$13*Flowrate!$F$10*1000/(2*0.02)*Pump!$B$5^2+10*1000/2*Pump!$B$5^2+Filtration!$B$6*Pump!$B$5)</f>
        <v>0</v>
      </c>
      <c r="I830" s="202">
        <f>(F830*(1000*9.81*Collectionstorage!$G$11+Collectionstorage!$G$13*Flowrate!$F$10*1000/(2*0.02)*Pump!$B$5^2+10*1000/2*Pump!$B$5^2+Filtration!$B$6*Pump!$B$5)) / 0.72</f>
        <v>0</v>
      </c>
      <c r="J830" s="204">
        <f t="shared" si="5"/>
        <v>0</v>
      </c>
      <c r="K830" s="204">
        <f t="shared" si="6"/>
        <v>0</v>
      </c>
      <c r="L830" s="204">
        <f t="shared" si="7"/>
        <v>0</v>
      </c>
      <c r="M830" s="116">
        <f t="shared" si="8"/>
        <v>0</v>
      </c>
      <c r="N830" s="6">
        <f>'Disinfection '!$B$4*60*60*24</f>
        <v>4320000</v>
      </c>
      <c r="O830" s="6">
        <f>E830/(Pump!$B$6*60)</f>
        <v>0</v>
      </c>
      <c r="P830" s="204">
        <f t="shared" si="9"/>
        <v>4320000</v>
      </c>
    </row>
    <row r="831">
      <c r="A831" s="194">
        <v>41368.0</v>
      </c>
      <c r="B831" s="195">
        <v>9.8</v>
      </c>
      <c r="C831" s="202">
        <f t="shared" si="2"/>
        <v>0.98</v>
      </c>
      <c r="D831" s="108">
        <f t="shared" si="3"/>
        <v>980</v>
      </c>
      <c r="E831" s="203">
        <f>IF(D831&gt;Collectionstorage!$B$11,Collectionstorage!$B$11,D831)</f>
        <v>980</v>
      </c>
      <c r="F831" s="203">
        <f t="shared" si="4"/>
        <v>0.98</v>
      </c>
      <c r="G831" s="203">
        <f t="shared" si="11"/>
        <v>22.51</v>
      </c>
      <c r="H831" s="109">
        <f>F831*(1000*9.81*Collectionstorage!$G$11+Collectionstorage!$G$13*Flowrate!$F$10*1000/(2*0.02)*Pump!$B$5^2+10*1000/2*Pump!$B$5^2+Filtration!$B$6*Pump!$B$5)</f>
        <v>240001.1259</v>
      </c>
      <c r="I831" s="202">
        <f>(F831*(1000*9.81*Collectionstorage!$G$11+Collectionstorage!$G$13*Flowrate!$F$10*1000/(2*0.02)*Pump!$B$5^2+10*1000/2*Pump!$B$5^2+Filtration!$B$6*Pump!$B$5)) / 0.72</f>
        <v>333334.897</v>
      </c>
      <c r="J831" s="204">
        <f t="shared" si="5"/>
        <v>4.9</v>
      </c>
      <c r="K831" s="204">
        <f t="shared" si="6"/>
        <v>9800000</v>
      </c>
      <c r="L831" s="204">
        <f t="shared" si="7"/>
        <v>9.8</v>
      </c>
      <c r="M831" s="116">
        <f t="shared" si="8"/>
        <v>196</v>
      </c>
      <c r="N831" s="6">
        <f>'Disinfection '!$B$4*60*60*24</f>
        <v>4320000</v>
      </c>
      <c r="O831" s="6">
        <f>E831/(Pump!$B$6*60)</f>
        <v>0.5880056419</v>
      </c>
      <c r="P831" s="204">
        <f t="shared" si="9"/>
        <v>4653334.897</v>
      </c>
    </row>
    <row r="832">
      <c r="A832" s="194">
        <v>41369.0</v>
      </c>
      <c r="B832" s="195">
        <v>2.2</v>
      </c>
      <c r="C832" s="202">
        <f t="shared" si="2"/>
        <v>0.22</v>
      </c>
      <c r="D832" s="108">
        <f t="shared" si="3"/>
        <v>220</v>
      </c>
      <c r="E832" s="203">
        <f>IF(D832&gt;Collectionstorage!$B$11,Collectionstorage!$B$11,D832)</f>
        <v>220</v>
      </c>
      <c r="F832" s="203">
        <f t="shared" si="4"/>
        <v>0.22</v>
      </c>
      <c r="G832" s="203">
        <f t="shared" si="11"/>
        <v>22.2</v>
      </c>
      <c r="H832" s="109">
        <f>F832*(1000*9.81*Collectionstorage!$G$11+Collectionstorage!$G$13*Flowrate!$F$10*1000/(2*0.02)*Pump!$B$5^2+10*1000/2*Pump!$B$5^2+Filtration!$B$6*Pump!$B$5)</f>
        <v>53877.80376</v>
      </c>
      <c r="I832" s="202">
        <f>(F832*(1000*9.81*Collectionstorage!$G$11+Collectionstorage!$G$13*Flowrate!$F$10*1000/(2*0.02)*Pump!$B$5^2+10*1000/2*Pump!$B$5^2+Filtration!$B$6*Pump!$B$5)) / 0.72</f>
        <v>74830.28301</v>
      </c>
      <c r="J832" s="204">
        <f t="shared" si="5"/>
        <v>1.1</v>
      </c>
      <c r="K832" s="204">
        <f t="shared" si="6"/>
        <v>2200000</v>
      </c>
      <c r="L832" s="204">
        <f t="shared" si="7"/>
        <v>2.2</v>
      </c>
      <c r="M832" s="116">
        <f t="shared" si="8"/>
        <v>44</v>
      </c>
      <c r="N832" s="6">
        <f>'Disinfection '!$B$4*60*60*24</f>
        <v>4320000</v>
      </c>
      <c r="O832" s="6">
        <f>E832/(Pump!$B$6*60)</f>
        <v>0.1320012665</v>
      </c>
      <c r="P832" s="204">
        <f t="shared" si="9"/>
        <v>4394830.283</v>
      </c>
    </row>
    <row r="833">
      <c r="A833" s="194">
        <v>41370.0</v>
      </c>
      <c r="B833" s="195">
        <v>3.4</v>
      </c>
      <c r="C833" s="202">
        <f t="shared" si="2"/>
        <v>0.34</v>
      </c>
      <c r="D833" s="108">
        <f t="shared" si="3"/>
        <v>340</v>
      </c>
      <c r="E833" s="203">
        <f>IF(D833&gt;Collectionstorage!$B$11,Collectionstorage!$B$11,D833)</f>
        <v>340</v>
      </c>
      <c r="F833" s="203">
        <f t="shared" si="4"/>
        <v>0.34</v>
      </c>
      <c r="G833" s="203">
        <f t="shared" si="11"/>
        <v>22.01</v>
      </c>
      <c r="H833" s="109">
        <f>F833*(1000*9.81*Collectionstorage!$G$11+Collectionstorage!$G$13*Flowrate!$F$10*1000/(2*0.02)*Pump!$B$5^2+10*1000/2*Pump!$B$5^2+Filtration!$B$6*Pump!$B$5)</f>
        <v>83265.69673</v>
      </c>
      <c r="I833" s="202">
        <f>(F833*(1000*9.81*Collectionstorage!$G$11+Collectionstorage!$G$13*Flowrate!$F$10*1000/(2*0.02)*Pump!$B$5^2+10*1000/2*Pump!$B$5^2+Filtration!$B$6*Pump!$B$5)) / 0.72</f>
        <v>115646.801</v>
      </c>
      <c r="J833" s="204">
        <f t="shared" si="5"/>
        <v>1.7</v>
      </c>
      <c r="K833" s="204">
        <f t="shared" si="6"/>
        <v>3400000</v>
      </c>
      <c r="L833" s="204">
        <f t="shared" si="7"/>
        <v>3.4</v>
      </c>
      <c r="M833" s="116">
        <f t="shared" si="8"/>
        <v>68</v>
      </c>
      <c r="N833" s="6">
        <f>'Disinfection '!$B$4*60*60*24</f>
        <v>4320000</v>
      </c>
      <c r="O833" s="6">
        <f>E833/(Pump!$B$6*60)</f>
        <v>0.2040019574</v>
      </c>
      <c r="P833" s="204">
        <f t="shared" si="9"/>
        <v>4435646.801</v>
      </c>
    </row>
    <row r="834">
      <c r="A834" s="194">
        <v>41371.0</v>
      </c>
      <c r="B834" s="195">
        <v>0.0</v>
      </c>
      <c r="C834" s="202">
        <f t="shared" si="2"/>
        <v>0</v>
      </c>
      <c r="D834" s="108">
        <f t="shared" si="3"/>
        <v>0</v>
      </c>
      <c r="E834" s="203">
        <f>IF(D834&gt;Collectionstorage!$B$11,Collectionstorage!$B$11,D834)</f>
        <v>0</v>
      </c>
      <c r="F834" s="203">
        <f t="shared" si="4"/>
        <v>0</v>
      </c>
      <c r="G834" s="203">
        <f t="shared" si="11"/>
        <v>21.48</v>
      </c>
      <c r="H834" s="109">
        <f>F834*(1000*9.81*Collectionstorage!$G$11+Collectionstorage!$G$13*Flowrate!$F$10*1000/(2*0.02)*Pump!$B$5^2+10*1000/2*Pump!$B$5^2+Filtration!$B$6*Pump!$B$5)</f>
        <v>0</v>
      </c>
      <c r="I834" s="202">
        <f>(F834*(1000*9.81*Collectionstorage!$G$11+Collectionstorage!$G$13*Flowrate!$F$10*1000/(2*0.02)*Pump!$B$5^2+10*1000/2*Pump!$B$5^2+Filtration!$B$6*Pump!$B$5)) / 0.72</f>
        <v>0</v>
      </c>
      <c r="J834" s="204">
        <f t="shared" si="5"/>
        <v>0</v>
      </c>
      <c r="K834" s="204">
        <f t="shared" si="6"/>
        <v>0</v>
      </c>
      <c r="L834" s="204">
        <f t="shared" si="7"/>
        <v>0</v>
      </c>
      <c r="M834" s="116">
        <f t="shared" si="8"/>
        <v>0</v>
      </c>
      <c r="N834" s="6">
        <f>'Disinfection '!$B$4*60*60*24</f>
        <v>4320000</v>
      </c>
      <c r="O834" s="6">
        <f>E834/(Pump!$B$6*60)</f>
        <v>0</v>
      </c>
      <c r="P834" s="204">
        <f t="shared" si="9"/>
        <v>4320000</v>
      </c>
    </row>
    <row r="835">
      <c r="A835" s="194">
        <v>41372.0</v>
      </c>
      <c r="B835" s="195">
        <v>2.0</v>
      </c>
      <c r="C835" s="202">
        <f t="shared" si="2"/>
        <v>0.2</v>
      </c>
      <c r="D835" s="108">
        <f t="shared" si="3"/>
        <v>200</v>
      </c>
      <c r="E835" s="203">
        <f>IF(D835&gt;Collectionstorage!$B$11,Collectionstorage!$B$11,D835)</f>
        <v>200</v>
      </c>
      <c r="F835" s="203">
        <f t="shared" si="4"/>
        <v>0.2</v>
      </c>
      <c r="G835" s="203">
        <f t="shared" si="11"/>
        <v>21.15</v>
      </c>
      <c r="H835" s="109">
        <f>F835*(1000*9.81*Collectionstorage!$G$11+Collectionstorage!$G$13*Flowrate!$F$10*1000/(2*0.02)*Pump!$B$5^2+10*1000/2*Pump!$B$5^2+Filtration!$B$6*Pump!$B$5)</f>
        <v>48979.8216</v>
      </c>
      <c r="I835" s="202">
        <f>(F835*(1000*9.81*Collectionstorage!$G$11+Collectionstorage!$G$13*Flowrate!$F$10*1000/(2*0.02)*Pump!$B$5^2+10*1000/2*Pump!$B$5^2+Filtration!$B$6*Pump!$B$5)) / 0.72</f>
        <v>68027.53001</v>
      </c>
      <c r="J835" s="204">
        <f t="shared" si="5"/>
        <v>1</v>
      </c>
      <c r="K835" s="204">
        <f t="shared" si="6"/>
        <v>2000000</v>
      </c>
      <c r="L835" s="204">
        <f t="shared" si="7"/>
        <v>2</v>
      </c>
      <c r="M835" s="116">
        <f t="shared" si="8"/>
        <v>40</v>
      </c>
      <c r="N835" s="6">
        <f>'Disinfection '!$B$4*60*60*24</f>
        <v>4320000</v>
      </c>
      <c r="O835" s="6">
        <f>E835/(Pump!$B$6*60)</f>
        <v>0.1200011514</v>
      </c>
      <c r="P835" s="204">
        <f t="shared" si="9"/>
        <v>4388027.53</v>
      </c>
    </row>
    <row r="836">
      <c r="A836" s="194">
        <v>41373.0</v>
      </c>
      <c r="B836" s="195">
        <v>0.0</v>
      </c>
      <c r="C836" s="202">
        <f t="shared" si="2"/>
        <v>0</v>
      </c>
      <c r="D836" s="108">
        <f t="shared" si="3"/>
        <v>0</v>
      </c>
      <c r="E836" s="203">
        <f>IF(D836&gt;Collectionstorage!$B$11,Collectionstorage!$B$11,D836)</f>
        <v>0</v>
      </c>
      <c r="F836" s="203">
        <f t="shared" si="4"/>
        <v>0</v>
      </c>
      <c r="G836" s="203">
        <f t="shared" si="11"/>
        <v>20.62</v>
      </c>
      <c r="H836" s="109">
        <f>F836*(1000*9.81*Collectionstorage!$G$11+Collectionstorage!$G$13*Flowrate!$F$10*1000/(2*0.02)*Pump!$B$5^2+10*1000/2*Pump!$B$5^2+Filtration!$B$6*Pump!$B$5)</f>
        <v>0</v>
      </c>
      <c r="I836" s="202">
        <f>(F836*(1000*9.81*Collectionstorage!$G$11+Collectionstorage!$G$13*Flowrate!$F$10*1000/(2*0.02)*Pump!$B$5^2+10*1000/2*Pump!$B$5^2+Filtration!$B$6*Pump!$B$5)) / 0.72</f>
        <v>0</v>
      </c>
      <c r="J836" s="204">
        <f t="shared" si="5"/>
        <v>0</v>
      </c>
      <c r="K836" s="204">
        <f t="shared" si="6"/>
        <v>0</v>
      </c>
      <c r="L836" s="204">
        <f t="shared" si="7"/>
        <v>0</v>
      </c>
      <c r="M836" s="116">
        <f t="shared" si="8"/>
        <v>0</v>
      </c>
      <c r="N836" s="6">
        <f>'Disinfection '!$B$4*60*60*24</f>
        <v>4320000</v>
      </c>
      <c r="O836" s="6">
        <f>E836/(Pump!$B$6*60)</f>
        <v>0</v>
      </c>
      <c r="P836" s="204">
        <f t="shared" si="9"/>
        <v>4320000</v>
      </c>
    </row>
    <row r="837">
      <c r="A837" s="194">
        <v>41374.0</v>
      </c>
      <c r="B837" s="195">
        <v>1.2</v>
      </c>
      <c r="C837" s="202">
        <f t="shared" si="2"/>
        <v>0.12</v>
      </c>
      <c r="D837" s="108">
        <f t="shared" si="3"/>
        <v>120</v>
      </c>
      <c r="E837" s="203">
        <f>IF(D837&gt;Collectionstorage!$B$11,Collectionstorage!$B$11,D837)</f>
        <v>120</v>
      </c>
      <c r="F837" s="203">
        <f t="shared" si="4"/>
        <v>0.12</v>
      </c>
      <c r="G837" s="203">
        <f t="shared" si="11"/>
        <v>20.21</v>
      </c>
      <c r="H837" s="109">
        <f>F837*(1000*9.81*Collectionstorage!$G$11+Collectionstorage!$G$13*Flowrate!$F$10*1000/(2*0.02)*Pump!$B$5^2+10*1000/2*Pump!$B$5^2+Filtration!$B$6*Pump!$B$5)</f>
        <v>29387.89296</v>
      </c>
      <c r="I837" s="202">
        <f>(F837*(1000*9.81*Collectionstorage!$G$11+Collectionstorage!$G$13*Flowrate!$F$10*1000/(2*0.02)*Pump!$B$5^2+10*1000/2*Pump!$B$5^2+Filtration!$B$6*Pump!$B$5)) / 0.72</f>
        <v>40816.518</v>
      </c>
      <c r="J837" s="204">
        <f t="shared" si="5"/>
        <v>0.6</v>
      </c>
      <c r="K837" s="204">
        <f t="shared" si="6"/>
        <v>1200000</v>
      </c>
      <c r="L837" s="204">
        <f t="shared" si="7"/>
        <v>1.2</v>
      </c>
      <c r="M837" s="116">
        <f t="shared" si="8"/>
        <v>24</v>
      </c>
      <c r="N837" s="6">
        <f>'Disinfection '!$B$4*60*60*24</f>
        <v>4320000</v>
      </c>
      <c r="O837" s="6">
        <f>E837/(Pump!$B$6*60)</f>
        <v>0.07200069084</v>
      </c>
      <c r="P837" s="204">
        <f t="shared" si="9"/>
        <v>4360816.518</v>
      </c>
    </row>
    <row r="838">
      <c r="A838" s="194">
        <v>41375.0</v>
      </c>
      <c r="B838" s="195">
        <v>1.0</v>
      </c>
      <c r="C838" s="202">
        <f t="shared" si="2"/>
        <v>0.1</v>
      </c>
      <c r="D838" s="108">
        <f t="shared" si="3"/>
        <v>100</v>
      </c>
      <c r="E838" s="203">
        <f>IF(D838&gt;Collectionstorage!$B$11,Collectionstorage!$B$11,D838)</f>
        <v>100</v>
      </c>
      <c r="F838" s="203">
        <f t="shared" si="4"/>
        <v>0.1</v>
      </c>
      <c r="G838" s="203">
        <f t="shared" si="11"/>
        <v>19.78</v>
      </c>
      <c r="H838" s="109">
        <f>F838*(1000*9.81*Collectionstorage!$G$11+Collectionstorage!$G$13*Flowrate!$F$10*1000/(2*0.02)*Pump!$B$5^2+10*1000/2*Pump!$B$5^2+Filtration!$B$6*Pump!$B$5)</f>
        <v>24489.9108</v>
      </c>
      <c r="I838" s="202">
        <f>(F838*(1000*9.81*Collectionstorage!$G$11+Collectionstorage!$G$13*Flowrate!$F$10*1000/(2*0.02)*Pump!$B$5^2+10*1000/2*Pump!$B$5^2+Filtration!$B$6*Pump!$B$5)) / 0.72</f>
        <v>34013.765</v>
      </c>
      <c r="J838" s="204">
        <f t="shared" si="5"/>
        <v>0.5</v>
      </c>
      <c r="K838" s="204">
        <f t="shared" si="6"/>
        <v>1000000</v>
      </c>
      <c r="L838" s="204">
        <f t="shared" si="7"/>
        <v>1</v>
      </c>
      <c r="M838" s="116">
        <f t="shared" si="8"/>
        <v>20</v>
      </c>
      <c r="N838" s="6">
        <f>'Disinfection '!$B$4*60*60*24</f>
        <v>4320000</v>
      </c>
      <c r="O838" s="6">
        <f>E838/(Pump!$B$6*60)</f>
        <v>0.0600005757</v>
      </c>
      <c r="P838" s="204">
        <f t="shared" si="9"/>
        <v>4354013.765</v>
      </c>
    </row>
    <row r="839">
      <c r="A839" s="194">
        <v>41376.0</v>
      </c>
      <c r="B839" s="195">
        <v>8.4</v>
      </c>
      <c r="C839" s="202">
        <f t="shared" si="2"/>
        <v>0.84</v>
      </c>
      <c r="D839" s="108">
        <f t="shared" si="3"/>
        <v>840</v>
      </c>
      <c r="E839" s="203">
        <f>IF(D839&gt;Collectionstorage!$B$11,Collectionstorage!$B$11,D839)</f>
        <v>840</v>
      </c>
      <c r="F839" s="203">
        <f t="shared" si="4"/>
        <v>0.84</v>
      </c>
      <c r="G839" s="203">
        <f t="shared" si="11"/>
        <v>20.09</v>
      </c>
      <c r="H839" s="109">
        <f>F839*(1000*9.81*Collectionstorage!$G$11+Collectionstorage!$G$13*Flowrate!$F$10*1000/(2*0.02)*Pump!$B$5^2+10*1000/2*Pump!$B$5^2+Filtration!$B$6*Pump!$B$5)</f>
        <v>205715.2507</v>
      </c>
      <c r="I839" s="202">
        <f>(F839*(1000*9.81*Collectionstorage!$G$11+Collectionstorage!$G$13*Flowrate!$F$10*1000/(2*0.02)*Pump!$B$5^2+10*1000/2*Pump!$B$5^2+Filtration!$B$6*Pump!$B$5)) / 0.72</f>
        <v>285715.626</v>
      </c>
      <c r="J839" s="204">
        <f t="shared" si="5"/>
        <v>4.2</v>
      </c>
      <c r="K839" s="204">
        <f t="shared" si="6"/>
        <v>8400000</v>
      </c>
      <c r="L839" s="204">
        <f t="shared" si="7"/>
        <v>8.4</v>
      </c>
      <c r="M839" s="116">
        <f t="shared" si="8"/>
        <v>168</v>
      </c>
      <c r="N839" s="6">
        <f>'Disinfection '!$B$4*60*60*24</f>
        <v>4320000</v>
      </c>
      <c r="O839" s="6">
        <f>E839/(Pump!$B$6*60)</f>
        <v>0.5040048359</v>
      </c>
      <c r="P839" s="204">
        <f t="shared" si="9"/>
        <v>4605715.626</v>
      </c>
    </row>
    <row r="840">
      <c r="A840" s="194">
        <v>41377.0</v>
      </c>
      <c r="B840" s="195">
        <v>0.0</v>
      </c>
      <c r="C840" s="202">
        <f t="shared" si="2"/>
        <v>0</v>
      </c>
      <c r="D840" s="108">
        <f t="shared" si="3"/>
        <v>0</v>
      </c>
      <c r="E840" s="203">
        <f>IF(D840&gt;Collectionstorage!$B$11,Collectionstorage!$B$11,D840)</f>
        <v>0</v>
      </c>
      <c r="F840" s="203">
        <f t="shared" si="4"/>
        <v>0</v>
      </c>
      <c r="G840" s="203">
        <f t="shared" si="11"/>
        <v>19.56</v>
      </c>
      <c r="H840" s="109">
        <f>F840*(1000*9.81*Collectionstorage!$G$11+Collectionstorage!$G$13*Flowrate!$F$10*1000/(2*0.02)*Pump!$B$5^2+10*1000/2*Pump!$B$5^2+Filtration!$B$6*Pump!$B$5)</f>
        <v>0</v>
      </c>
      <c r="I840" s="202">
        <f>(F840*(1000*9.81*Collectionstorage!$G$11+Collectionstorage!$G$13*Flowrate!$F$10*1000/(2*0.02)*Pump!$B$5^2+10*1000/2*Pump!$B$5^2+Filtration!$B$6*Pump!$B$5)) / 0.72</f>
        <v>0</v>
      </c>
      <c r="J840" s="204">
        <f t="shared" si="5"/>
        <v>0</v>
      </c>
      <c r="K840" s="204">
        <f t="shared" si="6"/>
        <v>0</v>
      </c>
      <c r="L840" s="204">
        <f t="shared" si="7"/>
        <v>0</v>
      </c>
      <c r="M840" s="116">
        <f t="shared" si="8"/>
        <v>0</v>
      </c>
      <c r="N840" s="6">
        <f>'Disinfection '!$B$4*60*60*24</f>
        <v>4320000</v>
      </c>
      <c r="O840" s="6">
        <f>E840/(Pump!$B$6*60)</f>
        <v>0</v>
      </c>
      <c r="P840" s="204">
        <f t="shared" si="9"/>
        <v>4320000</v>
      </c>
    </row>
    <row r="841">
      <c r="A841" s="194">
        <v>41378.0</v>
      </c>
      <c r="B841" s="195">
        <v>0.0</v>
      </c>
      <c r="C841" s="202">
        <f t="shared" si="2"/>
        <v>0</v>
      </c>
      <c r="D841" s="108">
        <f t="shared" si="3"/>
        <v>0</v>
      </c>
      <c r="E841" s="203">
        <f>IF(D841&gt;Collectionstorage!$B$11,Collectionstorage!$B$11,D841)</f>
        <v>0</v>
      </c>
      <c r="F841" s="203">
        <f t="shared" si="4"/>
        <v>0</v>
      </c>
      <c r="G841" s="203">
        <f t="shared" si="11"/>
        <v>19.03</v>
      </c>
      <c r="H841" s="109">
        <f>F841*(1000*9.81*Collectionstorage!$G$11+Collectionstorage!$G$13*Flowrate!$F$10*1000/(2*0.02)*Pump!$B$5^2+10*1000/2*Pump!$B$5^2+Filtration!$B$6*Pump!$B$5)</f>
        <v>0</v>
      </c>
      <c r="I841" s="202">
        <f>(F841*(1000*9.81*Collectionstorage!$G$11+Collectionstorage!$G$13*Flowrate!$F$10*1000/(2*0.02)*Pump!$B$5^2+10*1000/2*Pump!$B$5^2+Filtration!$B$6*Pump!$B$5)) / 0.72</f>
        <v>0</v>
      </c>
      <c r="J841" s="204">
        <f t="shared" si="5"/>
        <v>0</v>
      </c>
      <c r="K841" s="204">
        <f t="shared" si="6"/>
        <v>0</v>
      </c>
      <c r="L841" s="204">
        <f t="shared" si="7"/>
        <v>0</v>
      </c>
      <c r="M841" s="116">
        <f t="shared" si="8"/>
        <v>0</v>
      </c>
      <c r="N841" s="6">
        <f>'Disinfection '!$B$4*60*60*24</f>
        <v>4320000</v>
      </c>
      <c r="O841" s="6">
        <f>E841/(Pump!$B$6*60)</f>
        <v>0</v>
      </c>
      <c r="P841" s="204">
        <f t="shared" si="9"/>
        <v>4320000</v>
      </c>
    </row>
    <row r="842">
      <c r="A842" s="194">
        <v>41379.0</v>
      </c>
      <c r="B842" s="195">
        <v>0.0</v>
      </c>
      <c r="C842" s="202">
        <f t="shared" si="2"/>
        <v>0</v>
      </c>
      <c r="D842" s="108">
        <f t="shared" si="3"/>
        <v>0</v>
      </c>
      <c r="E842" s="203">
        <f>IF(D842&gt;Collectionstorage!$B$11,Collectionstorage!$B$11,D842)</f>
        <v>0</v>
      </c>
      <c r="F842" s="203">
        <f t="shared" si="4"/>
        <v>0</v>
      </c>
      <c r="G842" s="203">
        <f t="shared" si="11"/>
        <v>18.5</v>
      </c>
      <c r="H842" s="109">
        <f>F842*(1000*9.81*Collectionstorage!$G$11+Collectionstorage!$G$13*Flowrate!$F$10*1000/(2*0.02)*Pump!$B$5^2+10*1000/2*Pump!$B$5^2+Filtration!$B$6*Pump!$B$5)</f>
        <v>0</v>
      </c>
      <c r="I842" s="202">
        <f>(F842*(1000*9.81*Collectionstorage!$G$11+Collectionstorage!$G$13*Flowrate!$F$10*1000/(2*0.02)*Pump!$B$5^2+10*1000/2*Pump!$B$5^2+Filtration!$B$6*Pump!$B$5)) / 0.72</f>
        <v>0</v>
      </c>
      <c r="J842" s="204">
        <f t="shared" si="5"/>
        <v>0</v>
      </c>
      <c r="K842" s="204">
        <f t="shared" si="6"/>
        <v>0</v>
      </c>
      <c r="L842" s="204">
        <f t="shared" si="7"/>
        <v>0</v>
      </c>
      <c r="M842" s="116">
        <f t="shared" si="8"/>
        <v>0</v>
      </c>
      <c r="N842" s="6">
        <f>'Disinfection '!$B$4*60*60*24</f>
        <v>4320000</v>
      </c>
      <c r="O842" s="6">
        <f>E842/(Pump!$B$6*60)</f>
        <v>0</v>
      </c>
      <c r="P842" s="204">
        <f t="shared" si="9"/>
        <v>4320000</v>
      </c>
    </row>
    <row r="843">
      <c r="A843" s="194">
        <v>41380.0</v>
      </c>
      <c r="B843" s="195">
        <v>0.0</v>
      </c>
      <c r="C843" s="202">
        <f t="shared" si="2"/>
        <v>0</v>
      </c>
      <c r="D843" s="108">
        <f t="shared" si="3"/>
        <v>0</v>
      </c>
      <c r="E843" s="203">
        <f>IF(D843&gt;Collectionstorage!$B$11,Collectionstorage!$B$11,D843)</f>
        <v>0</v>
      </c>
      <c r="F843" s="203">
        <f t="shared" si="4"/>
        <v>0</v>
      </c>
      <c r="G843" s="203">
        <f t="shared" si="11"/>
        <v>17.97</v>
      </c>
      <c r="H843" s="109">
        <f>F843*(1000*9.81*Collectionstorage!$G$11+Collectionstorage!$G$13*Flowrate!$F$10*1000/(2*0.02)*Pump!$B$5^2+10*1000/2*Pump!$B$5^2+Filtration!$B$6*Pump!$B$5)</f>
        <v>0</v>
      </c>
      <c r="I843" s="202">
        <f>(F843*(1000*9.81*Collectionstorage!$G$11+Collectionstorage!$G$13*Flowrate!$F$10*1000/(2*0.02)*Pump!$B$5^2+10*1000/2*Pump!$B$5^2+Filtration!$B$6*Pump!$B$5)) / 0.72</f>
        <v>0</v>
      </c>
      <c r="J843" s="204">
        <f t="shared" si="5"/>
        <v>0</v>
      </c>
      <c r="K843" s="204">
        <f t="shared" si="6"/>
        <v>0</v>
      </c>
      <c r="L843" s="204">
        <f t="shared" si="7"/>
        <v>0</v>
      </c>
      <c r="M843" s="116">
        <f t="shared" si="8"/>
        <v>0</v>
      </c>
      <c r="N843" s="6">
        <f>'Disinfection '!$B$4*60*60*24</f>
        <v>4320000</v>
      </c>
      <c r="O843" s="6">
        <f>E843/(Pump!$B$6*60)</f>
        <v>0</v>
      </c>
      <c r="P843" s="204">
        <f t="shared" si="9"/>
        <v>4320000</v>
      </c>
    </row>
    <row r="844">
      <c r="A844" s="194">
        <v>41381.0</v>
      </c>
      <c r="B844" s="195">
        <v>0.0</v>
      </c>
      <c r="C844" s="202">
        <f t="shared" si="2"/>
        <v>0</v>
      </c>
      <c r="D844" s="108">
        <f t="shared" si="3"/>
        <v>0</v>
      </c>
      <c r="E844" s="203">
        <f>IF(D844&gt;Collectionstorage!$B$11,Collectionstorage!$B$11,D844)</f>
        <v>0</v>
      </c>
      <c r="F844" s="203">
        <f t="shared" si="4"/>
        <v>0</v>
      </c>
      <c r="G844" s="203">
        <f t="shared" si="11"/>
        <v>17.44</v>
      </c>
      <c r="H844" s="109">
        <f>F844*(1000*9.81*Collectionstorage!$G$11+Collectionstorage!$G$13*Flowrate!$F$10*1000/(2*0.02)*Pump!$B$5^2+10*1000/2*Pump!$B$5^2+Filtration!$B$6*Pump!$B$5)</f>
        <v>0</v>
      </c>
      <c r="I844" s="202">
        <f>(F844*(1000*9.81*Collectionstorage!$G$11+Collectionstorage!$G$13*Flowrate!$F$10*1000/(2*0.02)*Pump!$B$5^2+10*1000/2*Pump!$B$5^2+Filtration!$B$6*Pump!$B$5)) / 0.72</f>
        <v>0</v>
      </c>
      <c r="J844" s="204">
        <f t="shared" si="5"/>
        <v>0</v>
      </c>
      <c r="K844" s="204">
        <f t="shared" si="6"/>
        <v>0</v>
      </c>
      <c r="L844" s="204">
        <f t="shared" si="7"/>
        <v>0</v>
      </c>
      <c r="M844" s="116">
        <f t="shared" si="8"/>
        <v>0</v>
      </c>
      <c r="N844" s="6">
        <f>'Disinfection '!$B$4*60*60*24</f>
        <v>4320000</v>
      </c>
      <c r="O844" s="6">
        <f>E844/(Pump!$B$6*60)</f>
        <v>0</v>
      </c>
      <c r="P844" s="204">
        <f t="shared" si="9"/>
        <v>4320000</v>
      </c>
    </row>
    <row r="845">
      <c r="A845" s="194">
        <v>41382.0</v>
      </c>
      <c r="B845" s="195">
        <v>8.2</v>
      </c>
      <c r="C845" s="202">
        <f t="shared" si="2"/>
        <v>0.82</v>
      </c>
      <c r="D845" s="108">
        <f t="shared" si="3"/>
        <v>820</v>
      </c>
      <c r="E845" s="203">
        <f>IF(D845&gt;Collectionstorage!$B$11,Collectionstorage!$B$11,D845)</f>
        <v>820</v>
      </c>
      <c r="F845" s="203">
        <f t="shared" si="4"/>
        <v>0.82</v>
      </c>
      <c r="G845" s="203">
        <f t="shared" si="11"/>
        <v>17.73</v>
      </c>
      <c r="H845" s="109">
        <f>F845*(1000*9.81*Collectionstorage!$G$11+Collectionstorage!$G$13*Flowrate!$F$10*1000/(2*0.02)*Pump!$B$5^2+10*1000/2*Pump!$B$5^2+Filtration!$B$6*Pump!$B$5)</f>
        <v>200817.2686</v>
      </c>
      <c r="I845" s="202">
        <f>(F845*(1000*9.81*Collectionstorage!$G$11+Collectionstorage!$G$13*Flowrate!$F$10*1000/(2*0.02)*Pump!$B$5^2+10*1000/2*Pump!$B$5^2+Filtration!$B$6*Pump!$B$5)) / 0.72</f>
        <v>278912.873</v>
      </c>
      <c r="J845" s="204">
        <f t="shared" si="5"/>
        <v>4.1</v>
      </c>
      <c r="K845" s="204">
        <f t="shared" si="6"/>
        <v>8200000</v>
      </c>
      <c r="L845" s="204">
        <f t="shared" si="7"/>
        <v>8.2</v>
      </c>
      <c r="M845" s="116">
        <f t="shared" si="8"/>
        <v>164</v>
      </c>
      <c r="N845" s="6">
        <f>'Disinfection '!$B$4*60*60*24</f>
        <v>4320000</v>
      </c>
      <c r="O845" s="6">
        <f>E845/(Pump!$B$6*60)</f>
        <v>0.4920047207</v>
      </c>
      <c r="P845" s="204">
        <f t="shared" si="9"/>
        <v>4598912.873</v>
      </c>
    </row>
    <row r="846">
      <c r="A846" s="194">
        <v>41383.0</v>
      </c>
      <c r="B846" s="195">
        <v>0.8</v>
      </c>
      <c r="C846" s="202">
        <f t="shared" si="2"/>
        <v>0.08</v>
      </c>
      <c r="D846" s="108">
        <f t="shared" si="3"/>
        <v>80</v>
      </c>
      <c r="E846" s="203">
        <f>IF(D846&gt;Collectionstorage!$B$11,Collectionstorage!$B$11,D846)</f>
        <v>80</v>
      </c>
      <c r="F846" s="203">
        <f t="shared" si="4"/>
        <v>0.08</v>
      </c>
      <c r="G846" s="203">
        <f t="shared" si="11"/>
        <v>17.28</v>
      </c>
      <c r="H846" s="109">
        <f>F846*(1000*9.81*Collectionstorage!$G$11+Collectionstorage!$G$13*Flowrate!$F$10*1000/(2*0.02)*Pump!$B$5^2+10*1000/2*Pump!$B$5^2+Filtration!$B$6*Pump!$B$5)</f>
        <v>19591.92864</v>
      </c>
      <c r="I846" s="202">
        <f>(F846*(1000*9.81*Collectionstorage!$G$11+Collectionstorage!$G$13*Flowrate!$F$10*1000/(2*0.02)*Pump!$B$5^2+10*1000/2*Pump!$B$5^2+Filtration!$B$6*Pump!$B$5)) / 0.72</f>
        <v>27211.012</v>
      </c>
      <c r="J846" s="204">
        <f t="shared" si="5"/>
        <v>0.4</v>
      </c>
      <c r="K846" s="204">
        <f t="shared" si="6"/>
        <v>800000</v>
      </c>
      <c r="L846" s="204">
        <f t="shared" si="7"/>
        <v>0.8</v>
      </c>
      <c r="M846" s="116">
        <f t="shared" si="8"/>
        <v>16</v>
      </c>
      <c r="N846" s="6">
        <f>'Disinfection '!$B$4*60*60*24</f>
        <v>4320000</v>
      </c>
      <c r="O846" s="6">
        <f>E846/(Pump!$B$6*60)</f>
        <v>0.04800046056</v>
      </c>
      <c r="P846" s="204">
        <f t="shared" si="9"/>
        <v>4347211.012</v>
      </c>
    </row>
    <row r="847">
      <c r="A847" s="194">
        <v>41384.0</v>
      </c>
      <c r="B847" s="195">
        <v>0.0</v>
      </c>
      <c r="C847" s="202">
        <f t="shared" si="2"/>
        <v>0</v>
      </c>
      <c r="D847" s="108">
        <f t="shared" si="3"/>
        <v>0</v>
      </c>
      <c r="E847" s="203">
        <f>IF(D847&gt;Collectionstorage!$B$11,Collectionstorage!$B$11,D847)</f>
        <v>0</v>
      </c>
      <c r="F847" s="203">
        <f t="shared" si="4"/>
        <v>0</v>
      </c>
      <c r="G847" s="203">
        <f t="shared" si="11"/>
        <v>16.75</v>
      </c>
      <c r="H847" s="109">
        <f>F847*(1000*9.81*Collectionstorage!$G$11+Collectionstorage!$G$13*Flowrate!$F$10*1000/(2*0.02)*Pump!$B$5^2+10*1000/2*Pump!$B$5^2+Filtration!$B$6*Pump!$B$5)</f>
        <v>0</v>
      </c>
      <c r="I847" s="202">
        <f>(F847*(1000*9.81*Collectionstorage!$G$11+Collectionstorage!$G$13*Flowrate!$F$10*1000/(2*0.02)*Pump!$B$5^2+10*1000/2*Pump!$B$5^2+Filtration!$B$6*Pump!$B$5)) / 0.72</f>
        <v>0</v>
      </c>
      <c r="J847" s="204">
        <f t="shared" si="5"/>
        <v>0</v>
      </c>
      <c r="K847" s="204">
        <f t="shared" si="6"/>
        <v>0</v>
      </c>
      <c r="L847" s="204">
        <f t="shared" si="7"/>
        <v>0</v>
      </c>
      <c r="M847" s="116">
        <f t="shared" si="8"/>
        <v>0</v>
      </c>
      <c r="N847" s="6">
        <f>'Disinfection '!$B$4*60*60*24</f>
        <v>4320000</v>
      </c>
      <c r="O847" s="6">
        <f>E847/(Pump!$B$6*60)</f>
        <v>0</v>
      </c>
      <c r="P847" s="204">
        <f t="shared" si="9"/>
        <v>4320000</v>
      </c>
    </row>
    <row r="848">
      <c r="A848" s="194">
        <v>41385.0</v>
      </c>
      <c r="B848" s="195">
        <v>0.0</v>
      </c>
      <c r="C848" s="202">
        <f t="shared" si="2"/>
        <v>0</v>
      </c>
      <c r="D848" s="108">
        <f t="shared" si="3"/>
        <v>0</v>
      </c>
      <c r="E848" s="203">
        <f>IF(D848&gt;Collectionstorage!$B$11,Collectionstorage!$B$11,D848)</f>
        <v>0</v>
      </c>
      <c r="F848" s="203">
        <f t="shared" si="4"/>
        <v>0</v>
      </c>
      <c r="G848" s="203">
        <f t="shared" si="11"/>
        <v>16.22</v>
      </c>
      <c r="H848" s="109">
        <f>F848*(1000*9.81*Collectionstorage!$G$11+Collectionstorage!$G$13*Flowrate!$F$10*1000/(2*0.02)*Pump!$B$5^2+10*1000/2*Pump!$B$5^2+Filtration!$B$6*Pump!$B$5)</f>
        <v>0</v>
      </c>
      <c r="I848" s="202">
        <f>(F848*(1000*9.81*Collectionstorage!$G$11+Collectionstorage!$G$13*Flowrate!$F$10*1000/(2*0.02)*Pump!$B$5^2+10*1000/2*Pump!$B$5^2+Filtration!$B$6*Pump!$B$5)) / 0.72</f>
        <v>0</v>
      </c>
      <c r="J848" s="204">
        <f t="shared" si="5"/>
        <v>0</v>
      </c>
      <c r="K848" s="204">
        <f t="shared" si="6"/>
        <v>0</v>
      </c>
      <c r="L848" s="204">
        <f t="shared" si="7"/>
        <v>0</v>
      </c>
      <c r="M848" s="116">
        <f t="shared" si="8"/>
        <v>0</v>
      </c>
      <c r="N848" s="6">
        <f>'Disinfection '!$B$4*60*60*24</f>
        <v>4320000</v>
      </c>
      <c r="O848" s="6">
        <f>E848/(Pump!$B$6*60)</f>
        <v>0</v>
      </c>
      <c r="P848" s="204">
        <f t="shared" si="9"/>
        <v>4320000</v>
      </c>
    </row>
    <row r="849">
      <c r="A849" s="194">
        <v>41386.0</v>
      </c>
      <c r="B849" s="195">
        <v>0.0</v>
      </c>
      <c r="C849" s="202">
        <f t="shared" si="2"/>
        <v>0</v>
      </c>
      <c r="D849" s="108">
        <f t="shared" si="3"/>
        <v>0</v>
      </c>
      <c r="E849" s="203">
        <f>IF(D849&gt;Collectionstorage!$B$11,Collectionstorage!$B$11,D849)</f>
        <v>0</v>
      </c>
      <c r="F849" s="203">
        <f t="shared" si="4"/>
        <v>0</v>
      </c>
      <c r="G849" s="203">
        <f t="shared" si="11"/>
        <v>15.69</v>
      </c>
      <c r="H849" s="109">
        <f>F849*(1000*9.81*Collectionstorage!$G$11+Collectionstorage!$G$13*Flowrate!$F$10*1000/(2*0.02)*Pump!$B$5^2+10*1000/2*Pump!$B$5^2+Filtration!$B$6*Pump!$B$5)</f>
        <v>0</v>
      </c>
      <c r="I849" s="202">
        <f>(F849*(1000*9.81*Collectionstorage!$G$11+Collectionstorage!$G$13*Flowrate!$F$10*1000/(2*0.02)*Pump!$B$5^2+10*1000/2*Pump!$B$5^2+Filtration!$B$6*Pump!$B$5)) / 0.72</f>
        <v>0</v>
      </c>
      <c r="J849" s="204">
        <f t="shared" si="5"/>
        <v>0</v>
      </c>
      <c r="K849" s="204">
        <f t="shared" si="6"/>
        <v>0</v>
      </c>
      <c r="L849" s="204">
        <f t="shared" si="7"/>
        <v>0</v>
      </c>
      <c r="M849" s="116">
        <f t="shared" si="8"/>
        <v>0</v>
      </c>
      <c r="N849" s="6">
        <f>'Disinfection '!$B$4*60*60*24</f>
        <v>4320000</v>
      </c>
      <c r="O849" s="6">
        <f>E849/(Pump!$B$6*60)</f>
        <v>0</v>
      </c>
      <c r="P849" s="204">
        <f t="shared" si="9"/>
        <v>4320000</v>
      </c>
    </row>
    <row r="850">
      <c r="A850" s="194">
        <v>41387.0</v>
      </c>
      <c r="B850" s="195">
        <v>0.0</v>
      </c>
      <c r="C850" s="202">
        <f t="shared" si="2"/>
        <v>0</v>
      </c>
      <c r="D850" s="108">
        <f t="shared" si="3"/>
        <v>0</v>
      </c>
      <c r="E850" s="203">
        <f>IF(D850&gt;Collectionstorage!$B$11,Collectionstorage!$B$11,D850)</f>
        <v>0</v>
      </c>
      <c r="F850" s="203">
        <f t="shared" si="4"/>
        <v>0</v>
      </c>
      <c r="G850" s="203">
        <f t="shared" si="11"/>
        <v>15.16</v>
      </c>
      <c r="H850" s="109">
        <f>F850*(1000*9.81*Collectionstorage!$G$11+Collectionstorage!$G$13*Flowrate!$F$10*1000/(2*0.02)*Pump!$B$5^2+10*1000/2*Pump!$B$5^2+Filtration!$B$6*Pump!$B$5)</f>
        <v>0</v>
      </c>
      <c r="I850" s="202">
        <f>(F850*(1000*9.81*Collectionstorage!$G$11+Collectionstorage!$G$13*Flowrate!$F$10*1000/(2*0.02)*Pump!$B$5^2+10*1000/2*Pump!$B$5^2+Filtration!$B$6*Pump!$B$5)) / 0.72</f>
        <v>0</v>
      </c>
      <c r="J850" s="204">
        <f t="shared" si="5"/>
        <v>0</v>
      </c>
      <c r="K850" s="204">
        <f t="shared" si="6"/>
        <v>0</v>
      </c>
      <c r="L850" s="204">
        <f t="shared" si="7"/>
        <v>0</v>
      </c>
      <c r="M850" s="116">
        <f t="shared" si="8"/>
        <v>0</v>
      </c>
      <c r="N850" s="6">
        <f>'Disinfection '!$B$4*60*60*24</f>
        <v>4320000</v>
      </c>
      <c r="O850" s="6">
        <f>E850/(Pump!$B$6*60)</f>
        <v>0</v>
      </c>
      <c r="P850" s="204">
        <f t="shared" si="9"/>
        <v>4320000</v>
      </c>
    </row>
    <row r="851">
      <c r="A851" s="194">
        <v>41388.0</v>
      </c>
      <c r="B851" s="195">
        <v>0.6</v>
      </c>
      <c r="C851" s="202">
        <f t="shared" si="2"/>
        <v>0.06</v>
      </c>
      <c r="D851" s="108">
        <f t="shared" si="3"/>
        <v>60</v>
      </c>
      <c r="E851" s="203">
        <f>IF(D851&gt;Collectionstorage!$B$11,Collectionstorage!$B$11,D851)</f>
        <v>60</v>
      </c>
      <c r="F851" s="203">
        <f t="shared" si="4"/>
        <v>0.06</v>
      </c>
      <c r="G851" s="203">
        <f t="shared" si="11"/>
        <v>14.69</v>
      </c>
      <c r="H851" s="109">
        <f>F851*(1000*9.81*Collectionstorage!$G$11+Collectionstorage!$G$13*Flowrate!$F$10*1000/(2*0.02)*Pump!$B$5^2+10*1000/2*Pump!$B$5^2+Filtration!$B$6*Pump!$B$5)</f>
        <v>14693.94648</v>
      </c>
      <c r="I851" s="202">
        <f>(F851*(1000*9.81*Collectionstorage!$G$11+Collectionstorage!$G$13*Flowrate!$F$10*1000/(2*0.02)*Pump!$B$5^2+10*1000/2*Pump!$B$5^2+Filtration!$B$6*Pump!$B$5)) / 0.72</f>
        <v>20408.259</v>
      </c>
      <c r="J851" s="204">
        <f t="shared" si="5"/>
        <v>0.3</v>
      </c>
      <c r="K851" s="204">
        <f t="shared" si="6"/>
        <v>600000</v>
      </c>
      <c r="L851" s="204">
        <f t="shared" si="7"/>
        <v>0.6</v>
      </c>
      <c r="M851" s="116">
        <f t="shared" si="8"/>
        <v>12</v>
      </c>
      <c r="N851" s="6">
        <f>'Disinfection '!$B$4*60*60*24</f>
        <v>4320000</v>
      </c>
      <c r="O851" s="6">
        <f>E851/(Pump!$B$6*60)</f>
        <v>0.03600034542</v>
      </c>
      <c r="P851" s="204">
        <f t="shared" si="9"/>
        <v>4340408.259</v>
      </c>
    </row>
    <row r="852">
      <c r="A852" s="194">
        <v>41389.0</v>
      </c>
      <c r="B852" s="195">
        <v>1.2</v>
      </c>
      <c r="C852" s="202">
        <f t="shared" si="2"/>
        <v>0.12</v>
      </c>
      <c r="D852" s="108">
        <f t="shared" si="3"/>
        <v>120</v>
      </c>
      <c r="E852" s="203">
        <f>IF(D852&gt;Collectionstorage!$B$11,Collectionstorage!$B$11,D852)</f>
        <v>120</v>
      </c>
      <c r="F852" s="203">
        <f t="shared" si="4"/>
        <v>0.12</v>
      </c>
      <c r="G852" s="203">
        <f t="shared" si="11"/>
        <v>14.28</v>
      </c>
      <c r="H852" s="109">
        <f>F852*(1000*9.81*Collectionstorage!$G$11+Collectionstorage!$G$13*Flowrate!$F$10*1000/(2*0.02)*Pump!$B$5^2+10*1000/2*Pump!$B$5^2+Filtration!$B$6*Pump!$B$5)</f>
        <v>29387.89296</v>
      </c>
      <c r="I852" s="202">
        <f>(F852*(1000*9.81*Collectionstorage!$G$11+Collectionstorage!$G$13*Flowrate!$F$10*1000/(2*0.02)*Pump!$B$5^2+10*1000/2*Pump!$B$5^2+Filtration!$B$6*Pump!$B$5)) / 0.72</f>
        <v>40816.518</v>
      </c>
      <c r="J852" s="204">
        <f t="shared" si="5"/>
        <v>0.6</v>
      </c>
      <c r="K852" s="204">
        <f t="shared" si="6"/>
        <v>1200000</v>
      </c>
      <c r="L852" s="204">
        <f t="shared" si="7"/>
        <v>1.2</v>
      </c>
      <c r="M852" s="116">
        <f t="shared" si="8"/>
        <v>24</v>
      </c>
      <c r="N852" s="6">
        <f>'Disinfection '!$B$4*60*60*24</f>
        <v>4320000</v>
      </c>
      <c r="O852" s="6">
        <f>E852/(Pump!$B$6*60)</f>
        <v>0.07200069084</v>
      </c>
      <c r="P852" s="204">
        <f t="shared" si="9"/>
        <v>4360816.518</v>
      </c>
    </row>
    <row r="853">
      <c r="A853" s="194">
        <v>41390.0</v>
      </c>
      <c r="B853" s="195">
        <v>18.6</v>
      </c>
      <c r="C853" s="202">
        <f t="shared" si="2"/>
        <v>1.86</v>
      </c>
      <c r="D853" s="108">
        <f t="shared" si="3"/>
        <v>1860</v>
      </c>
      <c r="E853" s="203">
        <f>IF(D853&gt;Collectionstorage!$B$11,Collectionstorage!$B$11,D853)</f>
        <v>1860</v>
      </c>
      <c r="F853" s="203">
        <f t="shared" si="4"/>
        <v>1.86</v>
      </c>
      <c r="G853" s="203">
        <f t="shared" si="11"/>
        <v>15.61</v>
      </c>
      <c r="H853" s="109">
        <f>F853*(1000*9.81*Collectionstorage!$G$11+Collectionstorage!$G$13*Flowrate!$F$10*1000/(2*0.02)*Pump!$B$5^2+10*1000/2*Pump!$B$5^2+Filtration!$B$6*Pump!$B$5)</f>
        <v>455512.3409</v>
      </c>
      <c r="I853" s="202">
        <f>(F853*(1000*9.81*Collectionstorage!$G$11+Collectionstorage!$G$13*Flowrate!$F$10*1000/(2*0.02)*Pump!$B$5^2+10*1000/2*Pump!$B$5^2+Filtration!$B$6*Pump!$B$5)) / 0.72</f>
        <v>632656.029</v>
      </c>
      <c r="J853" s="204">
        <f t="shared" si="5"/>
        <v>9.3</v>
      </c>
      <c r="K853" s="204">
        <f t="shared" si="6"/>
        <v>18600000</v>
      </c>
      <c r="L853" s="204">
        <f t="shared" si="7"/>
        <v>18.6</v>
      </c>
      <c r="M853" s="116">
        <f t="shared" si="8"/>
        <v>372</v>
      </c>
      <c r="N853" s="6">
        <f>'Disinfection '!$B$4*60*60*24</f>
        <v>4320000</v>
      </c>
      <c r="O853" s="6">
        <f>E853/(Pump!$B$6*60)</f>
        <v>1.116010708</v>
      </c>
      <c r="P853" s="204">
        <f t="shared" si="9"/>
        <v>4952656.029</v>
      </c>
    </row>
    <row r="854">
      <c r="A854" s="194">
        <v>41391.0</v>
      </c>
      <c r="B854" s="195">
        <v>2.8</v>
      </c>
      <c r="C854" s="202">
        <f t="shared" si="2"/>
        <v>0.28</v>
      </c>
      <c r="D854" s="108">
        <f t="shared" si="3"/>
        <v>280</v>
      </c>
      <c r="E854" s="203">
        <f>IF(D854&gt;Collectionstorage!$B$11,Collectionstorage!$B$11,D854)</f>
        <v>280</v>
      </c>
      <c r="F854" s="203">
        <f t="shared" si="4"/>
        <v>0.28</v>
      </c>
      <c r="G854" s="203">
        <f t="shared" si="11"/>
        <v>15.36</v>
      </c>
      <c r="H854" s="109">
        <f>F854*(1000*9.81*Collectionstorage!$G$11+Collectionstorage!$G$13*Flowrate!$F$10*1000/(2*0.02)*Pump!$B$5^2+10*1000/2*Pump!$B$5^2+Filtration!$B$6*Pump!$B$5)</f>
        <v>68571.75025</v>
      </c>
      <c r="I854" s="202">
        <f>(F854*(1000*9.81*Collectionstorage!$G$11+Collectionstorage!$G$13*Flowrate!$F$10*1000/(2*0.02)*Pump!$B$5^2+10*1000/2*Pump!$B$5^2+Filtration!$B$6*Pump!$B$5)) / 0.72</f>
        <v>95238.54201</v>
      </c>
      <c r="J854" s="204">
        <f t="shared" si="5"/>
        <v>1.4</v>
      </c>
      <c r="K854" s="204">
        <f t="shared" si="6"/>
        <v>2800000</v>
      </c>
      <c r="L854" s="204">
        <f t="shared" si="7"/>
        <v>2.8</v>
      </c>
      <c r="M854" s="116">
        <f t="shared" si="8"/>
        <v>56</v>
      </c>
      <c r="N854" s="6">
        <f>'Disinfection '!$B$4*60*60*24</f>
        <v>4320000</v>
      </c>
      <c r="O854" s="6">
        <f>E854/(Pump!$B$6*60)</f>
        <v>0.168001612</v>
      </c>
      <c r="P854" s="204">
        <f t="shared" si="9"/>
        <v>4415238.542</v>
      </c>
    </row>
    <row r="855">
      <c r="A855" s="194">
        <v>41392.0</v>
      </c>
      <c r="B855" s="195">
        <v>7.0</v>
      </c>
      <c r="C855" s="202">
        <f t="shared" si="2"/>
        <v>0.7</v>
      </c>
      <c r="D855" s="108">
        <f t="shared" si="3"/>
        <v>700</v>
      </c>
      <c r="E855" s="203">
        <f>IF(D855&gt;Collectionstorage!$B$11,Collectionstorage!$B$11,D855)</f>
        <v>700</v>
      </c>
      <c r="F855" s="203">
        <f t="shared" si="4"/>
        <v>0.7</v>
      </c>
      <c r="G855" s="203">
        <f t="shared" si="11"/>
        <v>15.53</v>
      </c>
      <c r="H855" s="109">
        <f>F855*(1000*9.81*Collectionstorage!$G$11+Collectionstorage!$G$13*Flowrate!$F$10*1000/(2*0.02)*Pump!$B$5^2+10*1000/2*Pump!$B$5^2+Filtration!$B$6*Pump!$B$5)</f>
        <v>171429.3756</v>
      </c>
      <c r="I855" s="202">
        <f>(F855*(1000*9.81*Collectionstorage!$G$11+Collectionstorage!$G$13*Flowrate!$F$10*1000/(2*0.02)*Pump!$B$5^2+10*1000/2*Pump!$B$5^2+Filtration!$B$6*Pump!$B$5)) / 0.72</f>
        <v>238096.355</v>
      </c>
      <c r="J855" s="204">
        <f t="shared" si="5"/>
        <v>3.5</v>
      </c>
      <c r="K855" s="204">
        <f t="shared" si="6"/>
        <v>7000000</v>
      </c>
      <c r="L855" s="204">
        <f t="shared" si="7"/>
        <v>7</v>
      </c>
      <c r="M855" s="116">
        <f t="shared" si="8"/>
        <v>140</v>
      </c>
      <c r="N855" s="6">
        <f>'Disinfection '!$B$4*60*60*24</f>
        <v>4320000</v>
      </c>
      <c r="O855" s="6">
        <f>E855/(Pump!$B$6*60)</f>
        <v>0.4200040299</v>
      </c>
      <c r="P855" s="204">
        <f t="shared" si="9"/>
        <v>4558096.355</v>
      </c>
    </row>
    <row r="856">
      <c r="A856" s="194">
        <v>41393.0</v>
      </c>
      <c r="B856" s="195">
        <v>0.0</v>
      </c>
      <c r="C856" s="202">
        <f t="shared" si="2"/>
        <v>0</v>
      </c>
      <c r="D856" s="108">
        <f t="shared" si="3"/>
        <v>0</v>
      </c>
      <c r="E856" s="203">
        <f>IF(D856&gt;Collectionstorage!$B$11,Collectionstorage!$B$11,D856)</f>
        <v>0</v>
      </c>
      <c r="F856" s="203">
        <f t="shared" si="4"/>
        <v>0</v>
      </c>
      <c r="G856" s="203">
        <f t="shared" si="11"/>
        <v>15</v>
      </c>
      <c r="H856" s="109">
        <f>F856*(1000*9.81*Collectionstorage!$G$11+Collectionstorage!$G$13*Flowrate!$F$10*1000/(2*0.02)*Pump!$B$5^2+10*1000/2*Pump!$B$5^2+Filtration!$B$6*Pump!$B$5)</f>
        <v>0</v>
      </c>
      <c r="I856" s="202">
        <f>(F856*(1000*9.81*Collectionstorage!$G$11+Collectionstorage!$G$13*Flowrate!$F$10*1000/(2*0.02)*Pump!$B$5^2+10*1000/2*Pump!$B$5^2+Filtration!$B$6*Pump!$B$5)) / 0.72</f>
        <v>0</v>
      </c>
      <c r="J856" s="204">
        <f t="shared" si="5"/>
        <v>0</v>
      </c>
      <c r="K856" s="204">
        <f t="shared" si="6"/>
        <v>0</v>
      </c>
      <c r="L856" s="204">
        <f t="shared" si="7"/>
        <v>0</v>
      </c>
      <c r="M856" s="116">
        <f t="shared" si="8"/>
        <v>0</v>
      </c>
      <c r="N856" s="6">
        <f>'Disinfection '!$B$4*60*60*24</f>
        <v>4320000</v>
      </c>
      <c r="O856" s="6">
        <f>E856/(Pump!$B$6*60)</f>
        <v>0</v>
      </c>
      <c r="P856" s="204">
        <f t="shared" si="9"/>
        <v>4320000</v>
      </c>
    </row>
    <row r="857">
      <c r="A857" s="194">
        <v>41394.0</v>
      </c>
      <c r="B857" s="195">
        <v>0.2</v>
      </c>
      <c r="C857" s="202">
        <f t="shared" si="2"/>
        <v>0.02</v>
      </c>
      <c r="D857" s="108">
        <f t="shared" si="3"/>
        <v>20</v>
      </c>
      <c r="E857" s="203">
        <f>IF(D857&gt;Collectionstorage!$B$11,Collectionstorage!$B$11,D857)</f>
        <v>20</v>
      </c>
      <c r="F857" s="203">
        <f t="shared" si="4"/>
        <v>0.02</v>
      </c>
      <c r="G857" s="203">
        <f t="shared" si="11"/>
        <v>14.49</v>
      </c>
      <c r="H857" s="109">
        <f>F857*(1000*9.81*Collectionstorage!$G$11+Collectionstorage!$G$13*Flowrate!$F$10*1000/(2*0.02)*Pump!$B$5^2+10*1000/2*Pump!$B$5^2+Filtration!$B$6*Pump!$B$5)</f>
        <v>4897.98216</v>
      </c>
      <c r="I857" s="202">
        <f>(F857*(1000*9.81*Collectionstorage!$G$11+Collectionstorage!$G$13*Flowrate!$F$10*1000/(2*0.02)*Pump!$B$5^2+10*1000/2*Pump!$B$5^2+Filtration!$B$6*Pump!$B$5)) / 0.72</f>
        <v>6802.753001</v>
      </c>
      <c r="J857" s="204">
        <f t="shared" si="5"/>
        <v>0.1</v>
      </c>
      <c r="K857" s="204">
        <f t="shared" si="6"/>
        <v>200000</v>
      </c>
      <c r="L857" s="204">
        <f t="shared" si="7"/>
        <v>0.2</v>
      </c>
      <c r="M857" s="116">
        <f t="shared" si="8"/>
        <v>4</v>
      </c>
      <c r="N857" s="6">
        <f>'Disinfection '!$B$4*60*60*24</f>
        <v>4320000</v>
      </c>
      <c r="O857" s="6">
        <f>E857/(Pump!$B$6*60)</f>
        <v>0.01200011514</v>
      </c>
      <c r="P857" s="204">
        <f t="shared" si="9"/>
        <v>4326802.753</v>
      </c>
    </row>
    <row r="858">
      <c r="A858" s="194">
        <v>41395.0</v>
      </c>
      <c r="B858" s="195">
        <v>0.2</v>
      </c>
      <c r="C858" s="202">
        <f t="shared" si="2"/>
        <v>0.02</v>
      </c>
      <c r="D858" s="108">
        <f t="shared" si="3"/>
        <v>20</v>
      </c>
      <c r="E858" s="203">
        <f>IF(D858&gt;Collectionstorage!$B$11,Collectionstorage!$B$11,D858)</f>
        <v>20</v>
      </c>
      <c r="F858" s="203">
        <f t="shared" si="4"/>
        <v>0.02</v>
      </c>
      <c r="G858" s="203">
        <f t="shared" si="11"/>
        <v>13.98</v>
      </c>
      <c r="H858" s="109">
        <f>F858*(1000*9.81*Collectionstorage!$G$11+Collectionstorage!$G$13*Flowrate!$F$10*1000/(2*0.02)*Pump!$B$5^2+10*1000/2*Pump!$B$5^2+Filtration!$B$6*Pump!$B$5)</f>
        <v>4897.98216</v>
      </c>
      <c r="I858" s="202">
        <f>(F858*(1000*9.81*Collectionstorage!$G$11+Collectionstorage!$G$13*Flowrate!$F$10*1000/(2*0.02)*Pump!$B$5^2+10*1000/2*Pump!$B$5^2+Filtration!$B$6*Pump!$B$5)) / 0.72</f>
        <v>6802.753001</v>
      </c>
      <c r="J858" s="204">
        <f t="shared" si="5"/>
        <v>0.1</v>
      </c>
      <c r="K858" s="204">
        <f t="shared" si="6"/>
        <v>200000</v>
      </c>
      <c r="L858" s="204">
        <f t="shared" si="7"/>
        <v>0.2</v>
      </c>
      <c r="M858" s="116">
        <f t="shared" si="8"/>
        <v>4</v>
      </c>
      <c r="N858" s="6">
        <f>'Disinfection '!$B$4*60*60*24</f>
        <v>4320000</v>
      </c>
      <c r="O858" s="6">
        <f>E858/(Pump!$B$6*60)</f>
        <v>0.01200011514</v>
      </c>
      <c r="P858" s="204">
        <f t="shared" si="9"/>
        <v>4326802.753</v>
      </c>
    </row>
    <row r="859">
      <c r="A859" s="194">
        <v>41396.0</v>
      </c>
      <c r="B859" s="195">
        <v>1.0</v>
      </c>
      <c r="C859" s="202">
        <f t="shared" si="2"/>
        <v>0.1</v>
      </c>
      <c r="D859" s="108">
        <f t="shared" si="3"/>
        <v>100</v>
      </c>
      <c r="E859" s="203">
        <f>IF(D859&gt;Collectionstorage!$B$11,Collectionstorage!$B$11,D859)</f>
        <v>100</v>
      </c>
      <c r="F859" s="203">
        <f t="shared" si="4"/>
        <v>0.1</v>
      </c>
      <c r="G859" s="203">
        <f t="shared" si="11"/>
        <v>13.55</v>
      </c>
      <c r="H859" s="109">
        <f>F859*(1000*9.81*Collectionstorage!$G$11+Collectionstorage!$G$13*Flowrate!$F$10*1000/(2*0.02)*Pump!$B$5^2+10*1000/2*Pump!$B$5^2+Filtration!$B$6*Pump!$B$5)</f>
        <v>24489.9108</v>
      </c>
      <c r="I859" s="202">
        <f>(F859*(1000*9.81*Collectionstorage!$G$11+Collectionstorage!$G$13*Flowrate!$F$10*1000/(2*0.02)*Pump!$B$5^2+10*1000/2*Pump!$B$5^2+Filtration!$B$6*Pump!$B$5)) / 0.72</f>
        <v>34013.765</v>
      </c>
      <c r="J859" s="204">
        <f t="shared" si="5"/>
        <v>0.5</v>
      </c>
      <c r="K859" s="204">
        <f t="shared" si="6"/>
        <v>1000000</v>
      </c>
      <c r="L859" s="204">
        <f t="shared" si="7"/>
        <v>1</v>
      </c>
      <c r="M859" s="116">
        <f t="shared" si="8"/>
        <v>20</v>
      </c>
      <c r="N859" s="6">
        <f>'Disinfection '!$B$4*60*60*24</f>
        <v>4320000</v>
      </c>
      <c r="O859" s="6">
        <f>E859/(Pump!$B$6*60)</f>
        <v>0.0600005757</v>
      </c>
      <c r="P859" s="204">
        <f t="shared" si="9"/>
        <v>4354013.765</v>
      </c>
    </row>
    <row r="860">
      <c r="A860" s="194">
        <v>41397.0</v>
      </c>
      <c r="B860" s="195">
        <v>0.0</v>
      </c>
      <c r="C860" s="202">
        <f t="shared" si="2"/>
        <v>0</v>
      </c>
      <c r="D860" s="108">
        <f t="shared" si="3"/>
        <v>0</v>
      </c>
      <c r="E860" s="203">
        <f>IF(D860&gt;Collectionstorage!$B$11,Collectionstorage!$B$11,D860)</f>
        <v>0</v>
      </c>
      <c r="F860" s="203">
        <f t="shared" si="4"/>
        <v>0</v>
      </c>
      <c r="G860" s="203">
        <f t="shared" si="11"/>
        <v>13.02</v>
      </c>
      <c r="H860" s="109">
        <f>F860*(1000*9.81*Collectionstorage!$G$11+Collectionstorage!$G$13*Flowrate!$F$10*1000/(2*0.02)*Pump!$B$5^2+10*1000/2*Pump!$B$5^2+Filtration!$B$6*Pump!$B$5)</f>
        <v>0</v>
      </c>
      <c r="I860" s="202">
        <f>(F860*(1000*9.81*Collectionstorage!$G$11+Collectionstorage!$G$13*Flowrate!$F$10*1000/(2*0.02)*Pump!$B$5^2+10*1000/2*Pump!$B$5^2+Filtration!$B$6*Pump!$B$5)) / 0.72</f>
        <v>0</v>
      </c>
      <c r="J860" s="204">
        <f t="shared" si="5"/>
        <v>0</v>
      </c>
      <c r="K860" s="204">
        <f t="shared" si="6"/>
        <v>0</v>
      </c>
      <c r="L860" s="204">
        <f t="shared" si="7"/>
        <v>0</v>
      </c>
      <c r="M860" s="116">
        <f t="shared" si="8"/>
        <v>0</v>
      </c>
      <c r="N860" s="6">
        <f>'Disinfection '!$B$4*60*60*24</f>
        <v>4320000</v>
      </c>
      <c r="O860" s="6">
        <f>E860/(Pump!$B$6*60)</f>
        <v>0</v>
      </c>
      <c r="P860" s="204">
        <f t="shared" si="9"/>
        <v>4320000</v>
      </c>
    </row>
    <row r="861">
      <c r="A861" s="194">
        <v>41398.0</v>
      </c>
      <c r="B861" s="195">
        <v>0.0</v>
      </c>
      <c r="C861" s="202">
        <f t="shared" si="2"/>
        <v>0</v>
      </c>
      <c r="D861" s="108">
        <f t="shared" si="3"/>
        <v>0</v>
      </c>
      <c r="E861" s="203">
        <f>IF(D861&gt;Collectionstorage!$B$11,Collectionstorage!$B$11,D861)</f>
        <v>0</v>
      </c>
      <c r="F861" s="203">
        <f t="shared" si="4"/>
        <v>0</v>
      </c>
      <c r="G861" s="203">
        <f t="shared" si="11"/>
        <v>12.49</v>
      </c>
      <c r="H861" s="109">
        <f>F861*(1000*9.81*Collectionstorage!$G$11+Collectionstorage!$G$13*Flowrate!$F$10*1000/(2*0.02)*Pump!$B$5^2+10*1000/2*Pump!$B$5^2+Filtration!$B$6*Pump!$B$5)</f>
        <v>0</v>
      </c>
      <c r="I861" s="202">
        <f>(F861*(1000*9.81*Collectionstorage!$G$11+Collectionstorage!$G$13*Flowrate!$F$10*1000/(2*0.02)*Pump!$B$5^2+10*1000/2*Pump!$B$5^2+Filtration!$B$6*Pump!$B$5)) / 0.72</f>
        <v>0</v>
      </c>
      <c r="J861" s="204">
        <f t="shared" si="5"/>
        <v>0</v>
      </c>
      <c r="K861" s="204">
        <f t="shared" si="6"/>
        <v>0</v>
      </c>
      <c r="L861" s="204">
        <f t="shared" si="7"/>
        <v>0</v>
      </c>
      <c r="M861" s="116">
        <f t="shared" si="8"/>
        <v>0</v>
      </c>
      <c r="N861" s="6">
        <f>'Disinfection '!$B$4*60*60*24</f>
        <v>4320000</v>
      </c>
      <c r="O861" s="6">
        <f>E861/(Pump!$B$6*60)</f>
        <v>0</v>
      </c>
      <c r="P861" s="204">
        <f t="shared" si="9"/>
        <v>4320000</v>
      </c>
    </row>
    <row r="862">
      <c r="A862" s="194">
        <v>41399.0</v>
      </c>
      <c r="B862" s="195">
        <v>0.0</v>
      </c>
      <c r="C862" s="202">
        <f t="shared" si="2"/>
        <v>0</v>
      </c>
      <c r="D862" s="108">
        <f t="shared" si="3"/>
        <v>0</v>
      </c>
      <c r="E862" s="203">
        <f>IF(D862&gt;Collectionstorage!$B$11,Collectionstorage!$B$11,D862)</f>
        <v>0</v>
      </c>
      <c r="F862" s="203">
        <f t="shared" si="4"/>
        <v>0</v>
      </c>
      <c r="G862" s="203">
        <f t="shared" si="11"/>
        <v>11.96</v>
      </c>
      <c r="H862" s="109">
        <f>F862*(1000*9.81*Collectionstorage!$G$11+Collectionstorage!$G$13*Flowrate!$F$10*1000/(2*0.02)*Pump!$B$5^2+10*1000/2*Pump!$B$5^2+Filtration!$B$6*Pump!$B$5)</f>
        <v>0</v>
      </c>
      <c r="I862" s="202">
        <f>(F862*(1000*9.81*Collectionstorage!$G$11+Collectionstorage!$G$13*Flowrate!$F$10*1000/(2*0.02)*Pump!$B$5^2+10*1000/2*Pump!$B$5^2+Filtration!$B$6*Pump!$B$5)) / 0.72</f>
        <v>0</v>
      </c>
      <c r="J862" s="204">
        <f t="shared" si="5"/>
        <v>0</v>
      </c>
      <c r="K862" s="204">
        <f t="shared" si="6"/>
        <v>0</v>
      </c>
      <c r="L862" s="204">
        <f t="shared" si="7"/>
        <v>0</v>
      </c>
      <c r="M862" s="116">
        <f t="shared" si="8"/>
        <v>0</v>
      </c>
      <c r="N862" s="6">
        <f>'Disinfection '!$B$4*60*60*24</f>
        <v>4320000</v>
      </c>
      <c r="O862" s="6">
        <f>E862/(Pump!$B$6*60)</f>
        <v>0</v>
      </c>
      <c r="P862" s="204">
        <f t="shared" si="9"/>
        <v>4320000</v>
      </c>
    </row>
    <row r="863">
      <c r="A863" s="194">
        <v>41400.0</v>
      </c>
      <c r="B863" s="195">
        <v>0.0</v>
      </c>
      <c r="C863" s="202">
        <f t="shared" si="2"/>
        <v>0</v>
      </c>
      <c r="D863" s="108">
        <f t="shared" si="3"/>
        <v>0</v>
      </c>
      <c r="E863" s="203">
        <f>IF(D863&gt;Collectionstorage!$B$11,Collectionstorage!$B$11,D863)</f>
        <v>0</v>
      </c>
      <c r="F863" s="203">
        <f t="shared" si="4"/>
        <v>0</v>
      </c>
      <c r="G863" s="203">
        <f t="shared" si="11"/>
        <v>11.43</v>
      </c>
      <c r="H863" s="109">
        <f>F863*(1000*9.81*Collectionstorage!$G$11+Collectionstorage!$G$13*Flowrate!$F$10*1000/(2*0.02)*Pump!$B$5^2+10*1000/2*Pump!$B$5^2+Filtration!$B$6*Pump!$B$5)</f>
        <v>0</v>
      </c>
      <c r="I863" s="202">
        <f>(F863*(1000*9.81*Collectionstorage!$G$11+Collectionstorage!$G$13*Flowrate!$F$10*1000/(2*0.02)*Pump!$B$5^2+10*1000/2*Pump!$B$5^2+Filtration!$B$6*Pump!$B$5)) / 0.72</f>
        <v>0</v>
      </c>
      <c r="J863" s="204">
        <f t="shared" si="5"/>
        <v>0</v>
      </c>
      <c r="K863" s="204">
        <f t="shared" si="6"/>
        <v>0</v>
      </c>
      <c r="L863" s="204">
        <f t="shared" si="7"/>
        <v>0</v>
      </c>
      <c r="M863" s="116">
        <f t="shared" si="8"/>
        <v>0</v>
      </c>
      <c r="N863" s="6">
        <f>'Disinfection '!$B$4*60*60*24</f>
        <v>4320000</v>
      </c>
      <c r="O863" s="6">
        <f>E863/(Pump!$B$6*60)</f>
        <v>0</v>
      </c>
      <c r="P863" s="204">
        <f t="shared" si="9"/>
        <v>4320000</v>
      </c>
    </row>
    <row r="864">
      <c r="A864" s="194">
        <v>41401.0</v>
      </c>
      <c r="B864" s="195">
        <v>0.0</v>
      </c>
      <c r="C864" s="202">
        <f t="shared" si="2"/>
        <v>0</v>
      </c>
      <c r="D864" s="108">
        <f t="shared" si="3"/>
        <v>0</v>
      </c>
      <c r="E864" s="203">
        <f>IF(D864&gt;Collectionstorage!$B$11,Collectionstorage!$B$11,D864)</f>
        <v>0</v>
      </c>
      <c r="F864" s="203">
        <f t="shared" si="4"/>
        <v>0</v>
      </c>
      <c r="G864" s="203">
        <f t="shared" si="11"/>
        <v>10.9</v>
      </c>
      <c r="H864" s="109">
        <f>F864*(1000*9.81*Collectionstorage!$G$11+Collectionstorage!$G$13*Flowrate!$F$10*1000/(2*0.02)*Pump!$B$5^2+10*1000/2*Pump!$B$5^2+Filtration!$B$6*Pump!$B$5)</f>
        <v>0</v>
      </c>
      <c r="I864" s="202">
        <f>(F864*(1000*9.81*Collectionstorage!$G$11+Collectionstorage!$G$13*Flowrate!$F$10*1000/(2*0.02)*Pump!$B$5^2+10*1000/2*Pump!$B$5^2+Filtration!$B$6*Pump!$B$5)) / 0.72</f>
        <v>0</v>
      </c>
      <c r="J864" s="204">
        <f t="shared" si="5"/>
        <v>0</v>
      </c>
      <c r="K864" s="204">
        <f t="shared" si="6"/>
        <v>0</v>
      </c>
      <c r="L864" s="204">
        <f t="shared" si="7"/>
        <v>0</v>
      </c>
      <c r="M864" s="116">
        <f t="shared" si="8"/>
        <v>0</v>
      </c>
      <c r="N864" s="6">
        <f>'Disinfection '!$B$4*60*60*24</f>
        <v>4320000</v>
      </c>
      <c r="O864" s="6">
        <f>E864/(Pump!$B$6*60)</f>
        <v>0</v>
      </c>
      <c r="P864" s="204">
        <f t="shared" si="9"/>
        <v>4320000</v>
      </c>
    </row>
    <row r="865">
      <c r="A865" s="194">
        <v>41402.0</v>
      </c>
      <c r="B865" s="195">
        <v>0.0</v>
      </c>
      <c r="C865" s="202">
        <f t="shared" si="2"/>
        <v>0</v>
      </c>
      <c r="D865" s="108">
        <f t="shared" si="3"/>
        <v>0</v>
      </c>
      <c r="E865" s="203">
        <f>IF(D865&gt;Collectionstorage!$B$11,Collectionstorage!$B$11,D865)</f>
        <v>0</v>
      </c>
      <c r="F865" s="203">
        <f t="shared" si="4"/>
        <v>0</v>
      </c>
      <c r="G865" s="203">
        <f t="shared" si="11"/>
        <v>10.37</v>
      </c>
      <c r="H865" s="109">
        <f>F865*(1000*9.81*Collectionstorage!$G$11+Collectionstorage!$G$13*Flowrate!$F$10*1000/(2*0.02)*Pump!$B$5^2+10*1000/2*Pump!$B$5^2+Filtration!$B$6*Pump!$B$5)</f>
        <v>0</v>
      </c>
      <c r="I865" s="202">
        <f>(F865*(1000*9.81*Collectionstorage!$G$11+Collectionstorage!$G$13*Flowrate!$F$10*1000/(2*0.02)*Pump!$B$5^2+10*1000/2*Pump!$B$5^2+Filtration!$B$6*Pump!$B$5)) / 0.72</f>
        <v>0</v>
      </c>
      <c r="J865" s="204">
        <f t="shared" si="5"/>
        <v>0</v>
      </c>
      <c r="K865" s="204">
        <f t="shared" si="6"/>
        <v>0</v>
      </c>
      <c r="L865" s="204">
        <f t="shared" si="7"/>
        <v>0</v>
      </c>
      <c r="M865" s="116">
        <f t="shared" si="8"/>
        <v>0</v>
      </c>
      <c r="N865" s="6">
        <f>'Disinfection '!$B$4*60*60*24</f>
        <v>4320000</v>
      </c>
      <c r="O865" s="6">
        <f>E865/(Pump!$B$6*60)</f>
        <v>0</v>
      </c>
      <c r="P865" s="204">
        <f t="shared" si="9"/>
        <v>4320000</v>
      </c>
    </row>
    <row r="866">
      <c r="A866" s="194">
        <v>41403.0</v>
      </c>
      <c r="B866" s="195">
        <v>0.0</v>
      </c>
      <c r="C866" s="202">
        <f t="shared" si="2"/>
        <v>0</v>
      </c>
      <c r="D866" s="108">
        <f t="shared" si="3"/>
        <v>0</v>
      </c>
      <c r="E866" s="203">
        <f>IF(D866&gt;Collectionstorage!$B$11,Collectionstorage!$B$11,D866)</f>
        <v>0</v>
      </c>
      <c r="F866" s="203">
        <f t="shared" si="4"/>
        <v>0</v>
      </c>
      <c r="G866" s="203">
        <f t="shared" si="11"/>
        <v>9.84</v>
      </c>
      <c r="H866" s="109">
        <f>F866*(1000*9.81*Collectionstorage!$G$11+Collectionstorage!$G$13*Flowrate!$F$10*1000/(2*0.02)*Pump!$B$5^2+10*1000/2*Pump!$B$5^2+Filtration!$B$6*Pump!$B$5)</f>
        <v>0</v>
      </c>
      <c r="I866" s="202">
        <f>(F866*(1000*9.81*Collectionstorage!$G$11+Collectionstorage!$G$13*Flowrate!$F$10*1000/(2*0.02)*Pump!$B$5^2+10*1000/2*Pump!$B$5^2+Filtration!$B$6*Pump!$B$5)) / 0.72</f>
        <v>0</v>
      </c>
      <c r="J866" s="204">
        <f t="shared" si="5"/>
        <v>0</v>
      </c>
      <c r="K866" s="204">
        <f t="shared" si="6"/>
        <v>0</v>
      </c>
      <c r="L866" s="204">
        <f t="shared" si="7"/>
        <v>0</v>
      </c>
      <c r="M866" s="116">
        <f t="shared" si="8"/>
        <v>0</v>
      </c>
      <c r="N866" s="6">
        <f>'Disinfection '!$B$4*60*60*24</f>
        <v>4320000</v>
      </c>
      <c r="O866" s="6">
        <f>E866/(Pump!$B$6*60)</f>
        <v>0</v>
      </c>
      <c r="P866" s="204">
        <f t="shared" si="9"/>
        <v>4320000</v>
      </c>
    </row>
    <row r="867">
      <c r="A867" s="194">
        <v>41404.0</v>
      </c>
      <c r="B867" s="195">
        <v>0.0</v>
      </c>
      <c r="C867" s="202">
        <f t="shared" si="2"/>
        <v>0</v>
      </c>
      <c r="D867" s="108">
        <f t="shared" si="3"/>
        <v>0</v>
      </c>
      <c r="E867" s="203">
        <f>IF(D867&gt;Collectionstorage!$B$11,Collectionstorage!$B$11,D867)</f>
        <v>0</v>
      </c>
      <c r="F867" s="203">
        <f t="shared" si="4"/>
        <v>0</v>
      </c>
      <c r="G867" s="203">
        <f t="shared" si="11"/>
        <v>9.31</v>
      </c>
      <c r="H867" s="109">
        <f>F867*(1000*9.81*Collectionstorage!$G$11+Collectionstorage!$G$13*Flowrate!$F$10*1000/(2*0.02)*Pump!$B$5^2+10*1000/2*Pump!$B$5^2+Filtration!$B$6*Pump!$B$5)</f>
        <v>0</v>
      </c>
      <c r="I867" s="202">
        <f>(F867*(1000*9.81*Collectionstorage!$G$11+Collectionstorage!$G$13*Flowrate!$F$10*1000/(2*0.02)*Pump!$B$5^2+10*1000/2*Pump!$B$5^2+Filtration!$B$6*Pump!$B$5)) / 0.72</f>
        <v>0</v>
      </c>
      <c r="J867" s="204">
        <f t="shared" si="5"/>
        <v>0</v>
      </c>
      <c r="K867" s="204">
        <f t="shared" si="6"/>
        <v>0</v>
      </c>
      <c r="L867" s="204">
        <f t="shared" si="7"/>
        <v>0</v>
      </c>
      <c r="M867" s="116">
        <f t="shared" si="8"/>
        <v>0</v>
      </c>
      <c r="N867" s="6">
        <f>'Disinfection '!$B$4*60*60*24</f>
        <v>4320000</v>
      </c>
      <c r="O867" s="6">
        <f>E867/(Pump!$B$6*60)</f>
        <v>0</v>
      </c>
      <c r="P867" s="204">
        <f t="shared" si="9"/>
        <v>4320000</v>
      </c>
    </row>
    <row r="868">
      <c r="A868" s="194">
        <v>41405.0</v>
      </c>
      <c r="B868" s="195">
        <v>21.8</v>
      </c>
      <c r="C868" s="202">
        <f t="shared" si="2"/>
        <v>2.18</v>
      </c>
      <c r="D868" s="108">
        <f t="shared" si="3"/>
        <v>2180</v>
      </c>
      <c r="E868" s="203">
        <f>IF(D868&gt;Collectionstorage!$B$11,Collectionstorage!$B$11,D868)</f>
        <v>2180</v>
      </c>
      <c r="F868" s="203">
        <f t="shared" si="4"/>
        <v>2.18</v>
      </c>
      <c r="G868" s="203">
        <f t="shared" si="11"/>
        <v>10.96</v>
      </c>
      <c r="H868" s="109">
        <f>F868*(1000*9.81*Collectionstorage!$G$11+Collectionstorage!$G$13*Flowrate!$F$10*1000/(2*0.02)*Pump!$B$5^2+10*1000/2*Pump!$B$5^2+Filtration!$B$6*Pump!$B$5)</f>
        <v>533880.0555</v>
      </c>
      <c r="I868" s="202">
        <f>(F868*(1000*9.81*Collectionstorage!$G$11+Collectionstorage!$G$13*Flowrate!$F$10*1000/(2*0.02)*Pump!$B$5^2+10*1000/2*Pump!$B$5^2+Filtration!$B$6*Pump!$B$5)) / 0.72</f>
        <v>741500.0771</v>
      </c>
      <c r="J868" s="204">
        <f t="shared" si="5"/>
        <v>10.9</v>
      </c>
      <c r="K868" s="204">
        <f t="shared" si="6"/>
        <v>21800000</v>
      </c>
      <c r="L868" s="204">
        <f t="shared" si="7"/>
        <v>21.8</v>
      </c>
      <c r="M868" s="116">
        <f t="shared" si="8"/>
        <v>436</v>
      </c>
      <c r="N868" s="6">
        <f>'Disinfection '!$B$4*60*60*24</f>
        <v>4320000</v>
      </c>
      <c r="O868" s="6">
        <f>E868/(Pump!$B$6*60)</f>
        <v>1.30801255</v>
      </c>
      <c r="P868" s="204">
        <f t="shared" si="9"/>
        <v>5061500.077</v>
      </c>
    </row>
    <row r="869">
      <c r="A869" s="194">
        <v>41406.0</v>
      </c>
      <c r="B869" s="195">
        <v>9.1</v>
      </c>
      <c r="C869" s="202">
        <f t="shared" si="2"/>
        <v>0.91</v>
      </c>
      <c r="D869" s="108">
        <f t="shared" si="3"/>
        <v>910</v>
      </c>
      <c r="E869" s="203">
        <f>IF(D869&gt;Collectionstorage!$B$11,Collectionstorage!$B$11,D869)</f>
        <v>910</v>
      </c>
      <c r="F869" s="203">
        <f t="shared" si="4"/>
        <v>0.91</v>
      </c>
      <c r="G869" s="203">
        <f t="shared" si="11"/>
        <v>11.34</v>
      </c>
      <c r="H869" s="109">
        <f>F869*(1000*9.81*Collectionstorage!$G$11+Collectionstorage!$G$13*Flowrate!$F$10*1000/(2*0.02)*Pump!$B$5^2+10*1000/2*Pump!$B$5^2+Filtration!$B$6*Pump!$B$5)</f>
        <v>222858.1883</v>
      </c>
      <c r="I869" s="202">
        <f>(F869*(1000*9.81*Collectionstorage!$G$11+Collectionstorage!$G$13*Flowrate!$F$10*1000/(2*0.02)*Pump!$B$5^2+10*1000/2*Pump!$B$5^2+Filtration!$B$6*Pump!$B$5)) / 0.72</f>
        <v>309525.2615</v>
      </c>
      <c r="J869" s="204">
        <f t="shared" si="5"/>
        <v>4.55</v>
      </c>
      <c r="K869" s="204">
        <f t="shared" si="6"/>
        <v>9100000</v>
      </c>
      <c r="L869" s="204">
        <f t="shared" si="7"/>
        <v>9.1</v>
      </c>
      <c r="M869" s="116">
        <f t="shared" si="8"/>
        <v>182</v>
      </c>
      <c r="N869" s="6">
        <f>'Disinfection '!$B$4*60*60*24</f>
        <v>4320000</v>
      </c>
      <c r="O869" s="6">
        <f>E869/(Pump!$B$6*60)</f>
        <v>0.5460052389</v>
      </c>
      <c r="P869" s="204">
        <f t="shared" si="9"/>
        <v>4629525.262</v>
      </c>
    </row>
    <row r="870">
      <c r="A870" s="194">
        <v>41407.0</v>
      </c>
      <c r="B870" s="195">
        <v>1.0</v>
      </c>
      <c r="C870" s="202">
        <f t="shared" si="2"/>
        <v>0.1</v>
      </c>
      <c r="D870" s="108">
        <f t="shared" si="3"/>
        <v>100</v>
      </c>
      <c r="E870" s="203">
        <f>IF(D870&gt;Collectionstorage!$B$11,Collectionstorage!$B$11,D870)</f>
        <v>100</v>
      </c>
      <c r="F870" s="203">
        <f t="shared" si="4"/>
        <v>0.1</v>
      </c>
      <c r="G870" s="203">
        <f t="shared" si="11"/>
        <v>10.91</v>
      </c>
      <c r="H870" s="109">
        <f>F870*(1000*9.81*Collectionstorage!$G$11+Collectionstorage!$G$13*Flowrate!$F$10*1000/(2*0.02)*Pump!$B$5^2+10*1000/2*Pump!$B$5^2+Filtration!$B$6*Pump!$B$5)</f>
        <v>24489.9108</v>
      </c>
      <c r="I870" s="202">
        <f>(F870*(1000*9.81*Collectionstorage!$G$11+Collectionstorage!$G$13*Flowrate!$F$10*1000/(2*0.02)*Pump!$B$5^2+10*1000/2*Pump!$B$5^2+Filtration!$B$6*Pump!$B$5)) / 0.72</f>
        <v>34013.765</v>
      </c>
      <c r="J870" s="204">
        <f t="shared" si="5"/>
        <v>0.5</v>
      </c>
      <c r="K870" s="204">
        <f t="shared" si="6"/>
        <v>1000000</v>
      </c>
      <c r="L870" s="204">
        <f t="shared" si="7"/>
        <v>1</v>
      </c>
      <c r="M870" s="116">
        <f t="shared" si="8"/>
        <v>20</v>
      </c>
      <c r="N870" s="6">
        <f>'Disinfection '!$B$4*60*60*24</f>
        <v>4320000</v>
      </c>
      <c r="O870" s="6">
        <f>E870/(Pump!$B$6*60)</f>
        <v>0.0600005757</v>
      </c>
      <c r="P870" s="204">
        <f t="shared" si="9"/>
        <v>4354013.765</v>
      </c>
    </row>
    <row r="871">
      <c r="A871" s="194">
        <v>41408.0</v>
      </c>
      <c r="B871" s="195">
        <v>2.6</v>
      </c>
      <c r="C871" s="202">
        <f t="shared" si="2"/>
        <v>0.26</v>
      </c>
      <c r="D871" s="108">
        <f t="shared" si="3"/>
        <v>260</v>
      </c>
      <c r="E871" s="203">
        <f>IF(D871&gt;Collectionstorage!$B$11,Collectionstorage!$B$11,D871)</f>
        <v>260</v>
      </c>
      <c r="F871" s="203">
        <f t="shared" si="4"/>
        <v>0.26</v>
      </c>
      <c r="G871" s="203">
        <f t="shared" si="11"/>
        <v>10.64</v>
      </c>
      <c r="H871" s="109">
        <f>F871*(1000*9.81*Collectionstorage!$G$11+Collectionstorage!$G$13*Flowrate!$F$10*1000/(2*0.02)*Pump!$B$5^2+10*1000/2*Pump!$B$5^2+Filtration!$B$6*Pump!$B$5)</f>
        <v>63673.76808</v>
      </c>
      <c r="I871" s="202">
        <f>(F871*(1000*9.81*Collectionstorage!$G$11+Collectionstorage!$G$13*Flowrate!$F$10*1000/(2*0.02)*Pump!$B$5^2+10*1000/2*Pump!$B$5^2+Filtration!$B$6*Pump!$B$5)) / 0.72</f>
        <v>88435.78901</v>
      </c>
      <c r="J871" s="204">
        <f t="shared" si="5"/>
        <v>1.3</v>
      </c>
      <c r="K871" s="204">
        <f t="shared" si="6"/>
        <v>2600000</v>
      </c>
      <c r="L871" s="204">
        <f t="shared" si="7"/>
        <v>2.6</v>
      </c>
      <c r="M871" s="116">
        <f t="shared" si="8"/>
        <v>52</v>
      </c>
      <c r="N871" s="6">
        <f>'Disinfection '!$B$4*60*60*24</f>
        <v>4320000</v>
      </c>
      <c r="O871" s="6">
        <f>E871/(Pump!$B$6*60)</f>
        <v>0.1560014968</v>
      </c>
      <c r="P871" s="204">
        <f t="shared" si="9"/>
        <v>4408435.789</v>
      </c>
    </row>
    <row r="872">
      <c r="A872" s="194">
        <v>41409.0</v>
      </c>
      <c r="B872" s="195">
        <v>1.2</v>
      </c>
      <c r="C872" s="202">
        <f t="shared" si="2"/>
        <v>0.12</v>
      </c>
      <c r="D872" s="108">
        <f t="shared" si="3"/>
        <v>120</v>
      </c>
      <c r="E872" s="203">
        <f>IF(D872&gt;Collectionstorage!$B$11,Collectionstorage!$B$11,D872)</f>
        <v>120</v>
      </c>
      <c r="F872" s="203">
        <f t="shared" si="4"/>
        <v>0.12</v>
      </c>
      <c r="G872" s="203">
        <f t="shared" si="11"/>
        <v>10.23</v>
      </c>
      <c r="H872" s="109">
        <f>F872*(1000*9.81*Collectionstorage!$G$11+Collectionstorage!$G$13*Flowrate!$F$10*1000/(2*0.02)*Pump!$B$5^2+10*1000/2*Pump!$B$5^2+Filtration!$B$6*Pump!$B$5)</f>
        <v>29387.89296</v>
      </c>
      <c r="I872" s="202">
        <f>(F872*(1000*9.81*Collectionstorage!$G$11+Collectionstorage!$G$13*Flowrate!$F$10*1000/(2*0.02)*Pump!$B$5^2+10*1000/2*Pump!$B$5^2+Filtration!$B$6*Pump!$B$5)) / 0.72</f>
        <v>40816.518</v>
      </c>
      <c r="J872" s="204">
        <f t="shared" si="5"/>
        <v>0.6</v>
      </c>
      <c r="K872" s="204">
        <f t="shared" si="6"/>
        <v>1200000</v>
      </c>
      <c r="L872" s="204">
        <f t="shared" si="7"/>
        <v>1.2</v>
      </c>
      <c r="M872" s="116">
        <f t="shared" si="8"/>
        <v>24</v>
      </c>
      <c r="N872" s="6">
        <f>'Disinfection '!$B$4*60*60*24</f>
        <v>4320000</v>
      </c>
      <c r="O872" s="6">
        <f>E872/(Pump!$B$6*60)</f>
        <v>0.07200069084</v>
      </c>
      <c r="P872" s="204">
        <f t="shared" si="9"/>
        <v>4360816.518</v>
      </c>
    </row>
    <row r="873">
      <c r="A873" s="194">
        <v>41410.0</v>
      </c>
      <c r="B873" s="195">
        <v>0.0</v>
      </c>
      <c r="C873" s="202">
        <f t="shared" si="2"/>
        <v>0</v>
      </c>
      <c r="D873" s="108">
        <f t="shared" si="3"/>
        <v>0</v>
      </c>
      <c r="E873" s="203">
        <f>IF(D873&gt;Collectionstorage!$B$11,Collectionstorage!$B$11,D873)</f>
        <v>0</v>
      </c>
      <c r="F873" s="203">
        <f t="shared" si="4"/>
        <v>0</v>
      </c>
      <c r="G873" s="203">
        <f t="shared" si="11"/>
        <v>9.7</v>
      </c>
      <c r="H873" s="109">
        <f>F873*(1000*9.81*Collectionstorage!$G$11+Collectionstorage!$G$13*Flowrate!$F$10*1000/(2*0.02)*Pump!$B$5^2+10*1000/2*Pump!$B$5^2+Filtration!$B$6*Pump!$B$5)</f>
        <v>0</v>
      </c>
      <c r="I873" s="202">
        <f>(F873*(1000*9.81*Collectionstorage!$G$11+Collectionstorage!$G$13*Flowrate!$F$10*1000/(2*0.02)*Pump!$B$5^2+10*1000/2*Pump!$B$5^2+Filtration!$B$6*Pump!$B$5)) / 0.72</f>
        <v>0</v>
      </c>
      <c r="J873" s="204">
        <f t="shared" si="5"/>
        <v>0</v>
      </c>
      <c r="K873" s="204">
        <f t="shared" si="6"/>
        <v>0</v>
      </c>
      <c r="L873" s="204">
        <f t="shared" si="7"/>
        <v>0</v>
      </c>
      <c r="M873" s="116">
        <f t="shared" si="8"/>
        <v>0</v>
      </c>
      <c r="N873" s="6">
        <f>'Disinfection '!$B$4*60*60*24</f>
        <v>4320000</v>
      </c>
      <c r="O873" s="6">
        <f>E873/(Pump!$B$6*60)</f>
        <v>0</v>
      </c>
      <c r="P873" s="204">
        <f t="shared" si="9"/>
        <v>4320000</v>
      </c>
    </row>
    <row r="874">
      <c r="A874" s="194">
        <v>41411.0</v>
      </c>
      <c r="B874" s="195">
        <v>0.4</v>
      </c>
      <c r="C874" s="202">
        <f t="shared" si="2"/>
        <v>0.04</v>
      </c>
      <c r="D874" s="108">
        <f t="shared" si="3"/>
        <v>40</v>
      </c>
      <c r="E874" s="203">
        <f>IF(D874&gt;Collectionstorage!$B$11,Collectionstorage!$B$11,D874)</f>
        <v>40</v>
      </c>
      <c r="F874" s="203">
        <f t="shared" si="4"/>
        <v>0.04</v>
      </c>
      <c r="G874" s="203">
        <f t="shared" si="11"/>
        <v>9.21</v>
      </c>
      <c r="H874" s="109">
        <f>F874*(1000*9.81*Collectionstorage!$G$11+Collectionstorage!$G$13*Flowrate!$F$10*1000/(2*0.02)*Pump!$B$5^2+10*1000/2*Pump!$B$5^2+Filtration!$B$6*Pump!$B$5)</f>
        <v>9795.964321</v>
      </c>
      <c r="I874" s="202">
        <f>(F874*(1000*9.81*Collectionstorage!$G$11+Collectionstorage!$G$13*Flowrate!$F$10*1000/(2*0.02)*Pump!$B$5^2+10*1000/2*Pump!$B$5^2+Filtration!$B$6*Pump!$B$5)) / 0.72</f>
        <v>13605.506</v>
      </c>
      <c r="J874" s="204">
        <f t="shared" si="5"/>
        <v>0.2</v>
      </c>
      <c r="K874" s="204">
        <f t="shared" si="6"/>
        <v>400000</v>
      </c>
      <c r="L874" s="204">
        <f t="shared" si="7"/>
        <v>0.4</v>
      </c>
      <c r="M874" s="116">
        <f t="shared" si="8"/>
        <v>8</v>
      </c>
      <c r="N874" s="6">
        <f>'Disinfection '!$B$4*60*60*24</f>
        <v>4320000</v>
      </c>
      <c r="O874" s="6">
        <f>E874/(Pump!$B$6*60)</f>
        <v>0.02400023028</v>
      </c>
      <c r="P874" s="204">
        <f t="shared" si="9"/>
        <v>4333605.506</v>
      </c>
    </row>
    <row r="875">
      <c r="A875" s="194">
        <v>41412.0</v>
      </c>
      <c r="B875" s="195">
        <v>1.6</v>
      </c>
      <c r="C875" s="202">
        <f t="shared" si="2"/>
        <v>0.16</v>
      </c>
      <c r="D875" s="108">
        <f t="shared" si="3"/>
        <v>160</v>
      </c>
      <c r="E875" s="203">
        <f>IF(D875&gt;Collectionstorage!$B$11,Collectionstorage!$B$11,D875)</f>
        <v>160</v>
      </c>
      <c r="F875" s="203">
        <f t="shared" si="4"/>
        <v>0.16</v>
      </c>
      <c r="G875" s="203">
        <f t="shared" si="11"/>
        <v>8.84</v>
      </c>
      <c r="H875" s="109">
        <f>F875*(1000*9.81*Collectionstorage!$G$11+Collectionstorage!$G$13*Flowrate!$F$10*1000/(2*0.02)*Pump!$B$5^2+10*1000/2*Pump!$B$5^2+Filtration!$B$6*Pump!$B$5)</f>
        <v>39183.85728</v>
      </c>
      <c r="I875" s="202">
        <f>(F875*(1000*9.81*Collectionstorage!$G$11+Collectionstorage!$G$13*Flowrate!$F$10*1000/(2*0.02)*Pump!$B$5^2+10*1000/2*Pump!$B$5^2+Filtration!$B$6*Pump!$B$5)) / 0.72</f>
        <v>54422.024</v>
      </c>
      <c r="J875" s="204">
        <f t="shared" si="5"/>
        <v>0.8</v>
      </c>
      <c r="K875" s="204">
        <f t="shared" si="6"/>
        <v>1600000</v>
      </c>
      <c r="L875" s="204">
        <f t="shared" si="7"/>
        <v>1.6</v>
      </c>
      <c r="M875" s="116">
        <f t="shared" si="8"/>
        <v>32</v>
      </c>
      <c r="N875" s="6">
        <f>'Disinfection '!$B$4*60*60*24</f>
        <v>4320000</v>
      </c>
      <c r="O875" s="6">
        <f>E875/(Pump!$B$6*60)</f>
        <v>0.09600092112</v>
      </c>
      <c r="P875" s="204">
        <f t="shared" si="9"/>
        <v>4374422.024</v>
      </c>
    </row>
    <row r="876">
      <c r="A876" s="194">
        <v>41413.0</v>
      </c>
      <c r="B876" s="195">
        <v>0.0</v>
      </c>
      <c r="C876" s="202">
        <f t="shared" si="2"/>
        <v>0</v>
      </c>
      <c r="D876" s="108">
        <f t="shared" si="3"/>
        <v>0</v>
      </c>
      <c r="E876" s="203">
        <f>IF(D876&gt;Collectionstorage!$B$11,Collectionstorage!$B$11,D876)</f>
        <v>0</v>
      </c>
      <c r="F876" s="203">
        <f t="shared" si="4"/>
        <v>0</v>
      </c>
      <c r="G876" s="203">
        <f t="shared" si="11"/>
        <v>8.31</v>
      </c>
      <c r="H876" s="109">
        <f>F876*(1000*9.81*Collectionstorage!$G$11+Collectionstorage!$G$13*Flowrate!$F$10*1000/(2*0.02)*Pump!$B$5^2+10*1000/2*Pump!$B$5^2+Filtration!$B$6*Pump!$B$5)</f>
        <v>0</v>
      </c>
      <c r="I876" s="202">
        <f>(F876*(1000*9.81*Collectionstorage!$G$11+Collectionstorage!$G$13*Flowrate!$F$10*1000/(2*0.02)*Pump!$B$5^2+10*1000/2*Pump!$B$5^2+Filtration!$B$6*Pump!$B$5)) / 0.72</f>
        <v>0</v>
      </c>
      <c r="J876" s="204">
        <f t="shared" si="5"/>
        <v>0</v>
      </c>
      <c r="K876" s="204">
        <f t="shared" si="6"/>
        <v>0</v>
      </c>
      <c r="L876" s="204">
        <f t="shared" si="7"/>
        <v>0</v>
      </c>
      <c r="M876" s="116">
        <f t="shared" si="8"/>
        <v>0</v>
      </c>
      <c r="N876" s="6">
        <f>'Disinfection '!$B$4*60*60*24</f>
        <v>4320000</v>
      </c>
      <c r="O876" s="6">
        <f>E876/(Pump!$B$6*60)</f>
        <v>0</v>
      </c>
      <c r="P876" s="204">
        <f t="shared" si="9"/>
        <v>4320000</v>
      </c>
    </row>
    <row r="877">
      <c r="A877" s="194">
        <v>41414.0</v>
      </c>
      <c r="B877" s="195">
        <v>2.8</v>
      </c>
      <c r="C877" s="202">
        <f t="shared" si="2"/>
        <v>0.28</v>
      </c>
      <c r="D877" s="108">
        <f t="shared" si="3"/>
        <v>280</v>
      </c>
      <c r="E877" s="203">
        <f>IF(D877&gt;Collectionstorage!$B$11,Collectionstorage!$B$11,D877)</f>
        <v>280</v>
      </c>
      <c r="F877" s="203">
        <f t="shared" si="4"/>
        <v>0.28</v>
      </c>
      <c r="G877" s="203">
        <f t="shared" si="11"/>
        <v>8.06</v>
      </c>
      <c r="H877" s="109">
        <f>F877*(1000*9.81*Collectionstorage!$G$11+Collectionstorage!$G$13*Flowrate!$F$10*1000/(2*0.02)*Pump!$B$5^2+10*1000/2*Pump!$B$5^2+Filtration!$B$6*Pump!$B$5)</f>
        <v>68571.75025</v>
      </c>
      <c r="I877" s="202">
        <f>(F877*(1000*9.81*Collectionstorage!$G$11+Collectionstorage!$G$13*Flowrate!$F$10*1000/(2*0.02)*Pump!$B$5^2+10*1000/2*Pump!$B$5^2+Filtration!$B$6*Pump!$B$5)) / 0.72</f>
        <v>95238.54201</v>
      </c>
      <c r="J877" s="204">
        <f t="shared" si="5"/>
        <v>1.4</v>
      </c>
      <c r="K877" s="204">
        <f t="shared" si="6"/>
        <v>2800000</v>
      </c>
      <c r="L877" s="204">
        <f t="shared" si="7"/>
        <v>2.8</v>
      </c>
      <c r="M877" s="116">
        <f t="shared" si="8"/>
        <v>56</v>
      </c>
      <c r="N877" s="6">
        <f>'Disinfection '!$B$4*60*60*24</f>
        <v>4320000</v>
      </c>
      <c r="O877" s="6">
        <f>E877/(Pump!$B$6*60)</f>
        <v>0.168001612</v>
      </c>
      <c r="P877" s="204">
        <f t="shared" si="9"/>
        <v>4415238.542</v>
      </c>
    </row>
    <row r="878">
      <c r="A878" s="194">
        <v>41415.0</v>
      </c>
      <c r="B878" s="195">
        <v>3.6</v>
      </c>
      <c r="C878" s="202">
        <f t="shared" si="2"/>
        <v>0.36</v>
      </c>
      <c r="D878" s="108">
        <f t="shared" si="3"/>
        <v>360</v>
      </c>
      <c r="E878" s="203">
        <f>IF(D878&gt;Collectionstorage!$B$11,Collectionstorage!$B$11,D878)</f>
        <v>360</v>
      </c>
      <c r="F878" s="203">
        <f t="shared" si="4"/>
        <v>0.36</v>
      </c>
      <c r="G878" s="203">
        <f t="shared" si="11"/>
        <v>7.89</v>
      </c>
      <c r="H878" s="109">
        <f>F878*(1000*9.81*Collectionstorage!$G$11+Collectionstorage!$G$13*Flowrate!$F$10*1000/(2*0.02)*Pump!$B$5^2+10*1000/2*Pump!$B$5^2+Filtration!$B$6*Pump!$B$5)</f>
        <v>88163.67889</v>
      </c>
      <c r="I878" s="202">
        <f>(F878*(1000*9.81*Collectionstorage!$G$11+Collectionstorage!$G$13*Flowrate!$F$10*1000/(2*0.02)*Pump!$B$5^2+10*1000/2*Pump!$B$5^2+Filtration!$B$6*Pump!$B$5)) / 0.72</f>
        <v>122449.554</v>
      </c>
      <c r="J878" s="204">
        <f t="shared" si="5"/>
        <v>1.8</v>
      </c>
      <c r="K878" s="204">
        <f t="shared" si="6"/>
        <v>3600000</v>
      </c>
      <c r="L878" s="204">
        <f t="shared" si="7"/>
        <v>3.6</v>
      </c>
      <c r="M878" s="116">
        <f t="shared" si="8"/>
        <v>72</v>
      </c>
      <c r="N878" s="6">
        <f>'Disinfection '!$B$4*60*60*24</f>
        <v>4320000</v>
      </c>
      <c r="O878" s="6">
        <f>E878/(Pump!$B$6*60)</f>
        <v>0.2160020725</v>
      </c>
      <c r="P878" s="204">
        <f t="shared" si="9"/>
        <v>4442449.554</v>
      </c>
    </row>
    <row r="879">
      <c r="A879" s="194">
        <v>41416.0</v>
      </c>
      <c r="B879" s="195">
        <v>0.4</v>
      </c>
      <c r="C879" s="202">
        <f t="shared" si="2"/>
        <v>0.04</v>
      </c>
      <c r="D879" s="108">
        <f t="shared" si="3"/>
        <v>40</v>
      </c>
      <c r="E879" s="203">
        <f>IF(D879&gt;Collectionstorage!$B$11,Collectionstorage!$B$11,D879)</f>
        <v>40</v>
      </c>
      <c r="F879" s="203">
        <f t="shared" si="4"/>
        <v>0.04</v>
      </c>
      <c r="G879" s="203">
        <f t="shared" si="11"/>
        <v>7.4</v>
      </c>
      <c r="H879" s="109">
        <f>F879*(1000*9.81*Collectionstorage!$G$11+Collectionstorage!$G$13*Flowrate!$F$10*1000/(2*0.02)*Pump!$B$5^2+10*1000/2*Pump!$B$5^2+Filtration!$B$6*Pump!$B$5)</f>
        <v>9795.964321</v>
      </c>
      <c r="I879" s="202">
        <f>(F879*(1000*9.81*Collectionstorage!$G$11+Collectionstorage!$G$13*Flowrate!$F$10*1000/(2*0.02)*Pump!$B$5^2+10*1000/2*Pump!$B$5^2+Filtration!$B$6*Pump!$B$5)) / 0.72</f>
        <v>13605.506</v>
      </c>
      <c r="J879" s="204">
        <f t="shared" si="5"/>
        <v>0.2</v>
      </c>
      <c r="K879" s="204">
        <f t="shared" si="6"/>
        <v>400000</v>
      </c>
      <c r="L879" s="204">
        <f t="shared" si="7"/>
        <v>0.4</v>
      </c>
      <c r="M879" s="116">
        <f t="shared" si="8"/>
        <v>8</v>
      </c>
      <c r="N879" s="6">
        <f>'Disinfection '!$B$4*60*60*24</f>
        <v>4320000</v>
      </c>
      <c r="O879" s="6">
        <f>E879/(Pump!$B$6*60)</f>
        <v>0.02400023028</v>
      </c>
      <c r="P879" s="204">
        <f t="shared" si="9"/>
        <v>4333605.506</v>
      </c>
    </row>
    <row r="880">
      <c r="A880" s="194">
        <v>41417.0</v>
      </c>
      <c r="B880" s="195">
        <v>9.4</v>
      </c>
      <c r="C880" s="202">
        <f t="shared" si="2"/>
        <v>0.94</v>
      </c>
      <c r="D880" s="108">
        <f t="shared" si="3"/>
        <v>940</v>
      </c>
      <c r="E880" s="203">
        <f>IF(D880&gt;Collectionstorage!$B$11,Collectionstorage!$B$11,D880)</f>
        <v>940</v>
      </c>
      <c r="F880" s="203">
        <f t="shared" si="4"/>
        <v>0.94</v>
      </c>
      <c r="G880" s="203">
        <f t="shared" si="11"/>
        <v>7.81</v>
      </c>
      <c r="H880" s="109">
        <f>F880*(1000*9.81*Collectionstorage!$G$11+Collectionstorage!$G$13*Flowrate!$F$10*1000/(2*0.02)*Pump!$B$5^2+10*1000/2*Pump!$B$5^2+Filtration!$B$6*Pump!$B$5)</f>
        <v>230205.1615</v>
      </c>
      <c r="I880" s="202">
        <f>(F880*(1000*9.81*Collectionstorage!$G$11+Collectionstorage!$G$13*Flowrate!$F$10*1000/(2*0.02)*Pump!$B$5^2+10*1000/2*Pump!$B$5^2+Filtration!$B$6*Pump!$B$5)) / 0.72</f>
        <v>319729.391</v>
      </c>
      <c r="J880" s="204">
        <f t="shared" si="5"/>
        <v>4.7</v>
      </c>
      <c r="K880" s="204">
        <f t="shared" si="6"/>
        <v>9400000</v>
      </c>
      <c r="L880" s="204">
        <f t="shared" si="7"/>
        <v>9.4</v>
      </c>
      <c r="M880" s="116">
        <f t="shared" si="8"/>
        <v>188</v>
      </c>
      <c r="N880" s="6">
        <f>'Disinfection '!$B$4*60*60*24</f>
        <v>4320000</v>
      </c>
      <c r="O880" s="6">
        <f>E880/(Pump!$B$6*60)</f>
        <v>0.5640054116</v>
      </c>
      <c r="P880" s="204">
        <f t="shared" si="9"/>
        <v>4639729.391</v>
      </c>
    </row>
    <row r="881">
      <c r="A881" s="194">
        <v>41418.0</v>
      </c>
      <c r="B881" s="195">
        <v>1.4</v>
      </c>
      <c r="C881" s="202">
        <f t="shared" si="2"/>
        <v>0.14</v>
      </c>
      <c r="D881" s="108">
        <f t="shared" si="3"/>
        <v>140</v>
      </c>
      <c r="E881" s="203">
        <f>IF(D881&gt;Collectionstorage!$B$11,Collectionstorage!$B$11,D881)</f>
        <v>140</v>
      </c>
      <c r="F881" s="203">
        <f t="shared" si="4"/>
        <v>0.14</v>
      </c>
      <c r="G881" s="203">
        <f t="shared" si="11"/>
        <v>7.42</v>
      </c>
      <c r="H881" s="109">
        <f>F881*(1000*9.81*Collectionstorage!$G$11+Collectionstorage!$G$13*Flowrate!$F$10*1000/(2*0.02)*Pump!$B$5^2+10*1000/2*Pump!$B$5^2+Filtration!$B$6*Pump!$B$5)</f>
        <v>34285.87512</v>
      </c>
      <c r="I881" s="202">
        <f>(F881*(1000*9.81*Collectionstorage!$G$11+Collectionstorage!$G$13*Flowrate!$F$10*1000/(2*0.02)*Pump!$B$5^2+10*1000/2*Pump!$B$5^2+Filtration!$B$6*Pump!$B$5)) / 0.72</f>
        <v>47619.271</v>
      </c>
      <c r="J881" s="204">
        <f t="shared" si="5"/>
        <v>0.7</v>
      </c>
      <c r="K881" s="204">
        <f t="shared" si="6"/>
        <v>1400000</v>
      </c>
      <c r="L881" s="204">
        <f t="shared" si="7"/>
        <v>1.4</v>
      </c>
      <c r="M881" s="116">
        <f t="shared" si="8"/>
        <v>28</v>
      </c>
      <c r="N881" s="6">
        <f>'Disinfection '!$B$4*60*60*24</f>
        <v>4320000</v>
      </c>
      <c r="O881" s="6">
        <f>E881/(Pump!$B$6*60)</f>
        <v>0.08400080598</v>
      </c>
      <c r="P881" s="204">
        <f t="shared" si="9"/>
        <v>4367619.271</v>
      </c>
    </row>
    <row r="882">
      <c r="A882" s="194">
        <v>41419.0</v>
      </c>
      <c r="B882" s="195">
        <v>1.2</v>
      </c>
      <c r="C882" s="202">
        <f t="shared" si="2"/>
        <v>0.12</v>
      </c>
      <c r="D882" s="108">
        <f t="shared" si="3"/>
        <v>120</v>
      </c>
      <c r="E882" s="203">
        <f>IF(D882&gt;Collectionstorage!$B$11,Collectionstorage!$B$11,D882)</f>
        <v>120</v>
      </c>
      <c r="F882" s="203">
        <f t="shared" si="4"/>
        <v>0.12</v>
      </c>
      <c r="G882" s="203">
        <f t="shared" si="11"/>
        <v>7.01</v>
      </c>
      <c r="H882" s="109">
        <f>F882*(1000*9.81*Collectionstorage!$G$11+Collectionstorage!$G$13*Flowrate!$F$10*1000/(2*0.02)*Pump!$B$5^2+10*1000/2*Pump!$B$5^2+Filtration!$B$6*Pump!$B$5)</f>
        <v>29387.89296</v>
      </c>
      <c r="I882" s="202">
        <f>(F882*(1000*9.81*Collectionstorage!$G$11+Collectionstorage!$G$13*Flowrate!$F$10*1000/(2*0.02)*Pump!$B$5^2+10*1000/2*Pump!$B$5^2+Filtration!$B$6*Pump!$B$5)) / 0.72</f>
        <v>40816.518</v>
      </c>
      <c r="J882" s="204">
        <f t="shared" si="5"/>
        <v>0.6</v>
      </c>
      <c r="K882" s="204">
        <f t="shared" si="6"/>
        <v>1200000</v>
      </c>
      <c r="L882" s="204">
        <f t="shared" si="7"/>
        <v>1.2</v>
      </c>
      <c r="M882" s="116">
        <f t="shared" si="8"/>
        <v>24</v>
      </c>
      <c r="N882" s="6">
        <f>'Disinfection '!$B$4*60*60*24</f>
        <v>4320000</v>
      </c>
      <c r="O882" s="6">
        <f>E882/(Pump!$B$6*60)</f>
        <v>0.07200069084</v>
      </c>
      <c r="P882" s="204">
        <f t="shared" si="9"/>
        <v>4360816.518</v>
      </c>
    </row>
    <row r="883">
      <c r="A883" s="194">
        <v>41420.0</v>
      </c>
      <c r="B883" s="195">
        <v>2.2</v>
      </c>
      <c r="C883" s="202">
        <f t="shared" si="2"/>
        <v>0.22</v>
      </c>
      <c r="D883" s="108">
        <f t="shared" si="3"/>
        <v>220</v>
      </c>
      <c r="E883" s="203">
        <f>IF(D883&gt;Collectionstorage!$B$11,Collectionstorage!$B$11,D883)</f>
        <v>220</v>
      </c>
      <c r="F883" s="203">
        <f t="shared" si="4"/>
        <v>0.22</v>
      </c>
      <c r="G883" s="203">
        <f t="shared" si="11"/>
        <v>6.7</v>
      </c>
      <c r="H883" s="109">
        <f>F883*(1000*9.81*Collectionstorage!$G$11+Collectionstorage!$G$13*Flowrate!$F$10*1000/(2*0.02)*Pump!$B$5^2+10*1000/2*Pump!$B$5^2+Filtration!$B$6*Pump!$B$5)</f>
        <v>53877.80376</v>
      </c>
      <c r="I883" s="202">
        <f>(F883*(1000*9.81*Collectionstorage!$G$11+Collectionstorage!$G$13*Flowrate!$F$10*1000/(2*0.02)*Pump!$B$5^2+10*1000/2*Pump!$B$5^2+Filtration!$B$6*Pump!$B$5)) / 0.72</f>
        <v>74830.28301</v>
      </c>
      <c r="J883" s="204">
        <f t="shared" si="5"/>
        <v>1.1</v>
      </c>
      <c r="K883" s="204">
        <f t="shared" si="6"/>
        <v>2200000</v>
      </c>
      <c r="L883" s="204">
        <f t="shared" si="7"/>
        <v>2.2</v>
      </c>
      <c r="M883" s="116">
        <f t="shared" si="8"/>
        <v>44</v>
      </c>
      <c r="N883" s="6">
        <f>'Disinfection '!$B$4*60*60*24</f>
        <v>4320000</v>
      </c>
      <c r="O883" s="6">
        <f>E883/(Pump!$B$6*60)</f>
        <v>0.1320012665</v>
      </c>
      <c r="P883" s="204">
        <f t="shared" si="9"/>
        <v>4394830.283</v>
      </c>
    </row>
    <row r="884">
      <c r="A884" s="194">
        <v>41421.0</v>
      </c>
      <c r="B884" s="195">
        <v>0.8</v>
      </c>
      <c r="C884" s="202">
        <f t="shared" si="2"/>
        <v>0.08</v>
      </c>
      <c r="D884" s="108">
        <f t="shared" si="3"/>
        <v>80</v>
      </c>
      <c r="E884" s="203">
        <f>IF(D884&gt;Collectionstorage!$B$11,Collectionstorage!$B$11,D884)</f>
        <v>80</v>
      </c>
      <c r="F884" s="203">
        <f t="shared" si="4"/>
        <v>0.08</v>
      </c>
      <c r="G884" s="203">
        <f t="shared" si="11"/>
        <v>6.25</v>
      </c>
      <c r="H884" s="109">
        <f>F884*(1000*9.81*Collectionstorage!$G$11+Collectionstorage!$G$13*Flowrate!$F$10*1000/(2*0.02)*Pump!$B$5^2+10*1000/2*Pump!$B$5^2+Filtration!$B$6*Pump!$B$5)</f>
        <v>19591.92864</v>
      </c>
      <c r="I884" s="202">
        <f>(F884*(1000*9.81*Collectionstorage!$G$11+Collectionstorage!$G$13*Flowrate!$F$10*1000/(2*0.02)*Pump!$B$5^2+10*1000/2*Pump!$B$5^2+Filtration!$B$6*Pump!$B$5)) / 0.72</f>
        <v>27211.012</v>
      </c>
      <c r="J884" s="204">
        <f t="shared" si="5"/>
        <v>0.4</v>
      </c>
      <c r="K884" s="204">
        <f t="shared" si="6"/>
        <v>800000</v>
      </c>
      <c r="L884" s="204">
        <f t="shared" si="7"/>
        <v>0.8</v>
      </c>
      <c r="M884" s="116">
        <f t="shared" si="8"/>
        <v>16</v>
      </c>
      <c r="N884" s="6">
        <f>'Disinfection '!$B$4*60*60*24</f>
        <v>4320000</v>
      </c>
      <c r="O884" s="6">
        <f>E884/(Pump!$B$6*60)</f>
        <v>0.04800046056</v>
      </c>
      <c r="P884" s="204">
        <f t="shared" si="9"/>
        <v>4347211.012</v>
      </c>
    </row>
    <row r="885">
      <c r="A885" s="194">
        <v>41422.0</v>
      </c>
      <c r="B885" s="195">
        <v>0.4</v>
      </c>
      <c r="C885" s="202">
        <f t="shared" si="2"/>
        <v>0.04</v>
      </c>
      <c r="D885" s="108">
        <f t="shared" si="3"/>
        <v>40</v>
      </c>
      <c r="E885" s="203">
        <f>IF(D885&gt;Collectionstorage!$B$11,Collectionstorage!$B$11,D885)</f>
        <v>40</v>
      </c>
      <c r="F885" s="203">
        <f t="shared" si="4"/>
        <v>0.04</v>
      </c>
      <c r="G885" s="203">
        <f t="shared" si="11"/>
        <v>5.76</v>
      </c>
      <c r="H885" s="109">
        <f>F885*(1000*9.81*Collectionstorage!$G$11+Collectionstorage!$G$13*Flowrate!$F$10*1000/(2*0.02)*Pump!$B$5^2+10*1000/2*Pump!$B$5^2+Filtration!$B$6*Pump!$B$5)</f>
        <v>9795.964321</v>
      </c>
      <c r="I885" s="202">
        <f>(F885*(1000*9.81*Collectionstorage!$G$11+Collectionstorage!$G$13*Flowrate!$F$10*1000/(2*0.02)*Pump!$B$5^2+10*1000/2*Pump!$B$5^2+Filtration!$B$6*Pump!$B$5)) / 0.72</f>
        <v>13605.506</v>
      </c>
      <c r="J885" s="204">
        <f t="shared" si="5"/>
        <v>0.2</v>
      </c>
      <c r="K885" s="204">
        <f t="shared" si="6"/>
        <v>400000</v>
      </c>
      <c r="L885" s="204">
        <f t="shared" si="7"/>
        <v>0.4</v>
      </c>
      <c r="M885" s="116">
        <f t="shared" si="8"/>
        <v>8</v>
      </c>
      <c r="N885" s="6">
        <f>'Disinfection '!$B$4*60*60*24</f>
        <v>4320000</v>
      </c>
      <c r="O885" s="6">
        <f>E885/(Pump!$B$6*60)</f>
        <v>0.02400023028</v>
      </c>
      <c r="P885" s="204">
        <f t="shared" si="9"/>
        <v>4333605.506</v>
      </c>
    </row>
    <row r="886">
      <c r="A886" s="194">
        <v>41423.0</v>
      </c>
      <c r="B886" s="195">
        <v>2.4</v>
      </c>
      <c r="C886" s="202">
        <f t="shared" si="2"/>
        <v>0.24</v>
      </c>
      <c r="D886" s="108">
        <f t="shared" si="3"/>
        <v>240</v>
      </c>
      <c r="E886" s="203">
        <f>IF(D886&gt;Collectionstorage!$B$11,Collectionstorage!$B$11,D886)</f>
        <v>240</v>
      </c>
      <c r="F886" s="203">
        <f t="shared" si="4"/>
        <v>0.24</v>
      </c>
      <c r="G886" s="203">
        <f t="shared" si="11"/>
        <v>5.47</v>
      </c>
      <c r="H886" s="109">
        <f>F886*(1000*9.81*Collectionstorage!$G$11+Collectionstorage!$G$13*Flowrate!$F$10*1000/(2*0.02)*Pump!$B$5^2+10*1000/2*Pump!$B$5^2+Filtration!$B$6*Pump!$B$5)</f>
        <v>58775.78592</v>
      </c>
      <c r="I886" s="202">
        <f>(F886*(1000*9.81*Collectionstorage!$G$11+Collectionstorage!$G$13*Flowrate!$F$10*1000/(2*0.02)*Pump!$B$5^2+10*1000/2*Pump!$B$5^2+Filtration!$B$6*Pump!$B$5)) / 0.72</f>
        <v>81633.03601</v>
      </c>
      <c r="J886" s="204">
        <f t="shared" si="5"/>
        <v>1.2</v>
      </c>
      <c r="K886" s="204">
        <f t="shared" si="6"/>
        <v>2400000</v>
      </c>
      <c r="L886" s="204">
        <f t="shared" si="7"/>
        <v>2.4</v>
      </c>
      <c r="M886" s="116">
        <f t="shared" si="8"/>
        <v>48</v>
      </c>
      <c r="N886" s="6">
        <f>'Disinfection '!$B$4*60*60*24</f>
        <v>4320000</v>
      </c>
      <c r="O886" s="6">
        <f>E886/(Pump!$B$6*60)</f>
        <v>0.1440013817</v>
      </c>
      <c r="P886" s="204">
        <f t="shared" si="9"/>
        <v>4401633.036</v>
      </c>
    </row>
    <row r="887">
      <c r="A887" s="194">
        <v>41424.0</v>
      </c>
      <c r="B887" s="195">
        <v>3.6</v>
      </c>
      <c r="C887" s="202">
        <f t="shared" si="2"/>
        <v>0.36</v>
      </c>
      <c r="D887" s="108">
        <f t="shared" si="3"/>
        <v>360</v>
      </c>
      <c r="E887" s="203">
        <f>IF(D887&gt;Collectionstorage!$B$11,Collectionstorage!$B$11,D887)</f>
        <v>360</v>
      </c>
      <c r="F887" s="203">
        <f t="shared" si="4"/>
        <v>0.36</v>
      </c>
      <c r="G887" s="203">
        <f t="shared" si="11"/>
        <v>5.3</v>
      </c>
      <c r="H887" s="109">
        <f>F887*(1000*9.81*Collectionstorage!$G$11+Collectionstorage!$G$13*Flowrate!$F$10*1000/(2*0.02)*Pump!$B$5^2+10*1000/2*Pump!$B$5^2+Filtration!$B$6*Pump!$B$5)</f>
        <v>88163.67889</v>
      </c>
      <c r="I887" s="202">
        <f>(F887*(1000*9.81*Collectionstorage!$G$11+Collectionstorage!$G$13*Flowrate!$F$10*1000/(2*0.02)*Pump!$B$5^2+10*1000/2*Pump!$B$5^2+Filtration!$B$6*Pump!$B$5)) / 0.72</f>
        <v>122449.554</v>
      </c>
      <c r="J887" s="204">
        <f t="shared" si="5"/>
        <v>1.8</v>
      </c>
      <c r="K887" s="204">
        <f t="shared" si="6"/>
        <v>3600000</v>
      </c>
      <c r="L887" s="204">
        <f t="shared" si="7"/>
        <v>3.6</v>
      </c>
      <c r="M887" s="116">
        <f t="shared" si="8"/>
        <v>72</v>
      </c>
      <c r="N887" s="6">
        <f>'Disinfection '!$B$4*60*60*24</f>
        <v>4320000</v>
      </c>
      <c r="O887" s="6">
        <f>E887/(Pump!$B$6*60)</f>
        <v>0.2160020725</v>
      </c>
      <c r="P887" s="204">
        <f t="shared" si="9"/>
        <v>4442449.554</v>
      </c>
    </row>
    <row r="888">
      <c r="A888" s="194">
        <v>41425.0</v>
      </c>
      <c r="B888" s="195">
        <v>0.2</v>
      </c>
      <c r="C888" s="202">
        <f t="shared" si="2"/>
        <v>0.02</v>
      </c>
      <c r="D888" s="108">
        <f t="shared" si="3"/>
        <v>20</v>
      </c>
      <c r="E888" s="203">
        <f>IF(D888&gt;Collectionstorage!$B$11,Collectionstorage!$B$11,D888)</f>
        <v>20</v>
      </c>
      <c r="F888" s="203">
        <f t="shared" si="4"/>
        <v>0.02</v>
      </c>
      <c r="G888" s="203">
        <f t="shared" si="11"/>
        <v>4.79</v>
      </c>
      <c r="H888" s="109">
        <f>F888*(1000*9.81*Collectionstorage!$G$11+Collectionstorage!$G$13*Flowrate!$F$10*1000/(2*0.02)*Pump!$B$5^2+10*1000/2*Pump!$B$5^2+Filtration!$B$6*Pump!$B$5)</f>
        <v>4897.98216</v>
      </c>
      <c r="I888" s="202">
        <f>(F888*(1000*9.81*Collectionstorage!$G$11+Collectionstorage!$G$13*Flowrate!$F$10*1000/(2*0.02)*Pump!$B$5^2+10*1000/2*Pump!$B$5^2+Filtration!$B$6*Pump!$B$5)) / 0.72</f>
        <v>6802.753001</v>
      </c>
      <c r="J888" s="204">
        <f t="shared" si="5"/>
        <v>0.1</v>
      </c>
      <c r="K888" s="204">
        <f t="shared" si="6"/>
        <v>200000</v>
      </c>
      <c r="L888" s="204">
        <f t="shared" si="7"/>
        <v>0.2</v>
      </c>
      <c r="M888" s="116">
        <f t="shared" si="8"/>
        <v>4</v>
      </c>
      <c r="N888" s="6">
        <f>'Disinfection '!$B$4*60*60*24</f>
        <v>4320000</v>
      </c>
      <c r="O888" s="6">
        <f>E888/(Pump!$B$6*60)</f>
        <v>0.01200011514</v>
      </c>
      <c r="P888" s="204">
        <f t="shared" si="9"/>
        <v>4326802.753</v>
      </c>
    </row>
    <row r="889">
      <c r="A889" s="194">
        <v>41426.0</v>
      </c>
      <c r="B889" s="195">
        <v>0.6</v>
      </c>
      <c r="C889" s="202">
        <f t="shared" si="2"/>
        <v>0.06</v>
      </c>
      <c r="D889" s="108">
        <f t="shared" si="3"/>
        <v>60</v>
      </c>
      <c r="E889" s="203">
        <f>IF(D889&gt;Collectionstorage!$B$11,Collectionstorage!$B$11,D889)</f>
        <v>60</v>
      </c>
      <c r="F889" s="203">
        <f t="shared" si="4"/>
        <v>0.06</v>
      </c>
      <c r="G889" s="203">
        <f t="shared" si="11"/>
        <v>4.32</v>
      </c>
      <c r="H889" s="109">
        <f>F889*(1000*9.81*Collectionstorage!$G$11+Collectionstorage!$G$13*Flowrate!$F$10*1000/(2*0.02)*Pump!$B$5^2+10*1000/2*Pump!$B$5^2+Filtration!$B$6*Pump!$B$5)</f>
        <v>14693.94648</v>
      </c>
      <c r="I889" s="202">
        <f>(F889*(1000*9.81*Collectionstorage!$G$11+Collectionstorage!$G$13*Flowrate!$F$10*1000/(2*0.02)*Pump!$B$5^2+10*1000/2*Pump!$B$5^2+Filtration!$B$6*Pump!$B$5)) / 0.72</f>
        <v>20408.259</v>
      </c>
      <c r="J889" s="204">
        <f t="shared" si="5"/>
        <v>0.3</v>
      </c>
      <c r="K889" s="204">
        <f t="shared" si="6"/>
        <v>600000</v>
      </c>
      <c r="L889" s="204">
        <f t="shared" si="7"/>
        <v>0.6</v>
      </c>
      <c r="M889" s="116">
        <f t="shared" si="8"/>
        <v>12</v>
      </c>
      <c r="N889" s="6">
        <f>'Disinfection '!$B$4*60*60*24</f>
        <v>4320000</v>
      </c>
      <c r="O889" s="6">
        <f>E889/(Pump!$B$6*60)</f>
        <v>0.03600034542</v>
      </c>
      <c r="P889" s="204">
        <f t="shared" si="9"/>
        <v>4340408.259</v>
      </c>
    </row>
    <row r="890">
      <c r="A890" s="194">
        <v>41427.0</v>
      </c>
      <c r="B890" s="195">
        <v>0.0</v>
      </c>
      <c r="C890" s="202">
        <f t="shared" si="2"/>
        <v>0</v>
      </c>
      <c r="D890" s="108">
        <f t="shared" si="3"/>
        <v>0</v>
      </c>
      <c r="E890" s="203">
        <f>IF(D890&gt;Collectionstorage!$B$11,Collectionstorage!$B$11,D890)</f>
        <v>0</v>
      </c>
      <c r="F890" s="203">
        <f t="shared" si="4"/>
        <v>0</v>
      </c>
      <c r="G890" s="203">
        <f t="shared" si="11"/>
        <v>3.79</v>
      </c>
      <c r="H890" s="109">
        <f>F890*(1000*9.81*Collectionstorage!$G$11+Collectionstorage!$G$13*Flowrate!$F$10*1000/(2*0.02)*Pump!$B$5^2+10*1000/2*Pump!$B$5^2+Filtration!$B$6*Pump!$B$5)</f>
        <v>0</v>
      </c>
      <c r="I890" s="202">
        <f>(F890*(1000*9.81*Collectionstorage!$G$11+Collectionstorage!$G$13*Flowrate!$F$10*1000/(2*0.02)*Pump!$B$5^2+10*1000/2*Pump!$B$5^2+Filtration!$B$6*Pump!$B$5)) / 0.72</f>
        <v>0</v>
      </c>
      <c r="J890" s="204">
        <f t="shared" si="5"/>
        <v>0</v>
      </c>
      <c r="K890" s="204">
        <f t="shared" si="6"/>
        <v>0</v>
      </c>
      <c r="L890" s="204">
        <f t="shared" si="7"/>
        <v>0</v>
      </c>
      <c r="M890" s="116">
        <f t="shared" si="8"/>
        <v>0</v>
      </c>
      <c r="N890" s="6">
        <f>'Disinfection '!$B$4*60*60*24</f>
        <v>4320000</v>
      </c>
      <c r="O890" s="6">
        <f>E890/(Pump!$B$6*60)</f>
        <v>0</v>
      </c>
      <c r="P890" s="204">
        <f t="shared" si="9"/>
        <v>4320000</v>
      </c>
    </row>
    <row r="891">
      <c r="A891" s="194">
        <v>41428.0</v>
      </c>
      <c r="B891" s="195">
        <v>0.0</v>
      </c>
      <c r="C891" s="202">
        <f t="shared" si="2"/>
        <v>0</v>
      </c>
      <c r="D891" s="108">
        <f t="shared" si="3"/>
        <v>0</v>
      </c>
      <c r="E891" s="203">
        <f>IF(D891&gt;Collectionstorage!$B$11,Collectionstorage!$B$11,D891)</f>
        <v>0</v>
      </c>
      <c r="F891" s="203">
        <f t="shared" si="4"/>
        <v>0</v>
      </c>
      <c r="G891" s="203">
        <f t="shared" si="11"/>
        <v>3.26</v>
      </c>
      <c r="H891" s="109">
        <f>F891*(1000*9.81*Collectionstorage!$G$11+Collectionstorage!$G$13*Flowrate!$F$10*1000/(2*0.02)*Pump!$B$5^2+10*1000/2*Pump!$B$5^2+Filtration!$B$6*Pump!$B$5)</f>
        <v>0</v>
      </c>
      <c r="I891" s="202">
        <f>(F891*(1000*9.81*Collectionstorage!$G$11+Collectionstorage!$G$13*Flowrate!$F$10*1000/(2*0.02)*Pump!$B$5^2+10*1000/2*Pump!$B$5^2+Filtration!$B$6*Pump!$B$5)) / 0.72</f>
        <v>0</v>
      </c>
      <c r="J891" s="204">
        <f t="shared" si="5"/>
        <v>0</v>
      </c>
      <c r="K891" s="204">
        <f t="shared" si="6"/>
        <v>0</v>
      </c>
      <c r="L891" s="204">
        <f t="shared" si="7"/>
        <v>0</v>
      </c>
      <c r="M891" s="116">
        <f t="shared" si="8"/>
        <v>0</v>
      </c>
      <c r="N891" s="6">
        <f>'Disinfection '!$B$4*60*60*24</f>
        <v>4320000</v>
      </c>
      <c r="O891" s="6">
        <f>E891/(Pump!$B$6*60)</f>
        <v>0</v>
      </c>
      <c r="P891" s="204">
        <f t="shared" si="9"/>
        <v>4320000</v>
      </c>
    </row>
    <row r="892">
      <c r="A892" s="194">
        <v>41429.0</v>
      </c>
      <c r="B892" s="195">
        <v>0.4</v>
      </c>
      <c r="C892" s="202">
        <f t="shared" si="2"/>
        <v>0.04</v>
      </c>
      <c r="D892" s="108">
        <f t="shared" si="3"/>
        <v>40</v>
      </c>
      <c r="E892" s="203">
        <f>IF(D892&gt;Collectionstorage!$B$11,Collectionstorage!$B$11,D892)</f>
        <v>40</v>
      </c>
      <c r="F892" s="203">
        <f t="shared" si="4"/>
        <v>0.04</v>
      </c>
      <c r="G892" s="203">
        <f t="shared" si="11"/>
        <v>2.77</v>
      </c>
      <c r="H892" s="109">
        <f>F892*(1000*9.81*Collectionstorage!$G$11+Collectionstorage!$G$13*Flowrate!$F$10*1000/(2*0.02)*Pump!$B$5^2+10*1000/2*Pump!$B$5^2+Filtration!$B$6*Pump!$B$5)</f>
        <v>9795.964321</v>
      </c>
      <c r="I892" s="202">
        <f>(F892*(1000*9.81*Collectionstorage!$G$11+Collectionstorage!$G$13*Flowrate!$F$10*1000/(2*0.02)*Pump!$B$5^2+10*1000/2*Pump!$B$5^2+Filtration!$B$6*Pump!$B$5)) / 0.72</f>
        <v>13605.506</v>
      </c>
      <c r="J892" s="204">
        <f t="shared" si="5"/>
        <v>0.2</v>
      </c>
      <c r="K892" s="204">
        <f t="shared" si="6"/>
        <v>400000</v>
      </c>
      <c r="L892" s="204">
        <f t="shared" si="7"/>
        <v>0.4</v>
      </c>
      <c r="M892" s="116">
        <f t="shared" si="8"/>
        <v>8</v>
      </c>
      <c r="N892" s="6">
        <f>'Disinfection '!$B$4*60*60*24</f>
        <v>4320000</v>
      </c>
      <c r="O892" s="6">
        <f>E892/(Pump!$B$6*60)</f>
        <v>0.02400023028</v>
      </c>
      <c r="P892" s="204">
        <f t="shared" si="9"/>
        <v>4333605.506</v>
      </c>
    </row>
    <row r="893">
      <c r="A893" s="194">
        <v>41430.0</v>
      </c>
      <c r="B893" s="195">
        <v>0.0</v>
      </c>
      <c r="C893" s="202">
        <f t="shared" si="2"/>
        <v>0</v>
      </c>
      <c r="D893" s="108">
        <f t="shared" si="3"/>
        <v>0</v>
      </c>
      <c r="E893" s="203">
        <f>IF(D893&gt;Collectionstorage!$B$11,Collectionstorage!$B$11,D893)</f>
        <v>0</v>
      </c>
      <c r="F893" s="203">
        <f t="shared" si="4"/>
        <v>0</v>
      </c>
      <c r="G893" s="203">
        <f t="shared" si="11"/>
        <v>2.24</v>
      </c>
      <c r="H893" s="109">
        <f>F893*(1000*9.81*Collectionstorage!$G$11+Collectionstorage!$G$13*Flowrate!$F$10*1000/(2*0.02)*Pump!$B$5^2+10*1000/2*Pump!$B$5^2+Filtration!$B$6*Pump!$B$5)</f>
        <v>0</v>
      </c>
      <c r="I893" s="202">
        <f>(F893*(1000*9.81*Collectionstorage!$G$11+Collectionstorage!$G$13*Flowrate!$F$10*1000/(2*0.02)*Pump!$B$5^2+10*1000/2*Pump!$B$5^2+Filtration!$B$6*Pump!$B$5)) / 0.72</f>
        <v>0</v>
      </c>
      <c r="J893" s="204">
        <f t="shared" si="5"/>
        <v>0</v>
      </c>
      <c r="K893" s="204">
        <f t="shared" si="6"/>
        <v>0</v>
      </c>
      <c r="L893" s="204">
        <f t="shared" si="7"/>
        <v>0</v>
      </c>
      <c r="M893" s="116">
        <f t="shared" si="8"/>
        <v>0</v>
      </c>
      <c r="N893" s="6">
        <f>'Disinfection '!$B$4*60*60*24</f>
        <v>4320000</v>
      </c>
      <c r="O893" s="6">
        <f>E893/(Pump!$B$6*60)</f>
        <v>0</v>
      </c>
      <c r="P893" s="204">
        <f t="shared" si="9"/>
        <v>4320000</v>
      </c>
    </row>
    <row r="894">
      <c r="A894" s="194">
        <v>41431.0</v>
      </c>
      <c r="B894" s="195">
        <v>11.4</v>
      </c>
      <c r="C894" s="202">
        <f t="shared" si="2"/>
        <v>1.14</v>
      </c>
      <c r="D894" s="108">
        <f t="shared" si="3"/>
        <v>1140</v>
      </c>
      <c r="E894" s="203">
        <f>IF(D894&gt;Collectionstorage!$B$11,Collectionstorage!$B$11,D894)</f>
        <v>1140</v>
      </c>
      <c r="F894" s="203">
        <f t="shared" si="4"/>
        <v>1.14</v>
      </c>
      <c r="G894" s="203">
        <f t="shared" si="11"/>
        <v>2.85</v>
      </c>
      <c r="H894" s="109">
        <f>F894*(1000*9.81*Collectionstorage!$G$11+Collectionstorage!$G$13*Flowrate!$F$10*1000/(2*0.02)*Pump!$B$5^2+10*1000/2*Pump!$B$5^2+Filtration!$B$6*Pump!$B$5)</f>
        <v>279184.9831</v>
      </c>
      <c r="I894" s="202">
        <f>(F894*(1000*9.81*Collectionstorage!$G$11+Collectionstorage!$G$13*Flowrate!$F$10*1000/(2*0.02)*Pump!$B$5^2+10*1000/2*Pump!$B$5^2+Filtration!$B$6*Pump!$B$5)) / 0.72</f>
        <v>387756.921</v>
      </c>
      <c r="J894" s="204">
        <f t="shared" si="5"/>
        <v>5.7</v>
      </c>
      <c r="K894" s="204">
        <f t="shared" si="6"/>
        <v>11400000</v>
      </c>
      <c r="L894" s="204">
        <f t="shared" si="7"/>
        <v>11.4</v>
      </c>
      <c r="M894" s="116">
        <f t="shared" si="8"/>
        <v>228</v>
      </c>
      <c r="N894" s="6">
        <f>'Disinfection '!$B$4*60*60*24</f>
        <v>4320000</v>
      </c>
      <c r="O894" s="6">
        <f>E894/(Pump!$B$6*60)</f>
        <v>0.684006563</v>
      </c>
      <c r="P894" s="204">
        <f t="shared" si="9"/>
        <v>4707756.921</v>
      </c>
    </row>
    <row r="895">
      <c r="A895" s="194">
        <v>41432.0</v>
      </c>
      <c r="B895" s="195">
        <v>1.6</v>
      </c>
      <c r="C895" s="202">
        <f t="shared" si="2"/>
        <v>0.16</v>
      </c>
      <c r="D895" s="108">
        <f t="shared" si="3"/>
        <v>160</v>
      </c>
      <c r="E895" s="203">
        <f>IF(D895&gt;Collectionstorage!$B$11,Collectionstorage!$B$11,D895)</f>
        <v>160</v>
      </c>
      <c r="F895" s="203">
        <f t="shared" si="4"/>
        <v>0.16</v>
      </c>
      <c r="G895" s="203">
        <f t="shared" si="11"/>
        <v>2.48</v>
      </c>
      <c r="H895" s="109">
        <f>F895*(1000*9.81*Collectionstorage!$G$11+Collectionstorage!$G$13*Flowrate!$F$10*1000/(2*0.02)*Pump!$B$5^2+10*1000/2*Pump!$B$5^2+Filtration!$B$6*Pump!$B$5)</f>
        <v>39183.85728</v>
      </c>
      <c r="I895" s="202">
        <f>(F895*(1000*9.81*Collectionstorage!$G$11+Collectionstorage!$G$13*Flowrate!$F$10*1000/(2*0.02)*Pump!$B$5^2+10*1000/2*Pump!$B$5^2+Filtration!$B$6*Pump!$B$5)) / 0.72</f>
        <v>54422.024</v>
      </c>
      <c r="J895" s="204">
        <f t="shared" si="5"/>
        <v>0.8</v>
      </c>
      <c r="K895" s="204">
        <f t="shared" si="6"/>
        <v>1600000</v>
      </c>
      <c r="L895" s="204">
        <f t="shared" si="7"/>
        <v>1.6</v>
      </c>
      <c r="M895" s="116">
        <f t="shared" si="8"/>
        <v>32</v>
      </c>
      <c r="N895" s="6">
        <f>'Disinfection '!$B$4*60*60*24</f>
        <v>4320000</v>
      </c>
      <c r="O895" s="6">
        <f>E895/(Pump!$B$6*60)</f>
        <v>0.09600092112</v>
      </c>
      <c r="P895" s="204">
        <f t="shared" si="9"/>
        <v>4374422.024</v>
      </c>
    </row>
    <row r="896">
      <c r="A896" s="194">
        <v>41433.0</v>
      </c>
      <c r="B896" s="195">
        <v>2.8</v>
      </c>
      <c r="C896" s="202">
        <f t="shared" si="2"/>
        <v>0.28</v>
      </c>
      <c r="D896" s="108">
        <f t="shared" si="3"/>
        <v>280</v>
      </c>
      <c r="E896" s="203">
        <f>IF(D896&gt;Collectionstorage!$B$11,Collectionstorage!$B$11,D896)</f>
        <v>280</v>
      </c>
      <c r="F896" s="203">
        <f t="shared" si="4"/>
        <v>0.28</v>
      </c>
      <c r="G896" s="203">
        <f t="shared" si="11"/>
        <v>2.23</v>
      </c>
      <c r="H896" s="109">
        <f>F896*(1000*9.81*Collectionstorage!$G$11+Collectionstorage!$G$13*Flowrate!$F$10*1000/(2*0.02)*Pump!$B$5^2+10*1000/2*Pump!$B$5^2+Filtration!$B$6*Pump!$B$5)</f>
        <v>68571.75025</v>
      </c>
      <c r="I896" s="202">
        <f>(F896*(1000*9.81*Collectionstorage!$G$11+Collectionstorage!$G$13*Flowrate!$F$10*1000/(2*0.02)*Pump!$B$5^2+10*1000/2*Pump!$B$5^2+Filtration!$B$6*Pump!$B$5)) / 0.72</f>
        <v>95238.54201</v>
      </c>
      <c r="J896" s="204">
        <f t="shared" si="5"/>
        <v>1.4</v>
      </c>
      <c r="K896" s="204">
        <f t="shared" si="6"/>
        <v>2800000</v>
      </c>
      <c r="L896" s="204">
        <f t="shared" si="7"/>
        <v>2.8</v>
      </c>
      <c r="M896" s="116">
        <f t="shared" si="8"/>
        <v>56</v>
      </c>
      <c r="N896" s="6">
        <f>'Disinfection '!$B$4*60*60*24</f>
        <v>4320000</v>
      </c>
      <c r="O896" s="6">
        <f>E896/(Pump!$B$6*60)</f>
        <v>0.168001612</v>
      </c>
      <c r="P896" s="204">
        <f t="shared" si="9"/>
        <v>4415238.542</v>
      </c>
    </row>
    <row r="897">
      <c r="A897" s="194">
        <v>41434.0</v>
      </c>
      <c r="B897" s="195">
        <v>0.6</v>
      </c>
      <c r="C897" s="202">
        <f t="shared" si="2"/>
        <v>0.06</v>
      </c>
      <c r="D897" s="108">
        <f t="shared" si="3"/>
        <v>60</v>
      </c>
      <c r="E897" s="203">
        <f>IF(D897&gt;Collectionstorage!$B$11,Collectionstorage!$B$11,D897)</f>
        <v>60</v>
      </c>
      <c r="F897" s="203">
        <f t="shared" si="4"/>
        <v>0.06</v>
      </c>
      <c r="G897" s="203">
        <f t="shared" si="11"/>
        <v>1.76</v>
      </c>
      <c r="H897" s="109">
        <f>F897*(1000*9.81*Collectionstorage!$G$11+Collectionstorage!$G$13*Flowrate!$F$10*1000/(2*0.02)*Pump!$B$5^2+10*1000/2*Pump!$B$5^2+Filtration!$B$6*Pump!$B$5)</f>
        <v>14693.94648</v>
      </c>
      <c r="I897" s="202">
        <f>(F897*(1000*9.81*Collectionstorage!$G$11+Collectionstorage!$G$13*Flowrate!$F$10*1000/(2*0.02)*Pump!$B$5^2+10*1000/2*Pump!$B$5^2+Filtration!$B$6*Pump!$B$5)) / 0.72</f>
        <v>20408.259</v>
      </c>
      <c r="J897" s="204">
        <f t="shared" si="5"/>
        <v>0.3</v>
      </c>
      <c r="K897" s="204">
        <f t="shared" si="6"/>
        <v>600000</v>
      </c>
      <c r="L897" s="204">
        <f t="shared" si="7"/>
        <v>0.6</v>
      </c>
      <c r="M897" s="116">
        <f t="shared" si="8"/>
        <v>12</v>
      </c>
      <c r="N897" s="6">
        <f>'Disinfection '!$B$4*60*60*24</f>
        <v>4320000</v>
      </c>
      <c r="O897" s="6">
        <f>E897/(Pump!$B$6*60)</f>
        <v>0.03600034542</v>
      </c>
      <c r="P897" s="204">
        <f t="shared" si="9"/>
        <v>4340408.259</v>
      </c>
    </row>
    <row r="898">
      <c r="A898" s="194">
        <v>41435.0</v>
      </c>
      <c r="B898" s="195">
        <v>1.2</v>
      </c>
      <c r="C898" s="202">
        <f t="shared" si="2"/>
        <v>0.12</v>
      </c>
      <c r="D898" s="108">
        <f t="shared" si="3"/>
        <v>120</v>
      </c>
      <c r="E898" s="203">
        <f>IF(D898&gt;Collectionstorage!$B$11,Collectionstorage!$B$11,D898)</f>
        <v>120</v>
      </c>
      <c r="F898" s="203">
        <f t="shared" si="4"/>
        <v>0.12</v>
      </c>
      <c r="G898" s="203">
        <f t="shared" si="11"/>
        <v>1.35</v>
      </c>
      <c r="H898" s="109">
        <f>F898*(1000*9.81*Collectionstorage!$G$11+Collectionstorage!$G$13*Flowrate!$F$10*1000/(2*0.02)*Pump!$B$5^2+10*1000/2*Pump!$B$5^2+Filtration!$B$6*Pump!$B$5)</f>
        <v>29387.89296</v>
      </c>
      <c r="I898" s="202">
        <f>(F898*(1000*9.81*Collectionstorage!$G$11+Collectionstorage!$G$13*Flowrate!$F$10*1000/(2*0.02)*Pump!$B$5^2+10*1000/2*Pump!$B$5^2+Filtration!$B$6*Pump!$B$5)) / 0.72</f>
        <v>40816.518</v>
      </c>
      <c r="J898" s="204">
        <f t="shared" si="5"/>
        <v>0.6</v>
      </c>
      <c r="K898" s="204">
        <f t="shared" si="6"/>
        <v>1200000</v>
      </c>
      <c r="L898" s="204">
        <f t="shared" si="7"/>
        <v>1.2</v>
      </c>
      <c r="M898" s="116">
        <f t="shared" si="8"/>
        <v>24</v>
      </c>
      <c r="N898" s="6">
        <f>'Disinfection '!$B$4*60*60*24</f>
        <v>4320000</v>
      </c>
      <c r="O898" s="6">
        <f>E898/(Pump!$B$6*60)</f>
        <v>0.07200069084</v>
      </c>
      <c r="P898" s="204">
        <f t="shared" si="9"/>
        <v>4360816.518</v>
      </c>
    </row>
    <row r="899">
      <c r="A899" s="194">
        <v>41436.0</v>
      </c>
      <c r="B899" s="195">
        <v>19.6</v>
      </c>
      <c r="C899" s="202">
        <f t="shared" si="2"/>
        <v>1.96</v>
      </c>
      <c r="D899" s="108">
        <f t="shared" si="3"/>
        <v>1960</v>
      </c>
      <c r="E899" s="203">
        <f>IF(D899&gt;Collectionstorage!$B$11,Collectionstorage!$B$11,D899)</f>
        <v>1960</v>
      </c>
      <c r="F899" s="203">
        <f t="shared" si="4"/>
        <v>1.96</v>
      </c>
      <c r="G899" s="203">
        <f t="shared" si="11"/>
        <v>2.78</v>
      </c>
      <c r="H899" s="109">
        <f>F899*(1000*9.81*Collectionstorage!$G$11+Collectionstorage!$G$13*Flowrate!$F$10*1000/(2*0.02)*Pump!$B$5^2+10*1000/2*Pump!$B$5^2+Filtration!$B$6*Pump!$B$5)</f>
        <v>480002.2517</v>
      </c>
      <c r="I899" s="202">
        <f>(F899*(1000*9.81*Collectionstorage!$G$11+Collectionstorage!$G$13*Flowrate!$F$10*1000/(2*0.02)*Pump!$B$5^2+10*1000/2*Pump!$B$5^2+Filtration!$B$6*Pump!$B$5)) / 0.72</f>
        <v>666669.794</v>
      </c>
      <c r="J899" s="204">
        <f t="shared" si="5"/>
        <v>9.8</v>
      </c>
      <c r="K899" s="204">
        <f t="shared" si="6"/>
        <v>19600000</v>
      </c>
      <c r="L899" s="204">
        <f t="shared" si="7"/>
        <v>19.6</v>
      </c>
      <c r="M899" s="116">
        <f t="shared" si="8"/>
        <v>392</v>
      </c>
      <c r="N899" s="6">
        <f>'Disinfection '!$B$4*60*60*24</f>
        <v>4320000</v>
      </c>
      <c r="O899" s="6">
        <f>E899/(Pump!$B$6*60)</f>
        <v>1.176011284</v>
      </c>
      <c r="P899" s="204">
        <f t="shared" si="9"/>
        <v>4986669.794</v>
      </c>
    </row>
    <row r="900">
      <c r="A900" s="194">
        <v>41437.0</v>
      </c>
      <c r="B900" s="195">
        <v>7.4</v>
      </c>
      <c r="C900" s="202">
        <f t="shared" si="2"/>
        <v>0.74</v>
      </c>
      <c r="D900" s="108">
        <f t="shared" si="3"/>
        <v>740</v>
      </c>
      <c r="E900" s="203">
        <f>IF(D900&gt;Collectionstorage!$B$11,Collectionstorage!$B$11,D900)</f>
        <v>740</v>
      </c>
      <c r="F900" s="203">
        <f t="shared" si="4"/>
        <v>0.74</v>
      </c>
      <c r="G900" s="203">
        <f t="shared" si="11"/>
        <v>2.99</v>
      </c>
      <c r="H900" s="109">
        <f>F900*(1000*9.81*Collectionstorage!$G$11+Collectionstorage!$G$13*Flowrate!$F$10*1000/(2*0.02)*Pump!$B$5^2+10*1000/2*Pump!$B$5^2+Filtration!$B$6*Pump!$B$5)</f>
        <v>181225.3399</v>
      </c>
      <c r="I900" s="202">
        <f>(F900*(1000*9.81*Collectionstorage!$G$11+Collectionstorage!$G$13*Flowrate!$F$10*1000/(2*0.02)*Pump!$B$5^2+10*1000/2*Pump!$B$5^2+Filtration!$B$6*Pump!$B$5)) / 0.72</f>
        <v>251701.861</v>
      </c>
      <c r="J900" s="204">
        <f t="shared" si="5"/>
        <v>3.7</v>
      </c>
      <c r="K900" s="204">
        <f t="shared" si="6"/>
        <v>7400000</v>
      </c>
      <c r="L900" s="204">
        <f t="shared" si="7"/>
        <v>7.4</v>
      </c>
      <c r="M900" s="116">
        <f t="shared" si="8"/>
        <v>148</v>
      </c>
      <c r="N900" s="6">
        <f>'Disinfection '!$B$4*60*60*24</f>
        <v>4320000</v>
      </c>
      <c r="O900" s="6">
        <f>E900/(Pump!$B$6*60)</f>
        <v>0.4440042602</v>
      </c>
      <c r="P900" s="204">
        <f t="shared" si="9"/>
        <v>4571701.861</v>
      </c>
    </row>
    <row r="901">
      <c r="A901" s="194">
        <v>41438.0</v>
      </c>
      <c r="B901" s="195">
        <v>0.2</v>
      </c>
      <c r="C901" s="202">
        <f t="shared" si="2"/>
        <v>0.02</v>
      </c>
      <c r="D901" s="108">
        <f t="shared" si="3"/>
        <v>20</v>
      </c>
      <c r="E901" s="203">
        <f>IF(D901&gt;Collectionstorage!$B$11,Collectionstorage!$B$11,D901)</f>
        <v>20</v>
      </c>
      <c r="F901" s="203">
        <f t="shared" si="4"/>
        <v>0.02</v>
      </c>
      <c r="G901" s="203">
        <f t="shared" si="11"/>
        <v>2.48</v>
      </c>
      <c r="H901" s="109">
        <f>F901*(1000*9.81*Collectionstorage!$G$11+Collectionstorage!$G$13*Flowrate!$F$10*1000/(2*0.02)*Pump!$B$5^2+10*1000/2*Pump!$B$5^2+Filtration!$B$6*Pump!$B$5)</f>
        <v>4897.98216</v>
      </c>
      <c r="I901" s="202">
        <f>(F901*(1000*9.81*Collectionstorage!$G$11+Collectionstorage!$G$13*Flowrate!$F$10*1000/(2*0.02)*Pump!$B$5^2+10*1000/2*Pump!$B$5^2+Filtration!$B$6*Pump!$B$5)) / 0.72</f>
        <v>6802.753001</v>
      </c>
      <c r="J901" s="204">
        <f t="shared" si="5"/>
        <v>0.1</v>
      </c>
      <c r="K901" s="204">
        <f t="shared" si="6"/>
        <v>200000</v>
      </c>
      <c r="L901" s="204">
        <f t="shared" si="7"/>
        <v>0.2</v>
      </c>
      <c r="M901" s="116">
        <f t="shared" si="8"/>
        <v>4</v>
      </c>
      <c r="N901" s="6">
        <f>'Disinfection '!$B$4*60*60*24</f>
        <v>4320000</v>
      </c>
      <c r="O901" s="6">
        <f>E901/(Pump!$B$6*60)</f>
        <v>0.01200011514</v>
      </c>
      <c r="P901" s="204">
        <f t="shared" si="9"/>
        <v>4326802.753</v>
      </c>
    </row>
    <row r="902">
      <c r="A902" s="194">
        <v>41439.0</v>
      </c>
      <c r="B902" s="195">
        <v>0.0</v>
      </c>
      <c r="C902" s="202">
        <f t="shared" si="2"/>
        <v>0</v>
      </c>
      <c r="D902" s="108">
        <f t="shared" si="3"/>
        <v>0</v>
      </c>
      <c r="E902" s="203">
        <f>IF(D902&gt;Collectionstorage!$B$11,Collectionstorage!$B$11,D902)</f>
        <v>0</v>
      </c>
      <c r="F902" s="203">
        <f t="shared" si="4"/>
        <v>0</v>
      </c>
      <c r="G902" s="203">
        <f t="shared" si="11"/>
        <v>1.95</v>
      </c>
      <c r="H902" s="109">
        <f>F902*(1000*9.81*Collectionstorage!$G$11+Collectionstorage!$G$13*Flowrate!$F$10*1000/(2*0.02)*Pump!$B$5^2+10*1000/2*Pump!$B$5^2+Filtration!$B$6*Pump!$B$5)</f>
        <v>0</v>
      </c>
      <c r="I902" s="202">
        <f>(F902*(1000*9.81*Collectionstorage!$G$11+Collectionstorage!$G$13*Flowrate!$F$10*1000/(2*0.02)*Pump!$B$5^2+10*1000/2*Pump!$B$5^2+Filtration!$B$6*Pump!$B$5)) / 0.72</f>
        <v>0</v>
      </c>
      <c r="J902" s="204">
        <f t="shared" si="5"/>
        <v>0</v>
      </c>
      <c r="K902" s="204">
        <f t="shared" si="6"/>
        <v>0</v>
      </c>
      <c r="L902" s="204">
        <f t="shared" si="7"/>
        <v>0</v>
      </c>
      <c r="M902" s="116">
        <f t="shared" si="8"/>
        <v>0</v>
      </c>
      <c r="N902" s="6">
        <f>'Disinfection '!$B$4*60*60*24</f>
        <v>4320000</v>
      </c>
      <c r="O902" s="6">
        <f>E902/(Pump!$B$6*60)</f>
        <v>0</v>
      </c>
      <c r="P902" s="204">
        <f t="shared" si="9"/>
        <v>4320000</v>
      </c>
    </row>
    <row r="903">
      <c r="A903" s="194">
        <v>41440.0</v>
      </c>
      <c r="B903" s="195">
        <v>1.2</v>
      </c>
      <c r="C903" s="202">
        <f t="shared" si="2"/>
        <v>0.12</v>
      </c>
      <c r="D903" s="108">
        <f t="shared" si="3"/>
        <v>120</v>
      </c>
      <c r="E903" s="203">
        <f>IF(D903&gt;Collectionstorage!$B$11,Collectionstorage!$B$11,D903)</f>
        <v>120</v>
      </c>
      <c r="F903" s="203">
        <f t="shared" si="4"/>
        <v>0.12</v>
      </c>
      <c r="G903" s="203">
        <f t="shared" si="11"/>
        <v>1.54</v>
      </c>
      <c r="H903" s="109">
        <f>F903*(1000*9.81*Collectionstorage!$G$11+Collectionstorage!$G$13*Flowrate!$F$10*1000/(2*0.02)*Pump!$B$5^2+10*1000/2*Pump!$B$5^2+Filtration!$B$6*Pump!$B$5)</f>
        <v>29387.89296</v>
      </c>
      <c r="I903" s="202">
        <f>(F903*(1000*9.81*Collectionstorage!$G$11+Collectionstorage!$G$13*Flowrate!$F$10*1000/(2*0.02)*Pump!$B$5^2+10*1000/2*Pump!$B$5^2+Filtration!$B$6*Pump!$B$5)) / 0.72</f>
        <v>40816.518</v>
      </c>
      <c r="J903" s="204">
        <f t="shared" si="5"/>
        <v>0.6</v>
      </c>
      <c r="K903" s="204">
        <f t="shared" si="6"/>
        <v>1200000</v>
      </c>
      <c r="L903" s="204">
        <f t="shared" si="7"/>
        <v>1.2</v>
      </c>
      <c r="M903" s="116">
        <f t="shared" si="8"/>
        <v>24</v>
      </c>
      <c r="N903" s="6">
        <f>'Disinfection '!$B$4*60*60*24</f>
        <v>4320000</v>
      </c>
      <c r="O903" s="6">
        <f>E903/(Pump!$B$6*60)</f>
        <v>0.07200069084</v>
      </c>
      <c r="P903" s="204">
        <f t="shared" si="9"/>
        <v>4360816.518</v>
      </c>
    </row>
    <row r="904">
      <c r="A904" s="194">
        <v>41441.0</v>
      </c>
      <c r="B904" s="195">
        <v>0.4</v>
      </c>
      <c r="C904" s="202">
        <f t="shared" si="2"/>
        <v>0.04</v>
      </c>
      <c r="D904" s="108">
        <f t="shared" si="3"/>
        <v>40</v>
      </c>
      <c r="E904" s="203">
        <f>IF(D904&gt;Collectionstorage!$B$11,Collectionstorage!$B$11,D904)</f>
        <v>40</v>
      </c>
      <c r="F904" s="203">
        <f t="shared" si="4"/>
        <v>0.04</v>
      </c>
      <c r="G904" s="203">
        <f t="shared" si="11"/>
        <v>1.05</v>
      </c>
      <c r="H904" s="109">
        <f>F904*(1000*9.81*Collectionstorage!$G$11+Collectionstorage!$G$13*Flowrate!$F$10*1000/(2*0.02)*Pump!$B$5^2+10*1000/2*Pump!$B$5^2+Filtration!$B$6*Pump!$B$5)</f>
        <v>9795.964321</v>
      </c>
      <c r="I904" s="202">
        <f>(F904*(1000*9.81*Collectionstorage!$G$11+Collectionstorage!$G$13*Flowrate!$F$10*1000/(2*0.02)*Pump!$B$5^2+10*1000/2*Pump!$B$5^2+Filtration!$B$6*Pump!$B$5)) / 0.72</f>
        <v>13605.506</v>
      </c>
      <c r="J904" s="204">
        <f t="shared" si="5"/>
        <v>0.2</v>
      </c>
      <c r="K904" s="204">
        <f t="shared" si="6"/>
        <v>400000</v>
      </c>
      <c r="L904" s="204">
        <f t="shared" si="7"/>
        <v>0.4</v>
      </c>
      <c r="M904" s="116">
        <f t="shared" si="8"/>
        <v>8</v>
      </c>
      <c r="N904" s="6">
        <f>'Disinfection '!$B$4*60*60*24</f>
        <v>4320000</v>
      </c>
      <c r="O904" s="6">
        <f>E904/(Pump!$B$6*60)</f>
        <v>0.02400023028</v>
      </c>
      <c r="P904" s="204">
        <f t="shared" si="9"/>
        <v>4333605.506</v>
      </c>
    </row>
    <row r="905">
      <c r="A905" s="194">
        <v>41442.0</v>
      </c>
      <c r="B905" s="195">
        <v>2.4</v>
      </c>
      <c r="C905" s="202">
        <f t="shared" si="2"/>
        <v>0.24</v>
      </c>
      <c r="D905" s="108">
        <f t="shared" si="3"/>
        <v>240</v>
      </c>
      <c r="E905" s="203">
        <f>IF(D905&gt;Collectionstorage!$B$11,Collectionstorage!$B$11,D905)</f>
        <v>240</v>
      </c>
      <c r="F905" s="203">
        <f t="shared" si="4"/>
        <v>0.24</v>
      </c>
      <c r="G905" s="203">
        <f t="shared" si="11"/>
        <v>0.76</v>
      </c>
      <c r="H905" s="109">
        <f>F905*(1000*9.81*Collectionstorage!$G$11+Collectionstorage!$G$13*Flowrate!$F$10*1000/(2*0.02)*Pump!$B$5^2+10*1000/2*Pump!$B$5^2+Filtration!$B$6*Pump!$B$5)</f>
        <v>58775.78592</v>
      </c>
      <c r="I905" s="202">
        <f>(F905*(1000*9.81*Collectionstorage!$G$11+Collectionstorage!$G$13*Flowrate!$F$10*1000/(2*0.02)*Pump!$B$5^2+10*1000/2*Pump!$B$5^2+Filtration!$B$6*Pump!$B$5)) / 0.72</f>
        <v>81633.03601</v>
      </c>
      <c r="J905" s="204">
        <f t="shared" si="5"/>
        <v>1.2</v>
      </c>
      <c r="K905" s="204">
        <f t="shared" si="6"/>
        <v>2400000</v>
      </c>
      <c r="L905" s="204">
        <f t="shared" si="7"/>
        <v>2.4</v>
      </c>
      <c r="M905" s="116">
        <f t="shared" si="8"/>
        <v>48</v>
      </c>
      <c r="N905" s="6">
        <f>'Disinfection '!$B$4*60*60*24</f>
        <v>4320000</v>
      </c>
      <c r="O905" s="6">
        <f>E905/(Pump!$B$6*60)</f>
        <v>0.1440013817</v>
      </c>
      <c r="P905" s="204">
        <f t="shared" si="9"/>
        <v>4401633.036</v>
      </c>
    </row>
    <row r="906">
      <c r="A906" s="194">
        <v>41443.0</v>
      </c>
      <c r="B906" s="195">
        <v>1.8</v>
      </c>
      <c r="C906" s="202">
        <f t="shared" si="2"/>
        <v>0.18</v>
      </c>
      <c r="D906" s="108">
        <f t="shared" si="3"/>
        <v>180</v>
      </c>
      <c r="E906" s="203">
        <f>IF(D906&gt;Collectionstorage!$B$11,Collectionstorage!$B$11,D906)</f>
        <v>180</v>
      </c>
      <c r="F906" s="203">
        <f t="shared" si="4"/>
        <v>0.18</v>
      </c>
      <c r="G906" s="203">
        <f t="shared" si="11"/>
        <v>0.41</v>
      </c>
      <c r="H906" s="109">
        <f>F906*(1000*9.81*Collectionstorage!$G$11+Collectionstorage!$G$13*Flowrate!$F$10*1000/(2*0.02)*Pump!$B$5^2+10*1000/2*Pump!$B$5^2+Filtration!$B$6*Pump!$B$5)</f>
        <v>44081.83944</v>
      </c>
      <c r="I906" s="202">
        <f>(F906*(1000*9.81*Collectionstorage!$G$11+Collectionstorage!$G$13*Flowrate!$F$10*1000/(2*0.02)*Pump!$B$5^2+10*1000/2*Pump!$B$5^2+Filtration!$B$6*Pump!$B$5)) / 0.72</f>
        <v>61224.777</v>
      </c>
      <c r="J906" s="204">
        <f t="shared" si="5"/>
        <v>0.9</v>
      </c>
      <c r="K906" s="204">
        <f t="shared" si="6"/>
        <v>1800000</v>
      </c>
      <c r="L906" s="204">
        <f t="shared" si="7"/>
        <v>1.8</v>
      </c>
      <c r="M906" s="116">
        <f t="shared" si="8"/>
        <v>36</v>
      </c>
      <c r="N906" s="6">
        <f>'Disinfection '!$B$4*60*60*24</f>
        <v>4320000</v>
      </c>
      <c r="O906" s="6">
        <f>E906/(Pump!$B$6*60)</f>
        <v>0.1080010363</v>
      </c>
      <c r="P906" s="204">
        <f t="shared" si="9"/>
        <v>4381224.777</v>
      </c>
    </row>
    <row r="907">
      <c r="A907" s="194">
        <v>41444.0</v>
      </c>
      <c r="B907" s="195">
        <v>6.8</v>
      </c>
      <c r="C907" s="202">
        <f t="shared" si="2"/>
        <v>0.68</v>
      </c>
      <c r="D907" s="108">
        <f t="shared" si="3"/>
        <v>680</v>
      </c>
      <c r="E907" s="203">
        <f>IF(D907&gt;Collectionstorage!$B$11,Collectionstorage!$B$11,D907)</f>
        <v>680</v>
      </c>
      <c r="F907" s="203">
        <f t="shared" si="4"/>
        <v>0.68</v>
      </c>
      <c r="G907" s="203">
        <f t="shared" si="11"/>
        <v>0.56</v>
      </c>
      <c r="H907" s="109">
        <f>F907*(1000*9.81*Collectionstorage!$G$11+Collectionstorage!$G$13*Flowrate!$F$10*1000/(2*0.02)*Pump!$B$5^2+10*1000/2*Pump!$B$5^2+Filtration!$B$6*Pump!$B$5)</f>
        <v>166531.3935</v>
      </c>
      <c r="I907" s="202">
        <f>(F907*(1000*9.81*Collectionstorage!$G$11+Collectionstorage!$G$13*Flowrate!$F$10*1000/(2*0.02)*Pump!$B$5^2+10*1000/2*Pump!$B$5^2+Filtration!$B$6*Pump!$B$5)) / 0.72</f>
        <v>231293.602</v>
      </c>
      <c r="J907" s="204">
        <f t="shared" si="5"/>
        <v>3.4</v>
      </c>
      <c r="K907" s="204">
        <f t="shared" si="6"/>
        <v>6800000</v>
      </c>
      <c r="L907" s="204">
        <f t="shared" si="7"/>
        <v>6.8</v>
      </c>
      <c r="M907" s="116">
        <f t="shared" si="8"/>
        <v>136</v>
      </c>
      <c r="N907" s="6">
        <f>'Disinfection '!$B$4*60*60*24</f>
        <v>4320000</v>
      </c>
      <c r="O907" s="6">
        <f>E907/(Pump!$B$6*60)</f>
        <v>0.4080039148</v>
      </c>
      <c r="P907" s="204">
        <f t="shared" si="9"/>
        <v>4551293.602</v>
      </c>
    </row>
    <row r="908">
      <c r="A908" s="194">
        <v>41445.0</v>
      </c>
      <c r="B908" s="195">
        <v>5.4</v>
      </c>
      <c r="C908" s="202">
        <f t="shared" si="2"/>
        <v>0.54</v>
      </c>
      <c r="D908" s="108">
        <f t="shared" si="3"/>
        <v>540</v>
      </c>
      <c r="E908" s="203">
        <f>IF(D908&gt;Collectionstorage!$B$11,Collectionstorage!$B$11,D908)</f>
        <v>540</v>
      </c>
      <c r="F908" s="203">
        <f t="shared" si="4"/>
        <v>0.54</v>
      </c>
      <c r="G908" s="203">
        <f t="shared" si="11"/>
        <v>0.57</v>
      </c>
      <c r="H908" s="109">
        <f>F908*(1000*9.81*Collectionstorage!$G$11+Collectionstorage!$G$13*Flowrate!$F$10*1000/(2*0.02)*Pump!$B$5^2+10*1000/2*Pump!$B$5^2+Filtration!$B$6*Pump!$B$5)</f>
        <v>132245.5183</v>
      </c>
      <c r="I908" s="202">
        <f>(F908*(1000*9.81*Collectionstorage!$G$11+Collectionstorage!$G$13*Flowrate!$F$10*1000/(2*0.02)*Pump!$B$5^2+10*1000/2*Pump!$B$5^2+Filtration!$B$6*Pump!$B$5)) / 0.72</f>
        <v>183674.331</v>
      </c>
      <c r="J908" s="204">
        <f t="shared" si="5"/>
        <v>2.7</v>
      </c>
      <c r="K908" s="204">
        <f t="shared" si="6"/>
        <v>5400000</v>
      </c>
      <c r="L908" s="204">
        <f t="shared" si="7"/>
        <v>5.4</v>
      </c>
      <c r="M908" s="116">
        <f t="shared" si="8"/>
        <v>108</v>
      </c>
      <c r="N908" s="6">
        <f>'Disinfection '!$B$4*60*60*24</f>
        <v>4320000</v>
      </c>
      <c r="O908" s="6">
        <f>E908/(Pump!$B$6*60)</f>
        <v>0.3240031088</v>
      </c>
      <c r="P908" s="204">
        <f t="shared" si="9"/>
        <v>4503674.331</v>
      </c>
    </row>
    <row r="909">
      <c r="A909" s="194">
        <v>41446.0</v>
      </c>
      <c r="B909" s="195">
        <v>0.0</v>
      </c>
      <c r="C909" s="202">
        <f t="shared" si="2"/>
        <v>0</v>
      </c>
      <c r="D909" s="108">
        <f t="shared" si="3"/>
        <v>0</v>
      </c>
      <c r="E909" s="203">
        <f>IF(D909&gt;Collectionstorage!$B$11,Collectionstorage!$B$11,D909)</f>
        <v>0</v>
      </c>
      <c r="F909" s="203">
        <f t="shared" si="4"/>
        <v>0</v>
      </c>
      <c r="G909" s="203">
        <f t="shared" si="11"/>
        <v>0.04</v>
      </c>
      <c r="H909" s="109">
        <f>F909*(1000*9.81*Collectionstorage!$G$11+Collectionstorage!$G$13*Flowrate!$F$10*1000/(2*0.02)*Pump!$B$5^2+10*1000/2*Pump!$B$5^2+Filtration!$B$6*Pump!$B$5)</f>
        <v>0</v>
      </c>
      <c r="I909" s="202">
        <f>(F909*(1000*9.81*Collectionstorage!$G$11+Collectionstorage!$G$13*Flowrate!$F$10*1000/(2*0.02)*Pump!$B$5^2+10*1000/2*Pump!$B$5^2+Filtration!$B$6*Pump!$B$5)) / 0.72</f>
        <v>0</v>
      </c>
      <c r="J909" s="204">
        <f t="shared" si="5"/>
        <v>0</v>
      </c>
      <c r="K909" s="204">
        <f t="shared" si="6"/>
        <v>0</v>
      </c>
      <c r="L909" s="204">
        <f t="shared" si="7"/>
        <v>0</v>
      </c>
      <c r="M909" s="116">
        <f t="shared" si="8"/>
        <v>0</v>
      </c>
      <c r="N909" s="6">
        <f>'Disinfection '!$B$4*60*60*24</f>
        <v>4320000</v>
      </c>
      <c r="O909" s="6">
        <f>E909/(Pump!$B$6*60)</f>
        <v>0</v>
      </c>
      <c r="P909" s="204">
        <f t="shared" si="9"/>
        <v>4320000</v>
      </c>
    </row>
    <row r="910">
      <c r="A910" s="194">
        <v>41447.0</v>
      </c>
      <c r="B910" s="195">
        <v>0.0</v>
      </c>
      <c r="C910" s="202">
        <f t="shared" si="2"/>
        <v>0</v>
      </c>
      <c r="D910" s="108">
        <f t="shared" si="3"/>
        <v>0</v>
      </c>
      <c r="E910" s="203">
        <f>IF(D910&gt;Collectionstorage!$B$11,Collectionstorage!$B$11,D910)</f>
        <v>0</v>
      </c>
      <c r="F910" s="203">
        <f t="shared" si="4"/>
        <v>0</v>
      </c>
      <c r="G910" s="203">
        <f t="shared" si="11"/>
        <v>0</v>
      </c>
      <c r="H910" s="109">
        <f>F910*(1000*9.81*Collectionstorage!$G$11+Collectionstorage!$G$13*Flowrate!$F$10*1000/(2*0.02)*Pump!$B$5^2+10*1000/2*Pump!$B$5^2+Filtration!$B$6*Pump!$B$5)</f>
        <v>0</v>
      </c>
      <c r="I910" s="202">
        <f>(F910*(1000*9.81*Collectionstorage!$G$11+Collectionstorage!$G$13*Flowrate!$F$10*1000/(2*0.02)*Pump!$B$5^2+10*1000/2*Pump!$B$5^2+Filtration!$B$6*Pump!$B$5)) / 0.72</f>
        <v>0</v>
      </c>
      <c r="J910" s="204">
        <f t="shared" si="5"/>
        <v>0</v>
      </c>
      <c r="K910" s="204">
        <f t="shared" si="6"/>
        <v>0</v>
      </c>
      <c r="L910" s="204">
        <f t="shared" si="7"/>
        <v>0</v>
      </c>
      <c r="M910" s="116">
        <f t="shared" si="8"/>
        <v>0</v>
      </c>
      <c r="N910" s="6">
        <f>'Disinfection '!$B$4*60*60*24</f>
        <v>4320000</v>
      </c>
      <c r="O910" s="6">
        <f>E910/(Pump!$B$6*60)</f>
        <v>0</v>
      </c>
      <c r="P910" s="204">
        <f t="shared" si="9"/>
        <v>4320000</v>
      </c>
    </row>
    <row r="911">
      <c r="A911" s="194">
        <v>41448.0</v>
      </c>
      <c r="B911" s="195">
        <v>0.8</v>
      </c>
      <c r="C911" s="202">
        <f t="shared" si="2"/>
        <v>0.08</v>
      </c>
      <c r="D911" s="108">
        <f t="shared" si="3"/>
        <v>80</v>
      </c>
      <c r="E911" s="203">
        <f>IF(D911&gt;Collectionstorage!$B$11,Collectionstorage!$B$11,D911)</f>
        <v>80</v>
      </c>
      <c r="F911" s="203">
        <f t="shared" si="4"/>
        <v>0.08</v>
      </c>
      <c r="G911" s="203">
        <f t="shared" si="11"/>
        <v>0</v>
      </c>
      <c r="H911" s="109">
        <f>F911*(1000*9.81*Collectionstorage!$G$11+Collectionstorage!$G$13*Flowrate!$F$10*1000/(2*0.02)*Pump!$B$5^2+10*1000/2*Pump!$B$5^2+Filtration!$B$6*Pump!$B$5)</f>
        <v>19591.92864</v>
      </c>
      <c r="I911" s="202">
        <f>(F911*(1000*9.81*Collectionstorage!$G$11+Collectionstorage!$G$13*Flowrate!$F$10*1000/(2*0.02)*Pump!$B$5^2+10*1000/2*Pump!$B$5^2+Filtration!$B$6*Pump!$B$5)) / 0.72</f>
        <v>27211.012</v>
      </c>
      <c r="J911" s="204">
        <f t="shared" si="5"/>
        <v>0.4</v>
      </c>
      <c r="K911" s="204">
        <f t="shared" si="6"/>
        <v>800000</v>
      </c>
      <c r="L911" s="204">
        <f t="shared" si="7"/>
        <v>0.8</v>
      </c>
      <c r="M911" s="116">
        <f t="shared" si="8"/>
        <v>16</v>
      </c>
      <c r="N911" s="6">
        <f>'Disinfection '!$B$4*60*60*24</f>
        <v>4320000</v>
      </c>
      <c r="O911" s="6">
        <f>E911/(Pump!$B$6*60)</f>
        <v>0.04800046056</v>
      </c>
      <c r="P911" s="204">
        <f t="shared" si="9"/>
        <v>4347211.012</v>
      </c>
    </row>
    <row r="912">
      <c r="A912" s="194">
        <v>41449.0</v>
      </c>
      <c r="B912" s="195">
        <v>7.0</v>
      </c>
      <c r="C912" s="202">
        <f t="shared" si="2"/>
        <v>0.7</v>
      </c>
      <c r="D912" s="108">
        <f t="shared" si="3"/>
        <v>700</v>
      </c>
      <c r="E912" s="203">
        <f>IF(D912&gt;Collectionstorage!$B$11,Collectionstorage!$B$11,D912)</f>
        <v>700</v>
      </c>
      <c r="F912" s="203">
        <f t="shared" si="4"/>
        <v>0.7</v>
      </c>
      <c r="G912" s="203">
        <f t="shared" si="11"/>
        <v>0.17</v>
      </c>
      <c r="H912" s="109">
        <f>F912*(1000*9.81*Collectionstorage!$G$11+Collectionstorage!$G$13*Flowrate!$F$10*1000/(2*0.02)*Pump!$B$5^2+10*1000/2*Pump!$B$5^2+Filtration!$B$6*Pump!$B$5)</f>
        <v>171429.3756</v>
      </c>
      <c r="I912" s="202">
        <f>(F912*(1000*9.81*Collectionstorage!$G$11+Collectionstorage!$G$13*Flowrate!$F$10*1000/(2*0.02)*Pump!$B$5^2+10*1000/2*Pump!$B$5^2+Filtration!$B$6*Pump!$B$5)) / 0.72</f>
        <v>238096.355</v>
      </c>
      <c r="J912" s="204">
        <f t="shared" si="5"/>
        <v>3.5</v>
      </c>
      <c r="K912" s="204">
        <f t="shared" si="6"/>
        <v>7000000</v>
      </c>
      <c r="L912" s="204">
        <f t="shared" si="7"/>
        <v>7</v>
      </c>
      <c r="M912" s="116">
        <f t="shared" si="8"/>
        <v>140</v>
      </c>
      <c r="N912" s="6">
        <f>'Disinfection '!$B$4*60*60*24</f>
        <v>4320000</v>
      </c>
      <c r="O912" s="6">
        <f>E912/(Pump!$B$6*60)</f>
        <v>0.4200040299</v>
      </c>
      <c r="P912" s="204">
        <f t="shared" si="9"/>
        <v>4558096.355</v>
      </c>
    </row>
    <row r="913">
      <c r="A913" s="194">
        <v>41450.0</v>
      </c>
      <c r="B913" s="195">
        <v>0.0</v>
      </c>
      <c r="C913" s="202">
        <f t="shared" si="2"/>
        <v>0</v>
      </c>
      <c r="D913" s="108">
        <f t="shared" si="3"/>
        <v>0</v>
      </c>
      <c r="E913" s="203">
        <f>IF(D913&gt;Collectionstorage!$B$11,Collectionstorage!$B$11,D913)</f>
        <v>0</v>
      </c>
      <c r="F913" s="203">
        <f t="shared" si="4"/>
        <v>0</v>
      </c>
      <c r="G913" s="203">
        <f t="shared" si="11"/>
        <v>0</v>
      </c>
      <c r="H913" s="109">
        <f>F913*(1000*9.81*Collectionstorage!$G$11+Collectionstorage!$G$13*Flowrate!$F$10*1000/(2*0.02)*Pump!$B$5^2+10*1000/2*Pump!$B$5^2+Filtration!$B$6*Pump!$B$5)</f>
        <v>0</v>
      </c>
      <c r="I913" s="202">
        <f>(F913*(1000*9.81*Collectionstorage!$G$11+Collectionstorage!$G$13*Flowrate!$F$10*1000/(2*0.02)*Pump!$B$5^2+10*1000/2*Pump!$B$5^2+Filtration!$B$6*Pump!$B$5)) / 0.72</f>
        <v>0</v>
      </c>
      <c r="J913" s="204">
        <f t="shared" si="5"/>
        <v>0</v>
      </c>
      <c r="K913" s="204">
        <f t="shared" si="6"/>
        <v>0</v>
      </c>
      <c r="L913" s="204">
        <f t="shared" si="7"/>
        <v>0</v>
      </c>
      <c r="M913" s="116">
        <f t="shared" si="8"/>
        <v>0</v>
      </c>
      <c r="N913" s="6">
        <f>'Disinfection '!$B$4*60*60*24</f>
        <v>4320000</v>
      </c>
      <c r="O913" s="6">
        <f>E913/(Pump!$B$6*60)</f>
        <v>0</v>
      </c>
      <c r="P913" s="204">
        <f t="shared" si="9"/>
        <v>4320000</v>
      </c>
    </row>
    <row r="914">
      <c r="A914" s="194">
        <v>41451.0</v>
      </c>
      <c r="B914" s="195">
        <v>1.4</v>
      </c>
      <c r="C914" s="202">
        <f t="shared" si="2"/>
        <v>0.14</v>
      </c>
      <c r="D914" s="108">
        <f t="shared" si="3"/>
        <v>140</v>
      </c>
      <c r="E914" s="203">
        <f>IF(D914&gt;Collectionstorage!$B$11,Collectionstorage!$B$11,D914)</f>
        <v>140</v>
      </c>
      <c r="F914" s="203">
        <f t="shared" si="4"/>
        <v>0.14</v>
      </c>
      <c r="G914" s="203">
        <f t="shared" si="11"/>
        <v>0</v>
      </c>
      <c r="H914" s="109">
        <f>F914*(1000*9.81*Collectionstorage!$G$11+Collectionstorage!$G$13*Flowrate!$F$10*1000/(2*0.02)*Pump!$B$5^2+10*1000/2*Pump!$B$5^2+Filtration!$B$6*Pump!$B$5)</f>
        <v>34285.87512</v>
      </c>
      <c r="I914" s="202">
        <f>(F914*(1000*9.81*Collectionstorage!$G$11+Collectionstorage!$G$13*Flowrate!$F$10*1000/(2*0.02)*Pump!$B$5^2+10*1000/2*Pump!$B$5^2+Filtration!$B$6*Pump!$B$5)) / 0.72</f>
        <v>47619.271</v>
      </c>
      <c r="J914" s="204">
        <f t="shared" si="5"/>
        <v>0.7</v>
      </c>
      <c r="K914" s="204">
        <f t="shared" si="6"/>
        <v>1400000</v>
      </c>
      <c r="L914" s="204">
        <f t="shared" si="7"/>
        <v>1.4</v>
      </c>
      <c r="M914" s="116">
        <f t="shared" si="8"/>
        <v>28</v>
      </c>
      <c r="N914" s="6">
        <f>'Disinfection '!$B$4*60*60*24</f>
        <v>4320000</v>
      </c>
      <c r="O914" s="6">
        <f>E914/(Pump!$B$6*60)</f>
        <v>0.08400080598</v>
      </c>
      <c r="P914" s="204">
        <f t="shared" si="9"/>
        <v>4367619.271</v>
      </c>
    </row>
    <row r="915">
      <c r="A915" s="194">
        <v>41452.0</v>
      </c>
      <c r="B915" s="195">
        <v>2.0</v>
      </c>
      <c r="C915" s="202">
        <f t="shared" si="2"/>
        <v>0.2</v>
      </c>
      <c r="D915" s="108">
        <f t="shared" si="3"/>
        <v>200</v>
      </c>
      <c r="E915" s="203">
        <f>IF(D915&gt;Collectionstorage!$B$11,Collectionstorage!$B$11,D915)</f>
        <v>200</v>
      </c>
      <c r="F915" s="203">
        <f t="shared" si="4"/>
        <v>0.2</v>
      </c>
      <c r="G915" s="203">
        <f t="shared" si="11"/>
        <v>0</v>
      </c>
      <c r="H915" s="109">
        <f>F915*(1000*9.81*Collectionstorage!$G$11+Collectionstorage!$G$13*Flowrate!$F$10*1000/(2*0.02)*Pump!$B$5^2+10*1000/2*Pump!$B$5^2+Filtration!$B$6*Pump!$B$5)</f>
        <v>48979.8216</v>
      </c>
      <c r="I915" s="202">
        <f>(F915*(1000*9.81*Collectionstorage!$G$11+Collectionstorage!$G$13*Flowrate!$F$10*1000/(2*0.02)*Pump!$B$5^2+10*1000/2*Pump!$B$5^2+Filtration!$B$6*Pump!$B$5)) / 0.72</f>
        <v>68027.53001</v>
      </c>
      <c r="J915" s="204">
        <f t="shared" si="5"/>
        <v>1</v>
      </c>
      <c r="K915" s="204">
        <f t="shared" si="6"/>
        <v>2000000</v>
      </c>
      <c r="L915" s="204">
        <f t="shared" si="7"/>
        <v>2</v>
      </c>
      <c r="M915" s="116">
        <f t="shared" si="8"/>
        <v>40</v>
      </c>
      <c r="N915" s="6">
        <f>'Disinfection '!$B$4*60*60*24</f>
        <v>4320000</v>
      </c>
      <c r="O915" s="6">
        <f>E915/(Pump!$B$6*60)</f>
        <v>0.1200011514</v>
      </c>
      <c r="P915" s="204">
        <f t="shared" si="9"/>
        <v>4388027.53</v>
      </c>
    </row>
    <row r="916">
      <c r="A916" s="194">
        <v>41453.0</v>
      </c>
      <c r="B916" s="195">
        <v>3.4</v>
      </c>
      <c r="C916" s="202">
        <f t="shared" si="2"/>
        <v>0.34</v>
      </c>
      <c r="D916" s="108">
        <f t="shared" si="3"/>
        <v>340</v>
      </c>
      <c r="E916" s="203">
        <f>IF(D916&gt;Collectionstorage!$B$11,Collectionstorage!$B$11,D916)</f>
        <v>340</v>
      </c>
      <c r="F916" s="203">
        <f t="shared" si="4"/>
        <v>0.34</v>
      </c>
      <c r="G916" s="203">
        <f t="shared" si="11"/>
        <v>0</v>
      </c>
      <c r="H916" s="109">
        <f>F916*(1000*9.81*Collectionstorage!$G$11+Collectionstorage!$G$13*Flowrate!$F$10*1000/(2*0.02)*Pump!$B$5^2+10*1000/2*Pump!$B$5^2+Filtration!$B$6*Pump!$B$5)</f>
        <v>83265.69673</v>
      </c>
      <c r="I916" s="202">
        <f>(F916*(1000*9.81*Collectionstorage!$G$11+Collectionstorage!$G$13*Flowrate!$F$10*1000/(2*0.02)*Pump!$B$5^2+10*1000/2*Pump!$B$5^2+Filtration!$B$6*Pump!$B$5)) / 0.72</f>
        <v>115646.801</v>
      </c>
      <c r="J916" s="204">
        <f t="shared" si="5"/>
        <v>1.7</v>
      </c>
      <c r="K916" s="204">
        <f t="shared" si="6"/>
        <v>3400000</v>
      </c>
      <c r="L916" s="204">
        <f t="shared" si="7"/>
        <v>3.4</v>
      </c>
      <c r="M916" s="116">
        <f t="shared" si="8"/>
        <v>68</v>
      </c>
      <c r="N916" s="6">
        <f>'Disinfection '!$B$4*60*60*24</f>
        <v>4320000</v>
      </c>
      <c r="O916" s="6">
        <f>E916/(Pump!$B$6*60)</f>
        <v>0.2040019574</v>
      </c>
      <c r="P916" s="204">
        <f t="shared" si="9"/>
        <v>4435646.801</v>
      </c>
    </row>
    <row r="917">
      <c r="A917" s="194">
        <v>41454.0</v>
      </c>
      <c r="B917" s="195">
        <v>0.0</v>
      </c>
      <c r="C917" s="202">
        <f t="shared" si="2"/>
        <v>0</v>
      </c>
      <c r="D917" s="108">
        <f t="shared" si="3"/>
        <v>0</v>
      </c>
      <c r="E917" s="203">
        <f>IF(D917&gt;Collectionstorage!$B$11,Collectionstorage!$B$11,D917)</f>
        <v>0</v>
      </c>
      <c r="F917" s="203">
        <f t="shared" si="4"/>
        <v>0</v>
      </c>
      <c r="G917" s="203">
        <f t="shared" si="11"/>
        <v>0</v>
      </c>
      <c r="H917" s="109">
        <f>F917*(1000*9.81*Collectionstorage!$G$11+Collectionstorage!$G$13*Flowrate!$F$10*1000/(2*0.02)*Pump!$B$5^2+10*1000/2*Pump!$B$5^2+Filtration!$B$6*Pump!$B$5)</f>
        <v>0</v>
      </c>
      <c r="I917" s="202">
        <f>(F917*(1000*9.81*Collectionstorage!$G$11+Collectionstorage!$G$13*Flowrate!$F$10*1000/(2*0.02)*Pump!$B$5^2+10*1000/2*Pump!$B$5^2+Filtration!$B$6*Pump!$B$5)) / 0.72</f>
        <v>0</v>
      </c>
      <c r="J917" s="204">
        <f t="shared" si="5"/>
        <v>0</v>
      </c>
      <c r="K917" s="204">
        <f t="shared" si="6"/>
        <v>0</v>
      </c>
      <c r="L917" s="204">
        <f t="shared" si="7"/>
        <v>0</v>
      </c>
      <c r="M917" s="116">
        <f t="shared" si="8"/>
        <v>0</v>
      </c>
      <c r="N917" s="6">
        <f>'Disinfection '!$B$4*60*60*24</f>
        <v>4320000</v>
      </c>
      <c r="O917" s="6">
        <f>E917/(Pump!$B$6*60)</f>
        <v>0</v>
      </c>
      <c r="P917" s="204">
        <f t="shared" si="9"/>
        <v>4320000</v>
      </c>
    </row>
    <row r="918">
      <c r="A918" s="194">
        <v>41455.0</v>
      </c>
      <c r="B918" s="195">
        <v>0.0</v>
      </c>
      <c r="C918" s="202">
        <f t="shared" si="2"/>
        <v>0</v>
      </c>
      <c r="D918" s="108">
        <f t="shared" si="3"/>
        <v>0</v>
      </c>
      <c r="E918" s="203">
        <f>IF(D918&gt;Collectionstorage!$B$11,Collectionstorage!$B$11,D918)</f>
        <v>0</v>
      </c>
      <c r="F918" s="203">
        <f t="shared" si="4"/>
        <v>0</v>
      </c>
      <c r="G918" s="203">
        <f t="shared" si="11"/>
        <v>0</v>
      </c>
      <c r="H918" s="109">
        <f>F918*(1000*9.81*Collectionstorage!$G$11+Collectionstorage!$G$13*Flowrate!$F$10*1000/(2*0.02)*Pump!$B$5^2+10*1000/2*Pump!$B$5^2+Filtration!$B$6*Pump!$B$5)</f>
        <v>0</v>
      </c>
      <c r="I918" s="202">
        <f>(F918*(1000*9.81*Collectionstorage!$G$11+Collectionstorage!$G$13*Flowrate!$F$10*1000/(2*0.02)*Pump!$B$5^2+10*1000/2*Pump!$B$5^2+Filtration!$B$6*Pump!$B$5)) / 0.72</f>
        <v>0</v>
      </c>
      <c r="J918" s="204">
        <f t="shared" si="5"/>
        <v>0</v>
      </c>
      <c r="K918" s="204">
        <f t="shared" si="6"/>
        <v>0</v>
      </c>
      <c r="L918" s="204">
        <f t="shared" si="7"/>
        <v>0</v>
      </c>
      <c r="M918" s="116">
        <f t="shared" si="8"/>
        <v>0</v>
      </c>
      <c r="N918" s="6">
        <f>'Disinfection '!$B$4*60*60*24</f>
        <v>4320000</v>
      </c>
      <c r="O918" s="6">
        <f>E918/(Pump!$B$6*60)</f>
        <v>0</v>
      </c>
      <c r="P918" s="204">
        <f t="shared" si="9"/>
        <v>4320000</v>
      </c>
    </row>
    <row r="919">
      <c r="A919" s="194">
        <v>41456.0</v>
      </c>
      <c r="B919" s="195">
        <v>1.6</v>
      </c>
      <c r="C919" s="202">
        <f t="shared" si="2"/>
        <v>0.16</v>
      </c>
      <c r="D919" s="108">
        <f t="shared" si="3"/>
        <v>160</v>
      </c>
      <c r="E919" s="203">
        <f>IF(D919&gt;Collectionstorage!$B$11,Collectionstorage!$B$11,D919)</f>
        <v>160</v>
      </c>
      <c r="F919" s="203">
        <f t="shared" si="4"/>
        <v>0.16</v>
      </c>
      <c r="G919" s="203">
        <f t="shared" si="11"/>
        <v>0</v>
      </c>
      <c r="H919" s="109">
        <f>F919*(1000*9.81*Collectionstorage!$G$11+Collectionstorage!$G$13*Flowrate!$F$10*1000/(2*0.02)*Pump!$B$5^2+10*1000/2*Pump!$B$5^2+Filtration!$B$6*Pump!$B$5)</f>
        <v>39183.85728</v>
      </c>
      <c r="I919" s="202">
        <f>(F919*(1000*9.81*Collectionstorage!$G$11+Collectionstorage!$G$13*Flowrate!$F$10*1000/(2*0.02)*Pump!$B$5^2+10*1000/2*Pump!$B$5^2+Filtration!$B$6*Pump!$B$5)) / 0.72</f>
        <v>54422.024</v>
      </c>
      <c r="J919" s="204">
        <f t="shared" si="5"/>
        <v>0.8</v>
      </c>
      <c r="K919" s="204">
        <f t="shared" si="6"/>
        <v>1600000</v>
      </c>
      <c r="L919" s="204">
        <f t="shared" si="7"/>
        <v>1.6</v>
      </c>
      <c r="M919" s="116">
        <f t="shared" si="8"/>
        <v>32</v>
      </c>
      <c r="N919" s="6">
        <f>'Disinfection '!$B$4*60*60*24</f>
        <v>4320000</v>
      </c>
      <c r="O919" s="6">
        <f>E919/(Pump!$B$6*60)</f>
        <v>0.09600092112</v>
      </c>
      <c r="P919" s="204">
        <f t="shared" si="9"/>
        <v>4374422.024</v>
      </c>
    </row>
    <row r="920">
      <c r="A920" s="194">
        <v>41457.0</v>
      </c>
      <c r="B920" s="195">
        <v>0.2</v>
      </c>
      <c r="C920" s="202">
        <f t="shared" si="2"/>
        <v>0.02</v>
      </c>
      <c r="D920" s="108">
        <f t="shared" si="3"/>
        <v>20</v>
      </c>
      <c r="E920" s="203">
        <f>IF(D920&gt;Collectionstorage!$B$11,Collectionstorage!$B$11,D920)</f>
        <v>20</v>
      </c>
      <c r="F920" s="203">
        <f t="shared" si="4"/>
        <v>0.02</v>
      </c>
      <c r="G920" s="203">
        <f t="shared" si="11"/>
        <v>0</v>
      </c>
      <c r="H920" s="109">
        <f>F920*(1000*9.81*Collectionstorage!$G$11+Collectionstorage!$G$13*Flowrate!$F$10*1000/(2*0.02)*Pump!$B$5^2+10*1000/2*Pump!$B$5^2+Filtration!$B$6*Pump!$B$5)</f>
        <v>4897.98216</v>
      </c>
      <c r="I920" s="202">
        <f>(F920*(1000*9.81*Collectionstorage!$G$11+Collectionstorage!$G$13*Flowrate!$F$10*1000/(2*0.02)*Pump!$B$5^2+10*1000/2*Pump!$B$5^2+Filtration!$B$6*Pump!$B$5)) / 0.72</f>
        <v>6802.753001</v>
      </c>
      <c r="J920" s="204">
        <f t="shared" si="5"/>
        <v>0.1</v>
      </c>
      <c r="K920" s="204">
        <f t="shared" si="6"/>
        <v>200000</v>
      </c>
      <c r="L920" s="204">
        <f t="shared" si="7"/>
        <v>0.2</v>
      </c>
      <c r="M920" s="116">
        <f t="shared" si="8"/>
        <v>4</v>
      </c>
      <c r="N920" s="6">
        <f>'Disinfection '!$B$4*60*60*24</f>
        <v>4320000</v>
      </c>
      <c r="O920" s="6">
        <f>E920/(Pump!$B$6*60)</f>
        <v>0.01200011514</v>
      </c>
      <c r="P920" s="204">
        <f t="shared" si="9"/>
        <v>4326802.753</v>
      </c>
    </row>
    <row r="921">
      <c r="A921" s="194">
        <v>41458.0</v>
      </c>
      <c r="B921" s="195">
        <v>0.0</v>
      </c>
      <c r="C921" s="202">
        <f t="shared" si="2"/>
        <v>0</v>
      </c>
      <c r="D921" s="108">
        <f t="shared" si="3"/>
        <v>0</v>
      </c>
      <c r="E921" s="203">
        <f>IF(D921&gt;Collectionstorage!$B$11,Collectionstorage!$B$11,D921)</f>
        <v>0</v>
      </c>
      <c r="F921" s="203">
        <f t="shared" si="4"/>
        <v>0</v>
      </c>
      <c r="G921" s="203">
        <f t="shared" si="11"/>
        <v>0</v>
      </c>
      <c r="H921" s="109">
        <f>F921*(1000*9.81*Collectionstorage!$G$11+Collectionstorage!$G$13*Flowrate!$F$10*1000/(2*0.02)*Pump!$B$5^2+10*1000/2*Pump!$B$5^2+Filtration!$B$6*Pump!$B$5)</f>
        <v>0</v>
      </c>
      <c r="I921" s="202">
        <f>(F921*(1000*9.81*Collectionstorage!$G$11+Collectionstorage!$G$13*Flowrate!$F$10*1000/(2*0.02)*Pump!$B$5^2+10*1000/2*Pump!$B$5^2+Filtration!$B$6*Pump!$B$5)) / 0.72</f>
        <v>0</v>
      </c>
      <c r="J921" s="204">
        <f t="shared" si="5"/>
        <v>0</v>
      </c>
      <c r="K921" s="204">
        <f t="shared" si="6"/>
        <v>0</v>
      </c>
      <c r="L921" s="204">
        <f t="shared" si="7"/>
        <v>0</v>
      </c>
      <c r="M921" s="116">
        <f t="shared" si="8"/>
        <v>0</v>
      </c>
      <c r="N921" s="6">
        <f>'Disinfection '!$B$4*60*60*24</f>
        <v>4320000</v>
      </c>
      <c r="O921" s="6">
        <f>E921/(Pump!$B$6*60)</f>
        <v>0</v>
      </c>
      <c r="P921" s="204">
        <f t="shared" si="9"/>
        <v>4320000</v>
      </c>
    </row>
    <row r="922">
      <c r="A922" s="194">
        <v>41459.0</v>
      </c>
      <c r="B922" s="195">
        <v>0.0</v>
      </c>
      <c r="C922" s="202">
        <f t="shared" si="2"/>
        <v>0</v>
      </c>
      <c r="D922" s="108">
        <f t="shared" si="3"/>
        <v>0</v>
      </c>
      <c r="E922" s="203">
        <f>IF(D922&gt;Collectionstorage!$B$11,Collectionstorage!$B$11,D922)</f>
        <v>0</v>
      </c>
      <c r="F922" s="203">
        <f t="shared" si="4"/>
        <v>0</v>
      </c>
      <c r="G922" s="203">
        <f t="shared" si="11"/>
        <v>0</v>
      </c>
      <c r="H922" s="109">
        <f>F922*(1000*9.81*Collectionstorage!$G$11+Collectionstorage!$G$13*Flowrate!$F$10*1000/(2*0.02)*Pump!$B$5^2+10*1000/2*Pump!$B$5^2+Filtration!$B$6*Pump!$B$5)</f>
        <v>0</v>
      </c>
      <c r="I922" s="202">
        <f>(F922*(1000*9.81*Collectionstorage!$G$11+Collectionstorage!$G$13*Flowrate!$F$10*1000/(2*0.02)*Pump!$B$5^2+10*1000/2*Pump!$B$5^2+Filtration!$B$6*Pump!$B$5)) / 0.72</f>
        <v>0</v>
      </c>
      <c r="J922" s="204">
        <f t="shared" si="5"/>
        <v>0</v>
      </c>
      <c r="K922" s="204">
        <f t="shared" si="6"/>
        <v>0</v>
      </c>
      <c r="L922" s="204">
        <f t="shared" si="7"/>
        <v>0</v>
      </c>
      <c r="M922" s="116">
        <f t="shared" si="8"/>
        <v>0</v>
      </c>
      <c r="N922" s="6">
        <f>'Disinfection '!$B$4*60*60*24</f>
        <v>4320000</v>
      </c>
      <c r="O922" s="6">
        <f>E922/(Pump!$B$6*60)</f>
        <v>0</v>
      </c>
      <c r="P922" s="204">
        <f t="shared" si="9"/>
        <v>4320000</v>
      </c>
    </row>
    <row r="923">
      <c r="A923" s="194">
        <v>41460.0</v>
      </c>
      <c r="B923" s="195">
        <v>0.0</v>
      </c>
      <c r="C923" s="202">
        <f t="shared" si="2"/>
        <v>0</v>
      </c>
      <c r="D923" s="108">
        <f t="shared" si="3"/>
        <v>0</v>
      </c>
      <c r="E923" s="203">
        <f>IF(D923&gt;Collectionstorage!$B$11,Collectionstorage!$B$11,D923)</f>
        <v>0</v>
      </c>
      <c r="F923" s="203">
        <f t="shared" si="4"/>
        <v>0</v>
      </c>
      <c r="G923" s="203">
        <f t="shared" si="11"/>
        <v>0</v>
      </c>
      <c r="H923" s="109">
        <f>F923*(1000*9.81*Collectionstorage!$G$11+Collectionstorage!$G$13*Flowrate!$F$10*1000/(2*0.02)*Pump!$B$5^2+10*1000/2*Pump!$B$5^2+Filtration!$B$6*Pump!$B$5)</f>
        <v>0</v>
      </c>
      <c r="I923" s="202">
        <f>(F923*(1000*9.81*Collectionstorage!$G$11+Collectionstorage!$G$13*Flowrate!$F$10*1000/(2*0.02)*Pump!$B$5^2+10*1000/2*Pump!$B$5^2+Filtration!$B$6*Pump!$B$5)) / 0.72</f>
        <v>0</v>
      </c>
      <c r="J923" s="204">
        <f t="shared" si="5"/>
        <v>0</v>
      </c>
      <c r="K923" s="204">
        <f t="shared" si="6"/>
        <v>0</v>
      </c>
      <c r="L923" s="204">
        <f t="shared" si="7"/>
        <v>0</v>
      </c>
      <c r="M923" s="116">
        <f t="shared" si="8"/>
        <v>0</v>
      </c>
      <c r="N923" s="6">
        <f>'Disinfection '!$B$4*60*60*24</f>
        <v>4320000</v>
      </c>
      <c r="O923" s="6">
        <f>E923/(Pump!$B$6*60)</f>
        <v>0</v>
      </c>
      <c r="P923" s="204">
        <f t="shared" si="9"/>
        <v>4320000</v>
      </c>
    </row>
    <row r="924">
      <c r="A924" s="194">
        <v>41461.0</v>
      </c>
      <c r="B924" s="195">
        <v>0.0</v>
      </c>
      <c r="C924" s="202">
        <f t="shared" si="2"/>
        <v>0</v>
      </c>
      <c r="D924" s="108">
        <f t="shared" si="3"/>
        <v>0</v>
      </c>
      <c r="E924" s="203">
        <f>IF(D924&gt;Collectionstorage!$B$11,Collectionstorage!$B$11,D924)</f>
        <v>0</v>
      </c>
      <c r="F924" s="203">
        <f t="shared" si="4"/>
        <v>0</v>
      </c>
      <c r="G924" s="203">
        <f t="shared" si="11"/>
        <v>0</v>
      </c>
      <c r="H924" s="109">
        <f>F924*(1000*9.81*Collectionstorage!$G$11+Collectionstorage!$G$13*Flowrate!$F$10*1000/(2*0.02)*Pump!$B$5^2+10*1000/2*Pump!$B$5^2+Filtration!$B$6*Pump!$B$5)</f>
        <v>0</v>
      </c>
      <c r="I924" s="202">
        <f>(F924*(1000*9.81*Collectionstorage!$G$11+Collectionstorage!$G$13*Flowrate!$F$10*1000/(2*0.02)*Pump!$B$5^2+10*1000/2*Pump!$B$5^2+Filtration!$B$6*Pump!$B$5)) / 0.72</f>
        <v>0</v>
      </c>
      <c r="J924" s="204">
        <f t="shared" si="5"/>
        <v>0</v>
      </c>
      <c r="K924" s="204">
        <f t="shared" si="6"/>
        <v>0</v>
      </c>
      <c r="L924" s="204">
        <f t="shared" si="7"/>
        <v>0</v>
      </c>
      <c r="M924" s="116">
        <f t="shared" si="8"/>
        <v>0</v>
      </c>
      <c r="N924" s="6">
        <f>'Disinfection '!$B$4*60*60*24</f>
        <v>4320000</v>
      </c>
      <c r="O924" s="6">
        <f>E924/(Pump!$B$6*60)</f>
        <v>0</v>
      </c>
      <c r="P924" s="204">
        <f t="shared" si="9"/>
        <v>4320000</v>
      </c>
    </row>
    <row r="925">
      <c r="A925" s="194">
        <v>41462.0</v>
      </c>
      <c r="B925" s="195">
        <v>0.0</v>
      </c>
      <c r="C925" s="202">
        <f t="shared" si="2"/>
        <v>0</v>
      </c>
      <c r="D925" s="108">
        <f t="shared" si="3"/>
        <v>0</v>
      </c>
      <c r="E925" s="203">
        <f>IF(D925&gt;Collectionstorage!$B$11,Collectionstorage!$B$11,D925)</f>
        <v>0</v>
      </c>
      <c r="F925" s="203">
        <f t="shared" si="4"/>
        <v>0</v>
      </c>
      <c r="G925" s="203">
        <f t="shared" si="11"/>
        <v>0</v>
      </c>
      <c r="H925" s="109">
        <f>F925*(1000*9.81*Collectionstorage!$G$11+Collectionstorage!$G$13*Flowrate!$F$10*1000/(2*0.02)*Pump!$B$5^2+10*1000/2*Pump!$B$5^2+Filtration!$B$6*Pump!$B$5)</f>
        <v>0</v>
      </c>
      <c r="I925" s="202">
        <f>(F925*(1000*9.81*Collectionstorage!$G$11+Collectionstorage!$G$13*Flowrate!$F$10*1000/(2*0.02)*Pump!$B$5^2+10*1000/2*Pump!$B$5^2+Filtration!$B$6*Pump!$B$5)) / 0.72</f>
        <v>0</v>
      </c>
      <c r="J925" s="204">
        <f t="shared" si="5"/>
        <v>0</v>
      </c>
      <c r="K925" s="204">
        <f t="shared" si="6"/>
        <v>0</v>
      </c>
      <c r="L925" s="204">
        <f t="shared" si="7"/>
        <v>0</v>
      </c>
      <c r="M925" s="116">
        <f t="shared" si="8"/>
        <v>0</v>
      </c>
      <c r="N925" s="6">
        <f>'Disinfection '!$B$4*60*60*24</f>
        <v>4320000</v>
      </c>
      <c r="O925" s="6">
        <f>E925/(Pump!$B$6*60)</f>
        <v>0</v>
      </c>
      <c r="P925" s="204">
        <f t="shared" si="9"/>
        <v>4320000</v>
      </c>
    </row>
    <row r="926">
      <c r="A926" s="194">
        <v>41463.0</v>
      </c>
      <c r="B926" s="195">
        <v>0.6</v>
      </c>
      <c r="C926" s="202">
        <f t="shared" si="2"/>
        <v>0.06</v>
      </c>
      <c r="D926" s="108">
        <f t="shared" si="3"/>
        <v>60</v>
      </c>
      <c r="E926" s="203">
        <f>IF(D926&gt;Collectionstorage!$B$11,Collectionstorage!$B$11,D926)</f>
        <v>60</v>
      </c>
      <c r="F926" s="203">
        <f t="shared" si="4"/>
        <v>0.06</v>
      </c>
      <c r="G926" s="203">
        <f t="shared" si="11"/>
        <v>0</v>
      </c>
      <c r="H926" s="109">
        <f>F926*(1000*9.81*Collectionstorage!$G$11+Collectionstorage!$G$13*Flowrate!$F$10*1000/(2*0.02)*Pump!$B$5^2+10*1000/2*Pump!$B$5^2+Filtration!$B$6*Pump!$B$5)</f>
        <v>14693.94648</v>
      </c>
      <c r="I926" s="202">
        <f>(F926*(1000*9.81*Collectionstorage!$G$11+Collectionstorage!$G$13*Flowrate!$F$10*1000/(2*0.02)*Pump!$B$5^2+10*1000/2*Pump!$B$5^2+Filtration!$B$6*Pump!$B$5)) / 0.72</f>
        <v>20408.259</v>
      </c>
      <c r="J926" s="204">
        <f t="shared" si="5"/>
        <v>0.3</v>
      </c>
      <c r="K926" s="204">
        <f t="shared" si="6"/>
        <v>600000</v>
      </c>
      <c r="L926" s="204">
        <f t="shared" si="7"/>
        <v>0.6</v>
      </c>
      <c r="M926" s="116">
        <f t="shared" si="8"/>
        <v>12</v>
      </c>
      <c r="N926" s="6">
        <f>'Disinfection '!$B$4*60*60*24</f>
        <v>4320000</v>
      </c>
      <c r="O926" s="6">
        <f>E926/(Pump!$B$6*60)</f>
        <v>0.03600034542</v>
      </c>
      <c r="P926" s="204">
        <f t="shared" si="9"/>
        <v>4340408.259</v>
      </c>
    </row>
    <row r="927">
      <c r="A927" s="194">
        <v>41464.0</v>
      </c>
      <c r="B927" s="195">
        <v>0.2</v>
      </c>
      <c r="C927" s="202">
        <f t="shared" si="2"/>
        <v>0.02</v>
      </c>
      <c r="D927" s="108">
        <f t="shared" si="3"/>
        <v>20</v>
      </c>
      <c r="E927" s="203">
        <f>IF(D927&gt;Collectionstorage!$B$11,Collectionstorage!$B$11,D927)</f>
        <v>20</v>
      </c>
      <c r="F927" s="203">
        <f t="shared" si="4"/>
        <v>0.02</v>
      </c>
      <c r="G927" s="203">
        <f t="shared" si="11"/>
        <v>0</v>
      </c>
      <c r="H927" s="109">
        <f>F927*(1000*9.81*Collectionstorage!$G$11+Collectionstorage!$G$13*Flowrate!$F$10*1000/(2*0.02)*Pump!$B$5^2+10*1000/2*Pump!$B$5^2+Filtration!$B$6*Pump!$B$5)</f>
        <v>4897.98216</v>
      </c>
      <c r="I927" s="202">
        <f>(F927*(1000*9.81*Collectionstorage!$G$11+Collectionstorage!$G$13*Flowrate!$F$10*1000/(2*0.02)*Pump!$B$5^2+10*1000/2*Pump!$B$5^2+Filtration!$B$6*Pump!$B$5)) / 0.72</f>
        <v>6802.753001</v>
      </c>
      <c r="J927" s="204">
        <f t="shared" si="5"/>
        <v>0.1</v>
      </c>
      <c r="K927" s="204">
        <f t="shared" si="6"/>
        <v>200000</v>
      </c>
      <c r="L927" s="204">
        <f t="shared" si="7"/>
        <v>0.2</v>
      </c>
      <c r="M927" s="116">
        <f t="shared" si="8"/>
        <v>4</v>
      </c>
      <c r="N927" s="6">
        <f>'Disinfection '!$B$4*60*60*24</f>
        <v>4320000</v>
      </c>
      <c r="O927" s="6">
        <f>E927/(Pump!$B$6*60)</f>
        <v>0.01200011514</v>
      </c>
      <c r="P927" s="204">
        <f t="shared" si="9"/>
        <v>4326802.753</v>
      </c>
    </row>
    <row r="928">
      <c r="A928" s="194">
        <v>41465.0</v>
      </c>
      <c r="B928" s="195">
        <v>3.4</v>
      </c>
      <c r="C928" s="202">
        <f t="shared" si="2"/>
        <v>0.34</v>
      </c>
      <c r="D928" s="108">
        <f t="shared" si="3"/>
        <v>340</v>
      </c>
      <c r="E928" s="203">
        <f>IF(D928&gt;Collectionstorage!$B$11,Collectionstorage!$B$11,D928)</f>
        <v>340</v>
      </c>
      <c r="F928" s="203">
        <f t="shared" si="4"/>
        <v>0.34</v>
      </c>
      <c r="G928" s="203">
        <f t="shared" si="11"/>
        <v>0</v>
      </c>
      <c r="H928" s="109">
        <f>F928*(1000*9.81*Collectionstorage!$G$11+Collectionstorage!$G$13*Flowrate!$F$10*1000/(2*0.02)*Pump!$B$5^2+10*1000/2*Pump!$B$5^2+Filtration!$B$6*Pump!$B$5)</f>
        <v>83265.69673</v>
      </c>
      <c r="I928" s="202">
        <f>(F928*(1000*9.81*Collectionstorage!$G$11+Collectionstorage!$G$13*Flowrate!$F$10*1000/(2*0.02)*Pump!$B$5^2+10*1000/2*Pump!$B$5^2+Filtration!$B$6*Pump!$B$5)) / 0.72</f>
        <v>115646.801</v>
      </c>
      <c r="J928" s="204">
        <f t="shared" si="5"/>
        <v>1.7</v>
      </c>
      <c r="K928" s="204">
        <f t="shared" si="6"/>
        <v>3400000</v>
      </c>
      <c r="L928" s="204">
        <f t="shared" si="7"/>
        <v>3.4</v>
      </c>
      <c r="M928" s="116">
        <f t="shared" si="8"/>
        <v>68</v>
      </c>
      <c r="N928" s="6">
        <f>'Disinfection '!$B$4*60*60*24</f>
        <v>4320000</v>
      </c>
      <c r="O928" s="6">
        <f>E928/(Pump!$B$6*60)</f>
        <v>0.2040019574</v>
      </c>
      <c r="P928" s="204">
        <f t="shared" si="9"/>
        <v>4435646.801</v>
      </c>
    </row>
    <row r="929">
      <c r="A929" s="194">
        <v>41466.0</v>
      </c>
      <c r="B929" s="195">
        <v>2.8</v>
      </c>
      <c r="C929" s="202">
        <f t="shared" si="2"/>
        <v>0.28</v>
      </c>
      <c r="D929" s="108">
        <f t="shared" si="3"/>
        <v>280</v>
      </c>
      <c r="E929" s="203">
        <f>IF(D929&gt;Collectionstorage!$B$11,Collectionstorage!$B$11,D929)</f>
        <v>280</v>
      </c>
      <c r="F929" s="203">
        <f t="shared" si="4"/>
        <v>0.28</v>
      </c>
      <c r="G929" s="203">
        <f t="shared" si="11"/>
        <v>0</v>
      </c>
      <c r="H929" s="109">
        <f>F929*(1000*9.81*Collectionstorage!$G$11+Collectionstorage!$G$13*Flowrate!$F$10*1000/(2*0.02)*Pump!$B$5^2+10*1000/2*Pump!$B$5^2+Filtration!$B$6*Pump!$B$5)</f>
        <v>68571.75025</v>
      </c>
      <c r="I929" s="202">
        <f>(F929*(1000*9.81*Collectionstorage!$G$11+Collectionstorage!$G$13*Flowrate!$F$10*1000/(2*0.02)*Pump!$B$5^2+10*1000/2*Pump!$B$5^2+Filtration!$B$6*Pump!$B$5)) / 0.72</f>
        <v>95238.54201</v>
      </c>
      <c r="J929" s="204">
        <f t="shared" si="5"/>
        <v>1.4</v>
      </c>
      <c r="K929" s="204">
        <f t="shared" si="6"/>
        <v>2800000</v>
      </c>
      <c r="L929" s="204">
        <f t="shared" si="7"/>
        <v>2.8</v>
      </c>
      <c r="M929" s="116">
        <f t="shared" si="8"/>
        <v>56</v>
      </c>
      <c r="N929" s="6">
        <f>'Disinfection '!$B$4*60*60*24</f>
        <v>4320000</v>
      </c>
      <c r="O929" s="6">
        <f>E929/(Pump!$B$6*60)</f>
        <v>0.168001612</v>
      </c>
      <c r="P929" s="204">
        <f t="shared" si="9"/>
        <v>4415238.542</v>
      </c>
    </row>
    <row r="930">
      <c r="A930" s="194">
        <v>41467.0</v>
      </c>
      <c r="B930" s="195">
        <v>0.2</v>
      </c>
      <c r="C930" s="202">
        <f t="shared" si="2"/>
        <v>0.02</v>
      </c>
      <c r="D930" s="108">
        <f t="shared" si="3"/>
        <v>20</v>
      </c>
      <c r="E930" s="203">
        <f>IF(D930&gt;Collectionstorage!$B$11,Collectionstorage!$B$11,D930)</f>
        <v>20</v>
      </c>
      <c r="F930" s="203">
        <f t="shared" si="4"/>
        <v>0.02</v>
      </c>
      <c r="G930" s="203">
        <f t="shared" si="11"/>
        <v>0</v>
      </c>
      <c r="H930" s="109">
        <f>F930*(1000*9.81*Collectionstorage!$G$11+Collectionstorage!$G$13*Flowrate!$F$10*1000/(2*0.02)*Pump!$B$5^2+10*1000/2*Pump!$B$5^2+Filtration!$B$6*Pump!$B$5)</f>
        <v>4897.98216</v>
      </c>
      <c r="I930" s="202">
        <f>(F930*(1000*9.81*Collectionstorage!$G$11+Collectionstorage!$G$13*Flowrate!$F$10*1000/(2*0.02)*Pump!$B$5^2+10*1000/2*Pump!$B$5^2+Filtration!$B$6*Pump!$B$5)) / 0.72</f>
        <v>6802.753001</v>
      </c>
      <c r="J930" s="204">
        <f t="shared" si="5"/>
        <v>0.1</v>
      </c>
      <c r="K930" s="204">
        <f t="shared" si="6"/>
        <v>200000</v>
      </c>
      <c r="L930" s="204">
        <f t="shared" si="7"/>
        <v>0.2</v>
      </c>
      <c r="M930" s="116">
        <f t="shared" si="8"/>
        <v>4</v>
      </c>
      <c r="N930" s="6">
        <f>'Disinfection '!$B$4*60*60*24</f>
        <v>4320000</v>
      </c>
      <c r="O930" s="6">
        <f>E930/(Pump!$B$6*60)</f>
        <v>0.01200011514</v>
      </c>
      <c r="P930" s="204">
        <f t="shared" si="9"/>
        <v>4326802.753</v>
      </c>
    </row>
    <row r="931">
      <c r="A931" s="194">
        <v>41468.0</v>
      </c>
      <c r="B931" s="195">
        <v>2.2</v>
      </c>
      <c r="C931" s="202">
        <f t="shared" si="2"/>
        <v>0.22</v>
      </c>
      <c r="D931" s="108">
        <f t="shared" si="3"/>
        <v>220</v>
      </c>
      <c r="E931" s="203">
        <f>IF(D931&gt;Collectionstorage!$B$11,Collectionstorage!$B$11,D931)</f>
        <v>220</v>
      </c>
      <c r="F931" s="203">
        <f t="shared" si="4"/>
        <v>0.22</v>
      </c>
      <c r="G931" s="203">
        <f t="shared" si="11"/>
        <v>0</v>
      </c>
      <c r="H931" s="109">
        <f>F931*(1000*9.81*Collectionstorage!$G$11+Collectionstorage!$G$13*Flowrate!$F$10*1000/(2*0.02)*Pump!$B$5^2+10*1000/2*Pump!$B$5^2+Filtration!$B$6*Pump!$B$5)</f>
        <v>53877.80376</v>
      </c>
      <c r="I931" s="202">
        <f>(F931*(1000*9.81*Collectionstorage!$G$11+Collectionstorage!$G$13*Flowrate!$F$10*1000/(2*0.02)*Pump!$B$5^2+10*1000/2*Pump!$B$5^2+Filtration!$B$6*Pump!$B$5)) / 0.72</f>
        <v>74830.28301</v>
      </c>
      <c r="J931" s="204">
        <f t="shared" si="5"/>
        <v>1.1</v>
      </c>
      <c r="K931" s="204">
        <f t="shared" si="6"/>
        <v>2200000</v>
      </c>
      <c r="L931" s="204">
        <f t="shared" si="7"/>
        <v>2.2</v>
      </c>
      <c r="M931" s="116">
        <f t="shared" si="8"/>
        <v>44</v>
      </c>
      <c r="N931" s="6">
        <f>'Disinfection '!$B$4*60*60*24</f>
        <v>4320000</v>
      </c>
      <c r="O931" s="6">
        <f>E931/(Pump!$B$6*60)</f>
        <v>0.1320012665</v>
      </c>
      <c r="P931" s="204">
        <f t="shared" si="9"/>
        <v>4394830.283</v>
      </c>
    </row>
    <row r="932">
      <c r="A932" s="194">
        <v>41469.0</v>
      </c>
      <c r="B932" s="195">
        <v>1.4</v>
      </c>
      <c r="C932" s="202">
        <f t="shared" si="2"/>
        <v>0.14</v>
      </c>
      <c r="D932" s="108">
        <f t="shared" si="3"/>
        <v>140</v>
      </c>
      <c r="E932" s="203">
        <f>IF(D932&gt;Collectionstorage!$B$11,Collectionstorage!$B$11,D932)</f>
        <v>140</v>
      </c>
      <c r="F932" s="203">
        <f t="shared" si="4"/>
        <v>0.14</v>
      </c>
      <c r="G932" s="203">
        <f t="shared" si="11"/>
        <v>0</v>
      </c>
      <c r="H932" s="109">
        <f>F932*(1000*9.81*Collectionstorage!$G$11+Collectionstorage!$G$13*Flowrate!$F$10*1000/(2*0.02)*Pump!$B$5^2+10*1000/2*Pump!$B$5^2+Filtration!$B$6*Pump!$B$5)</f>
        <v>34285.87512</v>
      </c>
      <c r="I932" s="202">
        <f>(F932*(1000*9.81*Collectionstorage!$G$11+Collectionstorage!$G$13*Flowrate!$F$10*1000/(2*0.02)*Pump!$B$5^2+10*1000/2*Pump!$B$5^2+Filtration!$B$6*Pump!$B$5)) / 0.72</f>
        <v>47619.271</v>
      </c>
      <c r="J932" s="204">
        <f t="shared" si="5"/>
        <v>0.7</v>
      </c>
      <c r="K932" s="204">
        <f t="shared" si="6"/>
        <v>1400000</v>
      </c>
      <c r="L932" s="204">
        <f t="shared" si="7"/>
        <v>1.4</v>
      </c>
      <c r="M932" s="116">
        <f t="shared" si="8"/>
        <v>28</v>
      </c>
      <c r="N932" s="6">
        <f>'Disinfection '!$B$4*60*60*24</f>
        <v>4320000</v>
      </c>
      <c r="O932" s="6">
        <f>E932/(Pump!$B$6*60)</f>
        <v>0.08400080598</v>
      </c>
      <c r="P932" s="204">
        <f t="shared" si="9"/>
        <v>4367619.271</v>
      </c>
    </row>
    <row r="933">
      <c r="A933" s="194">
        <v>41470.0</v>
      </c>
      <c r="B933" s="195">
        <v>0.0</v>
      </c>
      <c r="C933" s="202">
        <f t="shared" si="2"/>
        <v>0</v>
      </c>
      <c r="D933" s="108">
        <f t="shared" si="3"/>
        <v>0</v>
      </c>
      <c r="E933" s="203">
        <f>IF(D933&gt;Collectionstorage!$B$11,Collectionstorage!$B$11,D933)</f>
        <v>0</v>
      </c>
      <c r="F933" s="203">
        <f t="shared" si="4"/>
        <v>0</v>
      </c>
      <c r="G933" s="203">
        <f t="shared" si="11"/>
        <v>0</v>
      </c>
      <c r="H933" s="109">
        <f>F933*(1000*9.81*Collectionstorage!$G$11+Collectionstorage!$G$13*Flowrate!$F$10*1000/(2*0.02)*Pump!$B$5^2+10*1000/2*Pump!$B$5^2+Filtration!$B$6*Pump!$B$5)</f>
        <v>0</v>
      </c>
      <c r="I933" s="202">
        <f>(F933*(1000*9.81*Collectionstorage!$G$11+Collectionstorage!$G$13*Flowrate!$F$10*1000/(2*0.02)*Pump!$B$5^2+10*1000/2*Pump!$B$5^2+Filtration!$B$6*Pump!$B$5)) / 0.72</f>
        <v>0</v>
      </c>
      <c r="J933" s="204">
        <f t="shared" si="5"/>
        <v>0</v>
      </c>
      <c r="K933" s="204">
        <f t="shared" si="6"/>
        <v>0</v>
      </c>
      <c r="L933" s="204">
        <f t="shared" si="7"/>
        <v>0</v>
      </c>
      <c r="M933" s="116">
        <f t="shared" si="8"/>
        <v>0</v>
      </c>
      <c r="N933" s="6">
        <f>'Disinfection '!$B$4*60*60*24</f>
        <v>4320000</v>
      </c>
      <c r="O933" s="6">
        <f>E933/(Pump!$B$6*60)</f>
        <v>0</v>
      </c>
      <c r="P933" s="204">
        <f t="shared" si="9"/>
        <v>4320000</v>
      </c>
    </row>
    <row r="934">
      <c r="A934" s="194">
        <v>41471.0</v>
      </c>
      <c r="B934" s="195">
        <v>0.0</v>
      </c>
      <c r="C934" s="202">
        <f t="shared" si="2"/>
        <v>0</v>
      </c>
      <c r="D934" s="108">
        <f t="shared" si="3"/>
        <v>0</v>
      </c>
      <c r="E934" s="203">
        <f>IF(D934&gt;Collectionstorage!$B$11,Collectionstorage!$B$11,D934)</f>
        <v>0</v>
      </c>
      <c r="F934" s="203">
        <f t="shared" si="4"/>
        <v>0</v>
      </c>
      <c r="G934" s="203">
        <f t="shared" si="11"/>
        <v>0</v>
      </c>
      <c r="H934" s="109">
        <f>F934*(1000*9.81*Collectionstorage!$G$11+Collectionstorage!$G$13*Flowrate!$F$10*1000/(2*0.02)*Pump!$B$5^2+10*1000/2*Pump!$B$5^2+Filtration!$B$6*Pump!$B$5)</f>
        <v>0</v>
      </c>
      <c r="I934" s="202">
        <f>(F934*(1000*9.81*Collectionstorage!$G$11+Collectionstorage!$G$13*Flowrate!$F$10*1000/(2*0.02)*Pump!$B$5^2+10*1000/2*Pump!$B$5^2+Filtration!$B$6*Pump!$B$5)) / 0.72</f>
        <v>0</v>
      </c>
      <c r="J934" s="204">
        <f t="shared" si="5"/>
        <v>0</v>
      </c>
      <c r="K934" s="204">
        <f t="shared" si="6"/>
        <v>0</v>
      </c>
      <c r="L934" s="204">
        <f t="shared" si="7"/>
        <v>0</v>
      </c>
      <c r="M934" s="116">
        <f t="shared" si="8"/>
        <v>0</v>
      </c>
      <c r="N934" s="6">
        <f>'Disinfection '!$B$4*60*60*24</f>
        <v>4320000</v>
      </c>
      <c r="O934" s="6">
        <f>E934/(Pump!$B$6*60)</f>
        <v>0</v>
      </c>
      <c r="P934" s="204">
        <f t="shared" si="9"/>
        <v>4320000</v>
      </c>
    </row>
    <row r="935">
      <c r="A935" s="194">
        <v>41472.0</v>
      </c>
      <c r="B935" s="195">
        <v>0.0</v>
      </c>
      <c r="C935" s="202">
        <f t="shared" si="2"/>
        <v>0</v>
      </c>
      <c r="D935" s="108">
        <f t="shared" si="3"/>
        <v>0</v>
      </c>
      <c r="E935" s="203">
        <f>IF(D935&gt;Collectionstorage!$B$11,Collectionstorage!$B$11,D935)</f>
        <v>0</v>
      </c>
      <c r="F935" s="203">
        <f t="shared" si="4"/>
        <v>0</v>
      </c>
      <c r="G935" s="203">
        <f t="shared" si="11"/>
        <v>0</v>
      </c>
      <c r="H935" s="109">
        <f>F935*(1000*9.81*Collectionstorage!$G$11+Collectionstorage!$G$13*Flowrate!$F$10*1000/(2*0.02)*Pump!$B$5^2+10*1000/2*Pump!$B$5^2+Filtration!$B$6*Pump!$B$5)</f>
        <v>0</v>
      </c>
      <c r="I935" s="202">
        <f>(F935*(1000*9.81*Collectionstorage!$G$11+Collectionstorage!$G$13*Flowrate!$F$10*1000/(2*0.02)*Pump!$B$5^2+10*1000/2*Pump!$B$5^2+Filtration!$B$6*Pump!$B$5)) / 0.72</f>
        <v>0</v>
      </c>
      <c r="J935" s="204">
        <f t="shared" si="5"/>
        <v>0</v>
      </c>
      <c r="K935" s="204">
        <f t="shared" si="6"/>
        <v>0</v>
      </c>
      <c r="L935" s="204">
        <f t="shared" si="7"/>
        <v>0</v>
      </c>
      <c r="M935" s="116">
        <f t="shared" si="8"/>
        <v>0</v>
      </c>
      <c r="N935" s="6">
        <f>'Disinfection '!$B$4*60*60*24</f>
        <v>4320000</v>
      </c>
      <c r="O935" s="6">
        <f>E935/(Pump!$B$6*60)</f>
        <v>0</v>
      </c>
      <c r="P935" s="204">
        <f t="shared" si="9"/>
        <v>4320000</v>
      </c>
    </row>
    <row r="936">
      <c r="A936" s="194">
        <v>41473.0</v>
      </c>
      <c r="B936" s="195">
        <v>0.0</v>
      </c>
      <c r="C936" s="202">
        <f t="shared" si="2"/>
        <v>0</v>
      </c>
      <c r="D936" s="108">
        <f t="shared" si="3"/>
        <v>0</v>
      </c>
      <c r="E936" s="203">
        <f>IF(D936&gt;Collectionstorage!$B$11,Collectionstorage!$B$11,D936)</f>
        <v>0</v>
      </c>
      <c r="F936" s="203">
        <f t="shared" si="4"/>
        <v>0</v>
      </c>
      <c r="G936" s="203">
        <f t="shared" si="11"/>
        <v>0</v>
      </c>
      <c r="H936" s="109">
        <f>F936*(1000*9.81*Collectionstorage!$G$11+Collectionstorage!$G$13*Flowrate!$F$10*1000/(2*0.02)*Pump!$B$5^2+10*1000/2*Pump!$B$5^2+Filtration!$B$6*Pump!$B$5)</f>
        <v>0</v>
      </c>
      <c r="I936" s="202">
        <f>(F936*(1000*9.81*Collectionstorage!$G$11+Collectionstorage!$G$13*Flowrate!$F$10*1000/(2*0.02)*Pump!$B$5^2+10*1000/2*Pump!$B$5^2+Filtration!$B$6*Pump!$B$5)) / 0.72</f>
        <v>0</v>
      </c>
      <c r="J936" s="204">
        <f t="shared" si="5"/>
        <v>0</v>
      </c>
      <c r="K936" s="204">
        <f t="shared" si="6"/>
        <v>0</v>
      </c>
      <c r="L936" s="204">
        <f t="shared" si="7"/>
        <v>0</v>
      </c>
      <c r="M936" s="116">
        <f t="shared" si="8"/>
        <v>0</v>
      </c>
      <c r="N936" s="6">
        <f>'Disinfection '!$B$4*60*60*24</f>
        <v>4320000</v>
      </c>
      <c r="O936" s="6">
        <f>E936/(Pump!$B$6*60)</f>
        <v>0</v>
      </c>
      <c r="P936" s="204">
        <f t="shared" si="9"/>
        <v>4320000</v>
      </c>
    </row>
    <row r="937">
      <c r="A937" s="194">
        <v>41474.0</v>
      </c>
      <c r="B937" s="195">
        <v>0.0</v>
      </c>
      <c r="C937" s="202">
        <f t="shared" si="2"/>
        <v>0</v>
      </c>
      <c r="D937" s="108">
        <f t="shared" si="3"/>
        <v>0</v>
      </c>
      <c r="E937" s="203">
        <f>IF(D937&gt;Collectionstorage!$B$11,Collectionstorage!$B$11,D937)</f>
        <v>0</v>
      </c>
      <c r="F937" s="203">
        <f t="shared" si="4"/>
        <v>0</v>
      </c>
      <c r="G937" s="203">
        <f t="shared" si="11"/>
        <v>0</v>
      </c>
      <c r="H937" s="109">
        <f>F937*(1000*9.81*Collectionstorage!$G$11+Collectionstorage!$G$13*Flowrate!$F$10*1000/(2*0.02)*Pump!$B$5^2+10*1000/2*Pump!$B$5^2+Filtration!$B$6*Pump!$B$5)</f>
        <v>0</v>
      </c>
      <c r="I937" s="202">
        <f>(F937*(1000*9.81*Collectionstorage!$G$11+Collectionstorage!$G$13*Flowrate!$F$10*1000/(2*0.02)*Pump!$B$5^2+10*1000/2*Pump!$B$5^2+Filtration!$B$6*Pump!$B$5)) / 0.72</f>
        <v>0</v>
      </c>
      <c r="J937" s="204">
        <f t="shared" si="5"/>
        <v>0</v>
      </c>
      <c r="K937" s="204">
        <f t="shared" si="6"/>
        <v>0</v>
      </c>
      <c r="L937" s="204">
        <f t="shared" si="7"/>
        <v>0</v>
      </c>
      <c r="M937" s="116">
        <f t="shared" si="8"/>
        <v>0</v>
      </c>
      <c r="N937" s="6">
        <f>'Disinfection '!$B$4*60*60*24</f>
        <v>4320000</v>
      </c>
      <c r="O937" s="6">
        <f>E937/(Pump!$B$6*60)</f>
        <v>0</v>
      </c>
      <c r="P937" s="204">
        <f t="shared" si="9"/>
        <v>4320000</v>
      </c>
    </row>
    <row r="938">
      <c r="A938" s="194">
        <v>41475.0</v>
      </c>
      <c r="B938" s="195">
        <v>0.0</v>
      </c>
      <c r="C938" s="202">
        <f t="shared" si="2"/>
        <v>0</v>
      </c>
      <c r="D938" s="108">
        <f t="shared" si="3"/>
        <v>0</v>
      </c>
      <c r="E938" s="203">
        <f>IF(D938&gt;Collectionstorage!$B$11,Collectionstorage!$B$11,D938)</f>
        <v>0</v>
      </c>
      <c r="F938" s="203">
        <f t="shared" si="4"/>
        <v>0</v>
      </c>
      <c r="G938" s="203">
        <f t="shared" si="11"/>
        <v>0</v>
      </c>
      <c r="H938" s="109">
        <f>F938*(1000*9.81*Collectionstorage!$G$11+Collectionstorage!$G$13*Flowrate!$F$10*1000/(2*0.02)*Pump!$B$5^2+10*1000/2*Pump!$B$5^2+Filtration!$B$6*Pump!$B$5)</f>
        <v>0</v>
      </c>
      <c r="I938" s="202">
        <f>(F938*(1000*9.81*Collectionstorage!$G$11+Collectionstorage!$G$13*Flowrate!$F$10*1000/(2*0.02)*Pump!$B$5^2+10*1000/2*Pump!$B$5^2+Filtration!$B$6*Pump!$B$5)) / 0.72</f>
        <v>0</v>
      </c>
      <c r="J938" s="204">
        <f t="shared" si="5"/>
        <v>0</v>
      </c>
      <c r="K938" s="204">
        <f t="shared" si="6"/>
        <v>0</v>
      </c>
      <c r="L938" s="204">
        <f t="shared" si="7"/>
        <v>0</v>
      </c>
      <c r="M938" s="116">
        <f t="shared" si="8"/>
        <v>0</v>
      </c>
      <c r="N938" s="6">
        <f>'Disinfection '!$B$4*60*60*24</f>
        <v>4320000</v>
      </c>
      <c r="O938" s="6">
        <f>E938/(Pump!$B$6*60)</f>
        <v>0</v>
      </c>
      <c r="P938" s="204">
        <f t="shared" si="9"/>
        <v>4320000</v>
      </c>
    </row>
    <row r="939">
      <c r="A939" s="194">
        <v>41476.0</v>
      </c>
      <c r="B939" s="195">
        <v>0.0</v>
      </c>
      <c r="C939" s="202">
        <f t="shared" si="2"/>
        <v>0</v>
      </c>
      <c r="D939" s="108">
        <f t="shared" si="3"/>
        <v>0</v>
      </c>
      <c r="E939" s="203">
        <f>IF(D939&gt;Collectionstorage!$B$11,Collectionstorage!$B$11,D939)</f>
        <v>0</v>
      </c>
      <c r="F939" s="203">
        <f t="shared" si="4"/>
        <v>0</v>
      </c>
      <c r="G939" s="203">
        <f t="shared" si="11"/>
        <v>0</v>
      </c>
      <c r="H939" s="109">
        <f>F939*(1000*9.81*Collectionstorage!$G$11+Collectionstorage!$G$13*Flowrate!$F$10*1000/(2*0.02)*Pump!$B$5^2+10*1000/2*Pump!$B$5^2+Filtration!$B$6*Pump!$B$5)</f>
        <v>0</v>
      </c>
      <c r="I939" s="202">
        <f>(F939*(1000*9.81*Collectionstorage!$G$11+Collectionstorage!$G$13*Flowrate!$F$10*1000/(2*0.02)*Pump!$B$5^2+10*1000/2*Pump!$B$5^2+Filtration!$B$6*Pump!$B$5)) / 0.72</f>
        <v>0</v>
      </c>
      <c r="J939" s="204">
        <f t="shared" si="5"/>
        <v>0</v>
      </c>
      <c r="K939" s="204">
        <f t="shared" si="6"/>
        <v>0</v>
      </c>
      <c r="L939" s="204">
        <f t="shared" si="7"/>
        <v>0</v>
      </c>
      <c r="M939" s="116">
        <f t="shared" si="8"/>
        <v>0</v>
      </c>
      <c r="N939" s="6">
        <f>'Disinfection '!$B$4*60*60*24</f>
        <v>4320000</v>
      </c>
      <c r="O939" s="6">
        <f>E939/(Pump!$B$6*60)</f>
        <v>0</v>
      </c>
      <c r="P939" s="204">
        <f t="shared" si="9"/>
        <v>4320000</v>
      </c>
    </row>
    <row r="940">
      <c r="A940" s="194">
        <v>41477.0</v>
      </c>
      <c r="B940" s="195">
        <v>0.0</v>
      </c>
      <c r="C940" s="202">
        <f t="shared" si="2"/>
        <v>0</v>
      </c>
      <c r="D940" s="108">
        <f t="shared" si="3"/>
        <v>0</v>
      </c>
      <c r="E940" s="203">
        <f>IF(D940&gt;Collectionstorage!$B$11,Collectionstorage!$B$11,D940)</f>
        <v>0</v>
      </c>
      <c r="F940" s="203">
        <f t="shared" si="4"/>
        <v>0</v>
      </c>
      <c r="G940" s="203">
        <f t="shared" si="11"/>
        <v>0</v>
      </c>
      <c r="H940" s="109">
        <f>F940*(1000*9.81*Collectionstorage!$G$11+Collectionstorage!$G$13*Flowrate!$F$10*1000/(2*0.02)*Pump!$B$5^2+10*1000/2*Pump!$B$5^2+Filtration!$B$6*Pump!$B$5)</f>
        <v>0</v>
      </c>
      <c r="I940" s="202">
        <f>(F940*(1000*9.81*Collectionstorage!$G$11+Collectionstorage!$G$13*Flowrate!$F$10*1000/(2*0.02)*Pump!$B$5^2+10*1000/2*Pump!$B$5^2+Filtration!$B$6*Pump!$B$5)) / 0.72</f>
        <v>0</v>
      </c>
      <c r="J940" s="204">
        <f t="shared" si="5"/>
        <v>0</v>
      </c>
      <c r="K940" s="204">
        <f t="shared" si="6"/>
        <v>0</v>
      </c>
      <c r="L940" s="204">
        <f t="shared" si="7"/>
        <v>0</v>
      </c>
      <c r="M940" s="116">
        <f t="shared" si="8"/>
        <v>0</v>
      </c>
      <c r="N940" s="6">
        <f>'Disinfection '!$B$4*60*60*24</f>
        <v>4320000</v>
      </c>
      <c r="O940" s="6">
        <f>E940/(Pump!$B$6*60)</f>
        <v>0</v>
      </c>
      <c r="P940" s="204">
        <f t="shared" si="9"/>
        <v>4320000</v>
      </c>
    </row>
    <row r="941">
      <c r="A941" s="194">
        <v>41478.0</v>
      </c>
      <c r="B941" s="195">
        <v>0.0</v>
      </c>
      <c r="C941" s="202">
        <f t="shared" si="2"/>
        <v>0</v>
      </c>
      <c r="D941" s="108">
        <f t="shared" si="3"/>
        <v>0</v>
      </c>
      <c r="E941" s="203">
        <f>IF(D941&gt;Collectionstorage!$B$11,Collectionstorage!$B$11,D941)</f>
        <v>0</v>
      </c>
      <c r="F941" s="203">
        <f t="shared" si="4"/>
        <v>0</v>
      </c>
      <c r="G941" s="203">
        <f t="shared" si="11"/>
        <v>0</v>
      </c>
      <c r="H941" s="109">
        <f>F941*(1000*9.81*Collectionstorage!$G$11+Collectionstorage!$G$13*Flowrate!$F$10*1000/(2*0.02)*Pump!$B$5^2+10*1000/2*Pump!$B$5^2+Filtration!$B$6*Pump!$B$5)</f>
        <v>0</v>
      </c>
      <c r="I941" s="202">
        <f>(F941*(1000*9.81*Collectionstorage!$G$11+Collectionstorage!$G$13*Flowrate!$F$10*1000/(2*0.02)*Pump!$B$5^2+10*1000/2*Pump!$B$5^2+Filtration!$B$6*Pump!$B$5)) / 0.72</f>
        <v>0</v>
      </c>
      <c r="J941" s="204">
        <f t="shared" si="5"/>
        <v>0</v>
      </c>
      <c r="K941" s="204">
        <f t="shared" si="6"/>
        <v>0</v>
      </c>
      <c r="L941" s="204">
        <f t="shared" si="7"/>
        <v>0</v>
      </c>
      <c r="M941" s="116">
        <f t="shared" si="8"/>
        <v>0</v>
      </c>
      <c r="N941" s="6">
        <f>'Disinfection '!$B$4*60*60*24</f>
        <v>4320000</v>
      </c>
      <c r="O941" s="6">
        <f>E941/(Pump!$B$6*60)</f>
        <v>0</v>
      </c>
      <c r="P941" s="204">
        <f t="shared" si="9"/>
        <v>4320000</v>
      </c>
    </row>
    <row r="942">
      <c r="A942" s="194">
        <v>41479.0</v>
      </c>
      <c r="B942" s="195">
        <v>0.0</v>
      </c>
      <c r="C942" s="202">
        <f t="shared" si="2"/>
        <v>0</v>
      </c>
      <c r="D942" s="108">
        <f t="shared" si="3"/>
        <v>0</v>
      </c>
      <c r="E942" s="203">
        <f>IF(D942&gt;Collectionstorage!$B$11,Collectionstorage!$B$11,D942)</f>
        <v>0</v>
      </c>
      <c r="F942" s="203">
        <f t="shared" si="4"/>
        <v>0</v>
      </c>
      <c r="G942" s="203">
        <f t="shared" si="11"/>
        <v>0</v>
      </c>
      <c r="H942" s="109">
        <f>F942*(1000*9.81*Collectionstorage!$G$11+Collectionstorage!$G$13*Flowrate!$F$10*1000/(2*0.02)*Pump!$B$5^2+10*1000/2*Pump!$B$5^2+Filtration!$B$6*Pump!$B$5)</f>
        <v>0</v>
      </c>
      <c r="I942" s="202">
        <f>(F942*(1000*9.81*Collectionstorage!$G$11+Collectionstorage!$G$13*Flowrate!$F$10*1000/(2*0.02)*Pump!$B$5^2+10*1000/2*Pump!$B$5^2+Filtration!$B$6*Pump!$B$5)) / 0.72</f>
        <v>0</v>
      </c>
      <c r="J942" s="204">
        <f t="shared" si="5"/>
        <v>0</v>
      </c>
      <c r="K942" s="204">
        <f t="shared" si="6"/>
        <v>0</v>
      </c>
      <c r="L942" s="204">
        <f t="shared" si="7"/>
        <v>0</v>
      </c>
      <c r="M942" s="116">
        <f t="shared" si="8"/>
        <v>0</v>
      </c>
      <c r="N942" s="6">
        <f>'Disinfection '!$B$4*60*60*24</f>
        <v>4320000</v>
      </c>
      <c r="O942" s="6">
        <f>E942/(Pump!$B$6*60)</f>
        <v>0</v>
      </c>
      <c r="P942" s="204">
        <f t="shared" si="9"/>
        <v>4320000</v>
      </c>
    </row>
    <row r="943">
      <c r="A943" s="194">
        <v>41480.0</v>
      </c>
      <c r="B943" s="195">
        <v>0.0</v>
      </c>
      <c r="C943" s="202">
        <f t="shared" si="2"/>
        <v>0</v>
      </c>
      <c r="D943" s="108">
        <f t="shared" si="3"/>
        <v>0</v>
      </c>
      <c r="E943" s="203">
        <f>IF(D943&gt;Collectionstorage!$B$11,Collectionstorage!$B$11,D943)</f>
        <v>0</v>
      </c>
      <c r="F943" s="203">
        <f t="shared" si="4"/>
        <v>0</v>
      </c>
      <c r="G943" s="203">
        <f t="shared" si="11"/>
        <v>0</v>
      </c>
      <c r="H943" s="109">
        <f>F943*(1000*9.81*Collectionstorage!$G$11+Collectionstorage!$G$13*Flowrate!$F$10*1000/(2*0.02)*Pump!$B$5^2+10*1000/2*Pump!$B$5^2+Filtration!$B$6*Pump!$B$5)</f>
        <v>0</v>
      </c>
      <c r="I943" s="202">
        <f>(F943*(1000*9.81*Collectionstorage!$G$11+Collectionstorage!$G$13*Flowrate!$F$10*1000/(2*0.02)*Pump!$B$5^2+10*1000/2*Pump!$B$5^2+Filtration!$B$6*Pump!$B$5)) / 0.72</f>
        <v>0</v>
      </c>
      <c r="J943" s="204">
        <f t="shared" si="5"/>
        <v>0</v>
      </c>
      <c r="K943" s="204">
        <f t="shared" si="6"/>
        <v>0</v>
      </c>
      <c r="L943" s="204">
        <f t="shared" si="7"/>
        <v>0</v>
      </c>
      <c r="M943" s="116">
        <f t="shared" si="8"/>
        <v>0</v>
      </c>
      <c r="N943" s="6">
        <f>'Disinfection '!$B$4*60*60*24</f>
        <v>4320000</v>
      </c>
      <c r="O943" s="6">
        <f>E943/(Pump!$B$6*60)</f>
        <v>0</v>
      </c>
      <c r="P943" s="204">
        <f t="shared" si="9"/>
        <v>4320000</v>
      </c>
    </row>
    <row r="944">
      <c r="A944" s="194">
        <v>41481.0</v>
      </c>
      <c r="B944" s="195">
        <v>0.0</v>
      </c>
      <c r="C944" s="202">
        <f t="shared" si="2"/>
        <v>0</v>
      </c>
      <c r="D944" s="108">
        <f t="shared" si="3"/>
        <v>0</v>
      </c>
      <c r="E944" s="203">
        <f>IF(D944&gt;Collectionstorage!$B$11,Collectionstorage!$B$11,D944)</f>
        <v>0</v>
      </c>
      <c r="F944" s="203">
        <f t="shared" si="4"/>
        <v>0</v>
      </c>
      <c r="G944" s="203">
        <f t="shared" si="11"/>
        <v>0</v>
      </c>
      <c r="H944" s="109">
        <f>F944*(1000*9.81*Collectionstorage!$G$11+Collectionstorage!$G$13*Flowrate!$F$10*1000/(2*0.02)*Pump!$B$5^2+10*1000/2*Pump!$B$5^2+Filtration!$B$6*Pump!$B$5)</f>
        <v>0</v>
      </c>
      <c r="I944" s="202">
        <f>(F944*(1000*9.81*Collectionstorage!$G$11+Collectionstorage!$G$13*Flowrate!$F$10*1000/(2*0.02)*Pump!$B$5^2+10*1000/2*Pump!$B$5^2+Filtration!$B$6*Pump!$B$5)) / 0.72</f>
        <v>0</v>
      </c>
      <c r="J944" s="204">
        <f t="shared" si="5"/>
        <v>0</v>
      </c>
      <c r="K944" s="204">
        <f t="shared" si="6"/>
        <v>0</v>
      </c>
      <c r="L944" s="204">
        <f t="shared" si="7"/>
        <v>0</v>
      </c>
      <c r="M944" s="116">
        <f t="shared" si="8"/>
        <v>0</v>
      </c>
      <c r="N944" s="6">
        <f>'Disinfection '!$B$4*60*60*24</f>
        <v>4320000</v>
      </c>
      <c r="O944" s="6">
        <f>E944/(Pump!$B$6*60)</f>
        <v>0</v>
      </c>
      <c r="P944" s="204">
        <f t="shared" si="9"/>
        <v>4320000</v>
      </c>
    </row>
    <row r="945">
      <c r="A945" s="194">
        <v>41482.0</v>
      </c>
      <c r="B945" s="195">
        <v>0.0</v>
      </c>
      <c r="C945" s="202">
        <f t="shared" si="2"/>
        <v>0</v>
      </c>
      <c r="D945" s="108">
        <f t="shared" si="3"/>
        <v>0</v>
      </c>
      <c r="E945" s="203">
        <f>IF(D945&gt;Collectionstorage!$B$11,Collectionstorage!$B$11,D945)</f>
        <v>0</v>
      </c>
      <c r="F945" s="203">
        <f t="shared" si="4"/>
        <v>0</v>
      </c>
      <c r="G945" s="203">
        <f t="shared" si="11"/>
        <v>0</v>
      </c>
      <c r="H945" s="109">
        <f>F945*(1000*9.81*Collectionstorage!$G$11+Collectionstorage!$G$13*Flowrate!$F$10*1000/(2*0.02)*Pump!$B$5^2+10*1000/2*Pump!$B$5^2+Filtration!$B$6*Pump!$B$5)</f>
        <v>0</v>
      </c>
      <c r="I945" s="202">
        <f>(F945*(1000*9.81*Collectionstorage!$G$11+Collectionstorage!$G$13*Flowrate!$F$10*1000/(2*0.02)*Pump!$B$5^2+10*1000/2*Pump!$B$5^2+Filtration!$B$6*Pump!$B$5)) / 0.72</f>
        <v>0</v>
      </c>
      <c r="J945" s="204">
        <f t="shared" si="5"/>
        <v>0</v>
      </c>
      <c r="K945" s="204">
        <f t="shared" si="6"/>
        <v>0</v>
      </c>
      <c r="L945" s="204">
        <f t="shared" si="7"/>
        <v>0</v>
      </c>
      <c r="M945" s="116">
        <f t="shared" si="8"/>
        <v>0</v>
      </c>
      <c r="N945" s="6">
        <f>'Disinfection '!$B$4*60*60*24</f>
        <v>4320000</v>
      </c>
      <c r="O945" s="6">
        <f>E945/(Pump!$B$6*60)</f>
        <v>0</v>
      </c>
      <c r="P945" s="204">
        <f t="shared" si="9"/>
        <v>4320000</v>
      </c>
    </row>
    <row r="946">
      <c r="A946" s="194">
        <v>41483.0</v>
      </c>
      <c r="B946" s="195">
        <v>0.0</v>
      </c>
      <c r="C946" s="202">
        <f t="shared" si="2"/>
        <v>0</v>
      </c>
      <c r="D946" s="108">
        <f t="shared" si="3"/>
        <v>0</v>
      </c>
      <c r="E946" s="203">
        <f>IF(D946&gt;Collectionstorage!$B$11,Collectionstorage!$B$11,D946)</f>
        <v>0</v>
      </c>
      <c r="F946" s="203">
        <f t="shared" si="4"/>
        <v>0</v>
      </c>
      <c r="G946" s="203">
        <f t="shared" si="11"/>
        <v>0</v>
      </c>
      <c r="H946" s="109">
        <f>F946*(1000*9.81*Collectionstorage!$G$11+Collectionstorage!$G$13*Flowrate!$F$10*1000/(2*0.02)*Pump!$B$5^2+10*1000/2*Pump!$B$5^2+Filtration!$B$6*Pump!$B$5)</f>
        <v>0</v>
      </c>
      <c r="I946" s="202">
        <f>(F946*(1000*9.81*Collectionstorage!$G$11+Collectionstorage!$G$13*Flowrate!$F$10*1000/(2*0.02)*Pump!$B$5^2+10*1000/2*Pump!$B$5^2+Filtration!$B$6*Pump!$B$5)) / 0.72</f>
        <v>0</v>
      </c>
      <c r="J946" s="204">
        <f t="shared" si="5"/>
        <v>0</v>
      </c>
      <c r="K946" s="204">
        <f t="shared" si="6"/>
        <v>0</v>
      </c>
      <c r="L946" s="204">
        <f t="shared" si="7"/>
        <v>0</v>
      </c>
      <c r="M946" s="116">
        <f t="shared" si="8"/>
        <v>0</v>
      </c>
      <c r="N946" s="6">
        <f>'Disinfection '!$B$4*60*60*24</f>
        <v>4320000</v>
      </c>
      <c r="O946" s="6">
        <f>E946/(Pump!$B$6*60)</f>
        <v>0</v>
      </c>
      <c r="P946" s="204">
        <f t="shared" si="9"/>
        <v>4320000</v>
      </c>
    </row>
    <row r="947">
      <c r="A947" s="194">
        <v>41484.0</v>
      </c>
      <c r="B947" s="195">
        <v>0.0</v>
      </c>
      <c r="C947" s="202">
        <f t="shared" si="2"/>
        <v>0</v>
      </c>
      <c r="D947" s="108">
        <f t="shared" si="3"/>
        <v>0</v>
      </c>
      <c r="E947" s="203">
        <f>IF(D947&gt;Collectionstorage!$B$11,Collectionstorage!$B$11,D947)</f>
        <v>0</v>
      </c>
      <c r="F947" s="203">
        <f t="shared" si="4"/>
        <v>0</v>
      </c>
      <c r="G947" s="203">
        <f t="shared" si="11"/>
        <v>0</v>
      </c>
      <c r="H947" s="109">
        <f>F947*(1000*9.81*Collectionstorage!$G$11+Collectionstorage!$G$13*Flowrate!$F$10*1000/(2*0.02)*Pump!$B$5^2+10*1000/2*Pump!$B$5^2+Filtration!$B$6*Pump!$B$5)</f>
        <v>0</v>
      </c>
      <c r="I947" s="202">
        <f>(F947*(1000*9.81*Collectionstorage!$G$11+Collectionstorage!$G$13*Flowrate!$F$10*1000/(2*0.02)*Pump!$B$5^2+10*1000/2*Pump!$B$5^2+Filtration!$B$6*Pump!$B$5)) / 0.72</f>
        <v>0</v>
      </c>
      <c r="J947" s="204">
        <f t="shared" si="5"/>
        <v>0</v>
      </c>
      <c r="K947" s="204">
        <f t="shared" si="6"/>
        <v>0</v>
      </c>
      <c r="L947" s="204">
        <f t="shared" si="7"/>
        <v>0</v>
      </c>
      <c r="M947" s="116">
        <f t="shared" si="8"/>
        <v>0</v>
      </c>
      <c r="N947" s="6">
        <f>'Disinfection '!$B$4*60*60*24</f>
        <v>4320000</v>
      </c>
      <c r="O947" s="6">
        <f>E947/(Pump!$B$6*60)</f>
        <v>0</v>
      </c>
      <c r="P947" s="204">
        <f t="shared" si="9"/>
        <v>4320000</v>
      </c>
    </row>
    <row r="948">
      <c r="A948" s="194">
        <v>41485.0</v>
      </c>
      <c r="B948" s="195">
        <v>0.0</v>
      </c>
      <c r="C948" s="202">
        <f t="shared" si="2"/>
        <v>0</v>
      </c>
      <c r="D948" s="108">
        <f t="shared" si="3"/>
        <v>0</v>
      </c>
      <c r="E948" s="203">
        <f>IF(D948&gt;Collectionstorage!$B$11,Collectionstorage!$B$11,D948)</f>
        <v>0</v>
      </c>
      <c r="F948" s="203">
        <f t="shared" si="4"/>
        <v>0</v>
      </c>
      <c r="G948" s="203">
        <f t="shared" si="11"/>
        <v>0</v>
      </c>
      <c r="H948" s="109">
        <f>F948*(1000*9.81*Collectionstorage!$G$11+Collectionstorage!$G$13*Flowrate!$F$10*1000/(2*0.02)*Pump!$B$5^2+10*1000/2*Pump!$B$5^2+Filtration!$B$6*Pump!$B$5)</f>
        <v>0</v>
      </c>
      <c r="I948" s="202">
        <f>(F948*(1000*9.81*Collectionstorage!$G$11+Collectionstorage!$G$13*Flowrate!$F$10*1000/(2*0.02)*Pump!$B$5^2+10*1000/2*Pump!$B$5^2+Filtration!$B$6*Pump!$B$5)) / 0.72</f>
        <v>0</v>
      </c>
      <c r="J948" s="204">
        <f t="shared" si="5"/>
        <v>0</v>
      </c>
      <c r="K948" s="204">
        <f t="shared" si="6"/>
        <v>0</v>
      </c>
      <c r="L948" s="204">
        <f t="shared" si="7"/>
        <v>0</v>
      </c>
      <c r="M948" s="116">
        <f t="shared" si="8"/>
        <v>0</v>
      </c>
      <c r="N948" s="6">
        <f>'Disinfection '!$B$4*60*60*24</f>
        <v>4320000</v>
      </c>
      <c r="O948" s="6">
        <f>E948/(Pump!$B$6*60)</f>
        <v>0</v>
      </c>
      <c r="P948" s="204">
        <f t="shared" si="9"/>
        <v>4320000</v>
      </c>
    </row>
    <row r="949">
      <c r="A949" s="194">
        <v>41486.0</v>
      </c>
      <c r="B949" s="195">
        <v>5.4</v>
      </c>
      <c r="C949" s="202">
        <f t="shared" si="2"/>
        <v>0.54</v>
      </c>
      <c r="D949" s="108">
        <f t="shared" si="3"/>
        <v>540</v>
      </c>
      <c r="E949" s="203">
        <f>IF(D949&gt;Collectionstorage!$B$11,Collectionstorage!$B$11,D949)</f>
        <v>540</v>
      </c>
      <c r="F949" s="203">
        <f t="shared" si="4"/>
        <v>0.54</v>
      </c>
      <c r="G949" s="203">
        <f t="shared" si="11"/>
        <v>0.01</v>
      </c>
      <c r="H949" s="109">
        <f>F949*(1000*9.81*Collectionstorage!$G$11+Collectionstorage!$G$13*Flowrate!$F$10*1000/(2*0.02)*Pump!$B$5^2+10*1000/2*Pump!$B$5^2+Filtration!$B$6*Pump!$B$5)</f>
        <v>132245.5183</v>
      </c>
      <c r="I949" s="202">
        <f>(F949*(1000*9.81*Collectionstorage!$G$11+Collectionstorage!$G$13*Flowrate!$F$10*1000/(2*0.02)*Pump!$B$5^2+10*1000/2*Pump!$B$5^2+Filtration!$B$6*Pump!$B$5)) / 0.72</f>
        <v>183674.331</v>
      </c>
      <c r="J949" s="204">
        <f t="shared" si="5"/>
        <v>2.7</v>
      </c>
      <c r="K949" s="204">
        <f t="shared" si="6"/>
        <v>5400000</v>
      </c>
      <c r="L949" s="204">
        <f t="shared" si="7"/>
        <v>5.4</v>
      </c>
      <c r="M949" s="116">
        <f t="shared" si="8"/>
        <v>108</v>
      </c>
      <c r="N949" s="6">
        <f>'Disinfection '!$B$4*60*60*24</f>
        <v>4320000</v>
      </c>
      <c r="O949" s="6">
        <f>E949/(Pump!$B$6*60)</f>
        <v>0.3240031088</v>
      </c>
      <c r="P949" s="204">
        <f t="shared" si="9"/>
        <v>4503674.331</v>
      </c>
    </row>
    <row r="950">
      <c r="A950" s="194">
        <v>41487.0</v>
      </c>
      <c r="B950" s="195">
        <v>0.4</v>
      </c>
      <c r="C950" s="202">
        <f t="shared" si="2"/>
        <v>0.04</v>
      </c>
      <c r="D950" s="108">
        <f t="shared" si="3"/>
        <v>40</v>
      </c>
      <c r="E950" s="203">
        <f>IF(D950&gt;Collectionstorage!$B$11,Collectionstorage!$B$11,D950)</f>
        <v>40</v>
      </c>
      <c r="F950" s="203">
        <f t="shared" si="4"/>
        <v>0.04</v>
      </c>
      <c r="G950" s="203">
        <f t="shared" si="11"/>
        <v>0</v>
      </c>
      <c r="H950" s="109">
        <f>F950*(1000*9.81*Collectionstorage!$G$11+Collectionstorage!$G$13*Flowrate!$F$10*1000/(2*0.02)*Pump!$B$5^2+10*1000/2*Pump!$B$5^2+Filtration!$B$6*Pump!$B$5)</f>
        <v>9795.964321</v>
      </c>
      <c r="I950" s="202">
        <f>(F950*(1000*9.81*Collectionstorage!$G$11+Collectionstorage!$G$13*Flowrate!$F$10*1000/(2*0.02)*Pump!$B$5^2+10*1000/2*Pump!$B$5^2+Filtration!$B$6*Pump!$B$5)) / 0.72</f>
        <v>13605.506</v>
      </c>
      <c r="J950" s="204">
        <f t="shared" si="5"/>
        <v>0.2</v>
      </c>
      <c r="K950" s="204">
        <f t="shared" si="6"/>
        <v>400000</v>
      </c>
      <c r="L950" s="204">
        <f t="shared" si="7"/>
        <v>0.4</v>
      </c>
      <c r="M950" s="116">
        <f t="shared" si="8"/>
        <v>8</v>
      </c>
      <c r="N950" s="6">
        <f>'Disinfection '!$B$4*60*60*24</f>
        <v>4320000</v>
      </c>
      <c r="O950" s="6">
        <f>E950/(Pump!$B$6*60)</f>
        <v>0.02400023028</v>
      </c>
      <c r="P950" s="204">
        <f t="shared" si="9"/>
        <v>4333605.506</v>
      </c>
    </row>
    <row r="951">
      <c r="A951" s="194">
        <v>41488.0</v>
      </c>
      <c r="B951" s="195">
        <v>0.0</v>
      </c>
      <c r="C951" s="202">
        <f t="shared" si="2"/>
        <v>0</v>
      </c>
      <c r="D951" s="108">
        <f t="shared" si="3"/>
        <v>0</v>
      </c>
      <c r="E951" s="203">
        <f>IF(D951&gt;Collectionstorage!$B$11,Collectionstorage!$B$11,D951)</f>
        <v>0</v>
      </c>
      <c r="F951" s="203">
        <f t="shared" si="4"/>
        <v>0</v>
      </c>
      <c r="G951" s="203">
        <f t="shared" si="11"/>
        <v>0</v>
      </c>
      <c r="H951" s="109">
        <f>F951*(1000*9.81*Collectionstorage!$G$11+Collectionstorage!$G$13*Flowrate!$F$10*1000/(2*0.02)*Pump!$B$5^2+10*1000/2*Pump!$B$5^2+Filtration!$B$6*Pump!$B$5)</f>
        <v>0</v>
      </c>
      <c r="I951" s="202">
        <f>(F951*(1000*9.81*Collectionstorage!$G$11+Collectionstorage!$G$13*Flowrate!$F$10*1000/(2*0.02)*Pump!$B$5^2+10*1000/2*Pump!$B$5^2+Filtration!$B$6*Pump!$B$5)) / 0.72</f>
        <v>0</v>
      </c>
      <c r="J951" s="204">
        <f t="shared" si="5"/>
        <v>0</v>
      </c>
      <c r="K951" s="204">
        <f t="shared" si="6"/>
        <v>0</v>
      </c>
      <c r="L951" s="204">
        <f t="shared" si="7"/>
        <v>0</v>
      </c>
      <c r="M951" s="116">
        <f t="shared" si="8"/>
        <v>0</v>
      </c>
      <c r="N951" s="6">
        <f>'Disinfection '!$B$4*60*60*24</f>
        <v>4320000</v>
      </c>
      <c r="O951" s="6">
        <f>E951/(Pump!$B$6*60)</f>
        <v>0</v>
      </c>
      <c r="P951" s="204">
        <f t="shared" si="9"/>
        <v>4320000</v>
      </c>
    </row>
    <row r="952">
      <c r="A952" s="194">
        <v>41489.0</v>
      </c>
      <c r="B952" s="195">
        <v>0.0</v>
      </c>
      <c r="C952" s="202">
        <f t="shared" si="2"/>
        <v>0</v>
      </c>
      <c r="D952" s="108">
        <f t="shared" si="3"/>
        <v>0</v>
      </c>
      <c r="E952" s="203">
        <f>IF(D952&gt;Collectionstorage!$B$11,Collectionstorage!$B$11,D952)</f>
        <v>0</v>
      </c>
      <c r="F952" s="203">
        <f t="shared" si="4"/>
        <v>0</v>
      </c>
      <c r="G952" s="203">
        <f t="shared" si="11"/>
        <v>0</v>
      </c>
      <c r="H952" s="109">
        <f>F952*(1000*9.81*Collectionstorage!$G$11+Collectionstorage!$G$13*Flowrate!$F$10*1000/(2*0.02)*Pump!$B$5^2+10*1000/2*Pump!$B$5^2+Filtration!$B$6*Pump!$B$5)</f>
        <v>0</v>
      </c>
      <c r="I952" s="202">
        <f>(F952*(1000*9.81*Collectionstorage!$G$11+Collectionstorage!$G$13*Flowrate!$F$10*1000/(2*0.02)*Pump!$B$5^2+10*1000/2*Pump!$B$5^2+Filtration!$B$6*Pump!$B$5)) / 0.72</f>
        <v>0</v>
      </c>
      <c r="J952" s="204">
        <f t="shared" si="5"/>
        <v>0</v>
      </c>
      <c r="K952" s="204">
        <f t="shared" si="6"/>
        <v>0</v>
      </c>
      <c r="L952" s="204">
        <f t="shared" si="7"/>
        <v>0</v>
      </c>
      <c r="M952" s="116">
        <f t="shared" si="8"/>
        <v>0</v>
      </c>
      <c r="N952" s="6">
        <f>'Disinfection '!$B$4*60*60*24</f>
        <v>4320000</v>
      </c>
      <c r="O952" s="6">
        <f>E952/(Pump!$B$6*60)</f>
        <v>0</v>
      </c>
      <c r="P952" s="204">
        <f t="shared" si="9"/>
        <v>4320000</v>
      </c>
    </row>
    <row r="953">
      <c r="A953" s="194">
        <v>41490.0</v>
      </c>
      <c r="B953" s="195">
        <v>0.0</v>
      </c>
      <c r="C953" s="202">
        <f t="shared" si="2"/>
        <v>0</v>
      </c>
      <c r="D953" s="108">
        <f t="shared" si="3"/>
        <v>0</v>
      </c>
      <c r="E953" s="203">
        <f>IF(D953&gt;Collectionstorage!$B$11,Collectionstorage!$B$11,D953)</f>
        <v>0</v>
      </c>
      <c r="F953" s="203">
        <f t="shared" si="4"/>
        <v>0</v>
      </c>
      <c r="G953" s="203">
        <f t="shared" si="11"/>
        <v>0</v>
      </c>
      <c r="H953" s="109">
        <f>F953*(1000*9.81*Collectionstorage!$G$11+Collectionstorage!$G$13*Flowrate!$F$10*1000/(2*0.02)*Pump!$B$5^2+10*1000/2*Pump!$B$5^2+Filtration!$B$6*Pump!$B$5)</f>
        <v>0</v>
      </c>
      <c r="I953" s="202">
        <f>(F953*(1000*9.81*Collectionstorage!$G$11+Collectionstorage!$G$13*Flowrate!$F$10*1000/(2*0.02)*Pump!$B$5^2+10*1000/2*Pump!$B$5^2+Filtration!$B$6*Pump!$B$5)) / 0.72</f>
        <v>0</v>
      </c>
      <c r="J953" s="204">
        <f t="shared" si="5"/>
        <v>0</v>
      </c>
      <c r="K953" s="204">
        <f t="shared" si="6"/>
        <v>0</v>
      </c>
      <c r="L953" s="204">
        <f t="shared" si="7"/>
        <v>0</v>
      </c>
      <c r="M953" s="116">
        <f t="shared" si="8"/>
        <v>0</v>
      </c>
      <c r="N953" s="6">
        <f>'Disinfection '!$B$4*60*60*24</f>
        <v>4320000</v>
      </c>
      <c r="O953" s="6">
        <f>E953/(Pump!$B$6*60)</f>
        <v>0</v>
      </c>
      <c r="P953" s="204">
        <f t="shared" si="9"/>
        <v>4320000</v>
      </c>
    </row>
    <row r="954">
      <c r="A954" s="194">
        <v>41491.0</v>
      </c>
      <c r="B954" s="195">
        <v>0.0</v>
      </c>
      <c r="C954" s="202">
        <f t="shared" si="2"/>
        <v>0</v>
      </c>
      <c r="D954" s="108">
        <f t="shared" si="3"/>
        <v>0</v>
      </c>
      <c r="E954" s="203">
        <f>IF(D954&gt;Collectionstorage!$B$11,Collectionstorage!$B$11,D954)</f>
        <v>0</v>
      </c>
      <c r="F954" s="203">
        <f t="shared" si="4"/>
        <v>0</v>
      </c>
      <c r="G954" s="203">
        <f t="shared" si="11"/>
        <v>0</v>
      </c>
      <c r="H954" s="109">
        <f>F954*(1000*9.81*Collectionstorage!$G$11+Collectionstorage!$G$13*Flowrate!$F$10*1000/(2*0.02)*Pump!$B$5^2+10*1000/2*Pump!$B$5^2+Filtration!$B$6*Pump!$B$5)</f>
        <v>0</v>
      </c>
      <c r="I954" s="202">
        <f>(F954*(1000*9.81*Collectionstorage!$G$11+Collectionstorage!$G$13*Flowrate!$F$10*1000/(2*0.02)*Pump!$B$5^2+10*1000/2*Pump!$B$5^2+Filtration!$B$6*Pump!$B$5)) / 0.72</f>
        <v>0</v>
      </c>
      <c r="J954" s="204">
        <f t="shared" si="5"/>
        <v>0</v>
      </c>
      <c r="K954" s="204">
        <f t="shared" si="6"/>
        <v>0</v>
      </c>
      <c r="L954" s="204">
        <f t="shared" si="7"/>
        <v>0</v>
      </c>
      <c r="M954" s="116">
        <f t="shared" si="8"/>
        <v>0</v>
      </c>
      <c r="N954" s="6">
        <f>'Disinfection '!$B$4*60*60*24</f>
        <v>4320000</v>
      </c>
      <c r="O954" s="6">
        <f>E954/(Pump!$B$6*60)</f>
        <v>0</v>
      </c>
      <c r="P954" s="204">
        <f t="shared" si="9"/>
        <v>4320000</v>
      </c>
    </row>
    <row r="955">
      <c r="A955" s="194">
        <v>41492.0</v>
      </c>
      <c r="B955" s="195">
        <v>0.0</v>
      </c>
      <c r="C955" s="202">
        <f t="shared" si="2"/>
        <v>0</v>
      </c>
      <c r="D955" s="108">
        <f t="shared" si="3"/>
        <v>0</v>
      </c>
      <c r="E955" s="203">
        <f>IF(D955&gt;Collectionstorage!$B$11,Collectionstorage!$B$11,D955)</f>
        <v>0</v>
      </c>
      <c r="F955" s="203">
        <f t="shared" si="4"/>
        <v>0</v>
      </c>
      <c r="G955" s="203">
        <f t="shared" si="11"/>
        <v>0</v>
      </c>
      <c r="H955" s="109">
        <f>F955*(1000*9.81*Collectionstorage!$G$11+Collectionstorage!$G$13*Flowrate!$F$10*1000/(2*0.02)*Pump!$B$5^2+10*1000/2*Pump!$B$5^2+Filtration!$B$6*Pump!$B$5)</f>
        <v>0</v>
      </c>
      <c r="I955" s="202">
        <f>(F955*(1000*9.81*Collectionstorage!$G$11+Collectionstorage!$G$13*Flowrate!$F$10*1000/(2*0.02)*Pump!$B$5^2+10*1000/2*Pump!$B$5^2+Filtration!$B$6*Pump!$B$5)) / 0.72</f>
        <v>0</v>
      </c>
      <c r="J955" s="204">
        <f t="shared" si="5"/>
        <v>0</v>
      </c>
      <c r="K955" s="204">
        <f t="shared" si="6"/>
        <v>0</v>
      </c>
      <c r="L955" s="204">
        <f t="shared" si="7"/>
        <v>0</v>
      </c>
      <c r="M955" s="116">
        <f t="shared" si="8"/>
        <v>0</v>
      </c>
      <c r="N955" s="6">
        <f>'Disinfection '!$B$4*60*60*24</f>
        <v>4320000</v>
      </c>
      <c r="O955" s="6">
        <f>E955/(Pump!$B$6*60)</f>
        <v>0</v>
      </c>
      <c r="P955" s="204">
        <f t="shared" si="9"/>
        <v>4320000</v>
      </c>
    </row>
    <row r="956">
      <c r="A956" s="194">
        <v>41493.0</v>
      </c>
      <c r="B956" s="195">
        <v>0.0</v>
      </c>
      <c r="C956" s="202">
        <f t="shared" si="2"/>
        <v>0</v>
      </c>
      <c r="D956" s="108">
        <f t="shared" si="3"/>
        <v>0</v>
      </c>
      <c r="E956" s="203">
        <f>IF(D956&gt;Collectionstorage!$B$11,Collectionstorage!$B$11,D956)</f>
        <v>0</v>
      </c>
      <c r="F956" s="203">
        <f t="shared" si="4"/>
        <v>0</v>
      </c>
      <c r="G956" s="203">
        <f t="shared" si="11"/>
        <v>0</v>
      </c>
      <c r="H956" s="109">
        <f>F956*(1000*9.81*Collectionstorage!$G$11+Collectionstorage!$G$13*Flowrate!$F$10*1000/(2*0.02)*Pump!$B$5^2+10*1000/2*Pump!$B$5^2+Filtration!$B$6*Pump!$B$5)</f>
        <v>0</v>
      </c>
      <c r="I956" s="202">
        <f>(F956*(1000*9.81*Collectionstorage!$G$11+Collectionstorage!$G$13*Flowrate!$F$10*1000/(2*0.02)*Pump!$B$5^2+10*1000/2*Pump!$B$5^2+Filtration!$B$6*Pump!$B$5)) / 0.72</f>
        <v>0</v>
      </c>
      <c r="J956" s="204">
        <f t="shared" si="5"/>
        <v>0</v>
      </c>
      <c r="K956" s="204">
        <f t="shared" si="6"/>
        <v>0</v>
      </c>
      <c r="L956" s="204">
        <f t="shared" si="7"/>
        <v>0</v>
      </c>
      <c r="M956" s="116">
        <f t="shared" si="8"/>
        <v>0</v>
      </c>
      <c r="N956" s="6">
        <f>'Disinfection '!$B$4*60*60*24</f>
        <v>4320000</v>
      </c>
      <c r="O956" s="6">
        <f>E956/(Pump!$B$6*60)</f>
        <v>0</v>
      </c>
      <c r="P956" s="204">
        <f t="shared" si="9"/>
        <v>4320000</v>
      </c>
    </row>
    <row r="957">
      <c r="A957" s="194">
        <v>41494.0</v>
      </c>
      <c r="B957" s="195">
        <v>0.0</v>
      </c>
      <c r="C957" s="202">
        <f t="shared" si="2"/>
        <v>0</v>
      </c>
      <c r="D957" s="108">
        <f t="shared" si="3"/>
        <v>0</v>
      </c>
      <c r="E957" s="203">
        <f>IF(D957&gt;Collectionstorage!$B$11,Collectionstorage!$B$11,D957)</f>
        <v>0</v>
      </c>
      <c r="F957" s="203">
        <f t="shared" si="4"/>
        <v>0</v>
      </c>
      <c r="G957" s="203">
        <f t="shared" si="11"/>
        <v>0</v>
      </c>
      <c r="H957" s="109">
        <f>F957*(1000*9.81*Collectionstorage!$G$11+Collectionstorage!$G$13*Flowrate!$F$10*1000/(2*0.02)*Pump!$B$5^2+10*1000/2*Pump!$B$5^2+Filtration!$B$6*Pump!$B$5)</f>
        <v>0</v>
      </c>
      <c r="I957" s="202">
        <f>(F957*(1000*9.81*Collectionstorage!$G$11+Collectionstorage!$G$13*Flowrate!$F$10*1000/(2*0.02)*Pump!$B$5^2+10*1000/2*Pump!$B$5^2+Filtration!$B$6*Pump!$B$5)) / 0.72</f>
        <v>0</v>
      </c>
      <c r="J957" s="204">
        <f t="shared" si="5"/>
        <v>0</v>
      </c>
      <c r="K957" s="204">
        <f t="shared" si="6"/>
        <v>0</v>
      </c>
      <c r="L957" s="204">
        <f t="shared" si="7"/>
        <v>0</v>
      </c>
      <c r="M957" s="116">
        <f t="shared" si="8"/>
        <v>0</v>
      </c>
      <c r="N957" s="6">
        <f>'Disinfection '!$B$4*60*60*24</f>
        <v>4320000</v>
      </c>
      <c r="O957" s="6">
        <f>E957/(Pump!$B$6*60)</f>
        <v>0</v>
      </c>
      <c r="P957" s="204">
        <f t="shared" si="9"/>
        <v>4320000</v>
      </c>
    </row>
    <row r="958">
      <c r="A958" s="194">
        <v>41495.0</v>
      </c>
      <c r="B958" s="195">
        <v>0.0</v>
      </c>
      <c r="C958" s="202">
        <f t="shared" si="2"/>
        <v>0</v>
      </c>
      <c r="D958" s="108">
        <f t="shared" si="3"/>
        <v>0</v>
      </c>
      <c r="E958" s="203">
        <f>IF(D958&gt;Collectionstorage!$B$11,Collectionstorage!$B$11,D958)</f>
        <v>0</v>
      </c>
      <c r="F958" s="203">
        <f t="shared" si="4"/>
        <v>0</v>
      </c>
      <c r="G958" s="203">
        <f t="shared" si="11"/>
        <v>0</v>
      </c>
      <c r="H958" s="109">
        <f>F958*(1000*9.81*Collectionstorage!$G$11+Collectionstorage!$G$13*Flowrate!$F$10*1000/(2*0.02)*Pump!$B$5^2+10*1000/2*Pump!$B$5^2+Filtration!$B$6*Pump!$B$5)</f>
        <v>0</v>
      </c>
      <c r="I958" s="202">
        <f>(F958*(1000*9.81*Collectionstorage!$G$11+Collectionstorage!$G$13*Flowrate!$F$10*1000/(2*0.02)*Pump!$B$5^2+10*1000/2*Pump!$B$5^2+Filtration!$B$6*Pump!$B$5)) / 0.72</f>
        <v>0</v>
      </c>
      <c r="J958" s="204">
        <f t="shared" si="5"/>
        <v>0</v>
      </c>
      <c r="K958" s="204">
        <f t="shared" si="6"/>
        <v>0</v>
      </c>
      <c r="L958" s="204">
        <f t="shared" si="7"/>
        <v>0</v>
      </c>
      <c r="M958" s="116">
        <f t="shared" si="8"/>
        <v>0</v>
      </c>
      <c r="N958" s="6">
        <f>'Disinfection '!$B$4*60*60*24</f>
        <v>4320000</v>
      </c>
      <c r="O958" s="6">
        <f>E958/(Pump!$B$6*60)</f>
        <v>0</v>
      </c>
      <c r="P958" s="204">
        <f t="shared" si="9"/>
        <v>4320000</v>
      </c>
    </row>
    <row r="959">
      <c r="A959" s="194">
        <v>41496.0</v>
      </c>
      <c r="B959" s="195">
        <v>0.0</v>
      </c>
      <c r="C959" s="202">
        <f t="shared" si="2"/>
        <v>0</v>
      </c>
      <c r="D959" s="108">
        <f t="shared" si="3"/>
        <v>0</v>
      </c>
      <c r="E959" s="203">
        <f>IF(D959&gt;Collectionstorage!$B$11,Collectionstorage!$B$11,D959)</f>
        <v>0</v>
      </c>
      <c r="F959" s="203">
        <f t="shared" si="4"/>
        <v>0</v>
      </c>
      <c r="G959" s="203">
        <f t="shared" si="11"/>
        <v>0</v>
      </c>
      <c r="H959" s="109">
        <f>F959*(1000*9.81*Collectionstorage!$G$11+Collectionstorage!$G$13*Flowrate!$F$10*1000/(2*0.02)*Pump!$B$5^2+10*1000/2*Pump!$B$5^2+Filtration!$B$6*Pump!$B$5)</f>
        <v>0</v>
      </c>
      <c r="I959" s="202">
        <f>(F959*(1000*9.81*Collectionstorage!$G$11+Collectionstorage!$G$13*Flowrate!$F$10*1000/(2*0.02)*Pump!$B$5^2+10*1000/2*Pump!$B$5^2+Filtration!$B$6*Pump!$B$5)) / 0.72</f>
        <v>0</v>
      </c>
      <c r="J959" s="204">
        <f t="shared" si="5"/>
        <v>0</v>
      </c>
      <c r="K959" s="204">
        <f t="shared" si="6"/>
        <v>0</v>
      </c>
      <c r="L959" s="204">
        <f t="shared" si="7"/>
        <v>0</v>
      </c>
      <c r="M959" s="116">
        <f t="shared" si="8"/>
        <v>0</v>
      </c>
      <c r="N959" s="6">
        <f>'Disinfection '!$B$4*60*60*24</f>
        <v>4320000</v>
      </c>
      <c r="O959" s="6">
        <f>E959/(Pump!$B$6*60)</f>
        <v>0</v>
      </c>
      <c r="P959" s="204">
        <f t="shared" si="9"/>
        <v>4320000</v>
      </c>
    </row>
    <row r="960">
      <c r="A960" s="194">
        <v>41497.0</v>
      </c>
      <c r="B960" s="195">
        <v>0.4</v>
      </c>
      <c r="C960" s="202">
        <f t="shared" si="2"/>
        <v>0.04</v>
      </c>
      <c r="D960" s="108">
        <f t="shared" si="3"/>
        <v>40</v>
      </c>
      <c r="E960" s="203">
        <f>IF(D960&gt;Collectionstorage!$B$11,Collectionstorage!$B$11,D960)</f>
        <v>40</v>
      </c>
      <c r="F960" s="203">
        <f t="shared" si="4"/>
        <v>0.04</v>
      </c>
      <c r="G960" s="203">
        <f t="shared" si="11"/>
        <v>0</v>
      </c>
      <c r="H960" s="109">
        <f>F960*(1000*9.81*Collectionstorage!$G$11+Collectionstorage!$G$13*Flowrate!$F$10*1000/(2*0.02)*Pump!$B$5^2+10*1000/2*Pump!$B$5^2+Filtration!$B$6*Pump!$B$5)</f>
        <v>9795.964321</v>
      </c>
      <c r="I960" s="202">
        <f>(F960*(1000*9.81*Collectionstorage!$G$11+Collectionstorage!$G$13*Flowrate!$F$10*1000/(2*0.02)*Pump!$B$5^2+10*1000/2*Pump!$B$5^2+Filtration!$B$6*Pump!$B$5)) / 0.72</f>
        <v>13605.506</v>
      </c>
      <c r="J960" s="204">
        <f t="shared" si="5"/>
        <v>0.2</v>
      </c>
      <c r="K960" s="204">
        <f t="shared" si="6"/>
        <v>400000</v>
      </c>
      <c r="L960" s="204">
        <f t="shared" si="7"/>
        <v>0.4</v>
      </c>
      <c r="M960" s="116">
        <f t="shared" si="8"/>
        <v>8</v>
      </c>
      <c r="N960" s="6">
        <f>'Disinfection '!$B$4*60*60*24</f>
        <v>4320000</v>
      </c>
      <c r="O960" s="6">
        <f>E960/(Pump!$B$6*60)</f>
        <v>0.02400023028</v>
      </c>
      <c r="P960" s="204">
        <f t="shared" si="9"/>
        <v>4333605.506</v>
      </c>
    </row>
    <row r="961">
      <c r="A961" s="194">
        <v>41498.0</v>
      </c>
      <c r="B961" s="195">
        <v>4.4</v>
      </c>
      <c r="C961" s="202">
        <f t="shared" si="2"/>
        <v>0.44</v>
      </c>
      <c r="D961" s="108">
        <f t="shared" si="3"/>
        <v>440</v>
      </c>
      <c r="E961" s="203">
        <f>IF(D961&gt;Collectionstorage!$B$11,Collectionstorage!$B$11,D961)</f>
        <v>440</v>
      </c>
      <c r="F961" s="203">
        <f t="shared" si="4"/>
        <v>0.44</v>
      </c>
      <c r="G961" s="203">
        <f t="shared" si="11"/>
        <v>0</v>
      </c>
      <c r="H961" s="109">
        <f>F961*(1000*9.81*Collectionstorage!$G$11+Collectionstorage!$G$13*Flowrate!$F$10*1000/(2*0.02)*Pump!$B$5^2+10*1000/2*Pump!$B$5^2+Filtration!$B$6*Pump!$B$5)</f>
        <v>107755.6075</v>
      </c>
      <c r="I961" s="202">
        <f>(F961*(1000*9.81*Collectionstorage!$G$11+Collectionstorage!$G$13*Flowrate!$F$10*1000/(2*0.02)*Pump!$B$5^2+10*1000/2*Pump!$B$5^2+Filtration!$B$6*Pump!$B$5)) / 0.72</f>
        <v>149660.566</v>
      </c>
      <c r="J961" s="204">
        <f t="shared" si="5"/>
        <v>2.2</v>
      </c>
      <c r="K961" s="204">
        <f t="shared" si="6"/>
        <v>4400000</v>
      </c>
      <c r="L961" s="204">
        <f t="shared" si="7"/>
        <v>4.4</v>
      </c>
      <c r="M961" s="116">
        <f t="shared" si="8"/>
        <v>88</v>
      </c>
      <c r="N961" s="6">
        <f>'Disinfection '!$B$4*60*60*24</f>
        <v>4320000</v>
      </c>
      <c r="O961" s="6">
        <f>E961/(Pump!$B$6*60)</f>
        <v>0.2640025331</v>
      </c>
      <c r="P961" s="204">
        <f t="shared" si="9"/>
        <v>4469660.566</v>
      </c>
    </row>
    <row r="962">
      <c r="A962" s="194">
        <v>41499.0</v>
      </c>
      <c r="B962" s="195">
        <v>1.0</v>
      </c>
      <c r="C962" s="202">
        <f t="shared" si="2"/>
        <v>0.1</v>
      </c>
      <c r="D962" s="108">
        <f t="shared" si="3"/>
        <v>100</v>
      </c>
      <c r="E962" s="203">
        <f>IF(D962&gt;Collectionstorage!$B$11,Collectionstorage!$B$11,D962)</f>
        <v>100</v>
      </c>
      <c r="F962" s="203">
        <f t="shared" si="4"/>
        <v>0.1</v>
      </c>
      <c r="G962" s="203">
        <f t="shared" si="11"/>
        <v>0</v>
      </c>
      <c r="H962" s="109">
        <f>F962*(1000*9.81*Collectionstorage!$G$11+Collectionstorage!$G$13*Flowrate!$F$10*1000/(2*0.02)*Pump!$B$5^2+10*1000/2*Pump!$B$5^2+Filtration!$B$6*Pump!$B$5)</f>
        <v>24489.9108</v>
      </c>
      <c r="I962" s="202">
        <f>(F962*(1000*9.81*Collectionstorage!$G$11+Collectionstorage!$G$13*Flowrate!$F$10*1000/(2*0.02)*Pump!$B$5^2+10*1000/2*Pump!$B$5^2+Filtration!$B$6*Pump!$B$5)) / 0.72</f>
        <v>34013.765</v>
      </c>
      <c r="J962" s="204">
        <f t="shared" si="5"/>
        <v>0.5</v>
      </c>
      <c r="K962" s="204">
        <f t="shared" si="6"/>
        <v>1000000</v>
      </c>
      <c r="L962" s="204">
        <f t="shared" si="7"/>
        <v>1</v>
      </c>
      <c r="M962" s="116">
        <f t="shared" si="8"/>
        <v>20</v>
      </c>
      <c r="N962" s="6">
        <f>'Disinfection '!$B$4*60*60*24</f>
        <v>4320000</v>
      </c>
      <c r="O962" s="6">
        <f>E962/(Pump!$B$6*60)</f>
        <v>0.0600005757</v>
      </c>
      <c r="P962" s="204">
        <f t="shared" si="9"/>
        <v>4354013.765</v>
      </c>
    </row>
    <row r="963">
      <c r="A963" s="194">
        <v>41500.0</v>
      </c>
      <c r="B963" s="195">
        <v>0.4</v>
      </c>
      <c r="C963" s="202">
        <f t="shared" si="2"/>
        <v>0.04</v>
      </c>
      <c r="D963" s="108">
        <f t="shared" si="3"/>
        <v>40</v>
      </c>
      <c r="E963" s="203">
        <f>IF(D963&gt;Collectionstorage!$B$11,Collectionstorage!$B$11,D963)</f>
        <v>40</v>
      </c>
      <c r="F963" s="203">
        <f t="shared" si="4"/>
        <v>0.04</v>
      </c>
      <c r="G963" s="203">
        <f t="shared" si="11"/>
        <v>0</v>
      </c>
      <c r="H963" s="109">
        <f>F963*(1000*9.81*Collectionstorage!$G$11+Collectionstorage!$G$13*Flowrate!$F$10*1000/(2*0.02)*Pump!$B$5^2+10*1000/2*Pump!$B$5^2+Filtration!$B$6*Pump!$B$5)</f>
        <v>9795.964321</v>
      </c>
      <c r="I963" s="202">
        <f>(F963*(1000*9.81*Collectionstorage!$G$11+Collectionstorage!$G$13*Flowrate!$F$10*1000/(2*0.02)*Pump!$B$5^2+10*1000/2*Pump!$B$5^2+Filtration!$B$6*Pump!$B$5)) / 0.72</f>
        <v>13605.506</v>
      </c>
      <c r="J963" s="204">
        <f t="shared" si="5"/>
        <v>0.2</v>
      </c>
      <c r="K963" s="204">
        <f t="shared" si="6"/>
        <v>400000</v>
      </c>
      <c r="L963" s="204">
        <f t="shared" si="7"/>
        <v>0.4</v>
      </c>
      <c r="M963" s="116">
        <f t="shared" si="8"/>
        <v>8</v>
      </c>
      <c r="N963" s="6">
        <f>'Disinfection '!$B$4*60*60*24</f>
        <v>4320000</v>
      </c>
      <c r="O963" s="6">
        <f>E963/(Pump!$B$6*60)</f>
        <v>0.02400023028</v>
      </c>
      <c r="P963" s="204">
        <f t="shared" si="9"/>
        <v>4333605.506</v>
      </c>
    </row>
    <row r="964">
      <c r="A964" s="194">
        <v>41501.0</v>
      </c>
      <c r="B964" s="195">
        <v>8.4</v>
      </c>
      <c r="C964" s="202">
        <f t="shared" si="2"/>
        <v>0.84</v>
      </c>
      <c r="D964" s="108">
        <f t="shared" si="3"/>
        <v>840</v>
      </c>
      <c r="E964" s="203">
        <f>IF(D964&gt;Collectionstorage!$B$11,Collectionstorage!$B$11,D964)</f>
        <v>840</v>
      </c>
      <c r="F964" s="203">
        <f t="shared" si="4"/>
        <v>0.84</v>
      </c>
      <c r="G964" s="203">
        <f t="shared" si="11"/>
        <v>0.31</v>
      </c>
      <c r="H964" s="109">
        <f>F964*(1000*9.81*Collectionstorage!$G$11+Collectionstorage!$G$13*Flowrate!$F$10*1000/(2*0.02)*Pump!$B$5^2+10*1000/2*Pump!$B$5^2+Filtration!$B$6*Pump!$B$5)</f>
        <v>205715.2507</v>
      </c>
      <c r="I964" s="202">
        <f>(F964*(1000*9.81*Collectionstorage!$G$11+Collectionstorage!$G$13*Flowrate!$F$10*1000/(2*0.02)*Pump!$B$5^2+10*1000/2*Pump!$B$5^2+Filtration!$B$6*Pump!$B$5)) / 0.72</f>
        <v>285715.626</v>
      </c>
      <c r="J964" s="204">
        <f t="shared" si="5"/>
        <v>4.2</v>
      </c>
      <c r="K964" s="204">
        <f t="shared" si="6"/>
        <v>8400000</v>
      </c>
      <c r="L964" s="204">
        <f t="shared" si="7"/>
        <v>8.4</v>
      </c>
      <c r="M964" s="116">
        <f t="shared" si="8"/>
        <v>168</v>
      </c>
      <c r="N964" s="6">
        <f>'Disinfection '!$B$4*60*60*24</f>
        <v>4320000</v>
      </c>
      <c r="O964" s="6">
        <f>E964/(Pump!$B$6*60)</f>
        <v>0.5040048359</v>
      </c>
      <c r="P964" s="204">
        <f t="shared" si="9"/>
        <v>4605715.626</v>
      </c>
    </row>
    <row r="965">
      <c r="A965" s="194">
        <v>41502.0</v>
      </c>
      <c r="B965" s="195">
        <v>4.4</v>
      </c>
      <c r="C965" s="202">
        <f t="shared" si="2"/>
        <v>0.44</v>
      </c>
      <c r="D965" s="108">
        <f t="shared" si="3"/>
        <v>440</v>
      </c>
      <c r="E965" s="203">
        <f>IF(D965&gt;Collectionstorage!$B$11,Collectionstorage!$B$11,D965)</f>
        <v>440</v>
      </c>
      <c r="F965" s="203">
        <f t="shared" si="4"/>
        <v>0.44</v>
      </c>
      <c r="G965" s="203">
        <f t="shared" si="11"/>
        <v>0.22</v>
      </c>
      <c r="H965" s="109">
        <f>F965*(1000*9.81*Collectionstorage!$G$11+Collectionstorage!$G$13*Flowrate!$F$10*1000/(2*0.02)*Pump!$B$5^2+10*1000/2*Pump!$B$5^2+Filtration!$B$6*Pump!$B$5)</f>
        <v>107755.6075</v>
      </c>
      <c r="I965" s="202">
        <f>(F965*(1000*9.81*Collectionstorage!$G$11+Collectionstorage!$G$13*Flowrate!$F$10*1000/(2*0.02)*Pump!$B$5^2+10*1000/2*Pump!$B$5^2+Filtration!$B$6*Pump!$B$5)) / 0.72</f>
        <v>149660.566</v>
      </c>
      <c r="J965" s="204">
        <f t="shared" si="5"/>
        <v>2.2</v>
      </c>
      <c r="K965" s="204">
        <f t="shared" si="6"/>
        <v>4400000</v>
      </c>
      <c r="L965" s="204">
        <f t="shared" si="7"/>
        <v>4.4</v>
      </c>
      <c r="M965" s="116">
        <f t="shared" si="8"/>
        <v>88</v>
      </c>
      <c r="N965" s="6">
        <f>'Disinfection '!$B$4*60*60*24</f>
        <v>4320000</v>
      </c>
      <c r="O965" s="6">
        <f>E965/(Pump!$B$6*60)</f>
        <v>0.2640025331</v>
      </c>
      <c r="P965" s="204">
        <f t="shared" si="9"/>
        <v>4469660.566</v>
      </c>
    </row>
    <row r="966">
      <c r="A966" s="194">
        <v>41503.0</v>
      </c>
      <c r="B966" s="195">
        <v>4.4</v>
      </c>
      <c r="C966" s="202">
        <f t="shared" si="2"/>
        <v>0.44</v>
      </c>
      <c r="D966" s="108">
        <f t="shared" si="3"/>
        <v>440</v>
      </c>
      <c r="E966" s="203">
        <f>IF(D966&gt;Collectionstorage!$B$11,Collectionstorage!$B$11,D966)</f>
        <v>440</v>
      </c>
      <c r="F966" s="203">
        <f t="shared" si="4"/>
        <v>0.44</v>
      </c>
      <c r="G966" s="203">
        <f t="shared" si="11"/>
        <v>0.13</v>
      </c>
      <c r="H966" s="109">
        <f>F966*(1000*9.81*Collectionstorage!$G$11+Collectionstorage!$G$13*Flowrate!$F$10*1000/(2*0.02)*Pump!$B$5^2+10*1000/2*Pump!$B$5^2+Filtration!$B$6*Pump!$B$5)</f>
        <v>107755.6075</v>
      </c>
      <c r="I966" s="202">
        <f>(F966*(1000*9.81*Collectionstorage!$G$11+Collectionstorage!$G$13*Flowrate!$F$10*1000/(2*0.02)*Pump!$B$5^2+10*1000/2*Pump!$B$5^2+Filtration!$B$6*Pump!$B$5)) / 0.72</f>
        <v>149660.566</v>
      </c>
      <c r="J966" s="204">
        <f t="shared" si="5"/>
        <v>2.2</v>
      </c>
      <c r="K966" s="204">
        <f t="shared" si="6"/>
        <v>4400000</v>
      </c>
      <c r="L966" s="204">
        <f t="shared" si="7"/>
        <v>4.4</v>
      </c>
      <c r="M966" s="116">
        <f t="shared" si="8"/>
        <v>88</v>
      </c>
      <c r="N966" s="6">
        <f>'Disinfection '!$B$4*60*60*24</f>
        <v>4320000</v>
      </c>
      <c r="O966" s="6">
        <f>E966/(Pump!$B$6*60)</f>
        <v>0.2640025331</v>
      </c>
      <c r="P966" s="204">
        <f t="shared" si="9"/>
        <v>4469660.566</v>
      </c>
    </row>
    <row r="967">
      <c r="A967" s="194">
        <v>41504.0</v>
      </c>
      <c r="B967" s="195">
        <v>14.8</v>
      </c>
      <c r="C967" s="202">
        <f t="shared" si="2"/>
        <v>1.48</v>
      </c>
      <c r="D967" s="108">
        <f t="shared" si="3"/>
        <v>1480</v>
      </c>
      <c r="E967" s="203">
        <f>IF(D967&gt;Collectionstorage!$B$11,Collectionstorage!$B$11,D967)</f>
        <v>1480</v>
      </c>
      <c r="F967" s="203">
        <f t="shared" si="4"/>
        <v>1.48</v>
      </c>
      <c r="G967" s="203">
        <f t="shared" si="11"/>
        <v>1.08</v>
      </c>
      <c r="H967" s="109">
        <f>F967*(1000*9.81*Collectionstorage!$G$11+Collectionstorage!$G$13*Flowrate!$F$10*1000/(2*0.02)*Pump!$B$5^2+10*1000/2*Pump!$B$5^2+Filtration!$B$6*Pump!$B$5)</f>
        <v>362450.6799</v>
      </c>
      <c r="I967" s="202">
        <f>(F967*(1000*9.81*Collectionstorage!$G$11+Collectionstorage!$G$13*Flowrate!$F$10*1000/(2*0.02)*Pump!$B$5^2+10*1000/2*Pump!$B$5^2+Filtration!$B$6*Pump!$B$5)) / 0.72</f>
        <v>503403.722</v>
      </c>
      <c r="J967" s="204">
        <f t="shared" si="5"/>
        <v>7.4</v>
      </c>
      <c r="K967" s="204">
        <f t="shared" si="6"/>
        <v>14800000</v>
      </c>
      <c r="L967" s="204">
        <f t="shared" si="7"/>
        <v>14.8</v>
      </c>
      <c r="M967" s="116">
        <f t="shared" si="8"/>
        <v>296</v>
      </c>
      <c r="N967" s="6">
        <f>'Disinfection '!$B$4*60*60*24</f>
        <v>4320000</v>
      </c>
      <c r="O967" s="6">
        <f>E967/(Pump!$B$6*60)</f>
        <v>0.8880085203</v>
      </c>
      <c r="P967" s="204">
        <f t="shared" si="9"/>
        <v>4823403.722</v>
      </c>
    </row>
    <row r="968">
      <c r="A968" s="194">
        <v>41505.0</v>
      </c>
      <c r="B968" s="195">
        <v>5.6</v>
      </c>
      <c r="C968" s="202">
        <f t="shared" si="2"/>
        <v>0.56</v>
      </c>
      <c r="D968" s="108">
        <f t="shared" si="3"/>
        <v>560</v>
      </c>
      <c r="E968" s="203">
        <f>IF(D968&gt;Collectionstorage!$B$11,Collectionstorage!$B$11,D968)</f>
        <v>560</v>
      </c>
      <c r="F968" s="203">
        <f t="shared" si="4"/>
        <v>0.56</v>
      </c>
      <c r="G968" s="203">
        <f t="shared" si="11"/>
        <v>1.11</v>
      </c>
      <c r="H968" s="109">
        <f>F968*(1000*9.81*Collectionstorage!$G$11+Collectionstorage!$G$13*Flowrate!$F$10*1000/(2*0.02)*Pump!$B$5^2+10*1000/2*Pump!$B$5^2+Filtration!$B$6*Pump!$B$5)</f>
        <v>137143.5005</v>
      </c>
      <c r="I968" s="202">
        <f>(F968*(1000*9.81*Collectionstorage!$G$11+Collectionstorage!$G$13*Flowrate!$F$10*1000/(2*0.02)*Pump!$B$5^2+10*1000/2*Pump!$B$5^2+Filtration!$B$6*Pump!$B$5)) / 0.72</f>
        <v>190477.084</v>
      </c>
      <c r="J968" s="204">
        <f t="shared" si="5"/>
        <v>2.8</v>
      </c>
      <c r="K968" s="204">
        <f t="shared" si="6"/>
        <v>5600000</v>
      </c>
      <c r="L968" s="204">
        <f t="shared" si="7"/>
        <v>5.6</v>
      </c>
      <c r="M968" s="116">
        <f t="shared" si="8"/>
        <v>112</v>
      </c>
      <c r="N968" s="6">
        <f>'Disinfection '!$B$4*60*60*24</f>
        <v>4320000</v>
      </c>
      <c r="O968" s="6">
        <f>E968/(Pump!$B$6*60)</f>
        <v>0.3360032239</v>
      </c>
      <c r="P968" s="204">
        <f t="shared" si="9"/>
        <v>4510477.084</v>
      </c>
    </row>
    <row r="969">
      <c r="A969" s="194">
        <v>41506.0</v>
      </c>
      <c r="B969" s="195">
        <v>1.2</v>
      </c>
      <c r="C969" s="202">
        <f t="shared" si="2"/>
        <v>0.12</v>
      </c>
      <c r="D969" s="108">
        <f t="shared" si="3"/>
        <v>120</v>
      </c>
      <c r="E969" s="203">
        <f>IF(D969&gt;Collectionstorage!$B$11,Collectionstorage!$B$11,D969)</f>
        <v>120</v>
      </c>
      <c r="F969" s="203">
        <f t="shared" si="4"/>
        <v>0.12</v>
      </c>
      <c r="G969" s="203">
        <f t="shared" si="11"/>
        <v>0.7</v>
      </c>
      <c r="H969" s="109">
        <f>F969*(1000*9.81*Collectionstorage!$G$11+Collectionstorage!$G$13*Flowrate!$F$10*1000/(2*0.02)*Pump!$B$5^2+10*1000/2*Pump!$B$5^2+Filtration!$B$6*Pump!$B$5)</f>
        <v>29387.89296</v>
      </c>
      <c r="I969" s="202">
        <f>(F969*(1000*9.81*Collectionstorage!$G$11+Collectionstorage!$G$13*Flowrate!$F$10*1000/(2*0.02)*Pump!$B$5^2+10*1000/2*Pump!$B$5^2+Filtration!$B$6*Pump!$B$5)) / 0.72</f>
        <v>40816.518</v>
      </c>
      <c r="J969" s="204">
        <f t="shared" si="5"/>
        <v>0.6</v>
      </c>
      <c r="K969" s="204">
        <f t="shared" si="6"/>
        <v>1200000</v>
      </c>
      <c r="L969" s="204">
        <f t="shared" si="7"/>
        <v>1.2</v>
      </c>
      <c r="M969" s="116">
        <f t="shared" si="8"/>
        <v>24</v>
      </c>
      <c r="N969" s="6">
        <f>'Disinfection '!$B$4*60*60*24</f>
        <v>4320000</v>
      </c>
      <c r="O969" s="6">
        <f>E969/(Pump!$B$6*60)</f>
        <v>0.07200069084</v>
      </c>
      <c r="P969" s="204">
        <f t="shared" si="9"/>
        <v>4360816.518</v>
      </c>
    </row>
    <row r="970">
      <c r="A970" s="194">
        <v>41507.0</v>
      </c>
      <c r="B970" s="195">
        <v>0.4</v>
      </c>
      <c r="C970" s="202">
        <f t="shared" si="2"/>
        <v>0.04</v>
      </c>
      <c r="D970" s="108">
        <f t="shared" si="3"/>
        <v>40</v>
      </c>
      <c r="E970" s="203">
        <f>IF(D970&gt;Collectionstorage!$B$11,Collectionstorage!$B$11,D970)</f>
        <v>40</v>
      </c>
      <c r="F970" s="203">
        <f t="shared" si="4"/>
        <v>0.04</v>
      </c>
      <c r="G970" s="203">
        <f t="shared" si="11"/>
        <v>0.21</v>
      </c>
      <c r="H970" s="109">
        <f>F970*(1000*9.81*Collectionstorage!$G$11+Collectionstorage!$G$13*Flowrate!$F$10*1000/(2*0.02)*Pump!$B$5^2+10*1000/2*Pump!$B$5^2+Filtration!$B$6*Pump!$B$5)</f>
        <v>9795.964321</v>
      </c>
      <c r="I970" s="202">
        <f>(F970*(1000*9.81*Collectionstorage!$G$11+Collectionstorage!$G$13*Flowrate!$F$10*1000/(2*0.02)*Pump!$B$5^2+10*1000/2*Pump!$B$5^2+Filtration!$B$6*Pump!$B$5)) / 0.72</f>
        <v>13605.506</v>
      </c>
      <c r="J970" s="204">
        <f t="shared" si="5"/>
        <v>0.2</v>
      </c>
      <c r="K970" s="204">
        <f t="shared" si="6"/>
        <v>400000</v>
      </c>
      <c r="L970" s="204">
        <f t="shared" si="7"/>
        <v>0.4</v>
      </c>
      <c r="M970" s="116">
        <f t="shared" si="8"/>
        <v>8</v>
      </c>
      <c r="N970" s="6">
        <f>'Disinfection '!$B$4*60*60*24</f>
        <v>4320000</v>
      </c>
      <c r="O970" s="6">
        <f>E970/(Pump!$B$6*60)</f>
        <v>0.02400023028</v>
      </c>
      <c r="P970" s="204">
        <f t="shared" si="9"/>
        <v>4333605.506</v>
      </c>
    </row>
    <row r="971">
      <c r="A971" s="194">
        <v>41508.0</v>
      </c>
      <c r="B971" s="195">
        <v>0.6</v>
      </c>
      <c r="C971" s="202">
        <f t="shared" si="2"/>
        <v>0.06</v>
      </c>
      <c r="D971" s="108">
        <f t="shared" si="3"/>
        <v>60</v>
      </c>
      <c r="E971" s="203">
        <f>IF(D971&gt;Collectionstorage!$B$11,Collectionstorage!$B$11,D971)</f>
        <v>60</v>
      </c>
      <c r="F971" s="203">
        <f t="shared" si="4"/>
        <v>0.06</v>
      </c>
      <c r="G971" s="203">
        <f t="shared" si="11"/>
        <v>0</v>
      </c>
      <c r="H971" s="109">
        <f>F971*(1000*9.81*Collectionstorage!$G$11+Collectionstorage!$G$13*Flowrate!$F$10*1000/(2*0.02)*Pump!$B$5^2+10*1000/2*Pump!$B$5^2+Filtration!$B$6*Pump!$B$5)</f>
        <v>14693.94648</v>
      </c>
      <c r="I971" s="202">
        <f>(F971*(1000*9.81*Collectionstorage!$G$11+Collectionstorage!$G$13*Flowrate!$F$10*1000/(2*0.02)*Pump!$B$5^2+10*1000/2*Pump!$B$5^2+Filtration!$B$6*Pump!$B$5)) / 0.72</f>
        <v>20408.259</v>
      </c>
      <c r="J971" s="204">
        <f t="shared" si="5"/>
        <v>0.3</v>
      </c>
      <c r="K971" s="204">
        <f t="shared" si="6"/>
        <v>600000</v>
      </c>
      <c r="L971" s="204">
        <f t="shared" si="7"/>
        <v>0.6</v>
      </c>
      <c r="M971" s="116">
        <f t="shared" si="8"/>
        <v>12</v>
      </c>
      <c r="N971" s="6">
        <f>'Disinfection '!$B$4*60*60*24</f>
        <v>4320000</v>
      </c>
      <c r="O971" s="6">
        <f>E971/(Pump!$B$6*60)</f>
        <v>0.03600034542</v>
      </c>
      <c r="P971" s="204">
        <f t="shared" si="9"/>
        <v>4340408.259</v>
      </c>
    </row>
    <row r="972">
      <c r="A972" s="194">
        <v>41509.0</v>
      </c>
      <c r="B972" s="195">
        <v>5.2</v>
      </c>
      <c r="C972" s="202">
        <f t="shared" si="2"/>
        <v>0.52</v>
      </c>
      <c r="D972" s="108">
        <f t="shared" si="3"/>
        <v>520</v>
      </c>
      <c r="E972" s="203">
        <f>IF(D972&gt;Collectionstorage!$B$11,Collectionstorage!$B$11,D972)</f>
        <v>520</v>
      </c>
      <c r="F972" s="203">
        <f t="shared" si="4"/>
        <v>0.52</v>
      </c>
      <c r="G972" s="203">
        <f t="shared" si="11"/>
        <v>0</v>
      </c>
      <c r="H972" s="109">
        <f>F972*(1000*9.81*Collectionstorage!$G$11+Collectionstorage!$G$13*Flowrate!$F$10*1000/(2*0.02)*Pump!$B$5^2+10*1000/2*Pump!$B$5^2+Filtration!$B$6*Pump!$B$5)</f>
        <v>127347.5362</v>
      </c>
      <c r="I972" s="202">
        <f>(F972*(1000*9.81*Collectionstorage!$G$11+Collectionstorage!$G$13*Flowrate!$F$10*1000/(2*0.02)*Pump!$B$5^2+10*1000/2*Pump!$B$5^2+Filtration!$B$6*Pump!$B$5)) / 0.72</f>
        <v>176871.578</v>
      </c>
      <c r="J972" s="204">
        <f t="shared" si="5"/>
        <v>2.6</v>
      </c>
      <c r="K972" s="204">
        <f t="shared" si="6"/>
        <v>5200000</v>
      </c>
      <c r="L972" s="204">
        <f t="shared" si="7"/>
        <v>5.2</v>
      </c>
      <c r="M972" s="116">
        <f t="shared" si="8"/>
        <v>104</v>
      </c>
      <c r="N972" s="6">
        <f>'Disinfection '!$B$4*60*60*24</f>
        <v>4320000</v>
      </c>
      <c r="O972" s="6">
        <f>E972/(Pump!$B$6*60)</f>
        <v>0.3120029936</v>
      </c>
      <c r="P972" s="204">
        <f t="shared" si="9"/>
        <v>4496871.578</v>
      </c>
    </row>
    <row r="973">
      <c r="A973" s="194">
        <v>41510.0</v>
      </c>
      <c r="B973" s="195">
        <v>1.4</v>
      </c>
      <c r="C973" s="202">
        <f t="shared" si="2"/>
        <v>0.14</v>
      </c>
      <c r="D973" s="108">
        <f t="shared" si="3"/>
        <v>140</v>
      </c>
      <c r="E973" s="203">
        <f>IF(D973&gt;Collectionstorage!$B$11,Collectionstorage!$B$11,D973)</f>
        <v>140</v>
      </c>
      <c r="F973" s="203">
        <f t="shared" si="4"/>
        <v>0.14</v>
      </c>
      <c r="G973" s="203">
        <f t="shared" si="11"/>
        <v>0</v>
      </c>
      <c r="H973" s="109">
        <f>F973*(1000*9.81*Collectionstorage!$G$11+Collectionstorage!$G$13*Flowrate!$F$10*1000/(2*0.02)*Pump!$B$5^2+10*1000/2*Pump!$B$5^2+Filtration!$B$6*Pump!$B$5)</f>
        <v>34285.87512</v>
      </c>
      <c r="I973" s="202">
        <f>(F973*(1000*9.81*Collectionstorage!$G$11+Collectionstorage!$G$13*Flowrate!$F$10*1000/(2*0.02)*Pump!$B$5^2+10*1000/2*Pump!$B$5^2+Filtration!$B$6*Pump!$B$5)) / 0.72</f>
        <v>47619.271</v>
      </c>
      <c r="J973" s="204">
        <f t="shared" si="5"/>
        <v>0.7</v>
      </c>
      <c r="K973" s="204">
        <f t="shared" si="6"/>
        <v>1400000</v>
      </c>
      <c r="L973" s="204">
        <f t="shared" si="7"/>
        <v>1.4</v>
      </c>
      <c r="M973" s="116">
        <f t="shared" si="8"/>
        <v>28</v>
      </c>
      <c r="N973" s="6">
        <f>'Disinfection '!$B$4*60*60*24</f>
        <v>4320000</v>
      </c>
      <c r="O973" s="6">
        <f>E973/(Pump!$B$6*60)</f>
        <v>0.08400080598</v>
      </c>
      <c r="P973" s="204">
        <f t="shared" si="9"/>
        <v>4367619.271</v>
      </c>
    </row>
    <row r="974">
      <c r="A974" s="194">
        <v>41511.0</v>
      </c>
      <c r="B974" s="195">
        <v>0.0</v>
      </c>
      <c r="C974" s="202">
        <f t="shared" si="2"/>
        <v>0</v>
      </c>
      <c r="D974" s="108">
        <f t="shared" si="3"/>
        <v>0</v>
      </c>
      <c r="E974" s="203">
        <f>IF(D974&gt;Collectionstorage!$B$11,Collectionstorage!$B$11,D974)</f>
        <v>0</v>
      </c>
      <c r="F974" s="203">
        <f t="shared" si="4"/>
        <v>0</v>
      </c>
      <c r="G974" s="203">
        <f t="shared" si="11"/>
        <v>0</v>
      </c>
      <c r="H974" s="109">
        <f>F974*(1000*9.81*Collectionstorage!$G$11+Collectionstorage!$G$13*Flowrate!$F$10*1000/(2*0.02)*Pump!$B$5^2+10*1000/2*Pump!$B$5^2+Filtration!$B$6*Pump!$B$5)</f>
        <v>0</v>
      </c>
      <c r="I974" s="202">
        <f>(F974*(1000*9.81*Collectionstorage!$G$11+Collectionstorage!$G$13*Flowrate!$F$10*1000/(2*0.02)*Pump!$B$5^2+10*1000/2*Pump!$B$5^2+Filtration!$B$6*Pump!$B$5)) / 0.72</f>
        <v>0</v>
      </c>
      <c r="J974" s="204">
        <f t="shared" si="5"/>
        <v>0</v>
      </c>
      <c r="K974" s="204">
        <f t="shared" si="6"/>
        <v>0</v>
      </c>
      <c r="L974" s="204">
        <f t="shared" si="7"/>
        <v>0</v>
      </c>
      <c r="M974" s="116">
        <f t="shared" si="8"/>
        <v>0</v>
      </c>
      <c r="N974" s="6">
        <f>'Disinfection '!$B$4*60*60*24</f>
        <v>4320000</v>
      </c>
      <c r="O974" s="6">
        <f>E974/(Pump!$B$6*60)</f>
        <v>0</v>
      </c>
      <c r="P974" s="204">
        <f t="shared" si="9"/>
        <v>4320000</v>
      </c>
    </row>
    <row r="975">
      <c r="A975" s="194">
        <v>41512.0</v>
      </c>
      <c r="B975" s="195">
        <v>0.0</v>
      </c>
      <c r="C975" s="202">
        <f t="shared" si="2"/>
        <v>0</v>
      </c>
      <c r="D975" s="108">
        <f t="shared" si="3"/>
        <v>0</v>
      </c>
      <c r="E975" s="203">
        <f>IF(D975&gt;Collectionstorage!$B$11,Collectionstorage!$B$11,D975)</f>
        <v>0</v>
      </c>
      <c r="F975" s="203">
        <f t="shared" si="4"/>
        <v>0</v>
      </c>
      <c r="G975" s="203">
        <f t="shared" si="11"/>
        <v>0</v>
      </c>
      <c r="H975" s="109">
        <f>F975*(1000*9.81*Collectionstorage!$G$11+Collectionstorage!$G$13*Flowrate!$F$10*1000/(2*0.02)*Pump!$B$5^2+10*1000/2*Pump!$B$5^2+Filtration!$B$6*Pump!$B$5)</f>
        <v>0</v>
      </c>
      <c r="I975" s="202">
        <f>(F975*(1000*9.81*Collectionstorage!$G$11+Collectionstorage!$G$13*Flowrate!$F$10*1000/(2*0.02)*Pump!$B$5^2+10*1000/2*Pump!$B$5^2+Filtration!$B$6*Pump!$B$5)) / 0.72</f>
        <v>0</v>
      </c>
      <c r="J975" s="204">
        <f t="shared" si="5"/>
        <v>0</v>
      </c>
      <c r="K975" s="204">
        <f t="shared" si="6"/>
        <v>0</v>
      </c>
      <c r="L975" s="204">
        <f t="shared" si="7"/>
        <v>0</v>
      </c>
      <c r="M975" s="116">
        <f t="shared" si="8"/>
        <v>0</v>
      </c>
      <c r="N975" s="6">
        <f>'Disinfection '!$B$4*60*60*24</f>
        <v>4320000</v>
      </c>
      <c r="O975" s="6">
        <f>E975/(Pump!$B$6*60)</f>
        <v>0</v>
      </c>
      <c r="P975" s="204">
        <f t="shared" si="9"/>
        <v>4320000</v>
      </c>
    </row>
    <row r="976">
      <c r="A976" s="194">
        <v>41513.0</v>
      </c>
      <c r="B976" s="195">
        <v>0.4</v>
      </c>
      <c r="C976" s="202">
        <f t="shared" si="2"/>
        <v>0.04</v>
      </c>
      <c r="D976" s="108">
        <f t="shared" si="3"/>
        <v>40</v>
      </c>
      <c r="E976" s="203">
        <f>IF(D976&gt;Collectionstorage!$B$11,Collectionstorage!$B$11,D976)</f>
        <v>40</v>
      </c>
      <c r="F976" s="203">
        <f t="shared" si="4"/>
        <v>0.04</v>
      </c>
      <c r="G976" s="203">
        <f t="shared" si="11"/>
        <v>0</v>
      </c>
      <c r="H976" s="109">
        <f>F976*(1000*9.81*Collectionstorage!$G$11+Collectionstorage!$G$13*Flowrate!$F$10*1000/(2*0.02)*Pump!$B$5^2+10*1000/2*Pump!$B$5^2+Filtration!$B$6*Pump!$B$5)</f>
        <v>9795.964321</v>
      </c>
      <c r="I976" s="202">
        <f>(F976*(1000*9.81*Collectionstorage!$G$11+Collectionstorage!$G$13*Flowrate!$F$10*1000/(2*0.02)*Pump!$B$5^2+10*1000/2*Pump!$B$5^2+Filtration!$B$6*Pump!$B$5)) / 0.72</f>
        <v>13605.506</v>
      </c>
      <c r="J976" s="204">
        <f t="shared" si="5"/>
        <v>0.2</v>
      </c>
      <c r="K976" s="204">
        <f t="shared" si="6"/>
        <v>400000</v>
      </c>
      <c r="L976" s="204">
        <f t="shared" si="7"/>
        <v>0.4</v>
      </c>
      <c r="M976" s="116">
        <f t="shared" si="8"/>
        <v>8</v>
      </c>
      <c r="N976" s="6">
        <f>'Disinfection '!$B$4*60*60*24</f>
        <v>4320000</v>
      </c>
      <c r="O976" s="6">
        <f>E976/(Pump!$B$6*60)</f>
        <v>0.02400023028</v>
      </c>
      <c r="P976" s="204">
        <f t="shared" si="9"/>
        <v>4333605.506</v>
      </c>
    </row>
    <row r="977">
      <c r="A977" s="194">
        <v>41514.0</v>
      </c>
      <c r="B977" s="195">
        <v>1.2</v>
      </c>
      <c r="C977" s="202">
        <f t="shared" si="2"/>
        <v>0.12</v>
      </c>
      <c r="D977" s="108">
        <f t="shared" si="3"/>
        <v>120</v>
      </c>
      <c r="E977" s="203">
        <f>IF(D977&gt;Collectionstorage!$B$11,Collectionstorage!$B$11,D977)</f>
        <v>120</v>
      </c>
      <c r="F977" s="203">
        <f t="shared" si="4"/>
        <v>0.12</v>
      </c>
      <c r="G977" s="203">
        <f t="shared" si="11"/>
        <v>0</v>
      </c>
      <c r="H977" s="109">
        <f>F977*(1000*9.81*Collectionstorage!$G$11+Collectionstorage!$G$13*Flowrate!$F$10*1000/(2*0.02)*Pump!$B$5^2+10*1000/2*Pump!$B$5^2+Filtration!$B$6*Pump!$B$5)</f>
        <v>29387.89296</v>
      </c>
      <c r="I977" s="202">
        <f>(F977*(1000*9.81*Collectionstorage!$G$11+Collectionstorage!$G$13*Flowrate!$F$10*1000/(2*0.02)*Pump!$B$5^2+10*1000/2*Pump!$B$5^2+Filtration!$B$6*Pump!$B$5)) / 0.72</f>
        <v>40816.518</v>
      </c>
      <c r="J977" s="204">
        <f t="shared" si="5"/>
        <v>0.6</v>
      </c>
      <c r="K977" s="204">
        <f t="shared" si="6"/>
        <v>1200000</v>
      </c>
      <c r="L977" s="204">
        <f t="shared" si="7"/>
        <v>1.2</v>
      </c>
      <c r="M977" s="116">
        <f t="shared" si="8"/>
        <v>24</v>
      </c>
      <c r="N977" s="6">
        <f>'Disinfection '!$B$4*60*60*24</f>
        <v>4320000</v>
      </c>
      <c r="O977" s="6">
        <f>E977/(Pump!$B$6*60)</f>
        <v>0.07200069084</v>
      </c>
      <c r="P977" s="204">
        <f t="shared" si="9"/>
        <v>4360816.518</v>
      </c>
    </row>
    <row r="978">
      <c r="A978" s="194">
        <v>41515.0</v>
      </c>
      <c r="B978" s="195">
        <v>4.0</v>
      </c>
      <c r="C978" s="202">
        <f t="shared" si="2"/>
        <v>0.4</v>
      </c>
      <c r="D978" s="108">
        <f t="shared" si="3"/>
        <v>400</v>
      </c>
      <c r="E978" s="203">
        <f>IF(D978&gt;Collectionstorage!$B$11,Collectionstorage!$B$11,D978)</f>
        <v>400</v>
      </c>
      <c r="F978" s="203">
        <f t="shared" si="4"/>
        <v>0.4</v>
      </c>
      <c r="G978" s="203">
        <f t="shared" si="11"/>
        <v>0</v>
      </c>
      <c r="H978" s="109">
        <f>F978*(1000*9.81*Collectionstorage!$G$11+Collectionstorage!$G$13*Flowrate!$F$10*1000/(2*0.02)*Pump!$B$5^2+10*1000/2*Pump!$B$5^2+Filtration!$B$6*Pump!$B$5)</f>
        <v>97959.64321</v>
      </c>
      <c r="I978" s="202">
        <f>(F978*(1000*9.81*Collectionstorage!$G$11+Collectionstorage!$G$13*Flowrate!$F$10*1000/(2*0.02)*Pump!$B$5^2+10*1000/2*Pump!$B$5^2+Filtration!$B$6*Pump!$B$5)) / 0.72</f>
        <v>136055.06</v>
      </c>
      <c r="J978" s="204">
        <f t="shared" si="5"/>
        <v>2</v>
      </c>
      <c r="K978" s="204">
        <f t="shared" si="6"/>
        <v>4000000</v>
      </c>
      <c r="L978" s="204">
        <f t="shared" si="7"/>
        <v>4</v>
      </c>
      <c r="M978" s="116">
        <f t="shared" si="8"/>
        <v>80</v>
      </c>
      <c r="N978" s="6">
        <f>'Disinfection '!$B$4*60*60*24</f>
        <v>4320000</v>
      </c>
      <c r="O978" s="6">
        <f>E978/(Pump!$B$6*60)</f>
        <v>0.2400023028</v>
      </c>
      <c r="P978" s="204">
        <f t="shared" si="9"/>
        <v>4456055.06</v>
      </c>
    </row>
    <row r="979">
      <c r="A979" s="194">
        <v>41516.0</v>
      </c>
      <c r="B979" s="195">
        <v>0.0</v>
      </c>
      <c r="C979" s="202">
        <f t="shared" si="2"/>
        <v>0</v>
      </c>
      <c r="D979" s="108">
        <f t="shared" si="3"/>
        <v>0</v>
      </c>
      <c r="E979" s="203">
        <f>IF(D979&gt;Collectionstorage!$B$11,Collectionstorage!$B$11,D979)</f>
        <v>0</v>
      </c>
      <c r="F979" s="203">
        <f t="shared" si="4"/>
        <v>0</v>
      </c>
      <c r="G979" s="203">
        <f t="shared" si="11"/>
        <v>0</v>
      </c>
      <c r="H979" s="109">
        <f>F979*(1000*9.81*Collectionstorage!$G$11+Collectionstorage!$G$13*Flowrate!$F$10*1000/(2*0.02)*Pump!$B$5^2+10*1000/2*Pump!$B$5^2+Filtration!$B$6*Pump!$B$5)</f>
        <v>0</v>
      </c>
      <c r="I979" s="202">
        <f>(F979*(1000*9.81*Collectionstorage!$G$11+Collectionstorage!$G$13*Flowrate!$F$10*1000/(2*0.02)*Pump!$B$5^2+10*1000/2*Pump!$B$5^2+Filtration!$B$6*Pump!$B$5)) / 0.72</f>
        <v>0</v>
      </c>
      <c r="J979" s="204">
        <f t="shared" si="5"/>
        <v>0</v>
      </c>
      <c r="K979" s="204">
        <f t="shared" si="6"/>
        <v>0</v>
      </c>
      <c r="L979" s="204">
        <f t="shared" si="7"/>
        <v>0</v>
      </c>
      <c r="M979" s="116">
        <f t="shared" si="8"/>
        <v>0</v>
      </c>
      <c r="N979" s="6">
        <f>'Disinfection '!$B$4*60*60*24</f>
        <v>4320000</v>
      </c>
      <c r="O979" s="6">
        <f>E979/(Pump!$B$6*60)</f>
        <v>0</v>
      </c>
      <c r="P979" s="204">
        <f t="shared" si="9"/>
        <v>4320000</v>
      </c>
    </row>
    <row r="980">
      <c r="A980" s="194">
        <v>41517.0</v>
      </c>
      <c r="B980" s="195">
        <v>0.0</v>
      </c>
      <c r="C980" s="202">
        <f t="shared" si="2"/>
        <v>0</v>
      </c>
      <c r="D980" s="108">
        <f t="shared" si="3"/>
        <v>0</v>
      </c>
      <c r="E980" s="203">
        <f>IF(D980&gt;Collectionstorage!$B$11,Collectionstorage!$B$11,D980)</f>
        <v>0</v>
      </c>
      <c r="F980" s="203">
        <f t="shared" si="4"/>
        <v>0</v>
      </c>
      <c r="G980" s="203">
        <f t="shared" si="11"/>
        <v>0</v>
      </c>
      <c r="H980" s="109">
        <f>F980*(1000*9.81*Collectionstorage!$G$11+Collectionstorage!$G$13*Flowrate!$F$10*1000/(2*0.02)*Pump!$B$5^2+10*1000/2*Pump!$B$5^2+Filtration!$B$6*Pump!$B$5)</f>
        <v>0</v>
      </c>
      <c r="I980" s="202">
        <f>(F980*(1000*9.81*Collectionstorage!$G$11+Collectionstorage!$G$13*Flowrate!$F$10*1000/(2*0.02)*Pump!$B$5^2+10*1000/2*Pump!$B$5^2+Filtration!$B$6*Pump!$B$5)) / 0.72</f>
        <v>0</v>
      </c>
      <c r="J980" s="204">
        <f t="shared" si="5"/>
        <v>0</v>
      </c>
      <c r="K980" s="204">
        <f t="shared" si="6"/>
        <v>0</v>
      </c>
      <c r="L980" s="204">
        <f t="shared" si="7"/>
        <v>0</v>
      </c>
      <c r="M980" s="116">
        <f t="shared" si="8"/>
        <v>0</v>
      </c>
      <c r="N980" s="6">
        <f>'Disinfection '!$B$4*60*60*24</f>
        <v>4320000</v>
      </c>
      <c r="O980" s="6">
        <f>E980/(Pump!$B$6*60)</f>
        <v>0</v>
      </c>
      <c r="P980" s="204">
        <f t="shared" si="9"/>
        <v>4320000</v>
      </c>
    </row>
    <row r="981">
      <c r="A981" s="194">
        <v>41518.0</v>
      </c>
      <c r="B981" s="195">
        <v>0.0</v>
      </c>
      <c r="C981" s="202">
        <f t="shared" si="2"/>
        <v>0</v>
      </c>
      <c r="D981" s="108">
        <f t="shared" si="3"/>
        <v>0</v>
      </c>
      <c r="E981" s="203">
        <f>IF(D981&gt;Collectionstorage!$B$11,Collectionstorage!$B$11,D981)</f>
        <v>0</v>
      </c>
      <c r="F981" s="203">
        <f t="shared" si="4"/>
        <v>0</v>
      </c>
      <c r="G981" s="203">
        <f t="shared" si="11"/>
        <v>0</v>
      </c>
      <c r="H981" s="109">
        <f>F981*(1000*9.81*Collectionstorage!$G$11+Collectionstorage!$G$13*Flowrate!$F$10*1000/(2*0.02)*Pump!$B$5^2+10*1000/2*Pump!$B$5^2+Filtration!$B$6*Pump!$B$5)</f>
        <v>0</v>
      </c>
      <c r="I981" s="202">
        <f>(F981*(1000*9.81*Collectionstorage!$G$11+Collectionstorage!$G$13*Flowrate!$F$10*1000/(2*0.02)*Pump!$B$5^2+10*1000/2*Pump!$B$5^2+Filtration!$B$6*Pump!$B$5)) / 0.72</f>
        <v>0</v>
      </c>
      <c r="J981" s="204">
        <f t="shared" si="5"/>
        <v>0</v>
      </c>
      <c r="K981" s="204">
        <f t="shared" si="6"/>
        <v>0</v>
      </c>
      <c r="L981" s="204">
        <f t="shared" si="7"/>
        <v>0</v>
      </c>
      <c r="M981" s="116">
        <f t="shared" si="8"/>
        <v>0</v>
      </c>
      <c r="N981" s="6">
        <f>'Disinfection '!$B$4*60*60*24</f>
        <v>4320000</v>
      </c>
      <c r="O981" s="6">
        <f>E981/(Pump!$B$6*60)</f>
        <v>0</v>
      </c>
      <c r="P981" s="204">
        <f t="shared" si="9"/>
        <v>4320000</v>
      </c>
    </row>
    <row r="982">
      <c r="A982" s="194">
        <v>41519.0</v>
      </c>
      <c r="B982" s="195">
        <v>0.0</v>
      </c>
      <c r="C982" s="202">
        <f t="shared" si="2"/>
        <v>0</v>
      </c>
      <c r="D982" s="108">
        <f t="shared" si="3"/>
        <v>0</v>
      </c>
      <c r="E982" s="203">
        <f>IF(D982&gt;Collectionstorage!$B$11,Collectionstorage!$B$11,D982)</f>
        <v>0</v>
      </c>
      <c r="F982" s="203">
        <f t="shared" si="4"/>
        <v>0</v>
      </c>
      <c r="G982" s="203">
        <f t="shared" si="11"/>
        <v>0</v>
      </c>
      <c r="H982" s="109">
        <f>F982*(1000*9.81*Collectionstorage!$G$11+Collectionstorage!$G$13*Flowrate!$F$10*1000/(2*0.02)*Pump!$B$5^2+10*1000/2*Pump!$B$5^2+Filtration!$B$6*Pump!$B$5)</f>
        <v>0</v>
      </c>
      <c r="I982" s="202">
        <f>(F982*(1000*9.81*Collectionstorage!$G$11+Collectionstorage!$G$13*Flowrate!$F$10*1000/(2*0.02)*Pump!$B$5^2+10*1000/2*Pump!$B$5^2+Filtration!$B$6*Pump!$B$5)) / 0.72</f>
        <v>0</v>
      </c>
      <c r="J982" s="204">
        <f t="shared" si="5"/>
        <v>0</v>
      </c>
      <c r="K982" s="204">
        <f t="shared" si="6"/>
        <v>0</v>
      </c>
      <c r="L982" s="204">
        <f t="shared" si="7"/>
        <v>0</v>
      </c>
      <c r="M982" s="116">
        <f t="shared" si="8"/>
        <v>0</v>
      </c>
      <c r="N982" s="6">
        <f>'Disinfection '!$B$4*60*60*24</f>
        <v>4320000</v>
      </c>
      <c r="O982" s="6">
        <f>E982/(Pump!$B$6*60)</f>
        <v>0</v>
      </c>
      <c r="P982" s="204">
        <f t="shared" si="9"/>
        <v>4320000</v>
      </c>
    </row>
    <row r="983">
      <c r="A983" s="194">
        <v>41520.0</v>
      </c>
      <c r="B983" s="195">
        <v>4.8</v>
      </c>
      <c r="C983" s="202">
        <f t="shared" si="2"/>
        <v>0.48</v>
      </c>
      <c r="D983" s="108">
        <f t="shared" si="3"/>
        <v>480</v>
      </c>
      <c r="E983" s="203">
        <f>IF(D983&gt;Collectionstorage!$B$11,Collectionstorage!$B$11,D983)</f>
        <v>480</v>
      </c>
      <c r="F983" s="203">
        <f t="shared" si="4"/>
        <v>0.48</v>
      </c>
      <c r="G983" s="203">
        <f t="shared" si="11"/>
        <v>0</v>
      </c>
      <c r="H983" s="109">
        <f>F983*(1000*9.81*Collectionstorage!$G$11+Collectionstorage!$G$13*Flowrate!$F$10*1000/(2*0.02)*Pump!$B$5^2+10*1000/2*Pump!$B$5^2+Filtration!$B$6*Pump!$B$5)</f>
        <v>117551.5718</v>
      </c>
      <c r="I983" s="202">
        <f>(F983*(1000*9.81*Collectionstorage!$G$11+Collectionstorage!$G$13*Flowrate!$F$10*1000/(2*0.02)*Pump!$B$5^2+10*1000/2*Pump!$B$5^2+Filtration!$B$6*Pump!$B$5)) / 0.72</f>
        <v>163266.072</v>
      </c>
      <c r="J983" s="204">
        <f t="shared" si="5"/>
        <v>2.4</v>
      </c>
      <c r="K983" s="204">
        <f t="shared" si="6"/>
        <v>4800000</v>
      </c>
      <c r="L983" s="204">
        <f t="shared" si="7"/>
        <v>4.8</v>
      </c>
      <c r="M983" s="116">
        <f t="shared" si="8"/>
        <v>96</v>
      </c>
      <c r="N983" s="6">
        <f>'Disinfection '!$B$4*60*60*24</f>
        <v>4320000</v>
      </c>
      <c r="O983" s="6">
        <f>E983/(Pump!$B$6*60)</f>
        <v>0.2880027634</v>
      </c>
      <c r="P983" s="204">
        <f t="shared" si="9"/>
        <v>4483266.072</v>
      </c>
    </row>
    <row r="984">
      <c r="A984" s="194">
        <v>41521.0</v>
      </c>
      <c r="B984" s="195">
        <v>0.0</v>
      </c>
      <c r="C984" s="202">
        <f t="shared" si="2"/>
        <v>0</v>
      </c>
      <c r="D984" s="108">
        <f t="shared" si="3"/>
        <v>0</v>
      </c>
      <c r="E984" s="203">
        <f>IF(D984&gt;Collectionstorage!$B$11,Collectionstorage!$B$11,D984)</f>
        <v>0</v>
      </c>
      <c r="F984" s="203">
        <f t="shared" si="4"/>
        <v>0</v>
      </c>
      <c r="G984" s="203">
        <f t="shared" si="11"/>
        <v>0</v>
      </c>
      <c r="H984" s="109">
        <f>F984*(1000*9.81*Collectionstorage!$G$11+Collectionstorage!$G$13*Flowrate!$F$10*1000/(2*0.02)*Pump!$B$5^2+10*1000/2*Pump!$B$5^2+Filtration!$B$6*Pump!$B$5)</f>
        <v>0</v>
      </c>
      <c r="I984" s="202">
        <f>(F984*(1000*9.81*Collectionstorage!$G$11+Collectionstorage!$G$13*Flowrate!$F$10*1000/(2*0.02)*Pump!$B$5^2+10*1000/2*Pump!$B$5^2+Filtration!$B$6*Pump!$B$5)) / 0.72</f>
        <v>0</v>
      </c>
      <c r="J984" s="204">
        <f t="shared" si="5"/>
        <v>0</v>
      </c>
      <c r="K984" s="204">
        <f t="shared" si="6"/>
        <v>0</v>
      </c>
      <c r="L984" s="204">
        <f t="shared" si="7"/>
        <v>0</v>
      </c>
      <c r="M984" s="116">
        <f t="shared" si="8"/>
        <v>0</v>
      </c>
      <c r="N984" s="6">
        <f>'Disinfection '!$B$4*60*60*24</f>
        <v>4320000</v>
      </c>
      <c r="O984" s="6">
        <f>E984/(Pump!$B$6*60)</f>
        <v>0</v>
      </c>
      <c r="P984" s="204">
        <f t="shared" si="9"/>
        <v>4320000</v>
      </c>
    </row>
    <row r="985">
      <c r="A985" s="194">
        <v>41522.0</v>
      </c>
      <c r="B985" s="195">
        <v>0.0</v>
      </c>
      <c r="C985" s="202">
        <f t="shared" si="2"/>
        <v>0</v>
      </c>
      <c r="D985" s="108">
        <f t="shared" si="3"/>
        <v>0</v>
      </c>
      <c r="E985" s="203">
        <f>IF(D985&gt;Collectionstorage!$B$11,Collectionstorage!$B$11,D985)</f>
        <v>0</v>
      </c>
      <c r="F985" s="203">
        <f t="shared" si="4"/>
        <v>0</v>
      </c>
      <c r="G985" s="203">
        <f t="shared" si="11"/>
        <v>0</v>
      </c>
      <c r="H985" s="109">
        <f>F985*(1000*9.81*Collectionstorage!$G$11+Collectionstorage!$G$13*Flowrate!$F$10*1000/(2*0.02)*Pump!$B$5^2+10*1000/2*Pump!$B$5^2+Filtration!$B$6*Pump!$B$5)</f>
        <v>0</v>
      </c>
      <c r="I985" s="202">
        <f>(F985*(1000*9.81*Collectionstorage!$G$11+Collectionstorage!$G$13*Flowrate!$F$10*1000/(2*0.02)*Pump!$B$5^2+10*1000/2*Pump!$B$5^2+Filtration!$B$6*Pump!$B$5)) / 0.72</f>
        <v>0</v>
      </c>
      <c r="J985" s="204">
        <f t="shared" si="5"/>
        <v>0</v>
      </c>
      <c r="K985" s="204">
        <f t="shared" si="6"/>
        <v>0</v>
      </c>
      <c r="L985" s="204">
        <f t="shared" si="7"/>
        <v>0</v>
      </c>
      <c r="M985" s="116">
        <f t="shared" si="8"/>
        <v>0</v>
      </c>
      <c r="N985" s="6">
        <f>'Disinfection '!$B$4*60*60*24</f>
        <v>4320000</v>
      </c>
      <c r="O985" s="6">
        <f>E985/(Pump!$B$6*60)</f>
        <v>0</v>
      </c>
      <c r="P985" s="204">
        <f t="shared" si="9"/>
        <v>4320000</v>
      </c>
    </row>
    <row r="986">
      <c r="A986" s="194">
        <v>41523.0</v>
      </c>
      <c r="B986" s="195">
        <v>0.0</v>
      </c>
      <c r="C986" s="202">
        <f t="shared" si="2"/>
        <v>0</v>
      </c>
      <c r="D986" s="108">
        <f t="shared" si="3"/>
        <v>0</v>
      </c>
      <c r="E986" s="203">
        <f>IF(D986&gt;Collectionstorage!$B$11,Collectionstorage!$B$11,D986)</f>
        <v>0</v>
      </c>
      <c r="F986" s="203">
        <f t="shared" si="4"/>
        <v>0</v>
      </c>
      <c r="G986" s="203">
        <f t="shared" si="11"/>
        <v>0</v>
      </c>
      <c r="H986" s="109">
        <f>F986*(1000*9.81*Collectionstorage!$G$11+Collectionstorage!$G$13*Flowrate!$F$10*1000/(2*0.02)*Pump!$B$5^2+10*1000/2*Pump!$B$5^2+Filtration!$B$6*Pump!$B$5)</f>
        <v>0</v>
      </c>
      <c r="I986" s="202">
        <f>(F986*(1000*9.81*Collectionstorage!$G$11+Collectionstorage!$G$13*Flowrate!$F$10*1000/(2*0.02)*Pump!$B$5^2+10*1000/2*Pump!$B$5^2+Filtration!$B$6*Pump!$B$5)) / 0.72</f>
        <v>0</v>
      </c>
      <c r="J986" s="204">
        <f t="shared" si="5"/>
        <v>0</v>
      </c>
      <c r="K986" s="204">
        <f t="shared" si="6"/>
        <v>0</v>
      </c>
      <c r="L986" s="204">
        <f t="shared" si="7"/>
        <v>0</v>
      </c>
      <c r="M986" s="116">
        <f t="shared" si="8"/>
        <v>0</v>
      </c>
      <c r="N986" s="6">
        <f>'Disinfection '!$B$4*60*60*24</f>
        <v>4320000</v>
      </c>
      <c r="O986" s="6">
        <f>E986/(Pump!$B$6*60)</f>
        <v>0</v>
      </c>
      <c r="P986" s="204">
        <f t="shared" si="9"/>
        <v>4320000</v>
      </c>
    </row>
    <row r="987">
      <c r="A987" s="194">
        <v>41524.0</v>
      </c>
      <c r="B987" s="195">
        <v>0.0</v>
      </c>
      <c r="C987" s="202">
        <f t="shared" si="2"/>
        <v>0</v>
      </c>
      <c r="D987" s="108">
        <f t="shared" si="3"/>
        <v>0</v>
      </c>
      <c r="E987" s="203">
        <f>IF(D987&gt;Collectionstorage!$B$11,Collectionstorage!$B$11,D987)</f>
        <v>0</v>
      </c>
      <c r="F987" s="203">
        <f t="shared" si="4"/>
        <v>0</v>
      </c>
      <c r="G987" s="203">
        <f t="shared" si="11"/>
        <v>0</v>
      </c>
      <c r="H987" s="109">
        <f>F987*(1000*9.81*Collectionstorage!$G$11+Collectionstorage!$G$13*Flowrate!$F$10*1000/(2*0.02)*Pump!$B$5^2+10*1000/2*Pump!$B$5^2+Filtration!$B$6*Pump!$B$5)</f>
        <v>0</v>
      </c>
      <c r="I987" s="202">
        <f>(F987*(1000*9.81*Collectionstorage!$G$11+Collectionstorage!$G$13*Flowrate!$F$10*1000/(2*0.02)*Pump!$B$5^2+10*1000/2*Pump!$B$5^2+Filtration!$B$6*Pump!$B$5)) / 0.72</f>
        <v>0</v>
      </c>
      <c r="J987" s="204">
        <f t="shared" si="5"/>
        <v>0</v>
      </c>
      <c r="K987" s="204">
        <f t="shared" si="6"/>
        <v>0</v>
      </c>
      <c r="L987" s="204">
        <f t="shared" si="7"/>
        <v>0</v>
      </c>
      <c r="M987" s="116">
        <f t="shared" si="8"/>
        <v>0</v>
      </c>
      <c r="N987" s="6">
        <f>'Disinfection '!$B$4*60*60*24</f>
        <v>4320000</v>
      </c>
      <c r="O987" s="6">
        <f>E987/(Pump!$B$6*60)</f>
        <v>0</v>
      </c>
      <c r="P987" s="204">
        <f t="shared" si="9"/>
        <v>4320000</v>
      </c>
    </row>
    <row r="988">
      <c r="A988" s="194">
        <v>41525.0</v>
      </c>
      <c r="B988" s="195">
        <v>0.0</v>
      </c>
      <c r="C988" s="202">
        <f t="shared" si="2"/>
        <v>0</v>
      </c>
      <c r="D988" s="108">
        <f t="shared" si="3"/>
        <v>0</v>
      </c>
      <c r="E988" s="203">
        <f>IF(D988&gt;Collectionstorage!$B$11,Collectionstorage!$B$11,D988)</f>
        <v>0</v>
      </c>
      <c r="F988" s="203">
        <f t="shared" si="4"/>
        <v>0</v>
      </c>
      <c r="G988" s="203">
        <f t="shared" si="11"/>
        <v>0</v>
      </c>
      <c r="H988" s="109">
        <f>F988*(1000*9.81*Collectionstorage!$G$11+Collectionstorage!$G$13*Flowrate!$F$10*1000/(2*0.02)*Pump!$B$5^2+10*1000/2*Pump!$B$5^2+Filtration!$B$6*Pump!$B$5)</f>
        <v>0</v>
      </c>
      <c r="I988" s="202">
        <f>(F988*(1000*9.81*Collectionstorage!$G$11+Collectionstorage!$G$13*Flowrate!$F$10*1000/(2*0.02)*Pump!$B$5^2+10*1000/2*Pump!$B$5^2+Filtration!$B$6*Pump!$B$5)) / 0.72</f>
        <v>0</v>
      </c>
      <c r="J988" s="204">
        <f t="shared" si="5"/>
        <v>0</v>
      </c>
      <c r="K988" s="204">
        <f t="shared" si="6"/>
        <v>0</v>
      </c>
      <c r="L988" s="204">
        <f t="shared" si="7"/>
        <v>0</v>
      </c>
      <c r="M988" s="116">
        <f t="shared" si="8"/>
        <v>0</v>
      </c>
      <c r="N988" s="6">
        <f>'Disinfection '!$B$4*60*60*24</f>
        <v>4320000</v>
      </c>
      <c r="O988" s="6">
        <f>E988/(Pump!$B$6*60)</f>
        <v>0</v>
      </c>
      <c r="P988" s="204">
        <f t="shared" si="9"/>
        <v>4320000</v>
      </c>
    </row>
    <row r="989">
      <c r="A989" s="194">
        <v>41526.0</v>
      </c>
      <c r="B989" s="195">
        <v>0.0</v>
      </c>
      <c r="C989" s="202">
        <f t="shared" si="2"/>
        <v>0</v>
      </c>
      <c r="D989" s="108">
        <f t="shared" si="3"/>
        <v>0</v>
      </c>
      <c r="E989" s="203">
        <f>IF(D989&gt;Collectionstorage!$B$11,Collectionstorage!$B$11,D989)</f>
        <v>0</v>
      </c>
      <c r="F989" s="203">
        <f t="shared" si="4"/>
        <v>0</v>
      </c>
      <c r="G989" s="203">
        <f t="shared" si="11"/>
        <v>0</v>
      </c>
      <c r="H989" s="109">
        <f>F989*(1000*9.81*Collectionstorage!$G$11+Collectionstorage!$G$13*Flowrate!$F$10*1000/(2*0.02)*Pump!$B$5^2+10*1000/2*Pump!$B$5^2+Filtration!$B$6*Pump!$B$5)</f>
        <v>0</v>
      </c>
      <c r="I989" s="202">
        <f>(F989*(1000*9.81*Collectionstorage!$G$11+Collectionstorage!$G$13*Flowrate!$F$10*1000/(2*0.02)*Pump!$B$5^2+10*1000/2*Pump!$B$5^2+Filtration!$B$6*Pump!$B$5)) / 0.72</f>
        <v>0</v>
      </c>
      <c r="J989" s="204">
        <f t="shared" si="5"/>
        <v>0</v>
      </c>
      <c r="K989" s="204">
        <f t="shared" si="6"/>
        <v>0</v>
      </c>
      <c r="L989" s="204">
        <f t="shared" si="7"/>
        <v>0</v>
      </c>
      <c r="M989" s="116">
        <f t="shared" si="8"/>
        <v>0</v>
      </c>
      <c r="N989" s="6">
        <f>'Disinfection '!$B$4*60*60*24</f>
        <v>4320000</v>
      </c>
      <c r="O989" s="6">
        <f>E989/(Pump!$B$6*60)</f>
        <v>0</v>
      </c>
      <c r="P989" s="204">
        <f t="shared" si="9"/>
        <v>4320000</v>
      </c>
    </row>
    <row r="990">
      <c r="A990" s="194">
        <v>41527.0</v>
      </c>
      <c r="B990" s="195">
        <v>0.0</v>
      </c>
      <c r="C990" s="202">
        <f t="shared" si="2"/>
        <v>0</v>
      </c>
      <c r="D990" s="108">
        <f t="shared" si="3"/>
        <v>0</v>
      </c>
      <c r="E990" s="203">
        <f>IF(D990&gt;Collectionstorage!$B$11,Collectionstorage!$B$11,D990)</f>
        <v>0</v>
      </c>
      <c r="F990" s="203">
        <f t="shared" si="4"/>
        <v>0</v>
      </c>
      <c r="G990" s="203">
        <f t="shared" si="11"/>
        <v>0</v>
      </c>
      <c r="H990" s="109">
        <f>F990*(1000*9.81*Collectionstorage!$G$11+Collectionstorage!$G$13*Flowrate!$F$10*1000/(2*0.02)*Pump!$B$5^2+10*1000/2*Pump!$B$5^2+Filtration!$B$6*Pump!$B$5)</f>
        <v>0</v>
      </c>
      <c r="I990" s="202">
        <f>(F990*(1000*9.81*Collectionstorage!$G$11+Collectionstorage!$G$13*Flowrate!$F$10*1000/(2*0.02)*Pump!$B$5^2+10*1000/2*Pump!$B$5^2+Filtration!$B$6*Pump!$B$5)) / 0.72</f>
        <v>0</v>
      </c>
      <c r="J990" s="204">
        <f t="shared" si="5"/>
        <v>0</v>
      </c>
      <c r="K990" s="204">
        <f t="shared" si="6"/>
        <v>0</v>
      </c>
      <c r="L990" s="204">
        <f t="shared" si="7"/>
        <v>0</v>
      </c>
      <c r="M990" s="116">
        <f t="shared" si="8"/>
        <v>0</v>
      </c>
      <c r="N990" s="6">
        <f>'Disinfection '!$B$4*60*60*24</f>
        <v>4320000</v>
      </c>
      <c r="O990" s="6">
        <f>E990/(Pump!$B$6*60)</f>
        <v>0</v>
      </c>
      <c r="P990" s="204">
        <f t="shared" si="9"/>
        <v>4320000</v>
      </c>
    </row>
    <row r="991">
      <c r="A991" s="194">
        <v>41528.0</v>
      </c>
      <c r="B991" s="195">
        <v>0.0</v>
      </c>
      <c r="C991" s="202">
        <f t="shared" si="2"/>
        <v>0</v>
      </c>
      <c r="D991" s="108">
        <f t="shared" si="3"/>
        <v>0</v>
      </c>
      <c r="E991" s="203">
        <f>IF(D991&gt;Collectionstorage!$B$11,Collectionstorage!$B$11,D991)</f>
        <v>0</v>
      </c>
      <c r="F991" s="203">
        <f t="shared" si="4"/>
        <v>0</v>
      </c>
      <c r="G991" s="203">
        <f t="shared" si="11"/>
        <v>0</v>
      </c>
      <c r="H991" s="109">
        <f>F991*(1000*9.81*Collectionstorage!$G$11+Collectionstorage!$G$13*Flowrate!$F$10*1000/(2*0.02)*Pump!$B$5^2+10*1000/2*Pump!$B$5^2+Filtration!$B$6*Pump!$B$5)</f>
        <v>0</v>
      </c>
      <c r="I991" s="202">
        <f>(F991*(1000*9.81*Collectionstorage!$G$11+Collectionstorage!$G$13*Flowrate!$F$10*1000/(2*0.02)*Pump!$B$5^2+10*1000/2*Pump!$B$5^2+Filtration!$B$6*Pump!$B$5)) / 0.72</f>
        <v>0</v>
      </c>
      <c r="J991" s="204">
        <f t="shared" si="5"/>
        <v>0</v>
      </c>
      <c r="K991" s="204">
        <f t="shared" si="6"/>
        <v>0</v>
      </c>
      <c r="L991" s="204">
        <f t="shared" si="7"/>
        <v>0</v>
      </c>
      <c r="M991" s="116">
        <f t="shared" si="8"/>
        <v>0</v>
      </c>
      <c r="N991" s="6">
        <f>'Disinfection '!$B$4*60*60*24</f>
        <v>4320000</v>
      </c>
      <c r="O991" s="6">
        <f>E991/(Pump!$B$6*60)</f>
        <v>0</v>
      </c>
      <c r="P991" s="204">
        <f t="shared" si="9"/>
        <v>4320000</v>
      </c>
    </row>
    <row r="992">
      <c r="A992" s="194">
        <v>41529.0</v>
      </c>
      <c r="B992" s="195">
        <v>0.0</v>
      </c>
      <c r="C992" s="202">
        <f t="shared" si="2"/>
        <v>0</v>
      </c>
      <c r="D992" s="108">
        <f t="shared" si="3"/>
        <v>0</v>
      </c>
      <c r="E992" s="203">
        <f>IF(D992&gt;Collectionstorage!$B$11,Collectionstorage!$B$11,D992)</f>
        <v>0</v>
      </c>
      <c r="F992" s="203">
        <f t="shared" si="4"/>
        <v>0</v>
      </c>
      <c r="G992" s="203">
        <f t="shared" si="11"/>
        <v>0</v>
      </c>
      <c r="H992" s="109">
        <f>F992*(1000*9.81*Collectionstorage!$G$11+Collectionstorage!$G$13*Flowrate!$F$10*1000/(2*0.02)*Pump!$B$5^2+10*1000/2*Pump!$B$5^2+Filtration!$B$6*Pump!$B$5)</f>
        <v>0</v>
      </c>
      <c r="I992" s="202">
        <f>(F992*(1000*9.81*Collectionstorage!$G$11+Collectionstorage!$G$13*Flowrate!$F$10*1000/(2*0.02)*Pump!$B$5^2+10*1000/2*Pump!$B$5^2+Filtration!$B$6*Pump!$B$5)) / 0.72</f>
        <v>0</v>
      </c>
      <c r="J992" s="204">
        <f t="shared" si="5"/>
        <v>0</v>
      </c>
      <c r="K992" s="204">
        <f t="shared" si="6"/>
        <v>0</v>
      </c>
      <c r="L992" s="204">
        <f t="shared" si="7"/>
        <v>0</v>
      </c>
      <c r="M992" s="116">
        <f t="shared" si="8"/>
        <v>0</v>
      </c>
      <c r="N992" s="6">
        <f>'Disinfection '!$B$4*60*60*24</f>
        <v>4320000</v>
      </c>
      <c r="O992" s="6">
        <f>E992/(Pump!$B$6*60)</f>
        <v>0</v>
      </c>
      <c r="P992" s="204">
        <f t="shared" si="9"/>
        <v>4320000</v>
      </c>
    </row>
    <row r="993">
      <c r="A993" s="194">
        <v>41530.0</v>
      </c>
      <c r="B993" s="195">
        <v>0.0</v>
      </c>
      <c r="C993" s="202">
        <f t="shared" si="2"/>
        <v>0</v>
      </c>
      <c r="D993" s="108">
        <f t="shared" si="3"/>
        <v>0</v>
      </c>
      <c r="E993" s="203">
        <f>IF(D993&gt;Collectionstorage!$B$11,Collectionstorage!$B$11,D993)</f>
        <v>0</v>
      </c>
      <c r="F993" s="203">
        <f t="shared" si="4"/>
        <v>0</v>
      </c>
      <c r="G993" s="203">
        <f t="shared" si="11"/>
        <v>0</v>
      </c>
      <c r="H993" s="109">
        <f>F993*(1000*9.81*Collectionstorage!$G$11+Collectionstorage!$G$13*Flowrate!$F$10*1000/(2*0.02)*Pump!$B$5^2+10*1000/2*Pump!$B$5^2+Filtration!$B$6*Pump!$B$5)</f>
        <v>0</v>
      </c>
      <c r="I993" s="202">
        <f>(F993*(1000*9.81*Collectionstorage!$G$11+Collectionstorage!$G$13*Flowrate!$F$10*1000/(2*0.02)*Pump!$B$5^2+10*1000/2*Pump!$B$5^2+Filtration!$B$6*Pump!$B$5)) / 0.72</f>
        <v>0</v>
      </c>
      <c r="J993" s="204">
        <f t="shared" si="5"/>
        <v>0</v>
      </c>
      <c r="K993" s="204">
        <f t="shared" si="6"/>
        <v>0</v>
      </c>
      <c r="L993" s="204">
        <f t="shared" si="7"/>
        <v>0</v>
      </c>
      <c r="M993" s="116">
        <f t="shared" si="8"/>
        <v>0</v>
      </c>
      <c r="N993" s="6">
        <f>'Disinfection '!$B$4*60*60*24</f>
        <v>4320000</v>
      </c>
      <c r="O993" s="6">
        <f>E993/(Pump!$B$6*60)</f>
        <v>0</v>
      </c>
      <c r="P993" s="204">
        <f t="shared" si="9"/>
        <v>4320000</v>
      </c>
    </row>
    <row r="994">
      <c r="A994" s="194">
        <v>41531.0</v>
      </c>
      <c r="B994" s="195">
        <v>0.0</v>
      </c>
      <c r="C994" s="202">
        <f t="shared" si="2"/>
        <v>0</v>
      </c>
      <c r="D994" s="108">
        <f t="shared" si="3"/>
        <v>0</v>
      </c>
      <c r="E994" s="203">
        <f>IF(D994&gt;Collectionstorage!$B$11,Collectionstorage!$B$11,D994)</f>
        <v>0</v>
      </c>
      <c r="F994" s="203">
        <f t="shared" si="4"/>
        <v>0</v>
      </c>
      <c r="G994" s="203">
        <f t="shared" si="11"/>
        <v>0</v>
      </c>
      <c r="H994" s="109">
        <f>F994*(1000*9.81*Collectionstorage!$G$11+Collectionstorage!$G$13*Flowrate!$F$10*1000/(2*0.02)*Pump!$B$5^2+10*1000/2*Pump!$B$5^2+Filtration!$B$6*Pump!$B$5)</f>
        <v>0</v>
      </c>
      <c r="I994" s="202">
        <f>(F994*(1000*9.81*Collectionstorage!$G$11+Collectionstorage!$G$13*Flowrate!$F$10*1000/(2*0.02)*Pump!$B$5^2+10*1000/2*Pump!$B$5^2+Filtration!$B$6*Pump!$B$5)) / 0.72</f>
        <v>0</v>
      </c>
      <c r="J994" s="204">
        <f t="shared" si="5"/>
        <v>0</v>
      </c>
      <c r="K994" s="204">
        <f t="shared" si="6"/>
        <v>0</v>
      </c>
      <c r="L994" s="204">
        <f t="shared" si="7"/>
        <v>0</v>
      </c>
      <c r="M994" s="116">
        <f t="shared" si="8"/>
        <v>0</v>
      </c>
      <c r="N994" s="6">
        <f>'Disinfection '!$B$4*60*60*24</f>
        <v>4320000</v>
      </c>
      <c r="O994" s="6">
        <f>E994/(Pump!$B$6*60)</f>
        <v>0</v>
      </c>
      <c r="P994" s="204">
        <f t="shared" si="9"/>
        <v>4320000</v>
      </c>
    </row>
    <row r="995">
      <c r="A995" s="194">
        <v>41532.0</v>
      </c>
      <c r="B995" s="195">
        <v>0.6</v>
      </c>
      <c r="C995" s="202">
        <f t="shared" si="2"/>
        <v>0.06</v>
      </c>
      <c r="D995" s="108">
        <f t="shared" si="3"/>
        <v>60</v>
      </c>
      <c r="E995" s="203">
        <f>IF(D995&gt;Collectionstorage!$B$11,Collectionstorage!$B$11,D995)</f>
        <v>60</v>
      </c>
      <c r="F995" s="203">
        <f t="shared" si="4"/>
        <v>0.06</v>
      </c>
      <c r="G995" s="203">
        <f t="shared" si="11"/>
        <v>0</v>
      </c>
      <c r="H995" s="109">
        <f>F995*(1000*9.81*Collectionstorage!$G$11+Collectionstorage!$G$13*Flowrate!$F$10*1000/(2*0.02)*Pump!$B$5^2+10*1000/2*Pump!$B$5^2+Filtration!$B$6*Pump!$B$5)</f>
        <v>14693.94648</v>
      </c>
      <c r="I995" s="202">
        <f>(F995*(1000*9.81*Collectionstorage!$G$11+Collectionstorage!$G$13*Flowrate!$F$10*1000/(2*0.02)*Pump!$B$5^2+10*1000/2*Pump!$B$5^2+Filtration!$B$6*Pump!$B$5)) / 0.72</f>
        <v>20408.259</v>
      </c>
      <c r="J995" s="204">
        <f t="shared" si="5"/>
        <v>0.3</v>
      </c>
      <c r="K995" s="204">
        <f t="shared" si="6"/>
        <v>600000</v>
      </c>
      <c r="L995" s="204">
        <f t="shared" si="7"/>
        <v>0.6</v>
      </c>
      <c r="M995" s="116">
        <f t="shared" si="8"/>
        <v>12</v>
      </c>
      <c r="N995" s="6">
        <f>'Disinfection '!$B$4*60*60*24</f>
        <v>4320000</v>
      </c>
      <c r="O995" s="6">
        <f>E995/(Pump!$B$6*60)</f>
        <v>0.03600034542</v>
      </c>
      <c r="P995" s="204">
        <f t="shared" si="9"/>
        <v>4340408.259</v>
      </c>
    </row>
    <row r="996">
      <c r="A996" s="194">
        <v>41533.0</v>
      </c>
      <c r="B996" s="195">
        <v>0.0</v>
      </c>
      <c r="C996" s="202">
        <f t="shared" si="2"/>
        <v>0</v>
      </c>
      <c r="D996" s="108">
        <f t="shared" si="3"/>
        <v>0</v>
      </c>
      <c r="E996" s="203">
        <f>IF(D996&gt;Collectionstorage!$B$11,Collectionstorage!$B$11,D996)</f>
        <v>0</v>
      </c>
      <c r="F996" s="203">
        <f t="shared" si="4"/>
        <v>0</v>
      </c>
      <c r="G996" s="203">
        <f t="shared" si="11"/>
        <v>0</v>
      </c>
      <c r="H996" s="109">
        <f>F996*(1000*9.81*Collectionstorage!$G$11+Collectionstorage!$G$13*Flowrate!$F$10*1000/(2*0.02)*Pump!$B$5^2+10*1000/2*Pump!$B$5^2+Filtration!$B$6*Pump!$B$5)</f>
        <v>0</v>
      </c>
      <c r="I996" s="202">
        <f>(F996*(1000*9.81*Collectionstorage!$G$11+Collectionstorage!$G$13*Flowrate!$F$10*1000/(2*0.02)*Pump!$B$5^2+10*1000/2*Pump!$B$5^2+Filtration!$B$6*Pump!$B$5)) / 0.72</f>
        <v>0</v>
      </c>
      <c r="J996" s="204">
        <f t="shared" si="5"/>
        <v>0</v>
      </c>
      <c r="K996" s="204">
        <f t="shared" si="6"/>
        <v>0</v>
      </c>
      <c r="L996" s="204">
        <f t="shared" si="7"/>
        <v>0</v>
      </c>
      <c r="M996" s="116">
        <f t="shared" si="8"/>
        <v>0</v>
      </c>
      <c r="N996" s="6">
        <f>'Disinfection '!$B$4*60*60*24</f>
        <v>4320000</v>
      </c>
      <c r="O996" s="6">
        <f>E996/(Pump!$B$6*60)</f>
        <v>0</v>
      </c>
      <c r="P996" s="204">
        <f t="shared" si="9"/>
        <v>4320000</v>
      </c>
    </row>
    <row r="997">
      <c r="A997" s="194">
        <v>41534.0</v>
      </c>
      <c r="B997" s="195">
        <v>0.8</v>
      </c>
      <c r="C997" s="202">
        <f t="shared" si="2"/>
        <v>0.08</v>
      </c>
      <c r="D997" s="108">
        <f t="shared" si="3"/>
        <v>80</v>
      </c>
      <c r="E997" s="203">
        <f>IF(D997&gt;Collectionstorage!$B$11,Collectionstorage!$B$11,D997)</f>
        <v>80</v>
      </c>
      <c r="F997" s="203">
        <f t="shared" si="4"/>
        <v>0.08</v>
      </c>
      <c r="G997" s="203">
        <f t="shared" si="11"/>
        <v>0</v>
      </c>
      <c r="H997" s="109">
        <f>F997*(1000*9.81*Collectionstorage!$G$11+Collectionstorage!$G$13*Flowrate!$F$10*1000/(2*0.02)*Pump!$B$5^2+10*1000/2*Pump!$B$5^2+Filtration!$B$6*Pump!$B$5)</f>
        <v>19591.92864</v>
      </c>
      <c r="I997" s="202">
        <f>(F997*(1000*9.81*Collectionstorage!$G$11+Collectionstorage!$G$13*Flowrate!$F$10*1000/(2*0.02)*Pump!$B$5^2+10*1000/2*Pump!$B$5^2+Filtration!$B$6*Pump!$B$5)) / 0.72</f>
        <v>27211.012</v>
      </c>
      <c r="J997" s="204">
        <f t="shared" si="5"/>
        <v>0.4</v>
      </c>
      <c r="K997" s="204">
        <f t="shared" si="6"/>
        <v>800000</v>
      </c>
      <c r="L997" s="204">
        <f t="shared" si="7"/>
        <v>0.8</v>
      </c>
      <c r="M997" s="116">
        <f t="shared" si="8"/>
        <v>16</v>
      </c>
      <c r="N997" s="6">
        <f>'Disinfection '!$B$4*60*60*24</f>
        <v>4320000</v>
      </c>
      <c r="O997" s="6">
        <f>E997/(Pump!$B$6*60)</f>
        <v>0.04800046056</v>
      </c>
      <c r="P997" s="204">
        <f t="shared" si="9"/>
        <v>4347211.012</v>
      </c>
    </row>
    <row r="998">
      <c r="A998" s="194">
        <v>41535.0</v>
      </c>
      <c r="B998" s="195">
        <v>1.2</v>
      </c>
      <c r="C998" s="202">
        <f t="shared" si="2"/>
        <v>0.12</v>
      </c>
      <c r="D998" s="108">
        <f t="shared" si="3"/>
        <v>120</v>
      </c>
      <c r="E998" s="203">
        <f>IF(D998&gt;Collectionstorage!$B$11,Collectionstorage!$B$11,D998)</f>
        <v>120</v>
      </c>
      <c r="F998" s="203">
        <f t="shared" si="4"/>
        <v>0.12</v>
      </c>
      <c r="G998" s="203">
        <f t="shared" si="11"/>
        <v>0</v>
      </c>
      <c r="H998" s="109">
        <f>F998*(1000*9.81*Collectionstorage!$G$11+Collectionstorage!$G$13*Flowrate!$F$10*1000/(2*0.02)*Pump!$B$5^2+10*1000/2*Pump!$B$5^2+Filtration!$B$6*Pump!$B$5)</f>
        <v>29387.89296</v>
      </c>
      <c r="I998" s="202">
        <f>(F998*(1000*9.81*Collectionstorage!$G$11+Collectionstorage!$G$13*Flowrate!$F$10*1000/(2*0.02)*Pump!$B$5^2+10*1000/2*Pump!$B$5^2+Filtration!$B$6*Pump!$B$5)) / 0.72</f>
        <v>40816.518</v>
      </c>
      <c r="J998" s="204">
        <f t="shared" si="5"/>
        <v>0.6</v>
      </c>
      <c r="K998" s="204">
        <f t="shared" si="6"/>
        <v>1200000</v>
      </c>
      <c r="L998" s="204">
        <f t="shared" si="7"/>
        <v>1.2</v>
      </c>
      <c r="M998" s="116">
        <f t="shared" si="8"/>
        <v>24</v>
      </c>
      <c r="N998" s="6">
        <f>'Disinfection '!$B$4*60*60*24</f>
        <v>4320000</v>
      </c>
      <c r="O998" s="6">
        <f>E998/(Pump!$B$6*60)</f>
        <v>0.07200069084</v>
      </c>
      <c r="P998" s="204">
        <f t="shared" si="9"/>
        <v>4360816.518</v>
      </c>
    </row>
    <row r="999">
      <c r="A999" s="194">
        <v>41536.0</v>
      </c>
      <c r="B999" s="195">
        <v>0.8</v>
      </c>
      <c r="C999" s="202">
        <f t="shared" si="2"/>
        <v>0.08</v>
      </c>
      <c r="D999" s="108">
        <f t="shared" si="3"/>
        <v>80</v>
      </c>
      <c r="E999" s="203">
        <f>IF(D999&gt;Collectionstorage!$B$11,Collectionstorage!$B$11,D999)</f>
        <v>80</v>
      </c>
      <c r="F999" s="203">
        <f t="shared" si="4"/>
        <v>0.08</v>
      </c>
      <c r="G999" s="203">
        <f t="shared" si="11"/>
        <v>0</v>
      </c>
      <c r="H999" s="109">
        <f>F999*(1000*9.81*Collectionstorage!$G$11+Collectionstorage!$G$13*Flowrate!$F$10*1000/(2*0.02)*Pump!$B$5^2+10*1000/2*Pump!$B$5^2+Filtration!$B$6*Pump!$B$5)</f>
        <v>19591.92864</v>
      </c>
      <c r="I999" s="202">
        <f>(F999*(1000*9.81*Collectionstorage!$G$11+Collectionstorage!$G$13*Flowrate!$F$10*1000/(2*0.02)*Pump!$B$5^2+10*1000/2*Pump!$B$5^2+Filtration!$B$6*Pump!$B$5)) / 0.72</f>
        <v>27211.012</v>
      </c>
      <c r="J999" s="204">
        <f t="shared" si="5"/>
        <v>0.4</v>
      </c>
      <c r="K999" s="204">
        <f t="shared" si="6"/>
        <v>800000</v>
      </c>
      <c r="L999" s="204">
        <f t="shared" si="7"/>
        <v>0.8</v>
      </c>
      <c r="M999" s="116">
        <f t="shared" si="8"/>
        <v>16</v>
      </c>
      <c r="N999" s="6">
        <f>'Disinfection '!$B$4*60*60*24</f>
        <v>4320000</v>
      </c>
      <c r="O999" s="6">
        <f>E999/(Pump!$B$6*60)</f>
        <v>0.04800046056</v>
      </c>
      <c r="P999" s="204">
        <f t="shared" si="9"/>
        <v>4347211.012</v>
      </c>
    </row>
    <row r="1000">
      <c r="A1000" s="194">
        <v>41537.0</v>
      </c>
      <c r="B1000" s="195">
        <v>1.4</v>
      </c>
      <c r="C1000" s="202">
        <f t="shared" si="2"/>
        <v>0.14</v>
      </c>
      <c r="D1000" s="108">
        <f t="shared" si="3"/>
        <v>140</v>
      </c>
      <c r="E1000" s="203">
        <f>IF(D1000&gt;Collectionstorage!$B$11,Collectionstorage!$B$11,D1000)</f>
        <v>140</v>
      </c>
      <c r="F1000" s="203">
        <f t="shared" si="4"/>
        <v>0.14</v>
      </c>
      <c r="G1000" s="203">
        <f t="shared" si="11"/>
        <v>0</v>
      </c>
      <c r="H1000" s="109">
        <f>F1000*(1000*9.81*Collectionstorage!$G$11+Collectionstorage!$G$13*Flowrate!$F$10*1000/(2*0.02)*Pump!$B$5^2+10*1000/2*Pump!$B$5^2+Filtration!$B$6*Pump!$B$5)</f>
        <v>34285.87512</v>
      </c>
      <c r="I1000" s="202">
        <f>(F1000*(1000*9.81*Collectionstorage!$G$11+Collectionstorage!$G$13*Flowrate!$F$10*1000/(2*0.02)*Pump!$B$5^2+10*1000/2*Pump!$B$5^2+Filtration!$B$6*Pump!$B$5)) / 0.72</f>
        <v>47619.271</v>
      </c>
      <c r="J1000" s="204">
        <f t="shared" si="5"/>
        <v>0.7</v>
      </c>
      <c r="K1000" s="204">
        <f t="shared" si="6"/>
        <v>1400000</v>
      </c>
      <c r="L1000" s="204">
        <f t="shared" si="7"/>
        <v>1.4</v>
      </c>
      <c r="M1000" s="116">
        <f t="shared" si="8"/>
        <v>28</v>
      </c>
      <c r="N1000" s="6">
        <f>'Disinfection '!$B$4*60*60*24</f>
        <v>4320000</v>
      </c>
      <c r="O1000" s="6">
        <f>E1000/(Pump!$B$6*60)</f>
        <v>0.08400080598</v>
      </c>
      <c r="P1000" s="204">
        <f t="shared" si="9"/>
        <v>4367619.271</v>
      </c>
    </row>
    <row r="1001">
      <c r="A1001" s="194">
        <v>41538.0</v>
      </c>
      <c r="B1001" s="195">
        <v>1.4</v>
      </c>
      <c r="C1001" s="202">
        <f t="shared" si="2"/>
        <v>0.14</v>
      </c>
      <c r="D1001" s="108">
        <f t="shared" si="3"/>
        <v>140</v>
      </c>
      <c r="E1001" s="203">
        <f>IF(D1001&gt;Collectionstorage!$B$11,Collectionstorage!$B$11,D1001)</f>
        <v>140</v>
      </c>
      <c r="F1001" s="203">
        <f t="shared" si="4"/>
        <v>0.14</v>
      </c>
      <c r="G1001" s="203">
        <f t="shared" si="11"/>
        <v>0</v>
      </c>
      <c r="H1001" s="109">
        <f>F1001*(1000*9.81*Collectionstorage!$G$11+Collectionstorage!$G$13*Flowrate!$F$10*1000/(2*0.02)*Pump!$B$5^2+10*1000/2*Pump!$B$5^2+Filtration!$B$6*Pump!$B$5)</f>
        <v>34285.87512</v>
      </c>
      <c r="I1001" s="202">
        <f>(F1001*(1000*9.81*Collectionstorage!$G$11+Collectionstorage!$G$13*Flowrate!$F$10*1000/(2*0.02)*Pump!$B$5^2+10*1000/2*Pump!$B$5^2+Filtration!$B$6*Pump!$B$5)) / 0.72</f>
        <v>47619.271</v>
      </c>
      <c r="J1001" s="204">
        <f t="shared" si="5"/>
        <v>0.7</v>
      </c>
      <c r="K1001" s="204">
        <f t="shared" si="6"/>
        <v>1400000</v>
      </c>
      <c r="L1001" s="204">
        <f t="shared" si="7"/>
        <v>1.4</v>
      </c>
      <c r="M1001" s="116">
        <f t="shared" si="8"/>
        <v>28</v>
      </c>
      <c r="N1001" s="6">
        <f>'Disinfection '!$B$4*60*60*24</f>
        <v>4320000</v>
      </c>
      <c r="O1001" s="6">
        <f>E1001/(Pump!$B$6*60)</f>
        <v>0.08400080598</v>
      </c>
      <c r="P1001" s="204">
        <f t="shared" si="9"/>
        <v>4367619.271</v>
      </c>
    </row>
    <row r="1002">
      <c r="A1002" s="194">
        <v>41539.0</v>
      </c>
      <c r="B1002" s="195">
        <v>5.0</v>
      </c>
      <c r="C1002" s="202">
        <f t="shared" si="2"/>
        <v>0.5</v>
      </c>
      <c r="D1002" s="108">
        <f t="shared" si="3"/>
        <v>500</v>
      </c>
      <c r="E1002" s="203">
        <f>IF(D1002&gt;Collectionstorage!$B$11,Collectionstorage!$B$11,D1002)</f>
        <v>500</v>
      </c>
      <c r="F1002" s="203">
        <f t="shared" si="4"/>
        <v>0.5</v>
      </c>
      <c r="G1002" s="203">
        <f t="shared" si="11"/>
        <v>0</v>
      </c>
      <c r="H1002" s="109">
        <f>F1002*(1000*9.81*Collectionstorage!$G$11+Collectionstorage!$G$13*Flowrate!$F$10*1000/(2*0.02)*Pump!$B$5^2+10*1000/2*Pump!$B$5^2+Filtration!$B$6*Pump!$B$5)</f>
        <v>122449.554</v>
      </c>
      <c r="I1002" s="202">
        <f>(F1002*(1000*9.81*Collectionstorage!$G$11+Collectionstorage!$G$13*Flowrate!$F$10*1000/(2*0.02)*Pump!$B$5^2+10*1000/2*Pump!$B$5^2+Filtration!$B$6*Pump!$B$5)) / 0.72</f>
        <v>170068.825</v>
      </c>
      <c r="J1002" s="204">
        <f t="shared" si="5"/>
        <v>2.5</v>
      </c>
      <c r="K1002" s="204">
        <f t="shared" si="6"/>
        <v>5000000</v>
      </c>
      <c r="L1002" s="204">
        <f t="shared" si="7"/>
        <v>5</v>
      </c>
      <c r="M1002" s="116">
        <f t="shared" si="8"/>
        <v>100</v>
      </c>
      <c r="N1002" s="6">
        <f>'Disinfection '!$B$4*60*60*24</f>
        <v>4320000</v>
      </c>
      <c r="O1002" s="6">
        <f>E1002/(Pump!$B$6*60)</f>
        <v>0.3000028785</v>
      </c>
      <c r="P1002" s="204">
        <f t="shared" si="9"/>
        <v>4490068.825</v>
      </c>
    </row>
    <row r="1003">
      <c r="A1003" s="194">
        <v>41540.0</v>
      </c>
      <c r="B1003" s="195">
        <v>1.2</v>
      </c>
      <c r="C1003" s="202">
        <f t="shared" si="2"/>
        <v>0.12</v>
      </c>
      <c r="D1003" s="108">
        <f t="shared" si="3"/>
        <v>120</v>
      </c>
      <c r="E1003" s="203">
        <f>IF(D1003&gt;Collectionstorage!$B$11,Collectionstorage!$B$11,D1003)</f>
        <v>120</v>
      </c>
      <c r="F1003" s="203">
        <f t="shared" si="4"/>
        <v>0.12</v>
      </c>
      <c r="G1003" s="203">
        <f t="shared" si="11"/>
        <v>0</v>
      </c>
      <c r="H1003" s="109">
        <f>F1003*(1000*9.81*Collectionstorage!$G$11+Collectionstorage!$G$13*Flowrate!$F$10*1000/(2*0.02)*Pump!$B$5^2+10*1000/2*Pump!$B$5^2+Filtration!$B$6*Pump!$B$5)</f>
        <v>29387.89296</v>
      </c>
      <c r="I1003" s="202">
        <f>(F1003*(1000*9.81*Collectionstorage!$G$11+Collectionstorage!$G$13*Flowrate!$F$10*1000/(2*0.02)*Pump!$B$5^2+10*1000/2*Pump!$B$5^2+Filtration!$B$6*Pump!$B$5)) / 0.72</f>
        <v>40816.518</v>
      </c>
      <c r="J1003" s="204">
        <f t="shared" si="5"/>
        <v>0.6</v>
      </c>
      <c r="K1003" s="204">
        <f t="shared" si="6"/>
        <v>1200000</v>
      </c>
      <c r="L1003" s="204">
        <f t="shared" si="7"/>
        <v>1.2</v>
      </c>
      <c r="M1003" s="116">
        <f t="shared" si="8"/>
        <v>24</v>
      </c>
      <c r="N1003" s="6">
        <f>'Disinfection '!$B$4*60*60*24</f>
        <v>4320000</v>
      </c>
      <c r="O1003" s="6">
        <f>E1003/(Pump!$B$6*60)</f>
        <v>0.07200069084</v>
      </c>
      <c r="P1003" s="204">
        <f t="shared" si="9"/>
        <v>4360816.518</v>
      </c>
    </row>
    <row r="1004">
      <c r="A1004" s="194">
        <v>41541.0</v>
      </c>
      <c r="B1004" s="195">
        <v>1.6</v>
      </c>
      <c r="C1004" s="202">
        <f t="shared" si="2"/>
        <v>0.16</v>
      </c>
      <c r="D1004" s="108">
        <f t="shared" si="3"/>
        <v>160</v>
      </c>
      <c r="E1004" s="203">
        <f>IF(D1004&gt;Collectionstorage!$B$11,Collectionstorage!$B$11,D1004)</f>
        <v>160</v>
      </c>
      <c r="F1004" s="203">
        <f t="shared" si="4"/>
        <v>0.16</v>
      </c>
      <c r="G1004" s="203">
        <f t="shared" si="11"/>
        <v>0</v>
      </c>
      <c r="H1004" s="109">
        <f>F1004*(1000*9.81*Collectionstorage!$G$11+Collectionstorage!$G$13*Flowrate!$F$10*1000/(2*0.02)*Pump!$B$5^2+10*1000/2*Pump!$B$5^2+Filtration!$B$6*Pump!$B$5)</f>
        <v>39183.85728</v>
      </c>
      <c r="I1004" s="202">
        <f>(F1004*(1000*9.81*Collectionstorage!$G$11+Collectionstorage!$G$13*Flowrate!$F$10*1000/(2*0.02)*Pump!$B$5^2+10*1000/2*Pump!$B$5^2+Filtration!$B$6*Pump!$B$5)) / 0.72</f>
        <v>54422.024</v>
      </c>
      <c r="J1004" s="204">
        <f t="shared" si="5"/>
        <v>0.8</v>
      </c>
      <c r="K1004" s="204">
        <f t="shared" si="6"/>
        <v>1600000</v>
      </c>
      <c r="L1004" s="204">
        <f t="shared" si="7"/>
        <v>1.6</v>
      </c>
      <c r="M1004" s="116">
        <f t="shared" si="8"/>
        <v>32</v>
      </c>
      <c r="N1004" s="6">
        <f>'Disinfection '!$B$4*60*60*24</f>
        <v>4320000</v>
      </c>
      <c r="O1004" s="6">
        <f>E1004/(Pump!$B$6*60)</f>
        <v>0.09600092112</v>
      </c>
      <c r="P1004" s="204">
        <f t="shared" si="9"/>
        <v>4374422.024</v>
      </c>
    </row>
    <row r="1005">
      <c r="A1005" s="194">
        <v>41542.0</v>
      </c>
      <c r="B1005" s="195">
        <v>0.0</v>
      </c>
      <c r="C1005" s="202">
        <f t="shared" si="2"/>
        <v>0</v>
      </c>
      <c r="D1005" s="108">
        <f t="shared" si="3"/>
        <v>0</v>
      </c>
      <c r="E1005" s="203">
        <f>IF(D1005&gt;Collectionstorage!$B$11,Collectionstorage!$B$11,D1005)</f>
        <v>0</v>
      </c>
      <c r="F1005" s="203">
        <f t="shared" si="4"/>
        <v>0</v>
      </c>
      <c r="G1005" s="203">
        <f t="shared" si="11"/>
        <v>0</v>
      </c>
      <c r="H1005" s="109">
        <f>F1005*(1000*9.81*Collectionstorage!$G$11+Collectionstorage!$G$13*Flowrate!$F$10*1000/(2*0.02)*Pump!$B$5^2+10*1000/2*Pump!$B$5^2+Filtration!$B$6*Pump!$B$5)</f>
        <v>0</v>
      </c>
      <c r="I1005" s="202">
        <f>(F1005*(1000*9.81*Collectionstorage!$G$11+Collectionstorage!$G$13*Flowrate!$F$10*1000/(2*0.02)*Pump!$B$5^2+10*1000/2*Pump!$B$5^2+Filtration!$B$6*Pump!$B$5)) / 0.72</f>
        <v>0</v>
      </c>
      <c r="J1005" s="204">
        <f t="shared" si="5"/>
        <v>0</v>
      </c>
      <c r="K1005" s="204">
        <f t="shared" si="6"/>
        <v>0</v>
      </c>
      <c r="L1005" s="204">
        <f t="shared" si="7"/>
        <v>0</v>
      </c>
      <c r="M1005" s="116">
        <f t="shared" si="8"/>
        <v>0</v>
      </c>
      <c r="N1005" s="6">
        <f>'Disinfection '!$B$4*60*60*24</f>
        <v>4320000</v>
      </c>
      <c r="O1005" s="6">
        <f>E1005/(Pump!$B$6*60)</f>
        <v>0</v>
      </c>
      <c r="P1005" s="204">
        <f t="shared" si="9"/>
        <v>4320000</v>
      </c>
    </row>
    <row r="1006">
      <c r="A1006" s="194">
        <v>41543.0</v>
      </c>
      <c r="B1006" s="195">
        <v>4.0</v>
      </c>
      <c r="C1006" s="202">
        <f t="shared" si="2"/>
        <v>0.4</v>
      </c>
      <c r="D1006" s="108">
        <f t="shared" si="3"/>
        <v>400</v>
      </c>
      <c r="E1006" s="203">
        <f>IF(D1006&gt;Collectionstorage!$B$11,Collectionstorage!$B$11,D1006)</f>
        <v>400</v>
      </c>
      <c r="F1006" s="203">
        <f t="shared" si="4"/>
        <v>0.4</v>
      </c>
      <c r="G1006" s="203">
        <f t="shared" si="11"/>
        <v>0</v>
      </c>
      <c r="H1006" s="109">
        <f>F1006*(1000*9.81*Collectionstorage!$G$11+Collectionstorage!$G$13*Flowrate!$F$10*1000/(2*0.02)*Pump!$B$5^2+10*1000/2*Pump!$B$5^2+Filtration!$B$6*Pump!$B$5)</f>
        <v>97959.64321</v>
      </c>
      <c r="I1006" s="202">
        <f>(F1006*(1000*9.81*Collectionstorage!$G$11+Collectionstorage!$G$13*Flowrate!$F$10*1000/(2*0.02)*Pump!$B$5^2+10*1000/2*Pump!$B$5^2+Filtration!$B$6*Pump!$B$5)) / 0.72</f>
        <v>136055.06</v>
      </c>
      <c r="J1006" s="204">
        <f t="shared" si="5"/>
        <v>2</v>
      </c>
      <c r="K1006" s="204">
        <f t="shared" si="6"/>
        <v>4000000</v>
      </c>
      <c r="L1006" s="204">
        <f t="shared" si="7"/>
        <v>4</v>
      </c>
      <c r="M1006" s="116">
        <f t="shared" si="8"/>
        <v>80</v>
      </c>
      <c r="N1006" s="6">
        <f>'Disinfection '!$B$4*60*60*24</f>
        <v>4320000</v>
      </c>
      <c r="O1006" s="6">
        <f>E1006/(Pump!$B$6*60)</f>
        <v>0.2400023028</v>
      </c>
      <c r="P1006" s="204">
        <f t="shared" si="9"/>
        <v>4456055.06</v>
      </c>
    </row>
    <row r="1007">
      <c r="A1007" s="194">
        <v>41544.0</v>
      </c>
      <c r="B1007" s="195">
        <v>1.6</v>
      </c>
      <c r="C1007" s="202">
        <f t="shared" si="2"/>
        <v>0.16</v>
      </c>
      <c r="D1007" s="108">
        <f t="shared" si="3"/>
        <v>160</v>
      </c>
      <c r="E1007" s="203">
        <f>IF(D1007&gt;Collectionstorage!$B$11,Collectionstorage!$B$11,D1007)</f>
        <v>160</v>
      </c>
      <c r="F1007" s="203">
        <f t="shared" si="4"/>
        <v>0.16</v>
      </c>
      <c r="G1007" s="203">
        <f t="shared" si="11"/>
        <v>0</v>
      </c>
      <c r="H1007" s="109">
        <f>F1007*(1000*9.81*Collectionstorage!$G$11+Collectionstorage!$G$13*Flowrate!$F$10*1000/(2*0.02)*Pump!$B$5^2+10*1000/2*Pump!$B$5^2+Filtration!$B$6*Pump!$B$5)</f>
        <v>39183.85728</v>
      </c>
      <c r="I1007" s="202">
        <f>(F1007*(1000*9.81*Collectionstorage!$G$11+Collectionstorage!$G$13*Flowrate!$F$10*1000/(2*0.02)*Pump!$B$5^2+10*1000/2*Pump!$B$5^2+Filtration!$B$6*Pump!$B$5)) / 0.72</f>
        <v>54422.024</v>
      </c>
      <c r="J1007" s="204">
        <f t="shared" si="5"/>
        <v>0.8</v>
      </c>
      <c r="K1007" s="204">
        <f t="shared" si="6"/>
        <v>1600000</v>
      </c>
      <c r="L1007" s="204">
        <f t="shared" si="7"/>
        <v>1.6</v>
      </c>
      <c r="M1007" s="116">
        <f t="shared" si="8"/>
        <v>32</v>
      </c>
      <c r="N1007" s="6">
        <f>'Disinfection '!$B$4*60*60*24</f>
        <v>4320000</v>
      </c>
      <c r="O1007" s="6">
        <f>E1007/(Pump!$B$6*60)</f>
        <v>0.09600092112</v>
      </c>
      <c r="P1007" s="204">
        <f t="shared" si="9"/>
        <v>4374422.024</v>
      </c>
    </row>
    <row r="1008">
      <c r="A1008" s="194">
        <v>41545.0</v>
      </c>
      <c r="B1008" s="195">
        <v>11.0</v>
      </c>
      <c r="C1008" s="202">
        <f t="shared" si="2"/>
        <v>1.1</v>
      </c>
      <c r="D1008" s="108">
        <f t="shared" si="3"/>
        <v>1100</v>
      </c>
      <c r="E1008" s="203">
        <f>IF(D1008&gt;Collectionstorage!$B$11,Collectionstorage!$B$11,D1008)</f>
        <v>1100</v>
      </c>
      <c r="F1008" s="203">
        <f t="shared" si="4"/>
        <v>1.1</v>
      </c>
      <c r="G1008" s="203">
        <f t="shared" si="11"/>
        <v>0.57</v>
      </c>
      <c r="H1008" s="109">
        <f>F1008*(1000*9.81*Collectionstorage!$G$11+Collectionstorage!$G$13*Flowrate!$F$10*1000/(2*0.02)*Pump!$B$5^2+10*1000/2*Pump!$B$5^2+Filtration!$B$6*Pump!$B$5)</f>
        <v>269389.0188</v>
      </c>
      <c r="I1008" s="202">
        <f>(F1008*(1000*9.81*Collectionstorage!$G$11+Collectionstorage!$G$13*Flowrate!$F$10*1000/(2*0.02)*Pump!$B$5^2+10*1000/2*Pump!$B$5^2+Filtration!$B$6*Pump!$B$5)) / 0.72</f>
        <v>374151.415</v>
      </c>
      <c r="J1008" s="204">
        <f t="shared" si="5"/>
        <v>5.5</v>
      </c>
      <c r="K1008" s="204">
        <f t="shared" si="6"/>
        <v>11000000</v>
      </c>
      <c r="L1008" s="204">
        <f t="shared" si="7"/>
        <v>11</v>
      </c>
      <c r="M1008" s="116">
        <f t="shared" si="8"/>
        <v>220</v>
      </c>
      <c r="N1008" s="6">
        <f>'Disinfection '!$B$4*60*60*24</f>
        <v>4320000</v>
      </c>
      <c r="O1008" s="6">
        <f>E1008/(Pump!$B$6*60)</f>
        <v>0.6600063327</v>
      </c>
      <c r="P1008" s="204">
        <f t="shared" si="9"/>
        <v>4694151.415</v>
      </c>
    </row>
    <row r="1009">
      <c r="A1009" s="194">
        <v>41546.0</v>
      </c>
      <c r="B1009" s="195">
        <v>5.0</v>
      </c>
      <c r="C1009" s="202">
        <f t="shared" si="2"/>
        <v>0.5</v>
      </c>
      <c r="D1009" s="108">
        <f t="shared" si="3"/>
        <v>500</v>
      </c>
      <c r="E1009" s="203">
        <f>IF(D1009&gt;Collectionstorage!$B$11,Collectionstorage!$B$11,D1009)</f>
        <v>500</v>
      </c>
      <c r="F1009" s="203">
        <f t="shared" si="4"/>
        <v>0.5</v>
      </c>
      <c r="G1009" s="203">
        <f t="shared" si="11"/>
        <v>0.54</v>
      </c>
      <c r="H1009" s="109">
        <f>F1009*(1000*9.81*Collectionstorage!$G$11+Collectionstorage!$G$13*Flowrate!$F$10*1000/(2*0.02)*Pump!$B$5^2+10*1000/2*Pump!$B$5^2+Filtration!$B$6*Pump!$B$5)</f>
        <v>122449.554</v>
      </c>
      <c r="I1009" s="202">
        <f>(F1009*(1000*9.81*Collectionstorage!$G$11+Collectionstorage!$G$13*Flowrate!$F$10*1000/(2*0.02)*Pump!$B$5^2+10*1000/2*Pump!$B$5^2+Filtration!$B$6*Pump!$B$5)) / 0.72</f>
        <v>170068.825</v>
      </c>
      <c r="J1009" s="204">
        <f t="shared" si="5"/>
        <v>2.5</v>
      </c>
      <c r="K1009" s="204">
        <f t="shared" si="6"/>
        <v>5000000</v>
      </c>
      <c r="L1009" s="204">
        <f t="shared" si="7"/>
        <v>5</v>
      </c>
      <c r="M1009" s="116">
        <f t="shared" si="8"/>
        <v>100</v>
      </c>
      <c r="N1009" s="6">
        <f>'Disinfection '!$B$4*60*60*24</f>
        <v>4320000</v>
      </c>
      <c r="O1009" s="6">
        <f>E1009/(Pump!$B$6*60)</f>
        <v>0.3000028785</v>
      </c>
      <c r="P1009" s="204">
        <f t="shared" si="9"/>
        <v>4490068.825</v>
      </c>
    </row>
    <row r="1010">
      <c r="A1010" s="194">
        <v>41547.0</v>
      </c>
      <c r="B1010" s="195">
        <v>2.2</v>
      </c>
      <c r="C1010" s="202">
        <f t="shared" si="2"/>
        <v>0.22</v>
      </c>
      <c r="D1010" s="108">
        <f t="shared" si="3"/>
        <v>220</v>
      </c>
      <c r="E1010" s="203">
        <f>IF(D1010&gt;Collectionstorage!$B$11,Collectionstorage!$B$11,D1010)</f>
        <v>220</v>
      </c>
      <c r="F1010" s="203">
        <f t="shared" si="4"/>
        <v>0.22</v>
      </c>
      <c r="G1010" s="203">
        <f t="shared" si="11"/>
        <v>0.23</v>
      </c>
      <c r="H1010" s="109">
        <f>F1010*(1000*9.81*Collectionstorage!$G$11+Collectionstorage!$G$13*Flowrate!$F$10*1000/(2*0.02)*Pump!$B$5^2+10*1000/2*Pump!$B$5^2+Filtration!$B$6*Pump!$B$5)</f>
        <v>53877.80376</v>
      </c>
      <c r="I1010" s="202">
        <f>(F1010*(1000*9.81*Collectionstorage!$G$11+Collectionstorage!$G$13*Flowrate!$F$10*1000/(2*0.02)*Pump!$B$5^2+10*1000/2*Pump!$B$5^2+Filtration!$B$6*Pump!$B$5)) / 0.72</f>
        <v>74830.28301</v>
      </c>
      <c r="J1010" s="204">
        <f t="shared" si="5"/>
        <v>1.1</v>
      </c>
      <c r="K1010" s="204">
        <f t="shared" si="6"/>
        <v>2200000</v>
      </c>
      <c r="L1010" s="204">
        <f t="shared" si="7"/>
        <v>2.2</v>
      </c>
      <c r="M1010" s="116">
        <f t="shared" si="8"/>
        <v>44</v>
      </c>
      <c r="N1010" s="6">
        <f>'Disinfection '!$B$4*60*60*24</f>
        <v>4320000</v>
      </c>
      <c r="O1010" s="6">
        <f>E1010/(Pump!$B$6*60)</f>
        <v>0.1320012665</v>
      </c>
      <c r="P1010" s="204">
        <f t="shared" si="9"/>
        <v>4394830.283</v>
      </c>
    </row>
    <row r="1011">
      <c r="A1011" s="194">
        <v>41548.0</v>
      </c>
      <c r="B1011" s="195">
        <v>0.0</v>
      </c>
      <c r="C1011" s="202">
        <f t="shared" si="2"/>
        <v>0</v>
      </c>
      <c r="D1011" s="108">
        <f t="shared" si="3"/>
        <v>0</v>
      </c>
      <c r="E1011" s="203">
        <f>IF(D1011&gt;Collectionstorage!$B$11,Collectionstorage!$B$11,D1011)</f>
        <v>0</v>
      </c>
      <c r="F1011" s="203">
        <f t="shared" si="4"/>
        <v>0</v>
      </c>
      <c r="G1011" s="203">
        <f t="shared" si="11"/>
        <v>0</v>
      </c>
      <c r="H1011" s="109">
        <f>F1011*(1000*9.81*Collectionstorage!$G$11+Collectionstorage!$G$13*Flowrate!$F$10*1000/(2*0.02)*Pump!$B$5^2+10*1000/2*Pump!$B$5^2+Filtration!$B$6*Pump!$B$5)</f>
        <v>0</v>
      </c>
      <c r="I1011" s="202">
        <f>(F1011*(1000*9.81*Collectionstorage!$G$11+Collectionstorage!$G$13*Flowrate!$F$10*1000/(2*0.02)*Pump!$B$5^2+10*1000/2*Pump!$B$5^2+Filtration!$B$6*Pump!$B$5)) / 0.72</f>
        <v>0</v>
      </c>
      <c r="J1011" s="204">
        <f t="shared" si="5"/>
        <v>0</v>
      </c>
      <c r="K1011" s="204">
        <f t="shared" si="6"/>
        <v>0</v>
      </c>
      <c r="L1011" s="204">
        <f t="shared" si="7"/>
        <v>0</v>
      </c>
      <c r="M1011" s="116">
        <f t="shared" si="8"/>
        <v>0</v>
      </c>
      <c r="N1011" s="6">
        <f>'Disinfection '!$B$4*60*60*24</f>
        <v>4320000</v>
      </c>
      <c r="O1011" s="6">
        <f>E1011/(Pump!$B$6*60)</f>
        <v>0</v>
      </c>
      <c r="P1011" s="204">
        <f t="shared" si="9"/>
        <v>4320000</v>
      </c>
    </row>
    <row r="1012">
      <c r="A1012" s="194">
        <v>41549.0</v>
      </c>
      <c r="B1012" s="195">
        <v>0.0</v>
      </c>
      <c r="C1012" s="202">
        <f t="shared" si="2"/>
        <v>0</v>
      </c>
      <c r="D1012" s="108">
        <f t="shared" si="3"/>
        <v>0</v>
      </c>
      <c r="E1012" s="203">
        <f>IF(D1012&gt;Collectionstorage!$B$11,Collectionstorage!$B$11,D1012)</f>
        <v>0</v>
      </c>
      <c r="F1012" s="203">
        <f t="shared" si="4"/>
        <v>0</v>
      </c>
      <c r="G1012" s="203">
        <f t="shared" si="11"/>
        <v>0</v>
      </c>
      <c r="H1012" s="109">
        <f>F1012*(1000*9.81*Collectionstorage!$G$11+Collectionstorage!$G$13*Flowrate!$F$10*1000/(2*0.02)*Pump!$B$5^2+10*1000/2*Pump!$B$5^2+Filtration!$B$6*Pump!$B$5)</f>
        <v>0</v>
      </c>
      <c r="I1012" s="202">
        <f>(F1012*(1000*9.81*Collectionstorage!$G$11+Collectionstorage!$G$13*Flowrate!$F$10*1000/(2*0.02)*Pump!$B$5^2+10*1000/2*Pump!$B$5^2+Filtration!$B$6*Pump!$B$5)) / 0.72</f>
        <v>0</v>
      </c>
      <c r="J1012" s="204">
        <f t="shared" si="5"/>
        <v>0</v>
      </c>
      <c r="K1012" s="204">
        <f t="shared" si="6"/>
        <v>0</v>
      </c>
      <c r="L1012" s="204">
        <f t="shared" si="7"/>
        <v>0</v>
      </c>
      <c r="M1012" s="116">
        <f t="shared" si="8"/>
        <v>0</v>
      </c>
      <c r="N1012" s="6">
        <f>'Disinfection '!$B$4*60*60*24</f>
        <v>4320000</v>
      </c>
      <c r="O1012" s="6">
        <f>E1012/(Pump!$B$6*60)</f>
        <v>0</v>
      </c>
      <c r="P1012" s="204">
        <f t="shared" si="9"/>
        <v>4320000</v>
      </c>
    </row>
    <row r="1013">
      <c r="A1013" s="194">
        <v>41550.0</v>
      </c>
      <c r="B1013" s="195">
        <v>1.2</v>
      </c>
      <c r="C1013" s="202">
        <f t="shared" si="2"/>
        <v>0.12</v>
      </c>
      <c r="D1013" s="108">
        <f t="shared" si="3"/>
        <v>120</v>
      </c>
      <c r="E1013" s="203">
        <f>IF(D1013&gt;Collectionstorage!$B$11,Collectionstorage!$B$11,D1013)</f>
        <v>120</v>
      </c>
      <c r="F1013" s="203">
        <f t="shared" si="4"/>
        <v>0.12</v>
      </c>
      <c r="G1013" s="203">
        <f t="shared" si="11"/>
        <v>0</v>
      </c>
      <c r="H1013" s="109">
        <f>F1013*(1000*9.81*Collectionstorage!$G$11+Collectionstorage!$G$13*Flowrate!$F$10*1000/(2*0.02)*Pump!$B$5^2+10*1000/2*Pump!$B$5^2+Filtration!$B$6*Pump!$B$5)</f>
        <v>29387.89296</v>
      </c>
      <c r="I1013" s="202">
        <f>(F1013*(1000*9.81*Collectionstorage!$G$11+Collectionstorage!$G$13*Flowrate!$F$10*1000/(2*0.02)*Pump!$B$5^2+10*1000/2*Pump!$B$5^2+Filtration!$B$6*Pump!$B$5)) / 0.72</f>
        <v>40816.518</v>
      </c>
      <c r="J1013" s="204">
        <f t="shared" si="5"/>
        <v>0.6</v>
      </c>
      <c r="K1013" s="204">
        <f t="shared" si="6"/>
        <v>1200000</v>
      </c>
      <c r="L1013" s="204">
        <f t="shared" si="7"/>
        <v>1.2</v>
      </c>
      <c r="M1013" s="116">
        <f t="shared" si="8"/>
        <v>24</v>
      </c>
      <c r="N1013" s="6">
        <f>'Disinfection '!$B$4*60*60*24</f>
        <v>4320000</v>
      </c>
      <c r="O1013" s="6">
        <f>E1013/(Pump!$B$6*60)</f>
        <v>0.07200069084</v>
      </c>
      <c r="P1013" s="204">
        <f t="shared" si="9"/>
        <v>4360816.518</v>
      </c>
    </row>
    <row r="1014">
      <c r="A1014" s="194">
        <v>41551.0</v>
      </c>
      <c r="B1014" s="195">
        <v>28.4</v>
      </c>
      <c r="C1014" s="202">
        <f t="shared" si="2"/>
        <v>2.84</v>
      </c>
      <c r="D1014" s="108">
        <f t="shared" si="3"/>
        <v>2840</v>
      </c>
      <c r="E1014" s="203">
        <f>IF(D1014&gt;Collectionstorage!$B$11,Collectionstorage!$B$11,D1014)</f>
        <v>2500</v>
      </c>
      <c r="F1014" s="203">
        <f t="shared" si="4"/>
        <v>2.5</v>
      </c>
      <c r="G1014" s="203">
        <f t="shared" si="11"/>
        <v>1.97</v>
      </c>
      <c r="H1014" s="109">
        <f>F1014*(1000*9.81*Collectionstorage!$G$11+Collectionstorage!$G$13*Flowrate!$F$10*1000/(2*0.02)*Pump!$B$5^2+10*1000/2*Pump!$B$5^2+Filtration!$B$6*Pump!$B$5)</f>
        <v>612247.77</v>
      </c>
      <c r="I1014" s="202">
        <f>(F1014*(1000*9.81*Collectionstorage!$G$11+Collectionstorage!$G$13*Flowrate!$F$10*1000/(2*0.02)*Pump!$B$5^2+10*1000/2*Pump!$B$5^2+Filtration!$B$6*Pump!$B$5)) / 0.72</f>
        <v>850344.1251</v>
      </c>
      <c r="J1014" s="204">
        <f t="shared" si="5"/>
        <v>12.5</v>
      </c>
      <c r="K1014" s="204">
        <f t="shared" si="6"/>
        <v>25000000</v>
      </c>
      <c r="L1014" s="204">
        <f t="shared" si="7"/>
        <v>25</v>
      </c>
      <c r="M1014" s="116">
        <f t="shared" si="8"/>
        <v>500</v>
      </c>
      <c r="N1014" s="6">
        <f>'Disinfection '!$B$4*60*60*24</f>
        <v>4320000</v>
      </c>
      <c r="O1014" s="6">
        <f>E1014/(Pump!$B$6*60)</f>
        <v>1.500014392</v>
      </c>
      <c r="P1014" s="204">
        <f t="shared" si="9"/>
        <v>5170344.125</v>
      </c>
    </row>
    <row r="1015">
      <c r="A1015" s="194">
        <v>41552.0</v>
      </c>
      <c r="B1015" s="195">
        <v>26.0</v>
      </c>
      <c r="C1015" s="202">
        <f t="shared" si="2"/>
        <v>2.6</v>
      </c>
      <c r="D1015" s="108">
        <f t="shared" si="3"/>
        <v>2600</v>
      </c>
      <c r="E1015" s="203">
        <f>IF(D1015&gt;Collectionstorage!$B$11,Collectionstorage!$B$11,D1015)</f>
        <v>2500</v>
      </c>
      <c r="F1015" s="203">
        <f t="shared" si="4"/>
        <v>2.5</v>
      </c>
      <c r="G1015" s="203">
        <f t="shared" si="11"/>
        <v>3.94</v>
      </c>
      <c r="H1015" s="109">
        <f>F1015*(1000*9.81*Collectionstorage!$G$11+Collectionstorage!$G$13*Flowrate!$F$10*1000/(2*0.02)*Pump!$B$5^2+10*1000/2*Pump!$B$5^2+Filtration!$B$6*Pump!$B$5)</f>
        <v>612247.77</v>
      </c>
      <c r="I1015" s="202">
        <f>(F1015*(1000*9.81*Collectionstorage!$G$11+Collectionstorage!$G$13*Flowrate!$F$10*1000/(2*0.02)*Pump!$B$5^2+10*1000/2*Pump!$B$5^2+Filtration!$B$6*Pump!$B$5)) / 0.72</f>
        <v>850344.1251</v>
      </c>
      <c r="J1015" s="204">
        <f t="shared" si="5"/>
        <v>12.5</v>
      </c>
      <c r="K1015" s="204">
        <f t="shared" si="6"/>
        <v>25000000</v>
      </c>
      <c r="L1015" s="204">
        <f t="shared" si="7"/>
        <v>25</v>
      </c>
      <c r="M1015" s="116">
        <f t="shared" si="8"/>
        <v>500</v>
      </c>
      <c r="N1015" s="6">
        <f>'Disinfection '!$B$4*60*60*24</f>
        <v>4320000</v>
      </c>
      <c r="O1015" s="6">
        <f>E1015/(Pump!$B$6*60)</f>
        <v>1.500014392</v>
      </c>
      <c r="P1015" s="204">
        <f t="shared" si="9"/>
        <v>5170344.125</v>
      </c>
    </row>
    <row r="1016">
      <c r="A1016" s="194">
        <v>41553.0</v>
      </c>
      <c r="B1016" s="195">
        <v>8.8</v>
      </c>
      <c r="C1016" s="202">
        <f t="shared" si="2"/>
        <v>0.88</v>
      </c>
      <c r="D1016" s="108">
        <f t="shared" si="3"/>
        <v>880</v>
      </c>
      <c r="E1016" s="203">
        <f>IF(D1016&gt;Collectionstorage!$B$11,Collectionstorage!$B$11,D1016)</f>
        <v>880</v>
      </c>
      <c r="F1016" s="203">
        <f t="shared" si="4"/>
        <v>0.88</v>
      </c>
      <c r="G1016" s="203">
        <f t="shared" si="11"/>
        <v>4.29</v>
      </c>
      <c r="H1016" s="109">
        <f>F1016*(1000*9.81*Collectionstorage!$G$11+Collectionstorage!$G$13*Flowrate!$F$10*1000/(2*0.02)*Pump!$B$5^2+10*1000/2*Pump!$B$5^2+Filtration!$B$6*Pump!$B$5)</f>
        <v>215511.2151</v>
      </c>
      <c r="I1016" s="202">
        <f>(F1016*(1000*9.81*Collectionstorage!$G$11+Collectionstorage!$G$13*Flowrate!$F$10*1000/(2*0.02)*Pump!$B$5^2+10*1000/2*Pump!$B$5^2+Filtration!$B$6*Pump!$B$5)) / 0.72</f>
        <v>299321.132</v>
      </c>
      <c r="J1016" s="204">
        <f t="shared" si="5"/>
        <v>4.4</v>
      </c>
      <c r="K1016" s="204">
        <f t="shared" si="6"/>
        <v>8800000</v>
      </c>
      <c r="L1016" s="204">
        <f t="shared" si="7"/>
        <v>8.8</v>
      </c>
      <c r="M1016" s="116">
        <f t="shared" si="8"/>
        <v>176</v>
      </c>
      <c r="N1016" s="6">
        <f>'Disinfection '!$B$4*60*60*24</f>
        <v>4320000</v>
      </c>
      <c r="O1016" s="6">
        <f>E1016/(Pump!$B$6*60)</f>
        <v>0.5280050662</v>
      </c>
      <c r="P1016" s="204">
        <f t="shared" si="9"/>
        <v>4619321.132</v>
      </c>
    </row>
    <row r="1017">
      <c r="A1017" s="194">
        <v>41554.0</v>
      </c>
      <c r="B1017" s="195">
        <v>10.6</v>
      </c>
      <c r="C1017" s="202">
        <f t="shared" si="2"/>
        <v>1.06</v>
      </c>
      <c r="D1017" s="108">
        <f t="shared" si="3"/>
        <v>1060</v>
      </c>
      <c r="E1017" s="203">
        <f>IF(D1017&gt;Collectionstorage!$B$11,Collectionstorage!$B$11,D1017)</f>
        <v>1060</v>
      </c>
      <c r="F1017" s="203">
        <f t="shared" si="4"/>
        <v>1.06</v>
      </c>
      <c r="G1017" s="203">
        <f t="shared" si="11"/>
        <v>4.82</v>
      </c>
      <c r="H1017" s="109">
        <f>F1017*(1000*9.81*Collectionstorage!$G$11+Collectionstorage!$G$13*Flowrate!$F$10*1000/(2*0.02)*Pump!$B$5^2+10*1000/2*Pump!$B$5^2+Filtration!$B$6*Pump!$B$5)</f>
        <v>259593.0545</v>
      </c>
      <c r="I1017" s="202">
        <f>(F1017*(1000*9.81*Collectionstorage!$G$11+Collectionstorage!$G$13*Flowrate!$F$10*1000/(2*0.02)*Pump!$B$5^2+10*1000/2*Pump!$B$5^2+Filtration!$B$6*Pump!$B$5)) / 0.72</f>
        <v>360545.909</v>
      </c>
      <c r="J1017" s="204">
        <f t="shared" si="5"/>
        <v>5.3</v>
      </c>
      <c r="K1017" s="204">
        <f t="shared" si="6"/>
        <v>10600000</v>
      </c>
      <c r="L1017" s="204">
        <f t="shared" si="7"/>
        <v>10.6</v>
      </c>
      <c r="M1017" s="116">
        <f t="shared" si="8"/>
        <v>212</v>
      </c>
      <c r="N1017" s="6">
        <f>'Disinfection '!$B$4*60*60*24</f>
        <v>4320000</v>
      </c>
      <c r="O1017" s="6">
        <f>E1017/(Pump!$B$6*60)</f>
        <v>0.6360061024</v>
      </c>
      <c r="P1017" s="204">
        <f t="shared" si="9"/>
        <v>4680545.909</v>
      </c>
    </row>
    <row r="1018">
      <c r="A1018" s="194">
        <v>41555.0</v>
      </c>
      <c r="B1018" s="195">
        <v>0.0</v>
      </c>
      <c r="C1018" s="202">
        <f t="shared" si="2"/>
        <v>0</v>
      </c>
      <c r="D1018" s="108">
        <f t="shared" si="3"/>
        <v>0</v>
      </c>
      <c r="E1018" s="203">
        <f>IF(D1018&gt;Collectionstorage!$B$11,Collectionstorage!$B$11,D1018)</f>
        <v>0</v>
      </c>
      <c r="F1018" s="203">
        <f t="shared" si="4"/>
        <v>0</v>
      </c>
      <c r="G1018" s="203">
        <f t="shared" si="11"/>
        <v>4.29</v>
      </c>
      <c r="H1018" s="109">
        <f>F1018*(1000*9.81*Collectionstorage!$G$11+Collectionstorage!$G$13*Flowrate!$F$10*1000/(2*0.02)*Pump!$B$5^2+10*1000/2*Pump!$B$5^2+Filtration!$B$6*Pump!$B$5)</f>
        <v>0</v>
      </c>
      <c r="I1018" s="202">
        <f>(F1018*(1000*9.81*Collectionstorage!$G$11+Collectionstorage!$G$13*Flowrate!$F$10*1000/(2*0.02)*Pump!$B$5^2+10*1000/2*Pump!$B$5^2+Filtration!$B$6*Pump!$B$5)) / 0.72</f>
        <v>0</v>
      </c>
      <c r="J1018" s="204">
        <f t="shared" si="5"/>
        <v>0</v>
      </c>
      <c r="K1018" s="204">
        <f t="shared" si="6"/>
        <v>0</v>
      </c>
      <c r="L1018" s="204">
        <f t="shared" si="7"/>
        <v>0</v>
      </c>
      <c r="M1018" s="116">
        <f t="shared" si="8"/>
        <v>0</v>
      </c>
      <c r="N1018" s="6">
        <f>'Disinfection '!$B$4*60*60*24</f>
        <v>4320000</v>
      </c>
      <c r="O1018" s="6">
        <f>E1018/(Pump!$B$6*60)</f>
        <v>0</v>
      </c>
      <c r="P1018" s="204">
        <f t="shared" si="9"/>
        <v>4320000</v>
      </c>
    </row>
    <row r="1019">
      <c r="A1019" s="194">
        <v>41556.0</v>
      </c>
      <c r="B1019" s="195">
        <v>1.2</v>
      </c>
      <c r="C1019" s="202">
        <f t="shared" si="2"/>
        <v>0.12</v>
      </c>
      <c r="D1019" s="108">
        <f t="shared" si="3"/>
        <v>120</v>
      </c>
      <c r="E1019" s="203">
        <f>IF(D1019&gt;Collectionstorage!$B$11,Collectionstorage!$B$11,D1019)</f>
        <v>120</v>
      </c>
      <c r="F1019" s="203">
        <f t="shared" si="4"/>
        <v>0.12</v>
      </c>
      <c r="G1019" s="203">
        <f t="shared" si="11"/>
        <v>3.88</v>
      </c>
      <c r="H1019" s="109">
        <f>F1019*(1000*9.81*Collectionstorage!$G$11+Collectionstorage!$G$13*Flowrate!$F$10*1000/(2*0.02)*Pump!$B$5^2+10*1000/2*Pump!$B$5^2+Filtration!$B$6*Pump!$B$5)</f>
        <v>29387.89296</v>
      </c>
      <c r="I1019" s="202">
        <f>(F1019*(1000*9.81*Collectionstorage!$G$11+Collectionstorage!$G$13*Flowrate!$F$10*1000/(2*0.02)*Pump!$B$5^2+10*1000/2*Pump!$B$5^2+Filtration!$B$6*Pump!$B$5)) / 0.72</f>
        <v>40816.518</v>
      </c>
      <c r="J1019" s="204">
        <f t="shared" si="5"/>
        <v>0.6</v>
      </c>
      <c r="K1019" s="204">
        <f t="shared" si="6"/>
        <v>1200000</v>
      </c>
      <c r="L1019" s="204">
        <f t="shared" si="7"/>
        <v>1.2</v>
      </c>
      <c r="M1019" s="116">
        <f t="shared" si="8"/>
        <v>24</v>
      </c>
      <c r="N1019" s="6">
        <f>'Disinfection '!$B$4*60*60*24</f>
        <v>4320000</v>
      </c>
      <c r="O1019" s="6">
        <f>E1019/(Pump!$B$6*60)</f>
        <v>0.07200069084</v>
      </c>
      <c r="P1019" s="204">
        <f t="shared" si="9"/>
        <v>4360816.518</v>
      </c>
    </row>
    <row r="1020">
      <c r="A1020" s="194">
        <v>41557.0</v>
      </c>
      <c r="B1020" s="195">
        <v>0.0</v>
      </c>
      <c r="C1020" s="202">
        <f t="shared" si="2"/>
        <v>0</v>
      </c>
      <c r="D1020" s="108">
        <f t="shared" si="3"/>
        <v>0</v>
      </c>
      <c r="E1020" s="203">
        <f>IF(D1020&gt;Collectionstorage!$B$11,Collectionstorage!$B$11,D1020)</f>
        <v>0</v>
      </c>
      <c r="F1020" s="203">
        <f t="shared" si="4"/>
        <v>0</v>
      </c>
      <c r="G1020" s="203">
        <f t="shared" si="11"/>
        <v>3.35</v>
      </c>
      <c r="H1020" s="109">
        <f>F1020*(1000*9.81*Collectionstorage!$G$11+Collectionstorage!$G$13*Flowrate!$F$10*1000/(2*0.02)*Pump!$B$5^2+10*1000/2*Pump!$B$5^2+Filtration!$B$6*Pump!$B$5)</f>
        <v>0</v>
      </c>
      <c r="I1020" s="202">
        <f>(F1020*(1000*9.81*Collectionstorage!$G$11+Collectionstorage!$G$13*Flowrate!$F$10*1000/(2*0.02)*Pump!$B$5^2+10*1000/2*Pump!$B$5^2+Filtration!$B$6*Pump!$B$5)) / 0.72</f>
        <v>0</v>
      </c>
      <c r="J1020" s="204">
        <f t="shared" si="5"/>
        <v>0</v>
      </c>
      <c r="K1020" s="204">
        <f t="shared" si="6"/>
        <v>0</v>
      </c>
      <c r="L1020" s="204">
        <f t="shared" si="7"/>
        <v>0</v>
      </c>
      <c r="M1020" s="116">
        <f t="shared" si="8"/>
        <v>0</v>
      </c>
      <c r="N1020" s="6">
        <f>'Disinfection '!$B$4*60*60*24</f>
        <v>4320000</v>
      </c>
      <c r="O1020" s="6">
        <f>E1020/(Pump!$B$6*60)</f>
        <v>0</v>
      </c>
      <c r="P1020" s="204">
        <f t="shared" si="9"/>
        <v>4320000</v>
      </c>
    </row>
    <row r="1021">
      <c r="A1021" s="194">
        <v>41558.0</v>
      </c>
      <c r="B1021" s="195">
        <v>0.0</v>
      </c>
      <c r="C1021" s="202">
        <f t="shared" si="2"/>
        <v>0</v>
      </c>
      <c r="D1021" s="108">
        <f t="shared" si="3"/>
        <v>0</v>
      </c>
      <c r="E1021" s="203">
        <f>IF(D1021&gt;Collectionstorage!$B$11,Collectionstorage!$B$11,D1021)</f>
        <v>0</v>
      </c>
      <c r="F1021" s="203">
        <f t="shared" si="4"/>
        <v>0</v>
      </c>
      <c r="G1021" s="203">
        <f t="shared" si="11"/>
        <v>2.82</v>
      </c>
      <c r="H1021" s="109">
        <f>F1021*(1000*9.81*Collectionstorage!$G$11+Collectionstorage!$G$13*Flowrate!$F$10*1000/(2*0.02)*Pump!$B$5^2+10*1000/2*Pump!$B$5^2+Filtration!$B$6*Pump!$B$5)</f>
        <v>0</v>
      </c>
      <c r="I1021" s="202">
        <f>(F1021*(1000*9.81*Collectionstorage!$G$11+Collectionstorage!$G$13*Flowrate!$F$10*1000/(2*0.02)*Pump!$B$5^2+10*1000/2*Pump!$B$5^2+Filtration!$B$6*Pump!$B$5)) / 0.72</f>
        <v>0</v>
      </c>
      <c r="J1021" s="204">
        <f t="shared" si="5"/>
        <v>0</v>
      </c>
      <c r="K1021" s="204">
        <f t="shared" si="6"/>
        <v>0</v>
      </c>
      <c r="L1021" s="204">
        <f t="shared" si="7"/>
        <v>0</v>
      </c>
      <c r="M1021" s="116">
        <f t="shared" si="8"/>
        <v>0</v>
      </c>
      <c r="N1021" s="6">
        <f>'Disinfection '!$B$4*60*60*24</f>
        <v>4320000</v>
      </c>
      <c r="O1021" s="6">
        <f>E1021/(Pump!$B$6*60)</f>
        <v>0</v>
      </c>
      <c r="P1021" s="204">
        <f t="shared" si="9"/>
        <v>4320000</v>
      </c>
    </row>
    <row r="1022">
      <c r="A1022" s="194">
        <v>41559.0</v>
      </c>
      <c r="B1022" s="195">
        <v>0.0</v>
      </c>
      <c r="C1022" s="202">
        <f t="shared" si="2"/>
        <v>0</v>
      </c>
      <c r="D1022" s="108">
        <f t="shared" si="3"/>
        <v>0</v>
      </c>
      <c r="E1022" s="203">
        <f>IF(D1022&gt;Collectionstorage!$B$11,Collectionstorage!$B$11,D1022)</f>
        <v>0</v>
      </c>
      <c r="F1022" s="203">
        <f t="shared" si="4"/>
        <v>0</v>
      </c>
      <c r="G1022" s="203">
        <f t="shared" si="11"/>
        <v>2.29</v>
      </c>
      <c r="H1022" s="109">
        <f>F1022*(1000*9.81*Collectionstorage!$G$11+Collectionstorage!$G$13*Flowrate!$F$10*1000/(2*0.02)*Pump!$B$5^2+10*1000/2*Pump!$B$5^2+Filtration!$B$6*Pump!$B$5)</f>
        <v>0</v>
      </c>
      <c r="I1022" s="202">
        <f>(F1022*(1000*9.81*Collectionstorage!$G$11+Collectionstorage!$G$13*Flowrate!$F$10*1000/(2*0.02)*Pump!$B$5^2+10*1000/2*Pump!$B$5^2+Filtration!$B$6*Pump!$B$5)) / 0.72</f>
        <v>0</v>
      </c>
      <c r="J1022" s="204">
        <f t="shared" si="5"/>
        <v>0</v>
      </c>
      <c r="K1022" s="204">
        <f t="shared" si="6"/>
        <v>0</v>
      </c>
      <c r="L1022" s="204">
        <f t="shared" si="7"/>
        <v>0</v>
      </c>
      <c r="M1022" s="116">
        <f t="shared" si="8"/>
        <v>0</v>
      </c>
      <c r="N1022" s="6">
        <f>'Disinfection '!$B$4*60*60*24</f>
        <v>4320000</v>
      </c>
      <c r="O1022" s="6">
        <f>E1022/(Pump!$B$6*60)</f>
        <v>0</v>
      </c>
      <c r="P1022" s="204">
        <f t="shared" si="9"/>
        <v>4320000</v>
      </c>
    </row>
    <row r="1023">
      <c r="A1023" s="194">
        <v>41560.0</v>
      </c>
      <c r="B1023" s="195">
        <v>0.0</v>
      </c>
      <c r="C1023" s="202">
        <f t="shared" si="2"/>
        <v>0</v>
      </c>
      <c r="D1023" s="108">
        <f t="shared" si="3"/>
        <v>0</v>
      </c>
      <c r="E1023" s="203">
        <f>IF(D1023&gt;Collectionstorage!$B$11,Collectionstorage!$B$11,D1023)</f>
        <v>0</v>
      </c>
      <c r="F1023" s="203">
        <f t="shared" si="4"/>
        <v>0</v>
      </c>
      <c r="G1023" s="203">
        <f t="shared" si="11"/>
        <v>1.76</v>
      </c>
      <c r="H1023" s="109">
        <f>F1023*(1000*9.81*Collectionstorage!$G$11+Collectionstorage!$G$13*Flowrate!$F$10*1000/(2*0.02)*Pump!$B$5^2+10*1000/2*Pump!$B$5^2+Filtration!$B$6*Pump!$B$5)</f>
        <v>0</v>
      </c>
      <c r="I1023" s="202">
        <f>(F1023*(1000*9.81*Collectionstorage!$G$11+Collectionstorage!$G$13*Flowrate!$F$10*1000/(2*0.02)*Pump!$B$5^2+10*1000/2*Pump!$B$5^2+Filtration!$B$6*Pump!$B$5)) / 0.72</f>
        <v>0</v>
      </c>
      <c r="J1023" s="204">
        <f t="shared" si="5"/>
        <v>0</v>
      </c>
      <c r="K1023" s="204">
        <f t="shared" si="6"/>
        <v>0</v>
      </c>
      <c r="L1023" s="204">
        <f t="shared" si="7"/>
        <v>0</v>
      </c>
      <c r="M1023" s="116">
        <f t="shared" si="8"/>
        <v>0</v>
      </c>
      <c r="N1023" s="6">
        <f>'Disinfection '!$B$4*60*60*24</f>
        <v>4320000</v>
      </c>
      <c r="O1023" s="6">
        <f>E1023/(Pump!$B$6*60)</f>
        <v>0</v>
      </c>
      <c r="P1023" s="204">
        <f t="shared" si="9"/>
        <v>4320000</v>
      </c>
    </row>
    <row r="1024">
      <c r="A1024" s="194">
        <v>41561.0</v>
      </c>
      <c r="B1024" s="195">
        <v>0.0</v>
      </c>
      <c r="C1024" s="202">
        <f t="shared" si="2"/>
        <v>0</v>
      </c>
      <c r="D1024" s="108">
        <f t="shared" si="3"/>
        <v>0</v>
      </c>
      <c r="E1024" s="203">
        <f>IF(D1024&gt;Collectionstorage!$B$11,Collectionstorage!$B$11,D1024)</f>
        <v>0</v>
      </c>
      <c r="F1024" s="203">
        <f t="shared" si="4"/>
        <v>0</v>
      </c>
      <c r="G1024" s="203">
        <f t="shared" si="11"/>
        <v>1.23</v>
      </c>
      <c r="H1024" s="109">
        <f>F1024*(1000*9.81*Collectionstorage!$G$11+Collectionstorage!$G$13*Flowrate!$F$10*1000/(2*0.02)*Pump!$B$5^2+10*1000/2*Pump!$B$5^2+Filtration!$B$6*Pump!$B$5)</f>
        <v>0</v>
      </c>
      <c r="I1024" s="202">
        <f>(F1024*(1000*9.81*Collectionstorage!$G$11+Collectionstorage!$G$13*Flowrate!$F$10*1000/(2*0.02)*Pump!$B$5^2+10*1000/2*Pump!$B$5^2+Filtration!$B$6*Pump!$B$5)) / 0.72</f>
        <v>0</v>
      </c>
      <c r="J1024" s="204">
        <f t="shared" si="5"/>
        <v>0</v>
      </c>
      <c r="K1024" s="204">
        <f t="shared" si="6"/>
        <v>0</v>
      </c>
      <c r="L1024" s="204">
        <f t="shared" si="7"/>
        <v>0</v>
      </c>
      <c r="M1024" s="116">
        <f t="shared" si="8"/>
        <v>0</v>
      </c>
      <c r="N1024" s="6">
        <f>'Disinfection '!$B$4*60*60*24</f>
        <v>4320000</v>
      </c>
      <c r="O1024" s="6">
        <f>E1024/(Pump!$B$6*60)</f>
        <v>0</v>
      </c>
      <c r="P1024" s="204">
        <f t="shared" si="9"/>
        <v>4320000</v>
      </c>
    </row>
    <row r="1025">
      <c r="A1025" s="194">
        <v>41562.0</v>
      </c>
      <c r="B1025" s="195">
        <v>1.0</v>
      </c>
      <c r="C1025" s="202">
        <f t="shared" si="2"/>
        <v>0.1</v>
      </c>
      <c r="D1025" s="108">
        <f t="shared" si="3"/>
        <v>100</v>
      </c>
      <c r="E1025" s="203">
        <f>IF(D1025&gt;Collectionstorage!$B$11,Collectionstorage!$B$11,D1025)</f>
        <v>100</v>
      </c>
      <c r="F1025" s="203">
        <f t="shared" si="4"/>
        <v>0.1</v>
      </c>
      <c r="G1025" s="203">
        <f t="shared" si="11"/>
        <v>0.8</v>
      </c>
      <c r="H1025" s="109">
        <f>F1025*(1000*9.81*Collectionstorage!$G$11+Collectionstorage!$G$13*Flowrate!$F$10*1000/(2*0.02)*Pump!$B$5^2+10*1000/2*Pump!$B$5^2+Filtration!$B$6*Pump!$B$5)</f>
        <v>24489.9108</v>
      </c>
      <c r="I1025" s="202">
        <f>(F1025*(1000*9.81*Collectionstorage!$G$11+Collectionstorage!$G$13*Flowrate!$F$10*1000/(2*0.02)*Pump!$B$5^2+10*1000/2*Pump!$B$5^2+Filtration!$B$6*Pump!$B$5)) / 0.72</f>
        <v>34013.765</v>
      </c>
      <c r="J1025" s="204">
        <f t="shared" si="5"/>
        <v>0.5</v>
      </c>
      <c r="K1025" s="204">
        <f t="shared" si="6"/>
        <v>1000000</v>
      </c>
      <c r="L1025" s="204">
        <f t="shared" si="7"/>
        <v>1</v>
      </c>
      <c r="M1025" s="116">
        <f t="shared" si="8"/>
        <v>20</v>
      </c>
      <c r="N1025" s="6">
        <f>'Disinfection '!$B$4*60*60*24</f>
        <v>4320000</v>
      </c>
      <c r="O1025" s="6">
        <f>E1025/(Pump!$B$6*60)</f>
        <v>0.0600005757</v>
      </c>
      <c r="P1025" s="204">
        <f t="shared" si="9"/>
        <v>4354013.765</v>
      </c>
    </row>
    <row r="1026">
      <c r="A1026" s="194">
        <v>41563.0</v>
      </c>
      <c r="B1026" s="195">
        <v>0.0</v>
      </c>
      <c r="C1026" s="202">
        <f t="shared" si="2"/>
        <v>0</v>
      </c>
      <c r="D1026" s="108">
        <f t="shared" si="3"/>
        <v>0</v>
      </c>
      <c r="E1026" s="203">
        <f>IF(D1026&gt;Collectionstorage!$B$11,Collectionstorage!$B$11,D1026)</f>
        <v>0</v>
      </c>
      <c r="F1026" s="203">
        <f t="shared" si="4"/>
        <v>0</v>
      </c>
      <c r="G1026" s="203">
        <f t="shared" si="11"/>
        <v>0.27</v>
      </c>
      <c r="H1026" s="109">
        <f>F1026*(1000*9.81*Collectionstorage!$G$11+Collectionstorage!$G$13*Flowrate!$F$10*1000/(2*0.02)*Pump!$B$5^2+10*1000/2*Pump!$B$5^2+Filtration!$B$6*Pump!$B$5)</f>
        <v>0</v>
      </c>
      <c r="I1026" s="202">
        <f>(F1026*(1000*9.81*Collectionstorage!$G$11+Collectionstorage!$G$13*Flowrate!$F$10*1000/(2*0.02)*Pump!$B$5^2+10*1000/2*Pump!$B$5^2+Filtration!$B$6*Pump!$B$5)) / 0.72</f>
        <v>0</v>
      </c>
      <c r="J1026" s="204">
        <f t="shared" si="5"/>
        <v>0</v>
      </c>
      <c r="K1026" s="204">
        <f t="shared" si="6"/>
        <v>0</v>
      </c>
      <c r="L1026" s="204">
        <f t="shared" si="7"/>
        <v>0</v>
      </c>
      <c r="M1026" s="116">
        <f t="shared" si="8"/>
        <v>0</v>
      </c>
      <c r="N1026" s="6">
        <f>'Disinfection '!$B$4*60*60*24</f>
        <v>4320000</v>
      </c>
      <c r="O1026" s="6">
        <f>E1026/(Pump!$B$6*60)</f>
        <v>0</v>
      </c>
      <c r="P1026" s="204">
        <f t="shared" si="9"/>
        <v>4320000</v>
      </c>
    </row>
    <row r="1027">
      <c r="A1027" s="194">
        <v>41564.0</v>
      </c>
      <c r="B1027" s="195">
        <v>0.0</v>
      </c>
      <c r="C1027" s="202">
        <f t="shared" si="2"/>
        <v>0</v>
      </c>
      <c r="D1027" s="108">
        <f t="shared" si="3"/>
        <v>0</v>
      </c>
      <c r="E1027" s="203">
        <f>IF(D1027&gt;Collectionstorage!$B$11,Collectionstorage!$B$11,D1027)</f>
        <v>0</v>
      </c>
      <c r="F1027" s="203">
        <f t="shared" si="4"/>
        <v>0</v>
      </c>
      <c r="G1027" s="203">
        <f t="shared" si="11"/>
        <v>0</v>
      </c>
      <c r="H1027" s="109">
        <f>F1027*(1000*9.81*Collectionstorage!$G$11+Collectionstorage!$G$13*Flowrate!$F$10*1000/(2*0.02)*Pump!$B$5^2+10*1000/2*Pump!$B$5^2+Filtration!$B$6*Pump!$B$5)</f>
        <v>0</v>
      </c>
      <c r="I1027" s="202">
        <f>(F1027*(1000*9.81*Collectionstorage!$G$11+Collectionstorage!$G$13*Flowrate!$F$10*1000/(2*0.02)*Pump!$B$5^2+10*1000/2*Pump!$B$5^2+Filtration!$B$6*Pump!$B$5)) / 0.72</f>
        <v>0</v>
      </c>
      <c r="J1027" s="204">
        <f t="shared" si="5"/>
        <v>0</v>
      </c>
      <c r="K1027" s="204">
        <f t="shared" si="6"/>
        <v>0</v>
      </c>
      <c r="L1027" s="204">
        <f t="shared" si="7"/>
        <v>0</v>
      </c>
      <c r="M1027" s="116">
        <f t="shared" si="8"/>
        <v>0</v>
      </c>
      <c r="N1027" s="6">
        <f>'Disinfection '!$B$4*60*60*24</f>
        <v>4320000</v>
      </c>
      <c r="O1027" s="6">
        <f>E1027/(Pump!$B$6*60)</f>
        <v>0</v>
      </c>
      <c r="P1027" s="204">
        <f t="shared" si="9"/>
        <v>4320000</v>
      </c>
    </row>
    <row r="1028">
      <c r="A1028" s="194">
        <v>41565.0</v>
      </c>
      <c r="B1028" s="195">
        <v>0.0</v>
      </c>
      <c r="C1028" s="202">
        <f t="shared" si="2"/>
        <v>0</v>
      </c>
      <c r="D1028" s="108">
        <f t="shared" si="3"/>
        <v>0</v>
      </c>
      <c r="E1028" s="203">
        <f>IF(D1028&gt;Collectionstorage!$B$11,Collectionstorage!$B$11,D1028)</f>
        <v>0</v>
      </c>
      <c r="F1028" s="203">
        <f t="shared" si="4"/>
        <v>0</v>
      </c>
      <c r="G1028" s="203">
        <f t="shared" si="11"/>
        <v>0</v>
      </c>
      <c r="H1028" s="109">
        <f>F1028*(1000*9.81*Collectionstorage!$G$11+Collectionstorage!$G$13*Flowrate!$F$10*1000/(2*0.02)*Pump!$B$5^2+10*1000/2*Pump!$B$5^2+Filtration!$B$6*Pump!$B$5)</f>
        <v>0</v>
      </c>
      <c r="I1028" s="202">
        <f>(F1028*(1000*9.81*Collectionstorage!$G$11+Collectionstorage!$G$13*Flowrate!$F$10*1000/(2*0.02)*Pump!$B$5^2+10*1000/2*Pump!$B$5^2+Filtration!$B$6*Pump!$B$5)) / 0.72</f>
        <v>0</v>
      </c>
      <c r="J1028" s="204">
        <f t="shared" si="5"/>
        <v>0</v>
      </c>
      <c r="K1028" s="204">
        <f t="shared" si="6"/>
        <v>0</v>
      </c>
      <c r="L1028" s="204">
        <f t="shared" si="7"/>
        <v>0</v>
      </c>
      <c r="M1028" s="116">
        <f t="shared" si="8"/>
        <v>0</v>
      </c>
      <c r="N1028" s="6">
        <f>'Disinfection '!$B$4*60*60*24</f>
        <v>4320000</v>
      </c>
      <c r="O1028" s="6">
        <f>E1028/(Pump!$B$6*60)</f>
        <v>0</v>
      </c>
      <c r="P1028" s="204">
        <f t="shared" si="9"/>
        <v>4320000</v>
      </c>
    </row>
    <row r="1029">
      <c r="A1029" s="194">
        <v>41566.0</v>
      </c>
      <c r="B1029" s="195">
        <v>0.0</v>
      </c>
      <c r="C1029" s="202">
        <f t="shared" si="2"/>
        <v>0</v>
      </c>
      <c r="D1029" s="108">
        <f t="shared" si="3"/>
        <v>0</v>
      </c>
      <c r="E1029" s="203">
        <f>IF(D1029&gt;Collectionstorage!$B$11,Collectionstorage!$B$11,D1029)</f>
        <v>0</v>
      </c>
      <c r="F1029" s="203">
        <f t="shared" si="4"/>
        <v>0</v>
      </c>
      <c r="G1029" s="203">
        <f t="shared" si="11"/>
        <v>0</v>
      </c>
      <c r="H1029" s="109">
        <f>F1029*(1000*9.81*Collectionstorage!$G$11+Collectionstorage!$G$13*Flowrate!$F$10*1000/(2*0.02)*Pump!$B$5^2+10*1000/2*Pump!$B$5^2+Filtration!$B$6*Pump!$B$5)</f>
        <v>0</v>
      </c>
      <c r="I1029" s="202">
        <f>(F1029*(1000*9.81*Collectionstorage!$G$11+Collectionstorage!$G$13*Flowrate!$F$10*1000/(2*0.02)*Pump!$B$5^2+10*1000/2*Pump!$B$5^2+Filtration!$B$6*Pump!$B$5)) / 0.72</f>
        <v>0</v>
      </c>
      <c r="J1029" s="204">
        <f t="shared" si="5"/>
        <v>0</v>
      </c>
      <c r="K1029" s="204">
        <f t="shared" si="6"/>
        <v>0</v>
      </c>
      <c r="L1029" s="204">
        <f t="shared" si="7"/>
        <v>0</v>
      </c>
      <c r="M1029" s="116">
        <f t="shared" si="8"/>
        <v>0</v>
      </c>
      <c r="N1029" s="6">
        <f>'Disinfection '!$B$4*60*60*24</f>
        <v>4320000</v>
      </c>
      <c r="O1029" s="6">
        <f>E1029/(Pump!$B$6*60)</f>
        <v>0</v>
      </c>
      <c r="P1029" s="204">
        <f t="shared" si="9"/>
        <v>4320000</v>
      </c>
    </row>
    <row r="1030">
      <c r="A1030" s="194">
        <v>41567.0</v>
      </c>
      <c r="B1030" s="195">
        <v>0.0</v>
      </c>
      <c r="C1030" s="202">
        <f t="shared" si="2"/>
        <v>0</v>
      </c>
      <c r="D1030" s="108">
        <f t="shared" si="3"/>
        <v>0</v>
      </c>
      <c r="E1030" s="203">
        <f>IF(D1030&gt;Collectionstorage!$B$11,Collectionstorage!$B$11,D1030)</f>
        <v>0</v>
      </c>
      <c r="F1030" s="203">
        <f t="shared" si="4"/>
        <v>0</v>
      </c>
      <c r="G1030" s="203">
        <f t="shared" si="11"/>
        <v>0</v>
      </c>
      <c r="H1030" s="109">
        <f>F1030*(1000*9.81*Collectionstorage!$G$11+Collectionstorage!$G$13*Flowrate!$F$10*1000/(2*0.02)*Pump!$B$5^2+10*1000/2*Pump!$B$5^2+Filtration!$B$6*Pump!$B$5)</f>
        <v>0</v>
      </c>
      <c r="I1030" s="202">
        <f>(F1030*(1000*9.81*Collectionstorage!$G$11+Collectionstorage!$G$13*Flowrate!$F$10*1000/(2*0.02)*Pump!$B$5^2+10*1000/2*Pump!$B$5^2+Filtration!$B$6*Pump!$B$5)) / 0.72</f>
        <v>0</v>
      </c>
      <c r="J1030" s="204">
        <f t="shared" si="5"/>
        <v>0</v>
      </c>
      <c r="K1030" s="204">
        <f t="shared" si="6"/>
        <v>0</v>
      </c>
      <c r="L1030" s="204">
        <f t="shared" si="7"/>
        <v>0</v>
      </c>
      <c r="M1030" s="116">
        <f t="shared" si="8"/>
        <v>0</v>
      </c>
      <c r="N1030" s="6">
        <f>'Disinfection '!$B$4*60*60*24</f>
        <v>4320000</v>
      </c>
      <c r="O1030" s="6">
        <f>E1030/(Pump!$B$6*60)</f>
        <v>0</v>
      </c>
      <c r="P1030" s="204">
        <f t="shared" si="9"/>
        <v>4320000</v>
      </c>
    </row>
    <row r="1031">
      <c r="A1031" s="194">
        <v>41568.0</v>
      </c>
      <c r="B1031" s="195">
        <v>0.0</v>
      </c>
      <c r="C1031" s="202">
        <f t="shared" si="2"/>
        <v>0</v>
      </c>
      <c r="D1031" s="108">
        <f t="shared" si="3"/>
        <v>0</v>
      </c>
      <c r="E1031" s="203">
        <f>IF(D1031&gt;Collectionstorage!$B$11,Collectionstorage!$B$11,D1031)</f>
        <v>0</v>
      </c>
      <c r="F1031" s="203">
        <f t="shared" si="4"/>
        <v>0</v>
      </c>
      <c r="G1031" s="203">
        <f t="shared" si="11"/>
        <v>0</v>
      </c>
      <c r="H1031" s="109">
        <f>F1031*(1000*9.81*Collectionstorage!$G$11+Collectionstorage!$G$13*Flowrate!$F$10*1000/(2*0.02)*Pump!$B$5^2+10*1000/2*Pump!$B$5^2+Filtration!$B$6*Pump!$B$5)</f>
        <v>0</v>
      </c>
      <c r="I1031" s="202">
        <f>(F1031*(1000*9.81*Collectionstorage!$G$11+Collectionstorage!$G$13*Flowrate!$F$10*1000/(2*0.02)*Pump!$B$5^2+10*1000/2*Pump!$B$5^2+Filtration!$B$6*Pump!$B$5)) / 0.72</f>
        <v>0</v>
      </c>
      <c r="J1031" s="204">
        <f t="shared" si="5"/>
        <v>0</v>
      </c>
      <c r="K1031" s="204">
        <f t="shared" si="6"/>
        <v>0</v>
      </c>
      <c r="L1031" s="204">
        <f t="shared" si="7"/>
        <v>0</v>
      </c>
      <c r="M1031" s="116">
        <f t="shared" si="8"/>
        <v>0</v>
      </c>
      <c r="N1031" s="6">
        <f>'Disinfection '!$B$4*60*60*24</f>
        <v>4320000</v>
      </c>
      <c r="O1031" s="6">
        <f>E1031/(Pump!$B$6*60)</f>
        <v>0</v>
      </c>
      <c r="P1031" s="204">
        <f t="shared" si="9"/>
        <v>4320000</v>
      </c>
    </row>
    <row r="1032">
      <c r="A1032" s="194">
        <v>41569.0</v>
      </c>
      <c r="B1032" s="195">
        <v>0.0</v>
      </c>
      <c r="C1032" s="202">
        <f t="shared" si="2"/>
        <v>0</v>
      </c>
      <c r="D1032" s="108">
        <f t="shared" si="3"/>
        <v>0</v>
      </c>
      <c r="E1032" s="203">
        <f>IF(D1032&gt;Collectionstorage!$B$11,Collectionstorage!$B$11,D1032)</f>
        <v>0</v>
      </c>
      <c r="F1032" s="203">
        <f t="shared" si="4"/>
        <v>0</v>
      </c>
      <c r="G1032" s="203">
        <f t="shared" si="11"/>
        <v>0</v>
      </c>
      <c r="H1032" s="109">
        <f>F1032*(1000*9.81*Collectionstorage!$G$11+Collectionstorage!$G$13*Flowrate!$F$10*1000/(2*0.02)*Pump!$B$5^2+10*1000/2*Pump!$B$5^2+Filtration!$B$6*Pump!$B$5)</f>
        <v>0</v>
      </c>
      <c r="I1032" s="202">
        <f>(F1032*(1000*9.81*Collectionstorage!$G$11+Collectionstorage!$G$13*Flowrate!$F$10*1000/(2*0.02)*Pump!$B$5^2+10*1000/2*Pump!$B$5^2+Filtration!$B$6*Pump!$B$5)) / 0.72</f>
        <v>0</v>
      </c>
      <c r="J1032" s="204">
        <f t="shared" si="5"/>
        <v>0</v>
      </c>
      <c r="K1032" s="204">
        <f t="shared" si="6"/>
        <v>0</v>
      </c>
      <c r="L1032" s="204">
        <f t="shared" si="7"/>
        <v>0</v>
      </c>
      <c r="M1032" s="116">
        <f t="shared" si="8"/>
        <v>0</v>
      </c>
      <c r="N1032" s="6">
        <f>'Disinfection '!$B$4*60*60*24</f>
        <v>4320000</v>
      </c>
      <c r="O1032" s="6">
        <f>E1032/(Pump!$B$6*60)</f>
        <v>0</v>
      </c>
      <c r="P1032" s="204">
        <f t="shared" si="9"/>
        <v>4320000</v>
      </c>
    </row>
    <row r="1033">
      <c r="A1033" s="194">
        <v>41570.0</v>
      </c>
      <c r="B1033" s="195">
        <v>0.0</v>
      </c>
      <c r="C1033" s="202">
        <f t="shared" si="2"/>
        <v>0</v>
      </c>
      <c r="D1033" s="108">
        <f t="shared" si="3"/>
        <v>0</v>
      </c>
      <c r="E1033" s="203">
        <f>IF(D1033&gt;Collectionstorage!$B$11,Collectionstorage!$B$11,D1033)</f>
        <v>0</v>
      </c>
      <c r="F1033" s="203">
        <f t="shared" si="4"/>
        <v>0</v>
      </c>
      <c r="G1033" s="203">
        <f t="shared" si="11"/>
        <v>0</v>
      </c>
      <c r="H1033" s="109">
        <f>F1033*(1000*9.81*Collectionstorage!$G$11+Collectionstorage!$G$13*Flowrate!$F$10*1000/(2*0.02)*Pump!$B$5^2+10*1000/2*Pump!$B$5^2+Filtration!$B$6*Pump!$B$5)</f>
        <v>0</v>
      </c>
      <c r="I1033" s="202">
        <f>(F1033*(1000*9.81*Collectionstorage!$G$11+Collectionstorage!$G$13*Flowrate!$F$10*1000/(2*0.02)*Pump!$B$5^2+10*1000/2*Pump!$B$5^2+Filtration!$B$6*Pump!$B$5)) / 0.72</f>
        <v>0</v>
      </c>
      <c r="J1033" s="204">
        <f t="shared" si="5"/>
        <v>0</v>
      </c>
      <c r="K1033" s="204">
        <f t="shared" si="6"/>
        <v>0</v>
      </c>
      <c r="L1033" s="204">
        <f t="shared" si="7"/>
        <v>0</v>
      </c>
      <c r="M1033" s="116">
        <f t="shared" si="8"/>
        <v>0</v>
      </c>
      <c r="N1033" s="6">
        <f>'Disinfection '!$B$4*60*60*24</f>
        <v>4320000</v>
      </c>
      <c r="O1033" s="6">
        <f>E1033/(Pump!$B$6*60)</f>
        <v>0</v>
      </c>
      <c r="P1033" s="204">
        <f t="shared" si="9"/>
        <v>4320000</v>
      </c>
    </row>
    <row r="1034">
      <c r="A1034" s="194">
        <v>41571.0</v>
      </c>
      <c r="B1034" s="195">
        <v>0.0</v>
      </c>
      <c r="C1034" s="202">
        <f t="shared" si="2"/>
        <v>0</v>
      </c>
      <c r="D1034" s="108">
        <f t="shared" si="3"/>
        <v>0</v>
      </c>
      <c r="E1034" s="203">
        <f>IF(D1034&gt;Collectionstorage!$B$11,Collectionstorage!$B$11,D1034)</f>
        <v>0</v>
      </c>
      <c r="F1034" s="203">
        <f t="shared" si="4"/>
        <v>0</v>
      </c>
      <c r="G1034" s="203">
        <f t="shared" si="11"/>
        <v>0</v>
      </c>
      <c r="H1034" s="109">
        <f>F1034*(1000*9.81*Collectionstorage!$G$11+Collectionstorage!$G$13*Flowrate!$F$10*1000/(2*0.02)*Pump!$B$5^2+10*1000/2*Pump!$B$5^2+Filtration!$B$6*Pump!$B$5)</f>
        <v>0</v>
      </c>
      <c r="I1034" s="202">
        <f>(F1034*(1000*9.81*Collectionstorage!$G$11+Collectionstorage!$G$13*Flowrate!$F$10*1000/(2*0.02)*Pump!$B$5^2+10*1000/2*Pump!$B$5^2+Filtration!$B$6*Pump!$B$5)) / 0.72</f>
        <v>0</v>
      </c>
      <c r="J1034" s="204">
        <f t="shared" si="5"/>
        <v>0</v>
      </c>
      <c r="K1034" s="204">
        <f t="shared" si="6"/>
        <v>0</v>
      </c>
      <c r="L1034" s="204">
        <f t="shared" si="7"/>
        <v>0</v>
      </c>
      <c r="M1034" s="116">
        <f t="shared" si="8"/>
        <v>0</v>
      </c>
      <c r="N1034" s="6">
        <f>'Disinfection '!$B$4*60*60*24</f>
        <v>4320000</v>
      </c>
      <c r="O1034" s="6">
        <f>E1034/(Pump!$B$6*60)</f>
        <v>0</v>
      </c>
      <c r="P1034" s="204">
        <f t="shared" si="9"/>
        <v>4320000</v>
      </c>
    </row>
    <row r="1035">
      <c r="A1035" s="194">
        <v>41572.0</v>
      </c>
      <c r="B1035" s="195">
        <v>0.0</v>
      </c>
      <c r="C1035" s="202">
        <f t="shared" si="2"/>
        <v>0</v>
      </c>
      <c r="D1035" s="108">
        <f t="shared" si="3"/>
        <v>0</v>
      </c>
      <c r="E1035" s="203">
        <f>IF(D1035&gt;Collectionstorage!$B$11,Collectionstorage!$B$11,D1035)</f>
        <v>0</v>
      </c>
      <c r="F1035" s="203">
        <f t="shared" si="4"/>
        <v>0</v>
      </c>
      <c r="G1035" s="203">
        <f t="shared" si="11"/>
        <v>0</v>
      </c>
      <c r="H1035" s="109">
        <f>F1035*(1000*9.81*Collectionstorage!$G$11+Collectionstorage!$G$13*Flowrate!$F$10*1000/(2*0.02)*Pump!$B$5^2+10*1000/2*Pump!$B$5^2+Filtration!$B$6*Pump!$B$5)</f>
        <v>0</v>
      </c>
      <c r="I1035" s="202">
        <f>(F1035*(1000*9.81*Collectionstorage!$G$11+Collectionstorage!$G$13*Flowrate!$F$10*1000/(2*0.02)*Pump!$B$5^2+10*1000/2*Pump!$B$5^2+Filtration!$B$6*Pump!$B$5)) / 0.72</f>
        <v>0</v>
      </c>
      <c r="J1035" s="204">
        <f t="shared" si="5"/>
        <v>0</v>
      </c>
      <c r="K1035" s="204">
        <f t="shared" si="6"/>
        <v>0</v>
      </c>
      <c r="L1035" s="204">
        <f t="shared" si="7"/>
        <v>0</v>
      </c>
      <c r="M1035" s="116">
        <f t="shared" si="8"/>
        <v>0</v>
      </c>
      <c r="N1035" s="6">
        <f>'Disinfection '!$B$4*60*60*24</f>
        <v>4320000</v>
      </c>
      <c r="O1035" s="6">
        <f>E1035/(Pump!$B$6*60)</f>
        <v>0</v>
      </c>
      <c r="P1035" s="204">
        <f t="shared" si="9"/>
        <v>4320000</v>
      </c>
    </row>
    <row r="1036">
      <c r="A1036" s="194">
        <v>41573.0</v>
      </c>
      <c r="B1036" s="195">
        <v>9.6</v>
      </c>
      <c r="C1036" s="202">
        <f t="shared" si="2"/>
        <v>0.96</v>
      </c>
      <c r="D1036" s="108">
        <f t="shared" si="3"/>
        <v>960</v>
      </c>
      <c r="E1036" s="203">
        <f>IF(D1036&gt;Collectionstorage!$B$11,Collectionstorage!$B$11,D1036)</f>
        <v>960</v>
      </c>
      <c r="F1036" s="203">
        <f t="shared" si="4"/>
        <v>0.96</v>
      </c>
      <c r="G1036" s="203">
        <f t="shared" si="11"/>
        <v>0.43</v>
      </c>
      <c r="H1036" s="109">
        <f>F1036*(1000*9.81*Collectionstorage!$G$11+Collectionstorage!$G$13*Flowrate!$F$10*1000/(2*0.02)*Pump!$B$5^2+10*1000/2*Pump!$B$5^2+Filtration!$B$6*Pump!$B$5)</f>
        <v>235103.1437</v>
      </c>
      <c r="I1036" s="202">
        <f>(F1036*(1000*9.81*Collectionstorage!$G$11+Collectionstorage!$G$13*Flowrate!$F$10*1000/(2*0.02)*Pump!$B$5^2+10*1000/2*Pump!$B$5^2+Filtration!$B$6*Pump!$B$5)) / 0.72</f>
        <v>326532.144</v>
      </c>
      <c r="J1036" s="204">
        <f t="shared" si="5"/>
        <v>4.8</v>
      </c>
      <c r="K1036" s="204">
        <f t="shared" si="6"/>
        <v>9600000</v>
      </c>
      <c r="L1036" s="204">
        <f t="shared" si="7"/>
        <v>9.6</v>
      </c>
      <c r="M1036" s="116">
        <f t="shared" si="8"/>
        <v>192</v>
      </c>
      <c r="N1036" s="6">
        <f>'Disinfection '!$B$4*60*60*24</f>
        <v>4320000</v>
      </c>
      <c r="O1036" s="6">
        <f>E1036/(Pump!$B$6*60)</f>
        <v>0.5760055267</v>
      </c>
      <c r="P1036" s="204">
        <f t="shared" si="9"/>
        <v>4646532.144</v>
      </c>
    </row>
    <row r="1037">
      <c r="A1037" s="194">
        <v>41574.0</v>
      </c>
      <c r="B1037" s="195">
        <v>0.0</v>
      </c>
      <c r="C1037" s="202">
        <f t="shared" si="2"/>
        <v>0</v>
      </c>
      <c r="D1037" s="108">
        <f t="shared" si="3"/>
        <v>0</v>
      </c>
      <c r="E1037" s="203">
        <f>IF(D1037&gt;Collectionstorage!$B$11,Collectionstorage!$B$11,D1037)</f>
        <v>0</v>
      </c>
      <c r="F1037" s="203">
        <f t="shared" si="4"/>
        <v>0</v>
      </c>
      <c r="G1037" s="203">
        <f t="shared" si="11"/>
        <v>0</v>
      </c>
      <c r="H1037" s="109">
        <f>F1037*(1000*9.81*Collectionstorage!$G$11+Collectionstorage!$G$13*Flowrate!$F$10*1000/(2*0.02)*Pump!$B$5^2+10*1000/2*Pump!$B$5^2+Filtration!$B$6*Pump!$B$5)</f>
        <v>0</v>
      </c>
      <c r="I1037" s="202">
        <f>(F1037*(1000*9.81*Collectionstorage!$G$11+Collectionstorage!$G$13*Flowrate!$F$10*1000/(2*0.02)*Pump!$B$5^2+10*1000/2*Pump!$B$5^2+Filtration!$B$6*Pump!$B$5)) / 0.72</f>
        <v>0</v>
      </c>
      <c r="J1037" s="204">
        <f t="shared" si="5"/>
        <v>0</v>
      </c>
      <c r="K1037" s="204">
        <f t="shared" si="6"/>
        <v>0</v>
      </c>
      <c r="L1037" s="204">
        <f t="shared" si="7"/>
        <v>0</v>
      </c>
      <c r="M1037" s="116">
        <f t="shared" si="8"/>
        <v>0</v>
      </c>
      <c r="N1037" s="6">
        <f>'Disinfection '!$B$4*60*60*24</f>
        <v>4320000</v>
      </c>
      <c r="O1037" s="6">
        <f>E1037/(Pump!$B$6*60)</f>
        <v>0</v>
      </c>
      <c r="P1037" s="204">
        <f t="shared" si="9"/>
        <v>4320000</v>
      </c>
    </row>
    <row r="1038">
      <c r="A1038" s="194">
        <v>41575.0</v>
      </c>
      <c r="B1038" s="195">
        <v>0.0</v>
      </c>
      <c r="C1038" s="202">
        <f t="shared" si="2"/>
        <v>0</v>
      </c>
      <c r="D1038" s="108">
        <f t="shared" si="3"/>
        <v>0</v>
      </c>
      <c r="E1038" s="203">
        <f>IF(D1038&gt;Collectionstorage!$B$11,Collectionstorage!$B$11,D1038)</f>
        <v>0</v>
      </c>
      <c r="F1038" s="203">
        <f t="shared" si="4"/>
        <v>0</v>
      </c>
      <c r="G1038" s="203">
        <f t="shared" si="11"/>
        <v>0</v>
      </c>
      <c r="H1038" s="109">
        <f>F1038*(1000*9.81*Collectionstorage!$G$11+Collectionstorage!$G$13*Flowrate!$F$10*1000/(2*0.02)*Pump!$B$5^2+10*1000/2*Pump!$B$5^2+Filtration!$B$6*Pump!$B$5)</f>
        <v>0</v>
      </c>
      <c r="I1038" s="202">
        <f>(F1038*(1000*9.81*Collectionstorage!$G$11+Collectionstorage!$G$13*Flowrate!$F$10*1000/(2*0.02)*Pump!$B$5^2+10*1000/2*Pump!$B$5^2+Filtration!$B$6*Pump!$B$5)) / 0.72</f>
        <v>0</v>
      </c>
      <c r="J1038" s="204">
        <f t="shared" si="5"/>
        <v>0</v>
      </c>
      <c r="K1038" s="204">
        <f t="shared" si="6"/>
        <v>0</v>
      </c>
      <c r="L1038" s="204">
        <f t="shared" si="7"/>
        <v>0</v>
      </c>
      <c r="M1038" s="116">
        <f t="shared" si="8"/>
        <v>0</v>
      </c>
      <c r="N1038" s="6">
        <f>'Disinfection '!$B$4*60*60*24</f>
        <v>4320000</v>
      </c>
      <c r="O1038" s="6">
        <f>E1038/(Pump!$B$6*60)</f>
        <v>0</v>
      </c>
      <c r="P1038" s="204">
        <f t="shared" si="9"/>
        <v>4320000</v>
      </c>
    </row>
    <row r="1039">
      <c r="A1039" s="194">
        <v>41576.0</v>
      </c>
      <c r="B1039" s="195">
        <v>0.0</v>
      </c>
      <c r="C1039" s="202">
        <f t="shared" si="2"/>
        <v>0</v>
      </c>
      <c r="D1039" s="108">
        <f t="shared" si="3"/>
        <v>0</v>
      </c>
      <c r="E1039" s="203">
        <f>IF(D1039&gt;Collectionstorage!$B$11,Collectionstorage!$B$11,D1039)</f>
        <v>0</v>
      </c>
      <c r="F1039" s="203">
        <f t="shared" si="4"/>
        <v>0</v>
      </c>
      <c r="G1039" s="203">
        <f t="shared" si="11"/>
        <v>0</v>
      </c>
      <c r="H1039" s="109">
        <f>F1039*(1000*9.81*Collectionstorage!$G$11+Collectionstorage!$G$13*Flowrate!$F$10*1000/(2*0.02)*Pump!$B$5^2+10*1000/2*Pump!$B$5^2+Filtration!$B$6*Pump!$B$5)</f>
        <v>0</v>
      </c>
      <c r="I1039" s="202">
        <f>(F1039*(1000*9.81*Collectionstorage!$G$11+Collectionstorage!$G$13*Flowrate!$F$10*1000/(2*0.02)*Pump!$B$5^2+10*1000/2*Pump!$B$5^2+Filtration!$B$6*Pump!$B$5)) / 0.72</f>
        <v>0</v>
      </c>
      <c r="J1039" s="204">
        <f t="shared" si="5"/>
        <v>0</v>
      </c>
      <c r="K1039" s="204">
        <f t="shared" si="6"/>
        <v>0</v>
      </c>
      <c r="L1039" s="204">
        <f t="shared" si="7"/>
        <v>0</v>
      </c>
      <c r="M1039" s="116">
        <f t="shared" si="8"/>
        <v>0</v>
      </c>
      <c r="N1039" s="6">
        <f>'Disinfection '!$B$4*60*60*24</f>
        <v>4320000</v>
      </c>
      <c r="O1039" s="6">
        <f>E1039/(Pump!$B$6*60)</f>
        <v>0</v>
      </c>
      <c r="P1039" s="204">
        <f t="shared" si="9"/>
        <v>4320000</v>
      </c>
    </row>
    <row r="1040">
      <c r="A1040" s="194">
        <v>41577.0</v>
      </c>
      <c r="B1040" s="195">
        <v>14.1</v>
      </c>
      <c r="C1040" s="202">
        <f t="shared" si="2"/>
        <v>1.41</v>
      </c>
      <c r="D1040" s="108">
        <f t="shared" si="3"/>
        <v>1410</v>
      </c>
      <c r="E1040" s="203">
        <f>IF(D1040&gt;Collectionstorage!$B$11,Collectionstorage!$B$11,D1040)</f>
        <v>1410</v>
      </c>
      <c r="F1040" s="203">
        <f t="shared" si="4"/>
        <v>1.41</v>
      </c>
      <c r="G1040" s="203">
        <f t="shared" si="11"/>
        <v>0.88</v>
      </c>
      <c r="H1040" s="109">
        <f>F1040*(1000*9.81*Collectionstorage!$G$11+Collectionstorage!$G$13*Flowrate!$F$10*1000/(2*0.02)*Pump!$B$5^2+10*1000/2*Pump!$B$5^2+Filtration!$B$6*Pump!$B$5)</f>
        <v>345307.7423</v>
      </c>
      <c r="I1040" s="202">
        <f>(F1040*(1000*9.81*Collectionstorage!$G$11+Collectionstorage!$G$13*Flowrate!$F$10*1000/(2*0.02)*Pump!$B$5^2+10*1000/2*Pump!$B$5^2+Filtration!$B$6*Pump!$B$5)) / 0.72</f>
        <v>479594.0865</v>
      </c>
      <c r="J1040" s="204">
        <f t="shared" si="5"/>
        <v>7.05</v>
      </c>
      <c r="K1040" s="204">
        <f t="shared" si="6"/>
        <v>14100000</v>
      </c>
      <c r="L1040" s="204">
        <f t="shared" si="7"/>
        <v>14.1</v>
      </c>
      <c r="M1040" s="116">
        <f t="shared" si="8"/>
        <v>282</v>
      </c>
      <c r="N1040" s="6">
        <f>'Disinfection '!$B$4*60*60*24</f>
        <v>4320000</v>
      </c>
      <c r="O1040" s="6">
        <f>E1040/(Pump!$B$6*60)</f>
        <v>0.8460081174</v>
      </c>
      <c r="P1040" s="204">
        <f t="shared" si="9"/>
        <v>4799594.087</v>
      </c>
    </row>
    <row r="1041">
      <c r="A1041" s="194">
        <v>41578.0</v>
      </c>
      <c r="B1041" s="195">
        <v>2.0</v>
      </c>
      <c r="C1041" s="202">
        <f t="shared" si="2"/>
        <v>0.2</v>
      </c>
      <c r="D1041" s="108">
        <f t="shared" si="3"/>
        <v>200</v>
      </c>
      <c r="E1041" s="203">
        <f>IF(D1041&gt;Collectionstorage!$B$11,Collectionstorage!$B$11,D1041)</f>
        <v>200</v>
      </c>
      <c r="F1041" s="203">
        <f t="shared" si="4"/>
        <v>0.2</v>
      </c>
      <c r="G1041" s="203">
        <f t="shared" si="11"/>
        <v>0.55</v>
      </c>
      <c r="H1041" s="109">
        <f>F1041*(1000*9.81*Collectionstorage!$G$11+Collectionstorage!$G$13*Flowrate!$F$10*1000/(2*0.02)*Pump!$B$5^2+10*1000/2*Pump!$B$5^2+Filtration!$B$6*Pump!$B$5)</f>
        <v>48979.8216</v>
      </c>
      <c r="I1041" s="202">
        <f>(F1041*(1000*9.81*Collectionstorage!$G$11+Collectionstorage!$G$13*Flowrate!$F$10*1000/(2*0.02)*Pump!$B$5^2+10*1000/2*Pump!$B$5^2+Filtration!$B$6*Pump!$B$5)) / 0.72</f>
        <v>68027.53001</v>
      </c>
      <c r="J1041" s="204">
        <f t="shared" si="5"/>
        <v>1</v>
      </c>
      <c r="K1041" s="204">
        <f t="shared" si="6"/>
        <v>2000000</v>
      </c>
      <c r="L1041" s="204">
        <f t="shared" si="7"/>
        <v>2</v>
      </c>
      <c r="M1041" s="116">
        <f t="shared" si="8"/>
        <v>40</v>
      </c>
      <c r="N1041" s="6">
        <f>'Disinfection '!$B$4*60*60*24</f>
        <v>4320000</v>
      </c>
      <c r="O1041" s="6">
        <f>E1041/(Pump!$B$6*60)</f>
        <v>0.1200011514</v>
      </c>
      <c r="P1041" s="204">
        <f t="shared" si="9"/>
        <v>4388027.53</v>
      </c>
    </row>
    <row r="1042">
      <c r="A1042" s="194">
        <v>41579.0</v>
      </c>
      <c r="B1042" s="195">
        <v>0.8</v>
      </c>
      <c r="C1042" s="202">
        <f t="shared" si="2"/>
        <v>0.08</v>
      </c>
      <c r="D1042" s="108">
        <f t="shared" si="3"/>
        <v>80</v>
      </c>
      <c r="E1042" s="203">
        <f>IF(D1042&gt;Collectionstorage!$B$11,Collectionstorage!$B$11,D1042)</f>
        <v>80</v>
      </c>
      <c r="F1042" s="203">
        <f t="shared" si="4"/>
        <v>0.08</v>
      </c>
      <c r="G1042" s="203">
        <f t="shared" si="11"/>
        <v>0.1</v>
      </c>
      <c r="H1042" s="109">
        <f>F1042*(1000*9.81*Collectionstorage!$G$11+Collectionstorage!$G$13*Flowrate!$F$10*1000/(2*0.02)*Pump!$B$5^2+10*1000/2*Pump!$B$5^2+Filtration!$B$6*Pump!$B$5)</f>
        <v>19591.92864</v>
      </c>
      <c r="I1042" s="202">
        <f>(F1042*(1000*9.81*Collectionstorage!$G$11+Collectionstorage!$G$13*Flowrate!$F$10*1000/(2*0.02)*Pump!$B$5^2+10*1000/2*Pump!$B$5^2+Filtration!$B$6*Pump!$B$5)) / 0.72</f>
        <v>27211.012</v>
      </c>
      <c r="J1042" s="204">
        <f t="shared" si="5"/>
        <v>0.4</v>
      </c>
      <c r="K1042" s="204">
        <f t="shared" si="6"/>
        <v>800000</v>
      </c>
      <c r="L1042" s="204">
        <f t="shared" si="7"/>
        <v>0.8</v>
      </c>
      <c r="M1042" s="116">
        <f t="shared" si="8"/>
        <v>16</v>
      </c>
      <c r="N1042" s="6">
        <f>'Disinfection '!$B$4*60*60*24</f>
        <v>4320000</v>
      </c>
      <c r="O1042" s="6">
        <f>E1042/(Pump!$B$6*60)</f>
        <v>0.04800046056</v>
      </c>
      <c r="P1042" s="204">
        <f t="shared" si="9"/>
        <v>4347211.012</v>
      </c>
    </row>
    <row r="1043">
      <c r="A1043" s="194">
        <v>41580.0</v>
      </c>
      <c r="B1043" s="195">
        <v>0.0</v>
      </c>
      <c r="C1043" s="202">
        <f t="shared" si="2"/>
        <v>0</v>
      </c>
      <c r="D1043" s="108">
        <f t="shared" si="3"/>
        <v>0</v>
      </c>
      <c r="E1043" s="203">
        <f>IF(D1043&gt;Collectionstorage!$B$11,Collectionstorage!$B$11,D1043)</f>
        <v>0</v>
      </c>
      <c r="F1043" s="203">
        <f t="shared" si="4"/>
        <v>0</v>
      </c>
      <c r="G1043" s="203">
        <f t="shared" si="11"/>
        <v>0</v>
      </c>
      <c r="H1043" s="109">
        <f>F1043*(1000*9.81*Collectionstorage!$G$11+Collectionstorage!$G$13*Flowrate!$F$10*1000/(2*0.02)*Pump!$B$5^2+10*1000/2*Pump!$B$5^2+Filtration!$B$6*Pump!$B$5)</f>
        <v>0</v>
      </c>
      <c r="I1043" s="202">
        <f>(F1043*(1000*9.81*Collectionstorage!$G$11+Collectionstorage!$G$13*Flowrate!$F$10*1000/(2*0.02)*Pump!$B$5^2+10*1000/2*Pump!$B$5^2+Filtration!$B$6*Pump!$B$5)) / 0.72</f>
        <v>0</v>
      </c>
      <c r="J1043" s="204">
        <f t="shared" si="5"/>
        <v>0</v>
      </c>
      <c r="K1043" s="204">
        <f t="shared" si="6"/>
        <v>0</v>
      </c>
      <c r="L1043" s="204">
        <f t="shared" si="7"/>
        <v>0</v>
      </c>
      <c r="M1043" s="116">
        <f t="shared" si="8"/>
        <v>0</v>
      </c>
      <c r="N1043" s="6">
        <f>'Disinfection '!$B$4*60*60*24</f>
        <v>4320000</v>
      </c>
      <c r="O1043" s="6">
        <f>E1043/(Pump!$B$6*60)</f>
        <v>0</v>
      </c>
      <c r="P1043" s="204">
        <f t="shared" si="9"/>
        <v>4320000</v>
      </c>
    </row>
    <row r="1044">
      <c r="A1044" s="194">
        <v>41581.0</v>
      </c>
      <c r="B1044" s="195">
        <v>0.0</v>
      </c>
      <c r="C1044" s="202">
        <f t="shared" si="2"/>
        <v>0</v>
      </c>
      <c r="D1044" s="108">
        <f t="shared" si="3"/>
        <v>0</v>
      </c>
      <c r="E1044" s="203">
        <f>IF(D1044&gt;Collectionstorage!$B$11,Collectionstorage!$B$11,D1044)</f>
        <v>0</v>
      </c>
      <c r="F1044" s="203">
        <f t="shared" si="4"/>
        <v>0</v>
      </c>
      <c r="G1044" s="203">
        <f t="shared" si="11"/>
        <v>0</v>
      </c>
      <c r="H1044" s="109">
        <f>F1044*(1000*9.81*Collectionstorage!$G$11+Collectionstorage!$G$13*Flowrate!$F$10*1000/(2*0.02)*Pump!$B$5^2+10*1000/2*Pump!$B$5^2+Filtration!$B$6*Pump!$B$5)</f>
        <v>0</v>
      </c>
      <c r="I1044" s="202">
        <f>(F1044*(1000*9.81*Collectionstorage!$G$11+Collectionstorage!$G$13*Flowrate!$F$10*1000/(2*0.02)*Pump!$B$5^2+10*1000/2*Pump!$B$5^2+Filtration!$B$6*Pump!$B$5)) / 0.72</f>
        <v>0</v>
      </c>
      <c r="J1044" s="204">
        <f t="shared" si="5"/>
        <v>0</v>
      </c>
      <c r="K1044" s="204">
        <f t="shared" si="6"/>
        <v>0</v>
      </c>
      <c r="L1044" s="204">
        <f t="shared" si="7"/>
        <v>0</v>
      </c>
      <c r="M1044" s="116">
        <f t="shared" si="8"/>
        <v>0</v>
      </c>
      <c r="N1044" s="6">
        <f>'Disinfection '!$B$4*60*60*24</f>
        <v>4320000</v>
      </c>
      <c r="O1044" s="6">
        <f>E1044/(Pump!$B$6*60)</f>
        <v>0</v>
      </c>
      <c r="P1044" s="204">
        <f t="shared" si="9"/>
        <v>4320000</v>
      </c>
    </row>
    <row r="1045">
      <c r="A1045" s="194">
        <v>41582.0</v>
      </c>
      <c r="B1045" s="195">
        <v>1.2</v>
      </c>
      <c r="C1045" s="202">
        <f t="shared" si="2"/>
        <v>0.12</v>
      </c>
      <c r="D1045" s="108">
        <f t="shared" si="3"/>
        <v>120</v>
      </c>
      <c r="E1045" s="203">
        <f>IF(D1045&gt;Collectionstorage!$B$11,Collectionstorage!$B$11,D1045)</f>
        <v>120</v>
      </c>
      <c r="F1045" s="203">
        <f t="shared" si="4"/>
        <v>0.12</v>
      </c>
      <c r="G1045" s="203">
        <f t="shared" si="11"/>
        <v>0</v>
      </c>
      <c r="H1045" s="109">
        <f>F1045*(1000*9.81*Collectionstorage!$G$11+Collectionstorage!$G$13*Flowrate!$F$10*1000/(2*0.02)*Pump!$B$5^2+10*1000/2*Pump!$B$5^2+Filtration!$B$6*Pump!$B$5)</f>
        <v>29387.89296</v>
      </c>
      <c r="I1045" s="202">
        <f>(F1045*(1000*9.81*Collectionstorage!$G$11+Collectionstorage!$G$13*Flowrate!$F$10*1000/(2*0.02)*Pump!$B$5^2+10*1000/2*Pump!$B$5^2+Filtration!$B$6*Pump!$B$5)) / 0.72</f>
        <v>40816.518</v>
      </c>
      <c r="J1045" s="204">
        <f t="shared" si="5"/>
        <v>0.6</v>
      </c>
      <c r="K1045" s="204">
        <f t="shared" si="6"/>
        <v>1200000</v>
      </c>
      <c r="L1045" s="204">
        <f t="shared" si="7"/>
        <v>1.2</v>
      </c>
      <c r="M1045" s="116">
        <f t="shared" si="8"/>
        <v>24</v>
      </c>
      <c r="N1045" s="6">
        <f>'Disinfection '!$B$4*60*60*24</f>
        <v>4320000</v>
      </c>
      <c r="O1045" s="6">
        <f>E1045/(Pump!$B$6*60)</f>
        <v>0.07200069084</v>
      </c>
      <c r="P1045" s="204">
        <f t="shared" si="9"/>
        <v>4360816.518</v>
      </c>
    </row>
    <row r="1046">
      <c r="A1046" s="194">
        <v>41583.0</v>
      </c>
      <c r="B1046" s="195">
        <v>3.0</v>
      </c>
      <c r="C1046" s="202">
        <f t="shared" si="2"/>
        <v>0.3</v>
      </c>
      <c r="D1046" s="108">
        <f t="shared" si="3"/>
        <v>300</v>
      </c>
      <c r="E1046" s="203">
        <f>IF(D1046&gt;Collectionstorage!$B$11,Collectionstorage!$B$11,D1046)</f>
        <v>300</v>
      </c>
      <c r="F1046" s="203">
        <f t="shared" si="4"/>
        <v>0.3</v>
      </c>
      <c r="G1046" s="203">
        <f t="shared" si="11"/>
        <v>0</v>
      </c>
      <c r="H1046" s="109">
        <f>F1046*(1000*9.81*Collectionstorage!$G$11+Collectionstorage!$G$13*Flowrate!$F$10*1000/(2*0.02)*Pump!$B$5^2+10*1000/2*Pump!$B$5^2+Filtration!$B$6*Pump!$B$5)</f>
        <v>73469.73241</v>
      </c>
      <c r="I1046" s="202">
        <f>(F1046*(1000*9.81*Collectionstorage!$G$11+Collectionstorage!$G$13*Flowrate!$F$10*1000/(2*0.02)*Pump!$B$5^2+10*1000/2*Pump!$B$5^2+Filtration!$B$6*Pump!$B$5)) / 0.72</f>
        <v>102041.295</v>
      </c>
      <c r="J1046" s="204">
        <f t="shared" si="5"/>
        <v>1.5</v>
      </c>
      <c r="K1046" s="204">
        <f t="shared" si="6"/>
        <v>3000000</v>
      </c>
      <c r="L1046" s="204">
        <f t="shared" si="7"/>
        <v>3</v>
      </c>
      <c r="M1046" s="116">
        <f t="shared" si="8"/>
        <v>60</v>
      </c>
      <c r="N1046" s="6">
        <f>'Disinfection '!$B$4*60*60*24</f>
        <v>4320000</v>
      </c>
      <c r="O1046" s="6">
        <f>E1046/(Pump!$B$6*60)</f>
        <v>0.1800017271</v>
      </c>
      <c r="P1046" s="204">
        <f t="shared" si="9"/>
        <v>4422041.295</v>
      </c>
    </row>
    <row r="1047">
      <c r="A1047" s="194">
        <v>41584.0</v>
      </c>
      <c r="B1047" s="195">
        <v>3.2</v>
      </c>
      <c r="C1047" s="202">
        <f t="shared" si="2"/>
        <v>0.32</v>
      </c>
      <c r="D1047" s="108">
        <f t="shared" si="3"/>
        <v>320</v>
      </c>
      <c r="E1047" s="203">
        <f>IF(D1047&gt;Collectionstorage!$B$11,Collectionstorage!$B$11,D1047)</f>
        <v>320</v>
      </c>
      <c r="F1047" s="203">
        <f t="shared" si="4"/>
        <v>0.32</v>
      </c>
      <c r="G1047" s="203">
        <f t="shared" si="11"/>
        <v>0</v>
      </c>
      <c r="H1047" s="109">
        <f>F1047*(1000*9.81*Collectionstorage!$G$11+Collectionstorage!$G$13*Flowrate!$F$10*1000/(2*0.02)*Pump!$B$5^2+10*1000/2*Pump!$B$5^2+Filtration!$B$6*Pump!$B$5)</f>
        <v>78367.71457</v>
      </c>
      <c r="I1047" s="202">
        <f>(F1047*(1000*9.81*Collectionstorage!$G$11+Collectionstorage!$G$13*Flowrate!$F$10*1000/(2*0.02)*Pump!$B$5^2+10*1000/2*Pump!$B$5^2+Filtration!$B$6*Pump!$B$5)) / 0.72</f>
        <v>108844.048</v>
      </c>
      <c r="J1047" s="204">
        <f t="shared" si="5"/>
        <v>1.6</v>
      </c>
      <c r="K1047" s="204">
        <f t="shared" si="6"/>
        <v>3200000</v>
      </c>
      <c r="L1047" s="204">
        <f t="shared" si="7"/>
        <v>3.2</v>
      </c>
      <c r="M1047" s="116">
        <f t="shared" si="8"/>
        <v>64</v>
      </c>
      <c r="N1047" s="6">
        <f>'Disinfection '!$B$4*60*60*24</f>
        <v>4320000</v>
      </c>
      <c r="O1047" s="6">
        <f>E1047/(Pump!$B$6*60)</f>
        <v>0.1920018422</v>
      </c>
      <c r="P1047" s="204">
        <f t="shared" si="9"/>
        <v>4428844.048</v>
      </c>
    </row>
    <row r="1048">
      <c r="A1048" s="194">
        <v>41585.0</v>
      </c>
      <c r="B1048" s="195">
        <v>3.2</v>
      </c>
      <c r="C1048" s="202">
        <f t="shared" si="2"/>
        <v>0.32</v>
      </c>
      <c r="D1048" s="108">
        <f t="shared" si="3"/>
        <v>320</v>
      </c>
      <c r="E1048" s="203">
        <f>IF(D1048&gt;Collectionstorage!$B$11,Collectionstorage!$B$11,D1048)</f>
        <v>320</v>
      </c>
      <c r="F1048" s="203">
        <f t="shared" si="4"/>
        <v>0.32</v>
      </c>
      <c r="G1048" s="203">
        <f t="shared" si="11"/>
        <v>0</v>
      </c>
      <c r="H1048" s="109">
        <f>F1048*(1000*9.81*Collectionstorage!$G$11+Collectionstorage!$G$13*Flowrate!$F$10*1000/(2*0.02)*Pump!$B$5^2+10*1000/2*Pump!$B$5^2+Filtration!$B$6*Pump!$B$5)</f>
        <v>78367.71457</v>
      </c>
      <c r="I1048" s="202">
        <f>(F1048*(1000*9.81*Collectionstorage!$G$11+Collectionstorage!$G$13*Flowrate!$F$10*1000/(2*0.02)*Pump!$B$5^2+10*1000/2*Pump!$B$5^2+Filtration!$B$6*Pump!$B$5)) / 0.72</f>
        <v>108844.048</v>
      </c>
      <c r="J1048" s="204">
        <f t="shared" si="5"/>
        <v>1.6</v>
      </c>
      <c r="K1048" s="204">
        <f t="shared" si="6"/>
        <v>3200000</v>
      </c>
      <c r="L1048" s="204">
        <f t="shared" si="7"/>
        <v>3.2</v>
      </c>
      <c r="M1048" s="116">
        <f t="shared" si="8"/>
        <v>64</v>
      </c>
      <c r="N1048" s="6">
        <f>'Disinfection '!$B$4*60*60*24</f>
        <v>4320000</v>
      </c>
      <c r="O1048" s="6">
        <f>E1048/(Pump!$B$6*60)</f>
        <v>0.1920018422</v>
      </c>
      <c r="P1048" s="204">
        <f t="shared" si="9"/>
        <v>4428844.048</v>
      </c>
    </row>
    <row r="1049">
      <c r="A1049" s="194">
        <v>41586.0</v>
      </c>
      <c r="B1049" s="195">
        <v>5.6</v>
      </c>
      <c r="C1049" s="202">
        <f t="shared" si="2"/>
        <v>0.56</v>
      </c>
      <c r="D1049" s="108">
        <f t="shared" si="3"/>
        <v>560</v>
      </c>
      <c r="E1049" s="203">
        <f>IF(D1049&gt;Collectionstorage!$B$11,Collectionstorage!$B$11,D1049)</f>
        <v>560</v>
      </c>
      <c r="F1049" s="203">
        <f t="shared" si="4"/>
        <v>0.56</v>
      </c>
      <c r="G1049" s="203">
        <f t="shared" si="11"/>
        <v>0.03</v>
      </c>
      <c r="H1049" s="109">
        <f>F1049*(1000*9.81*Collectionstorage!$G$11+Collectionstorage!$G$13*Flowrate!$F$10*1000/(2*0.02)*Pump!$B$5^2+10*1000/2*Pump!$B$5^2+Filtration!$B$6*Pump!$B$5)</f>
        <v>137143.5005</v>
      </c>
      <c r="I1049" s="202">
        <f>(F1049*(1000*9.81*Collectionstorage!$G$11+Collectionstorage!$G$13*Flowrate!$F$10*1000/(2*0.02)*Pump!$B$5^2+10*1000/2*Pump!$B$5^2+Filtration!$B$6*Pump!$B$5)) / 0.72</f>
        <v>190477.084</v>
      </c>
      <c r="J1049" s="204">
        <f t="shared" si="5"/>
        <v>2.8</v>
      </c>
      <c r="K1049" s="204">
        <f t="shared" si="6"/>
        <v>5600000</v>
      </c>
      <c r="L1049" s="204">
        <f t="shared" si="7"/>
        <v>5.6</v>
      </c>
      <c r="M1049" s="116">
        <f t="shared" si="8"/>
        <v>112</v>
      </c>
      <c r="N1049" s="6">
        <f>'Disinfection '!$B$4*60*60*24</f>
        <v>4320000</v>
      </c>
      <c r="O1049" s="6">
        <f>E1049/(Pump!$B$6*60)</f>
        <v>0.3360032239</v>
      </c>
      <c r="P1049" s="204">
        <f t="shared" si="9"/>
        <v>4510477.084</v>
      </c>
    </row>
    <row r="1050">
      <c r="A1050" s="194">
        <v>41587.0</v>
      </c>
      <c r="B1050" s="195">
        <v>0.0</v>
      </c>
      <c r="C1050" s="202">
        <f t="shared" si="2"/>
        <v>0</v>
      </c>
      <c r="D1050" s="108">
        <f t="shared" si="3"/>
        <v>0</v>
      </c>
      <c r="E1050" s="203">
        <f>IF(D1050&gt;Collectionstorage!$B$11,Collectionstorage!$B$11,D1050)</f>
        <v>0</v>
      </c>
      <c r="F1050" s="203">
        <f t="shared" si="4"/>
        <v>0</v>
      </c>
      <c r="G1050" s="203">
        <f t="shared" si="11"/>
        <v>0</v>
      </c>
      <c r="H1050" s="109">
        <f>F1050*(1000*9.81*Collectionstorage!$G$11+Collectionstorage!$G$13*Flowrate!$F$10*1000/(2*0.02)*Pump!$B$5^2+10*1000/2*Pump!$B$5^2+Filtration!$B$6*Pump!$B$5)</f>
        <v>0</v>
      </c>
      <c r="I1050" s="202">
        <f>(F1050*(1000*9.81*Collectionstorage!$G$11+Collectionstorage!$G$13*Flowrate!$F$10*1000/(2*0.02)*Pump!$B$5^2+10*1000/2*Pump!$B$5^2+Filtration!$B$6*Pump!$B$5)) / 0.72</f>
        <v>0</v>
      </c>
      <c r="J1050" s="204">
        <f t="shared" si="5"/>
        <v>0</v>
      </c>
      <c r="K1050" s="204">
        <f t="shared" si="6"/>
        <v>0</v>
      </c>
      <c r="L1050" s="204">
        <f t="shared" si="7"/>
        <v>0</v>
      </c>
      <c r="M1050" s="116">
        <f t="shared" si="8"/>
        <v>0</v>
      </c>
      <c r="N1050" s="6">
        <f>'Disinfection '!$B$4*60*60*24</f>
        <v>4320000</v>
      </c>
      <c r="O1050" s="6">
        <f>E1050/(Pump!$B$6*60)</f>
        <v>0</v>
      </c>
      <c r="P1050" s="204">
        <f t="shared" si="9"/>
        <v>4320000</v>
      </c>
    </row>
    <row r="1051">
      <c r="A1051" s="194">
        <v>41588.0</v>
      </c>
      <c r="B1051" s="195">
        <v>0.0</v>
      </c>
      <c r="C1051" s="202">
        <f t="shared" si="2"/>
        <v>0</v>
      </c>
      <c r="D1051" s="108">
        <f t="shared" si="3"/>
        <v>0</v>
      </c>
      <c r="E1051" s="203">
        <f>IF(D1051&gt;Collectionstorage!$B$11,Collectionstorage!$B$11,D1051)</f>
        <v>0</v>
      </c>
      <c r="F1051" s="203">
        <f t="shared" si="4"/>
        <v>0</v>
      </c>
      <c r="G1051" s="203">
        <f t="shared" si="11"/>
        <v>0</v>
      </c>
      <c r="H1051" s="109">
        <f>F1051*(1000*9.81*Collectionstorage!$G$11+Collectionstorage!$G$13*Flowrate!$F$10*1000/(2*0.02)*Pump!$B$5^2+10*1000/2*Pump!$B$5^2+Filtration!$B$6*Pump!$B$5)</f>
        <v>0</v>
      </c>
      <c r="I1051" s="202">
        <f>(F1051*(1000*9.81*Collectionstorage!$G$11+Collectionstorage!$G$13*Flowrate!$F$10*1000/(2*0.02)*Pump!$B$5^2+10*1000/2*Pump!$B$5^2+Filtration!$B$6*Pump!$B$5)) / 0.72</f>
        <v>0</v>
      </c>
      <c r="J1051" s="204">
        <f t="shared" si="5"/>
        <v>0</v>
      </c>
      <c r="K1051" s="204">
        <f t="shared" si="6"/>
        <v>0</v>
      </c>
      <c r="L1051" s="204">
        <f t="shared" si="7"/>
        <v>0</v>
      </c>
      <c r="M1051" s="116">
        <f t="shared" si="8"/>
        <v>0</v>
      </c>
      <c r="N1051" s="6">
        <f>'Disinfection '!$B$4*60*60*24</f>
        <v>4320000</v>
      </c>
      <c r="O1051" s="6">
        <f>E1051/(Pump!$B$6*60)</f>
        <v>0</v>
      </c>
      <c r="P1051" s="204">
        <f t="shared" si="9"/>
        <v>4320000</v>
      </c>
    </row>
    <row r="1052">
      <c r="A1052" s="194">
        <v>41589.0</v>
      </c>
      <c r="B1052" s="195">
        <v>1.8</v>
      </c>
      <c r="C1052" s="202">
        <f t="shared" si="2"/>
        <v>0.18</v>
      </c>
      <c r="D1052" s="108">
        <f t="shared" si="3"/>
        <v>180</v>
      </c>
      <c r="E1052" s="203">
        <f>IF(D1052&gt;Collectionstorage!$B$11,Collectionstorage!$B$11,D1052)</f>
        <v>180</v>
      </c>
      <c r="F1052" s="203">
        <f t="shared" si="4"/>
        <v>0.18</v>
      </c>
      <c r="G1052" s="203">
        <f t="shared" si="11"/>
        <v>0</v>
      </c>
      <c r="H1052" s="109">
        <f>F1052*(1000*9.81*Collectionstorage!$G$11+Collectionstorage!$G$13*Flowrate!$F$10*1000/(2*0.02)*Pump!$B$5^2+10*1000/2*Pump!$B$5^2+Filtration!$B$6*Pump!$B$5)</f>
        <v>44081.83944</v>
      </c>
      <c r="I1052" s="202">
        <f>(F1052*(1000*9.81*Collectionstorage!$G$11+Collectionstorage!$G$13*Flowrate!$F$10*1000/(2*0.02)*Pump!$B$5^2+10*1000/2*Pump!$B$5^2+Filtration!$B$6*Pump!$B$5)) / 0.72</f>
        <v>61224.777</v>
      </c>
      <c r="J1052" s="204">
        <f t="shared" si="5"/>
        <v>0.9</v>
      </c>
      <c r="K1052" s="204">
        <f t="shared" si="6"/>
        <v>1800000</v>
      </c>
      <c r="L1052" s="204">
        <f t="shared" si="7"/>
        <v>1.8</v>
      </c>
      <c r="M1052" s="116">
        <f t="shared" si="8"/>
        <v>36</v>
      </c>
      <c r="N1052" s="6">
        <f>'Disinfection '!$B$4*60*60*24</f>
        <v>4320000</v>
      </c>
      <c r="O1052" s="6">
        <f>E1052/(Pump!$B$6*60)</f>
        <v>0.1080010363</v>
      </c>
      <c r="P1052" s="204">
        <f t="shared" si="9"/>
        <v>4381224.777</v>
      </c>
    </row>
    <row r="1053">
      <c r="A1053" s="194">
        <v>41590.0</v>
      </c>
      <c r="B1053" s="195">
        <v>9.6</v>
      </c>
      <c r="C1053" s="202">
        <f t="shared" si="2"/>
        <v>0.96</v>
      </c>
      <c r="D1053" s="108">
        <f t="shared" si="3"/>
        <v>960</v>
      </c>
      <c r="E1053" s="203">
        <f>IF(D1053&gt;Collectionstorage!$B$11,Collectionstorage!$B$11,D1053)</f>
        <v>960</v>
      </c>
      <c r="F1053" s="203">
        <f t="shared" si="4"/>
        <v>0.96</v>
      </c>
      <c r="G1053" s="203">
        <f t="shared" si="11"/>
        <v>0.43</v>
      </c>
      <c r="H1053" s="109">
        <f>F1053*(1000*9.81*Collectionstorage!$G$11+Collectionstorage!$G$13*Flowrate!$F$10*1000/(2*0.02)*Pump!$B$5^2+10*1000/2*Pump!$B$5^2+Filtration!$B$6*Pump!$B$5)</f>
        <v>235103.1437</v>
      </c>
      <c r="I1053" s="202">
        <f>(F1053*(1000*9.81*Collectionstorage!$G$11+Collectionstorage!$G$13*Flowrate!$F$10*1000/(2*0.02)*Pump!$B$5^2+10*1000/2*Pump!$B$5^2+Filtration!$B$6*Pump!$B$5)) / 0.72</f>
        <v>326532.144</v>
      </c>
      <c r="J1053" s="204">
        <f t="shared" si="5"/>
        <v>4.8</v>
      </c>
      <c r="K1053" s="204">
        <f t="shared" si="6"/>
        <v>9600000</v>
      </c>
      <c r="L1053" s="204">
        <f t="shared" si="7"/>
        <v>9.6</v>
      </c>
      <c r="M1053" s="116">
        <f t="shared" si="8"/>
        <v>192</v>
      </c>
      <c r="N1053" s="6">
        <f>'Disinfection '!$B$4*60*60*24</f>
        <v>4320000</v>
      </c>
      <c r="O1053" s="6">
        <f>E1053/(Pump!$B$6*60)</f>
        <v>0.5760055267</v>
      </c>
      <c r="P1053" s="204">
        <f t="shared" si="9"/>
        <v>4646532.144</v>
      </c>
    </row>
    <row r="1054">
      <c r="A1054" s="194">
        <v>41591.0</v>
      </c>
      <c r="B1054" s="195">
        <v>8.8</v>
      </c>
      <c r="C1054" s="202">
        <f t="shared" si="2"/>
        <v>0.88</v>
      </c>
      <c r="D1054" s="108">
        <f t="shared" si="3"/>
        <v>880</v>
      </c>
      <c r="E1054" s="203">
        <f>IF(D1054&gt;Collectionstorage!$B$11,Collectionstorage!$B$11,D1054)</f>
        <v>880</v>
      </c>
      <c r="F1054" s="203">
        <f t="shared" si="4"/>
        <v>0.88</v>
      </c>
      <c r="G1054" s="203">
        <f t="shared" si="11"/>
        <v>0.78</v>
      </c>
      <c r="H1054" s="109">
        <f>F1054*(1000*9.81*Collectionstorage!$G$11+Collectionstorage!$G$13*Flowrate!$F$10*1000/(2*0.02)*Pump!$B$5^2+10*1000/2*Pump!$B$5^2+Filtration!$B$6*Pump!$B$5)</f>
        <v>215511.2151</v>
      </c>
      <c r="I1054" s="202">
        <f>(F1054*(1000*9.81*Collectionstorage!$G$11+Collectionstorage!$G$13*Flowrate!$F$10*1000/(2*0.02)*Pump!$B$5^2+10*1000/2*Pump!$B$5^2+Filtration!$B$6*Pump!$B$5)) / 0.72</f>
        <v>299321.132</v>
      </c>
      <c r="J1054" s="204">
        <f t="shared" si="5"/>
        <v>4.4</v>
      </c>
      <c r="K1054" s="204">
        <f t="shared" si="6"/>
        <v>8800000</v>
      </c>
      <c r="L1054" s="204">
        <f t="shared" si="7"/>
        <v>8.8</v>
      </c>
      <c r="M1054" s="116">
        <f t="shared" si="8"/>
        <v>176</v>
      </c>
      <c r="N1054" s="6">
        <f>'Disinfection '!$B$4*60*60*24</f>
        <v>4320000</v>
      </c>
      <c r="O1054" s="6">
        <f>E1054/(Pump!$B$6*60)</f>
        <v>0.5280050662</v>
      </c>
      <c r="P1054" s="204">
        <f t="shared" si="9"/>
        <v>4619321.132</v>
      </c>
    </row>
    <row r="1055">
      <c r="A1055" s="194">
        <v>41592.0</v>
      </c>
      <c r="B1055" s="195">
        <v>1.4</v>
      </c>
      <c r="C1055" s="202">
        <f t="shared" si="2"/>
        <v>0.14</v>
      </c>
      <c r="D1055" s="108">
        <f t="shared" si="3"/>
        <v>140</v>
      </c>
      <c r="E1055" s="203">
        <f>IF(D1055&gt;Collectionstorage!$B$11,Collectionstorage!$B$11,D1055)</f>
        <v>140</v>
      </c>
      <c r="F1055" s="203">
        <f t="shared" si="4"/>
        <v>0.14</v>
      </c>
      <c r="G1055" s="203">
        <f t="shared" si="11"/>
        <v>0.39</v>
      </c>
      <c r="H1055" s="109">
        <f>F1055*(1000*9.81*Collectionstorage!$G$11+Collectionstorage!$G$13*Flowrate!$F$10*1000/(2*0.02)*Pump!$B$5^2+10*1000/2*Pump!$B$5^2+Filtration!$B$6*Pump!$B$5)</f>
        <v>34285.87512</v>
      </c>
      <c r="I1055" s="202">
        <f>(F1055*(1000*9.81*Collectionstorage!$G$11+Collectionstorage!$G$13*Flowrate!$F$10*1000/(2*0.02)*Pump!$B$5^2+10*1000/2*Pump!$B$5^2+Filtration!$B$6*Pump!$B$5)) / 0.72</f>
        <v>47619.271</v>
      </c>
      <c r="J1055" s="204">
        <f t="shared" si="5"/>
        <v>0.7</v>
      </c>
      <c r="K1055" s="204">
        <f t="shared" si="6"/>
        <v>1400000</v>
      </c>
      <c r="L1055" s="204">
        <f t="shared" si="7"/>
        <v>1.4</v>
      </c>
      <c r="M1055" s="116">
        <f t="shared" si="8"/>
        <v>28</v>
      </c>
      <c r="N1055" s="6">
        <f>'Disinfection '!$B$4*60*60*24</f>
        <v>4320000</v>
      </c>
      <c r="O1055" s="6">
        <f>E1055/(Pump!$B$6*60)</f>
        <v>0.08400080598</v>
      </c>
      <c r="P1055" s="204">
        <f t="shared" si="9"/>
        <v>4367619.271</v>
      </c>
    </row>
    <row r="1056">
      <c r="A1056" s="194">
        <v>41593.0</v>
      </c>
      <c r="B1056" s="195">
        <v>11.8</v>
      </c>
      <c r="C1056" s="202">
        <f t="shared" si="2"/>
        <v>1.18</v>
      </c>
      <c r="D1056" s="108">
        <f t="shared" si="3"/>
        <v>1180</v>
      </c>
      <c r="E1056" s="203">
        <f>IF(D1056&gt;Collectionstorage!$B$11,Collectionstorage!$B$11,D1056)</f>
        <v>1180</v>
      </c>
      <c r="F1056" s="203">
        <f t="shared" si="4"/>
        <v>1.18</v>
      </c>
      <c r="G1056" s="203">
        <f t="shared" si="11"/>
        <v>1.04</v>
      </c>
      <c r="H1056" s="109">
        <f>F1056*(1000*9.81*Collectionstorage!$G$11+Collectionstorage!$G$13*Flowrate!$F$10*1000/(2*0.02)*Pump!$B$5^2+10*1000/2*Pump!$B$5^2+Filtration!$B$6*Pump!$B$5)</f>
        <v>288980.9475</v>
      </c>
      <c r="I1056" s="202">
        <f>(F1056*(1000*9.81*Collectionstorage!$G$11+Collectionstorage!$G$13*Flowrate!$F$10*1000/(2*0.02)*Pump!$B$5^2+10*1000/2*Pump!$B$5^2+Filtration!$B$6*Pump!$B$5)) / 0.72</f>
        <v>401362.427</v>
      </c>
      <c r="J1056" s="204">
        <f t="shared" si="5"/>
        <v>5.9</v>
      </c>
      <c r="K1056" s="204">
        <f t="shared" si="6"/>
        <v>11800000</v>
      </c>
      <c r="L1056" s="204">
        <f t="shared" si="7"/>
        <v>11.8</v>
      </c>
      <c r="M1056" s="116">
        <f t="shared" si="8"/>
        <v>236</v>
      </c>
      <c r="N1056" s="6">
        <f>'Disinfection '!$B$4*60*60*24</f>
        <v>4320000</v>
      </c>
      <c r="O1056" s="6">
        <f>E1056/(Pump!$B$6*60)</f>
        <v>0.7080067932</v>
      </c>
      <c r="P1056" s="204">
        <f t="shared" si="9"/>
        <v>4721362.427</v>
      </c>
    </row>
    <row r="1057">
      <c r="A1057" s="194">
        <v>41594.0</v>
      </c>
      <c r="B1057" s="195">
        <v>0.0</v>
      </c>
      <c r="C1057" s="202">
        <f t="shared" si="2"/>
        <v>0</v>
      </c>
      <c r="D1057" s="108">
        <f t="shared" si="3"/>
        <v>0</v>
      </c>
      <c r="E1057" s="203">
        <f>IF(D1057&gt;Collectionstorage!$B$11,Collectionstorage!$B$11,D1057)</f>
        <v>0</v>
      </c>
      <c r="F1057" s="203">
        <f t="shared" si="4"/>
        <v>0</v>
      </c>
      <c r="G1057" s="203">
        <f t="shared" si="11"/>
        <v>0.51</v>
      </c>
      <c r="H1057" s="109">
        <f>F1057*(1000*9.81*Collectionstorage!$G$11+Collectionstorage!$G$13*Flowrate!$F$10*1000/(2*0.02)*Pump!$B$5^2+10*1000/2*Pump!$B$5^2+Filtration!$B$6*Pump!$B$5)</f>
        <v>0</v>
      </c>
      <c r="I1057" s="202">
        <f>(F1057*(1000*9.81*Collectionstorage!$G$11+Collectionstorage!$G$13*Flowrate!$F$10*1000/(2*0.02)*Pump!$B$5^2+10*1000/2*Pump!$B$5^2+Filtration!$B$6*Pump!$B$5)) / 0.72</f>
        <v>0</v>
      </c>
      <c r="J1057" s="204">
        <f t="shared" si="5"/>
        <v>0</v>
      </c>
      <c r="K1057" s="204">
        <f t="shared" si="6"/>
        <v>0</v>
      </c>
      <c r="L1057" s="204">
        <f t="shared" si="7"/>
        <v>0</v>
      </c>
      <c r="M1057" s="116">
        <f t="shared" si="8"/>
        <v>0</v>
      </c>
      <c r="N1057" s="6">
        <f>'Disinfection '!$B$4*60*60*24</f>
        <v>4320000</v>
      </c>
      <c r="O1057" s="6">
        <f>E1057/(Pump!$B$6*60)</f>
        <v>0</v>
      </c>
      <c r="P1057" s="204">
        <f t="shared" si="9"/>
        <v>4320000</v>
      </c>
    </row>
    <row r="1058">
      <c r="A1058" s="194">
        <v>41595.0</v>
      </c>
      <c r="B1058" s="195">
        <v>4.6</v>
      </c>
      <c r="C1058" s="202">
        <f t="shared" si="2"/>
        <v>0.46</v>
      </c>
      <c r="D1058" s="108">
        <f t="shared" si="3"/>
        <v>460</v>
      </c>
      <c r="E1058" s="203">
        <f>IF(D1058&gt;Collectionstorage!$B$11,Collectionstorage!$B$11,D1058)</f>
        <v>460</v>
      </c>
      <c r="F1058" s="203">
        <f t="shared" si="4"/>
        <v>0.46</v>
      </c>
      <c r="G1058" s="203">
        <f t="shared" si="11"/>
        <v>0.44</v>
      </c>
      <c r="H1058" s="109">
        <f>F1058*(1000*9.81*Collectionstorage!$G$11+Collectionstorage!$G$13*Flowrate!$F$10*1000/(2*0.02)*Pump!$B$5^2+10*1000/2*Pump!$B$5^2+Filtration!$B$6*Pump!$B$5)</f>
        <v>112653.5897</v>
      </c>
      <c r="I1058" s="202">
        <f>(F1058*(1000*9.81*Collectionstorage!$G$11+Collectionstorage!$G$13*Flowrate!$F$10*1000/(2*0.02)*Pump!$B$5^2+10*1000/2*Pump!$B$5^2+Filtration!$B$6*Pump!$B$5)) / 0.72</f>
        <v>156463.319</v>
      </c>
      <c r="J1058" s="204">
        <f t="shared" si="5"/>
        <v>2.3</v>
      </c>
      <c r="K1058" s="204">
        <f t="shared" si="6"/>
        <v>4600000</v>
      </c>
      <c r="L1058" s="204">
        <f t="shared" si="7"/>
        <v>4.6</v>
      </c>
      <c r="M1058" s="116">
        <f t="shared" si="8"/>
        <v>92</v>
      </c>
      <c r="N1058" s="6">
        <f>'Disinfection '!$B$4*60*60*24</f>
        <v>4320000</v>
      </c>
      <c r="O1058" s="6">
        <f>E1058/(Pump!$B$6*60)</f>
        <v>0.2760026482</v>
      </c>
      <c r="P1058" s="204">
        <f t="shared" si="9"/>
        <v>4476463.319</v>
      </c>
    </row>
    <row r="1059">
      <c r="A1059" s="194">
        <v>41596.0</v>
      </c>
      <c r="B1059" s="195">
        <v>0.0</v>
      </c>
      <c r="C1059" s="202">
        <f t="shared" si="2"/>
        <v>0</v>
      </c>
      <c r="D1059" s="108">
        <f t="shared" si="3"/>
        <v>0</v>
      </c>
      <c r="E1059" s="203">
        <f>IF(D1059&gt;Collectionstorage!$B$11,Collectionstorage!$B$11,D1059)</f>
        <v>0</v>
      </c>
      <c r="F1059" s="203">
        <f t="shared" si="4"/>
        <v>0</v>
      </c>
      <c r="G1059" s="203">
        <f t="shared" si="11"/>
        <v>0</v>
      </c>
      <c r="H1059" s="109">
        <f>F1059*(1000*9.81*Collectionstorage!$G$11+Collectionstorage!$G$13*Flowrate!$F$10*1000/(2*0.02)*Pump!$B$5^2+10*1000/2*Pump!$B$5^2+Filtration!$B$6*Pump!$B$5)</f>
        <v>0</v>
      </c>
      <c r="I1059" s="202">
        <f>(F1059*(1000*9.81*Collectionstorage!$G$11+Collectionstorage!$G$13*Flowrate!$F$10*1000/(2*0.02)*Pump!$B$5^2+10*1000/2*Pump!$B$5^2+Filtration!$B$6*Pump!$B$5)) / 0.72</f>
        <v>0</v>
      </c>
      <c r="J1059" s="204">
        <f t="shared" si="5"/>
        <v>0</v>
      </c>
      <c r="K1059" s="204">
        <f t="shared" si="6"/>
        <v>0</v>
      </c>
      <c r="L1059" s="204">
        <f t="shared" si="7"/>
        <v>0</v>
      </c>
      <c r="M1059" s="116">
        <f t="shared" si="8"/>
        <v>0</v>
      </c>
      <c r="N1059" s="6">
        <f>'Disinfection '!$B$4*60*60*24</f>
        <v>4320000</v>
      </c>
      <c r="O1059" s="6">
        <f>E1059/(Pump!$B$6*60)</f>
        <v>0</v>
      </c>
      <c r="P1059" s="204">
        <f t="shared" si="9"/>
        <v>4320000</v>
      </c>
    </row>
    <row r="1060">
      <c r="A1060" s="194">
        <v>41597.0</v>
      </c>
      <c r="B1060" s="195">
        <v>0.0</v>
      </c>
      <c r="C1060" s="202">
        <f t="shared" si="2"/>
        <v>0</v>
      </c>
      <c r="D1060" s="108">
        <f t="shared" si="3"/>
        <v>0</v>
      </c>
      <c r="E1060" s="203">
        <f>IF(D1060&gt;Collectionstorage!$B$11,Collectionstorage!$B$11,D1060)</f>
        <v>0</v>
      </c>
      <c r="F1060" s="203">
        <f t="shared" si="4"/>
        <v>0</v>
      </c>
      <c r="G1060" s="203">
        <f t="shared" si="11"/>
        <v>0</v>
      </c>
      <c r="H1060" s="109">
        <f>F1060*(1000*9.81*Collectionstorage!$G$11+Collectionstorage!$G$13*Flowrate!$F$10*1000/(2*0.02)*Pump!$B$5^2+10*1000/2*Pump!$B$5^2+Filtration!$B$6*Pump!$B$5)</f>
        <v>0</v>
      </c>
      <c r="I1060" s="202">
        <f>(F1060*(1000*9.81*Collectionstorage!$G$11+Collectionstorage!$G$13*Flowrate!$F$10*1000/(2*0.02)*Pump!$B$5^2+10*1000/2*Pump!$B$5^2+Filtration!$B$6*Pump!$B$5)) / 0.72</f>
        <v>0</v>
      </c>
      <c r="J1060" s="204">
        <f t="shared" si="5"/>
        <v>0</v>
      </c>
      <c r="K1060" s="204">
        <f t="shared" si="6"/>
        <v>0</v>
      </c>
      <c r="L1060" s="204">
        <f t="shared" si="7"/>
        <v>0</v>
      </c>
      <c r="M1060" s="116">
        <f t="shared" si="8"/>
        <v>0</v>
      </c>
      <c r="N1060" s="6">
        <f>'Disinfection '!$B$4*60*60*24</f>
        <v>4320000</v>
      </c>
      <c r="O1060" s="6">
        <f>E1060/(Pump!$B$6*60)</f>
        <v>0</v>
      </c>
      <c r="P1060" s="204">
        <f t="shared" si="9"/>
        <v>4320000</v>
      </c>
    </row>
    <row r="1061">
      <c r="A1061" s="194">
        <v>41598.0</v>
      </c>
      <c r="B1061" s="195">
        <v>0.0</v>
      </c>
      <c r="C1061" s="202">
        <f t="shared" si="2"/>
        <v>0</v>
      </c>
      <c r="D1061" s="108">
        <f t="shared" si="3"/>
        <v>0</v>
      </c>
      <c r="E1061" s="203">
        <f>IF(D1061&gt;Collectionstorage!$B$11,Collectionstorage!$B$11,D1061)</f>
        <v>0</v>
      </c>
      <c r="F1061" s="203">
        <f t="shared" si="4"/>
        <v>0</v>
      </c>
      <c r="G1061" s="203">
        <f t="shared" si="11"/>
        <v>0</v>
      </c>
      <c r="H1061" s="109">
        <f>F1061*(1000*9.81*Collectionstorage!$G$11+Collectionstorage!$G$13*Flowrate!$F$10*1000/(2*0.02)*Pump!$B$5^2+10*1000/2*Pump!$B$5^2+Filtration!$B$6*Pump!$B$5)</f>
        <v>0</v>
      </c>
      <c r="I1061" s="202">
        <f>(F1061*(1000*9.81*Collectionstorage!$G$11+Collectionstorage!$G$13*Flowrate!$F$10*1000/(2*0.02)*Pump!$B$5^2+10*1000/2*Pump!$B$5^2+Filtration!$B$6*Pump!$B$5)) / 0.72</f>
        <v>0</v>
      </c>
      <c r="J1061" s="204">
        <f t="shared" si="5"/>
        <v>0</v>
      </c>
      <c r="K1061" s="204">
        <f t="shared" si="6"/>
        <v>0</v>
      </c>
      <c r="L1061" s="204">
        <f t="shared" si="7"/>
        <v>0</v>
      </c>
      <c r="M1061" s="116">
        <f t="shared" si="8"/>
        <v>0</v>
      </c>
      <c r="N1061" s="6">
        <f>'Disinfection '!$B$4*60*60*24</f>
        <v>4320000</v>
      </c>
      <c r="O1061" s="6">
        <f>E1061/(Pump!$B$6*60)</f>
        <v>0</v>
      </c>
      <c r="P1061" s="204">
        <f t="shared" si="9"/>
        <v>4320000</v>
      </c>
    </row>
    <row r="1062">
      <c r="A1062" s="194">
        <v>41599.0</v>
      </c>
      <c r="B1062" s="195">
        <v>0.6</v>
      </c>
      <c r="C1062" s="202">
        <f t="shared" si="2"/>
        <v>0.06</v>
      </c>
      <c r="D1062" s="108">
        <f t="shared" si="3"/>
        <v>60</v>
      </c>
      <c r="E1062" s="203">
        <f>IF(D1062&gt;Collectionstorage!$B$11,Collectionstorage!$B$11,D1062)</f>
        <v>60</v>
      </c>
      <c r="F1062" s="203">
        <f t="shared" si="4"/>
        <v>0.06</v>
      </c>
      <c r="G1062" s="203">
        <f t="shared" si="11"/>
        <v>0</v>
      </c>
      <c r="H1062" s="109">
        <f>F1062*(1000*9.81*Collectionstorage!$G$11+Collectionstorage!$G$13*Flowrate!$F$10*1000/(2*0.02)*Pump!$B$5^2+10*1000/2*Pump!$B$5^2+Filtration!$B$6*Pump!$B$5)</f>
        <v>14693.94648</v>
      </c>
      <c r="I1062" s="202">
        <f>(F1062*(1000*9.81*Collectionstorage!$G$11+Collectionstorage!$G$13*Flowrate!$F$10*1000/(2*0.02)*Pump!$B$5^2+10*1000/2*Pump!$B$5^2+Filtration!$B$6*Pump!$B$5)) / 0.72</f>
        <v>20408.259</v>
      </c>
      <c r="J1062" s="204">
        <f t="shared" si="5"/>
        <v>0.3</v>
      </c>
      <c r="K1062" s="204">
        <f t="shared" si="6"/>
        <v>600000</v>
      </c>
      <c r="L1062" s="204">
        <f t="shared" si="7"/>
        <v>0.6</v>
      </c>
      <c r="M1062" s="116">
        <f t="shared" si="8"/>
        <v>12</v>
      </c>
      <c r="N1062" s="6">
        <f>'Disinfection '!$B$4*60*60*24</f>
        <v>4320000</v>
      </c>
      <c r="O1062" s="6">
        <f>E1062/(Pump!$B$6*60)</f>
        <v>0.03600034542</v>
      </c>
      <c r="P1062" s="204">
        <f t="shared" si="9"/>
        <v>4340408.259</v>
      </c>
    </row>
    <row r="1063">
      <c r="A1063" s="194">
        <v>41600.0</v>
      </c>
      <c r="B1063" s="195">
        <v>0.0</v>
      </c>
      <c r="C1063" s="202">
        <f t="shared" si="2"/>
        <v>0</v>
      </c>
      <c r="D1063" s="108">
        <f t="shared" si="3"/>
        <v>0</v>
      </c>
      <c r="E1063" s="203">
        <f>IF(D1063&gt;Collectionstorage!$B$11,Collectionstorage!$B$11,D1063)</f>
        <v>0</v>
      </c>
      <c r="F1063" s="203">
        <f t="shared" si="4"/>
        <v>0</v>
      </c>
      <c r="G1063" s="203">
        <f t="shared" si="11"/>
        <v>0</v>
      </c>
      <c r="H1063" s="109">
        <f>F1063*(1000*9.81*Collectionstorage!$G$11+Collectionstorage!$G$13*Flowrate!$F$10*1000/(2*0.02)*Pump!$B$5^2+10*1000/2*Pump!$B$5^2+Filtration!$B$6*Pump!$B$5)</f>
        <v>0</v>
      </c>
      <c r="I1063" s="202">
        <f>(F1063*(1000*9.81*Collectionstorage!$G$11+Collectionstorage!$G$13*Flowrate!$F$10*1000/(2*0.02)*Pump!$B$5^2+10*1000/2*Pump!$B$5^2+Filtration!$B$6*Pump!$B$5)) / 0.72</f>
        <v>0</v>
      </c>
      <c r="J1063" s="204">
        <f t="shared" si="5"/>
        <v>0</v>
      </c>
      <c r="K1063" s="204">
        <f t="shared" si="6"/>
        <v>0</v>
      </c>
      <c r="L1063" s="204">
        <f t="shared" si="7"/>
        <v>0</v>
      </c>
      <c r="M1063" s="116">
        <f t="shared" si="8"/>
        <v>0</v>
      </c>
      <c r="N1063" s="6">
        <f>'Disinfection '!$B$4*60*60*24</f>
        <v>4320000</v>
      </c>
      <c r="O1063" s="6">
        <f>E1063/(Pump!$B$6*60)</f>
        <v>0</v>
      </c>
      <c r="P1063" s="204">
        <f t="shared" si="9"/>
        <v>4320000</v>
      </c>
    </row>
    <row r="1064">
      <c r="A1064" s="194">
        <v>41601.0</v>
      </c>
      <c r="B1064" s="195">
        <v>5.0</v>
      </c>
      <c r="C1064" s="202">
        <f t="shared" si="2"/>
        <v>0.5</v>
      </c>
      <c r="D1064" s="108">
        <f t="shared" si="3"/>
        <v>500</v>
      </c>
      <c r="E1064" s="203">
        <f>IF(D1064&gt;Collectionstorage!$B$11,Collectionstorage!$B$11,D1064)</f>
        <v>500</v>
      </c>
      <c r="F1064" s="203">
        <f t="shared" si="4"/>
        <v>0.5</v>
      </c>
      <c r="G1064" s="203">
        <f t="shared" si="11"/>
        <v>0</v>
      </c>
      <c r="H1064" s="109">
        <f>F1064*(1000*9.81*Collectionstorage!$G$11+Collectionstorage!$G$13*Flowrate!$F$10*1000/(2*0.02)*Pump!$B$5^2+10*1000/2*Pump!$B$5^2+Filtration!$B$6*Pump!$B$5)</f>
        <v>122449.554</v>
      </c>
      <c r="I1064" s="202">
        <f>(F1064*(1000*9.81*Collectionstorage!$G$11+Collectionstorage!$G$13*Flowrate!$F$10*1000/(2*0.02)*Pump!$B$5^2+10*1000/2*Pump!$B$5^2+Filtration!$B$6*Pump!$B$5)) / 0.72</f>
        <v>170068.825</v>
      </c>
      <c r="J1064" s="204">
        <f t="shared" si="5"/>
        <v>2.5</v>
      </c>
      <c r="K1064" s="204">
        <f t="shared" si="6"/>
        <v>5000000</v>
      </c>
      <c r="L1064" s="204">
        <f t="shared" si="7"/>
        <v>5</v>
      </c>
      <c r="M1064" s="116">
        <f t="shared" si="8"/>
        <v>100</v>
      </c>
      <c r="N1064" s="6">
        <f>'Disinfection '!$B$4*60*60*24</f>
        <v>4320000</v>
      </c>
      <c r="O1064" s="6">
        <f>E1064/(Pump!$B$6*60)</f>
        <v>0.3000028785</v>
      </c>
      <c r="P1064" s="204">
        <f t="shared" si="9"/>
        <v>4490068.825</v>
      </c>
    </row>
    <row r="1065">
      <c r="A1065" s="194">
        <v>41602.0</v>
      </c>
      <c r="B1065" s="195">
        <v>4.4</v>
      </c>
      <c r="C1065" s="202">
        <f t="shared" si="2"/>
        <v>0.44</v>
      </c>
      <c r="D1065" s="108">
        <f t="shared" si="3"/>
        <v>440</v>
      </c>
      <c r="E1065" s="203">
        <f>IF(D1065&gt;Collectionstorage!$B$11,Collectionstorage!$B$11,D1065)</f>
        <v>440</v>
      </c>
      <c r="F1065" s="203">
        <f t="shared" si="4"/>
        <v>0.44</v>
      </c>
      <c r="G1065" s="203">
        <f t="shared" si="11"/>
        <v>0</v>
      </c>
      <c r="H1065" s="109">
        <f>F1065*(1000*9.81*Collectionstorage!$G$11+Collectionstorage!$G$13*Flowrate!$F$10*1000/(2*0.02)*Pump!$B$5^2+10*1000/2*Pump!$B$5^2+Filtration!$B$6*Pump!$B$5)</f>
        <v>107755.6075</v>
      </c>
      <c r="I1065" s="202">
        <f>(F1065*(1000*9.81*Collectionstorage!$G$11+Collectionstorage!$G$13*Flowrate!$F$10*1000/(2*0.02)*Pump!$B$5^2+10*1000/2*Pump!$B$5^2+Filtration!$B$6*Pump!$B$5)) / 0.72</f>
        <v>149660.566</v>
      </c>
      <c r="J1065" s="204">
        <f t="shared" si="5"/>
        <v>2.2</v>
      </c>
      <c r="K1065" s="204">
        <f t="shared" si="6"/>
        <v>4400000</v>
      </c>
      <c r="L1065" s="204">
        <f t="shared" si="7"/>
        <v>4.4</v>
      </c>
      <c r="M1065" s="116">
        <f t="shared" si="8"/>
        <v>88</v>
      </c>
      <c r="N1065" s="6">
        <f>'Disinfection '!$B$4*60*60*24</f>
        <v>4320000</v>
      </c>
      <c r="O1065" s="6">
        <f>E1065/(Pump!$B$6*60)</f>
        <v>0.2640025331</v>
      </c>
      <c r="P1065" s="204">
        <f t="shared" si="9"/>
        <v>4469660.566</v>
      </c>
    </row>
    <row r="1066">
      <c r="A1066" s="194">
        <v>41603.0</v>
      </c>
      <c r="B1066" s="195">
        <v>0.0</v>
      </c>
      <c r="C1066" s="202">
        <f t="shared" si="2"/>
        <v>0</v>
      </c>
      <c r="D1066" s="108">
        <f t="shared" si="3"/>
        <v>0</v>
      </c>
      <c r="E1066" s="203">
        <f>IF(D1066&gt;Collectionstorage!$B$11,Collectionstorage!$B$11,D1066)</f>
        <v>0</v>
      </c>
      <c r="F1066" s="203">
        <f t="shared" si="4"/>
        <v>0</v>
      </c>
      <c r="G1066" s="203">
        <f t="shared" si="11"/>
        <v>0</v>
      </c>
      <c r="H1066" s="109">
        <f>F1066*(1000*9.81*Collectionstorage!$G$11+Collectionstorage!$G$13*Flowrate!$F$10*1000/(2*0.02)*Pump!$B$5^2+10*1000/2*Pump!$B$5^2+Filtration!$B$6*Pump!$B$5)</f>
        <v>0</v>
      </c>
      <c r="I1066" s="202">
        <f>(F1066*(1000*9.81*Collectionstorage!$G$11+Collectionstorage!$G$13*Flowrate!$F$10*1000/(2*0.02)*Pump!$B$5^2+10*1000/2*Pump!$B$5^2+Filtration!$B$6*Pump!$B$5)) / 0.72</f>
        <v>0</v>
      </c>
      <c r="J1066" s="204">
        <f t="shared" si="5"/>
        <v>0</v>
      </c>
      <c r="K1066" s="204">
        <f t="shared" si="6"/>
        <v>0</v>
      </c>
      <c r="L1066" s="204">
        <f t="shared" si="7"/>
        <v>0</v>
      </c>
      <c r="M1066" s="116">
        <f t="shared" si="8"/>
        <v>0</v>
      </c>
      <c r="N1066" s="6">
        <f>'Disinfection '!$B$4*60*60*24</f>
        <v>4320000</v>
      </c>
      <c r="O1066" s="6">
        <f>E1066/(Pump!$B$6*60)</f>
        <v>0</v>
      </c>
      <c r="P1066" s="204">
        <f t="shared" si="9"/>
        <v>4320000</v>
      </c>
    </row>
    <row r="1067">
      <c r="A1067" s="194">
        <v>41604.0</v>
      </c>
      <c r="B1067" s="195">
        <v>0.2</v>
      </c>
      <c r="C1067" s="202">
        <f t="shared" si="2"/>
        <v>0.02</v>
      </c>
      <c r="D1067" s="108">
        <f t="shared" si="3"/>
        <v>20</v>
      </c>
      <c r="E1067" s="203">
        <f>IF(D1067&gt;Collectionstorage!$B$11,Collectionstorage!$B$11,D1067)</f>
        <v>20</v>
      </c>
      <c r="F1067" s="203">
        <f t="shared" si="4"/>
        <v>0.02</v>
      </c>
      <c r="G1067" s="203">
        <f t="shared" si="11"/>
        <v>0</v>
      </c>
      <c r="H1067" s="109">
        <f>F1067*(1000*9.81*Collectionstorage!$G$11+Collectionstorage!$G$13*Flowrate!$F$10*1000/(2*0.02)*Pump!$B$5^2+10*1000/2*Pump!$B$5^2+Filtration!$B$6*Pump!$B$5)</f>
        <v>4897.98216</v>
      </c>
      <c r="I1067" s="202">
        <f>(F1067*(1000*9.81*Collectionstorage!$G$11+Collectionstorage!$G$13*Flowrate!$F$10*1000/(2*0.02)*Pump!$B$5^2+10*1000/2*Pump!$B$5^2+Filtration!$B$6*Pump!$B$5)) / 0.72</f>
        <v>6802.753001</v>
      </c>
      <c r="J1067" s="204">
        <f t="shared" si="5"/>
        <v>0.1</v>
      </c>
      <c r="K1067" s="204">
        <f t="shared" si="6"/>
        <v>200000</v>
      </c>
      <c r="L1067" s="204">
        <f t="shared" si="7"/>
        <v>0.2</v>
      </c>
      <c r="M1067" s="116">
        <f t="shared" si="8"/>
        <v>4</v>
      </c>
      <c r="N1067" s="6">
        <f>'Disinfection '!$B$4*60*60*24</f>
        <v>4320000</v>
      </c>
      <c r="O1067" s="6">
        <f>E1067/(Pump!$B$6*60)</f>
        <v>0.01200011514</v>
      </c>
      <c r="P1067" s="204">
        <f t="shared" si="9"/>
        <v>4326802.753</v>
      </c>
    </row>
    <row r="1068">
      <c r="A1068" s="194">
        <v>41605.0</v>
      </c>
      <c r="B1068" s="195">
        <v>3.6</v>
      </c>
      <c r="C1068" s="202">
        <f t="shared" si="2"/>
        <v>0.36</v>
      </c>
      <c r="D1068" s="108">
        <f t="shared" si="3"/>
        <v>360</v>
      </c>
      <c r="E1068" s="203">
        <f>IF(D1068&gt;Collectionstorage!$B$11,Collectionstorage!$B$11,D1068)</f>
        <v>360</v>
      </c>
      <c r="F1068" s="203">
        <f t="shared" si="4"/>
        <v>0.36</v>
      </c>
      <c r="G1068" s="203">
        <f t="shared" si="11"/>
        <v>0</v>
      </c>
      <c r="H1068" s="109">
        <f>F1068*(1000*9.81*Collectionstorage!$G$11+Collectionstorage!$G$13*Flowrate!$F$10*1000/(2*0.02)*Pump!$B$5^2+10*1000/2*Pump!$B$5^2+Filtration!$B$6*Pump!$B$5)</f>
        <v>88163.67889</v>
      </c>
      <c r="I1068" s="202">
        <f>(F1068*(1000*9.81*Collectionstorage!$G$11+Collectionstorage!$G$13*Flowrate!$F$10*1000/(2*0.02)*Pump!$B$5^2+10*1000/2*Pump!$B$5^2+Filtration!$B$6*Pump!$B$5)) / 0.72</f>
        <v>122449.554</v>
      </c>
      <c r="J1068" s="204">
        <f t="shared" si="5"/>
        <v>1.8</v>
      </c>
      <c r="K1068" s="204">
        <f t="shared" si="6"/>
        <v>3600000</v>
      </c>
      <c r="L1068" s="204">
        <f t="shared" si="7"/>
        <v>3.6</v>
      </c>
      <c r="M1068" s="116">
        <f t="shared" si="8"/>
        <v>72</v>
      </c>
      <c r="N1068" s="6">
        <f>'Disinfection '!$B$4*60*60*24</f>
        <v>4320000</v>
      </c>
      <c r="O1068" s="6">
        <f>E1068/(Pump!$B$6*60)</f>
        <v>0.2160020725</v>
      </c>
      <c r="P1068" s="204">
        <f t="shared" si="9"/>
        <v>4442449.554</v>
      </c>
    </row>
    <row r="1069">
      <c r="A1069" s="194">
        <v>41606.0</v>
      </c>
      <c r="B1069" s="195">
        <v>2.4</v>
      </c>
      <c r="C1069" s="202">
        <f t="shared" si="2"/>
        <v>0.24</v>
      </c>
      <c r="D1069" s="108">
        <f t="shared" si="3"/>
        <v>240</v>
      </c>
      <c r="E1069" s="203">
        <f>IF(D1069&gt;Collectionstorage!$B$11,Collectionstorage!$B$11,D1069)</f>
        <v>240</v>
      </c>
      <c r="F1069" s="203">
        <f t="shared" si="4"/>
        <v>0.24</v>
      </c>
      <c r="G1069" s="203">
        <f t="shared" si="11"/>
        <v>0</v>
      </c>
      <c r="H1069" s="109">
        <f>F1069*(1000*9.81*Collectionstorage!$G$11+Collectionstorage!$G$13*Flowrate!$F$10*1000/(2*0.02)*Pump!$B$5^2+10*1000/2*Pump!$B$5^2+Filtration!$B$6*Pump!$B$5)</f>
        <v>58775.78592</v>
      </c>
      <c r="I1069" s="202">
        <f>(F1069*(1000*9.81*Collectionstorage!$G$11+Collectionstorage!$G$13*Flowrate!$F$10*1000/(2*0.02)*Pump!$B$5^2+10*1000/2*Pump!$B$5^2+Filtration!$B$6*Pump!$B$5)) / 0.72</f>
        <v>81633.03601</v>
      </c>
      <c r="J1069" s="204">
        <f t="shared" si="5"/>
        <v>1.2</v>
      </c>
      <c r="K1069" s="204">
        <f t="shared" si="6"/>
        <v>2400000</v>
      </c>
      <c r="L1069" s="204">
        <f t="shared" si="7"/>
        <v>2.4</v>
      </c>
      <c r="M1069" s="116">
        <f t="shared" si="8"/>
        <v>48</v>
      </c>
      <c r="N1069" s="6">
        <f>'Disinfection '!$B$4*60*60*24</f>
        <v>4320000</v>
      </c>
      <c r="O1069" s="6">
        <f>E1069/(Pump!$B$6*60)</f>
        <v>0.1440013817</v>
      </c>
      <c r="P1069" s="204">
        <f t="shared" si="9"/>
        <v>4401633.036</v>
      </c>
    </row>
    <row r="1070">
      <c r="A1070" s="194">
        <v>41607.0</v>
      </c>
      <c r="B1070" s="195">
        <v>10.2</v>
      </c>
      <c r="C1070" s="202">
        <f t="shared" si="2"/>
        <v>1.02</v>
      </c>
      <c r="D1070" s="108">
        <f t="shared" si="3"/>
        <v>1020</v>
      </c>
      <c r="E1070" s="203">
        <f>IF(D1070&gt;Collectionstorage!$B$11,Collectionstorage!$B$11,D1070)</f>
        <v>1020</v>
      </c>
      <c r="F1070" s="203">
        <f t="shared" si="4"/>
        <v>1.02</v>
      </c>
      <c r="G1070" s="203">
        <f t="shared" si="11"/>
        <v>0.49</v>
      </c>
      <c r="H1070" s="109">
        <f>F1070*(1000*9.81*Collectionstorage!$G$11+Collectionstorage!$G$13*Flowrate!$F$10*1000/(2*0.02)*Pump!$B$5^2+10*1000/2*Pump!$B$5^2+Filtration!$B$6*Pump!$B$5)</f>
        <v>249797.0902</v>
      </c>
      <c r="I1070" s="202">
        <f>(F1070*(1000*9.81*Collectionstorage!$G$11+Collectionstorage!$G$13*Flowrate!$F$10*1000/(2*0.02)*Pump!$B$5^2+10*1000/2*Pump!$B$5^2+Filtration!$B$6*Pump!$B$5)) / 0.72</f>
        <v>346940.403</v>
      </c>
      <c r="J1070" s="204">
        <f t="shared" si="5"/>
        <v>5.1</v>
      </c>
      <c r="K1070" s="204">
        <f t="shared" si="6"/>
        <v>10200000</v>
      </c>
      <c r="L1070" s="204">
        <f t="shared" si="7"/>
        <v>10.2</v>
      </c>
      <c r="M1070" s="116">
        <f t="shared" si="8"/>
        <v>204</v>
      </c>
      <c r="N1070" s="6">
        <f>'Disinfection '!$B$4*60*60*24</f>
        <v>4320000</v>
      </c>
      <c r="O1070" s="6">
        <f>E1070/(Pump!$B$6*60)</f>
        <v>0.6120058721</v>
      </c>
      <c r="P1070" s="204">
        <f t="shared" si="9"/>
        <v>4666940.403</v>
      </c>
    </row>
    <row r="1071">
      <c r="A1071" s="194">
        <v>41608.0</v>
      </c>
      <c r="B1071" s="195">
        <v>26.6</v>
      </c>
      <c r="C1071" s="202">
        <f t="shared" si="2"/>
        <v>2.66</v>
      </c>
      <c r="D1071" s="108">
        <f t="shared" si="3"/>
        <v>2660</v>
      </c>
      <c r="E1071" s="203">
        <f>IF(D1071&gt;Collectionstorage!$B$11,Collectionstorage!$B$11,D1071)</f>
        <v>2500</v>
      </c>
      <c r="F1071" s="203">
        <f t="shared" si="4"/>
        <v>2.5</v>
      </c>
      <c r="G1071" s="203">
        <f t="shared" si="11"/>
        <v>2.46</v>
      </c>
      <c r="H1071" s="109">
        <f>F1071*(1000*9.81*Collectionstorage!$G$11+Collectionstorage!$G$13*Flowrate!$F$10*1000/(2*0.02)*Pump!$B$5^2+10*1000/2*Pump!$B$5^2+Filtration!$B$6*Pump!$B$5)</f>
        <v>612247.77</v>
      </c>
      <c r="I1071" s="202">
        <f>(F1071*(1000*9.81*Collectionstorage!$G$11+Collectionstorage!$G$13*Flowrate!$F$10*1000/(2*0.02)*Pump!$B$5^2+10*1000/2*Pump!$B$5^2+Filtration!$B$6*Pump!$B$5)) / 0.72</f>
        <v>850344.1251</v>
      </c>
      <c r="J1071" s="204">
        <f t="shared" si="5"/>
        <v>12.5</v>
      </c>
      <c r="K1071" s="204">
        <f t="shared" si="6"/>
        <v>25000000</v>
      </c>
      <c r="L1071" s="204">
        <f t="shared" si="7"/>
        <v>25</v>
      </c>
      <c r="M1071" s="116">
        <f t="shared" si="8"/>
        <v>500</v>
      </c>
      <c r="N1071" s="6">
        <f>'Disinfection '!$B$4*60*60*24</f>
        <v>4320000</v>
      </c>
      <c r="O1071" s="6">
        <f>E1071/(Pump!$B$6*60)</f>
        <v>1.500014392</v>
      </c>
      <c r="P1071" s="204">
        <f t="shared" si="9"/>
        <v>5170344.125</v>
      </c>
    </row>
    <row r="1072">
      <c r="A1072" s="194">
        <v>41609.0</v>
      </c>
      <c r="B1072" s="195">
        <v>5.4</v>
      </c>
      <c r="C1072" s="202">
        <f t="shared" si="2"/>
        <v>0.54</v>
      </c>
      <c r="D1072" s="108">
        <f t="shared" si="3"/>
        <v>540</v>
      </c>
      <c r="E1072" s="203">
        <f>IF(D1072&gt;Collectionstorage!$B$11,Collectionstorage!$B$11,D1072)</f>
        <v>540</v>
      </c>
      <c r="F1072" s="203">
        <f t="shared" si="4"/>
        <v>0.54</v>
      </c>
      <c r="G1072" s="203">
        <f t="shared" si="11"/>
        <v>2.47</v>
      </c>
      <c r="H1072" s="109">
        <f>F1072*(1000*9.81*Collectionstorage!$G$11+Collectionstorage!$G$13*Flowrate!$F$10*1000/(2*0.02)*Pump!$B$5^2+10*1000/2*Pump!$B$5^2+Filtration!$B$6*Pump!$B$5)</f>
        <v>132245.5183</v>
      </c>
      <c r="I1072" s="202">
        <f>(F1072*(1000*9.81*Collectionstorage!$G$11+Collectionstorage!$G$13*Flowrate!$F$10*1000/(2*0.02)*Pump!$B$5^2+10*1000/2*Pump!$B$5^2+Filtration!$B$6*Pump!$B$5)) / 0.72</f>
        <v>183674.331</v>
      </c>
      <c r="J1072" s="204">
        <f t="shared" si="5"/>
        <v>2.7</v>
      </c>
      <c r="K1072" s="204">
        <f t="shared" si="6"/>
        <v>5400000</v>
      </c>
      <c r="L1072" s="204">
        <f t="shared" si="7"/>
        <v>5.4</v>
      </c>
      <c r="M1072" s="116">
        <f t="shared" si="8"/>
        <v>108</v>
      </c>
      <c r="N1072" s="6">
        <f>'Disinfection '!$B$4*60*60*24</f>
        <v>4320000</v>
      </c>
      <c r="O1072" s="6">
        <f>E1072/(Pump!$B$6*60)</f>
        <v>0.3240031088</v>
      </c>
      <c r="P1072" s="204">
        <f t="shared" si="9"/>
        <v>4503674.331</v>
      </c>
    </row>
    <row r="1073">
      <c r="A1073" s="194">
        <v>41610.0</v>
      </c>
      <c r="B1073" s="195">
        <v>0.0</v>
      </c>
      <c r="C1073" s="202">
        <f t="shared" si="2"/>
        <v>0</v>
      </c>
      <c r="D1073" s="108">
        <f t="shared" si="3"/>
        <v>0</v>
      </c>
      <c r="E1073" s="203">
        <f>IF(D1073&gt;Collectionstorage!$B$11,Collectionstorage!$B$11,D1073)</f>
        <v>0</v>
      </c>
      <c r="F1073" s="203">
        <f t="shared" si="4"/>
        <v>0</v>
      </c>
      <c r="G1073" s="203">
        <f t="shared" si="11"/>
        <v>1.94</v>
      </c>
      <c r="H1073" s="109">
        <f>F1073*(1000*9.81*Collectionstorage!$G$11+Collectionstorage!$G$13*Flowrate!$F$10*1000/(2*0.02)*Pump!$B$5^2+10*1000/2*Pump!$B$5^2+Filtration!$B$6*Pump!$B$5)</f>
        <v>0</v>
      </c>
      <c r="I1073" s="202">
        <f>(F1073*(1000*9.81*Collectionstorage!$G$11+Collectionstorage!$G$13*Flowrate!$F$10*1000/(2*0.02)*Pump!$B$5^2+10*1000/2*Pump!$B$5^2+Filtration!$B$6*Pump!$B$5)) / 0.72</f>
        <v>0</v>
      </c>
      <c r="J1073" s="204">
        <f t="shared" si="5"/>
        <v>0</v>
      </c>
      <c r="K1073" s="204">
        <f t="shared" si="6"/>
        <v>0</v>
      </c>
      <c r="L1073" s="204">
        <f t="shared" si="7"/>
        <v>0</v>
      </c>
      <c r="M1073" s="116">
        <f t="shared" si="8"/>
        <v>0</v>
      </c>
      <c r="N1073" s="6">
        <f>'Disinfection '!$B$4*60*60*24</f>
        <v>4320000</v>
      </c>
      <c r="O1073" s="6">
        <f>E1073/(Pump!$B$6*60)</f>
        <v>0</v>
      </c>
      <c r="P1073" s="204">
        <f t="shared" si="9"/>
        <v>4320000</v>
      </c>
    </row>
    <row r="1074">
      <c r="A1074" s="194">
        <v>41611.0</v>
      </c>
      <c r="B1074" s="195">
        <v>0.0</v>
      </c>
      <c r="C1074" s="202">
        <f t="shared" si="2"/>
        <v>0</v>
      </c>
      <c r="D1074" s="108">
        <f t="shared" si="3"/>
        <v>0</v>
      </c>
      <c r="E1074" s="203">
        <f>IF(D1074&gt;Collectionstorage!$B$11,Collectionstorage!$B$11,D1074)</f>
        <v>0</v>
      </c>
      <c r="F1074" s="203">
        <f t="shared" si="4"/>
        <v>0</v>
      </c>
      <c r="G1074" s="203">
        <f t="shared" si="11"/>
        <v>1.41</v>
      </c>
      <c r="H1074" s="109">
        <f>F1074*(1000*9.81*Collectionstorage!$G$11+Collectionstorage!$G$13*Flowrate!$F$10*1000/(2*0.02)*Pump!$B$5^2+10*1000/2*Pump!$B$5^2+Filtration!$B$6*Pump!$B$5)</f>
        <v>0</v>
      </c>
      <c r="I1074" s="202">
        <f>(F1074*(1000*9.81*Collectionstorage!$G$11+Collectionstorage!$G$13*Flowrate!$F$10*1000/(2*0.02)*Pump!$B$5^2+10*1000/2*Pump!$B$5^2+Filtration!$B$6*Pump!$B$5)) / 0.72</f>
        <v>0</v>
      </c>
      <c r="J1074" s="204">
        <f t="shared" si="5"/>
        <v>0</v>
      </c>
      <c r="K1074" s="204">
        <f t="shared" si="6"/>
        <v>0</v>
      </c>
      <c r="L1074" s="204">
        <f t="shared" si="7"/>
        <v>0</v>
      </c>
      <c r="M1074" s="116">
        <f t="shared" si="8"/>
        <v>0</v>
      </c>
      <c r="N1074" s="6">
        <f>'Disinfection '!$B$4*60*60*24</f>
        <v>4320000</v>
      </c>
      <c r="O1074" s="6">
        <f>E1074/(Pump!$B$6*60)</f>
        <v>0</v>
      </c>
      <c r="P1074" s="204">
        <f t="shared" si="9"/>
        <v>4320000</v>
      </c>
    </row>
    <row r="1075">
      <c r="A1075" s="194">
        <v>41612.0</v>
      </c>
      <c r="B1075" s="195">
        <v>0.0</v>
      </c>
      <c r="C1075" s="202">
        <f t="shared" si="2"/>
        <v>0</v>
      </c>
      <c r="D1075" s="108">
        <f t="shared" si="3"/>
        <v>0</v>
      </c>
      <c r="E1075" s="203">
        <f>IF(D1075&gt;Collectionstorage!$B$11,Collectionstorage!$B$11,D1075)</f>
        <v>0</v>
      </c>
      <c r="F1075" s="203">
        <f t="shared" si="4"/>
        <v>0</v>
      </c>
      <c r="G1075" s="203">
        <f t="shared" si="11"/>
        <v>0.88</v>
      </c>
      <c r="H1075" s="109">
        <f>F1075*(1000*9.81*Collectionstorage!$G$11+Collectionstorage!$G$13*Flowrate!$F$10*1000/(2*0.02)*Pump!$B$5^2+10*1000/2*Pump!$B$5^2+Filtration!$B$6*Pump!$B$5)</f>
        <v>0</v>
      </c>
      <c r="I1075" s="202">
        <f>(F1075*(1000*9.81*Collectionstorage!$G$11+Collectionstorage!$G$13*Flowrate!$F$10*1000/(2*0.02)*Pump!$B$5^2+10*1000/2*Pump!$B$5^2+Filtration!$B$6*Pump!$B$5)) / 0.72</f>
        <v>0</v>
      </c>
      <c r="J1075" s="204">
        <f t="shared" si="5"/>
        <v>0</v>
      </c>
      <c r="K1075" s="204">
        <f t="shared" si="6"/>
        <v>0</v>
      </c>
      <c r="L1075" s="204">
        <f t="shared" si="7"/>
        <v>0</v>
      </c>
      <c r="M1075" s="116">
        <f t="shared" si="8"/>
        <v>0</v>
      </c>
      <c r="N1075" s="6">
        <f>'Disinfection '!$B$4*60*60*24</f>
        <v>4320000</v>
      </c>
      <c r="O1075" s="6">
        <f>E1075/(Pump!$B$6*60)</f>
        <v>0</v>
      </c>
      <c r="P1075" s="204">
        <f t="shared" si="9"/>
        <v>4320000</v>
      </c>
    </row>
    <row r="1076">
      <c r="A1076" s="194">
        <v>41613.0</v>
      </c>
      <c r="B1076" s="195">
        <v>0.0</v>
      </c>
      <c r="C1076" s="202">
        <f t="shared" si="2"/>
        <v>0</v>
      </c>
      <c r="D1076" s="108">
        <f t="shared" si="3"/>
        <v>0</v>
      </c>
      <c r="E1076" s="203">
        <f>IF(D1076&gt;Collectionstorage!$B$11,Collectionstorage!$B$11,D1076)</f>
        <v>0</v>
      </c>
      <c r="F1076" s="203">
        <f t="shared" si="4"/>
        <v>0</v>
      </c>
      <c r="G1076" s="203">
        <f t="shared" si="11"/>
        <v>0.35</v>
      </c>
      <c r="H1076" s="109">
        <f>F1076*(1000*9.81*Collectionstorage!$G$11+Collectionstorage!$G$13*Flowrate!$F$10*1000/(2*0.02)*Pump!$B$5^2+10*1000/2*Pump!$B$5^2+Filtration!$B$6*Pump!$B$5)</f>
        <v>0</v>
      </c>
      <c r="I1076" s="202">
        <f>(F1076*(1000*9.81*Collectionstorage!$G$11+Collectionstorage!$G$13*Flowrate!$F$10*1000/(2*0.02)*Pump!$B$5^2+10*1000/2*Pump!$B$5^2+Filtration!$B$6*Pump!$B$5)) / 0.72</f>
        <v>0</v>
      </c>
      <c r="J1076" s="204">
        <f t="shared" si="5"/>
        <v>0</v>
      </c>
      <c r="K1076" s="204">
        <f t="shared" si="6"/>
        <v>0</v>
      </c>
      <c r="L1076" s="204">
        <f t="shared" si="7"/>
        <v>0</v>
      </c>
      <c r="M1076" s="116">
        <f t="shared" si="8"/>
        <v>0</v>
      </c>
      <c r="N1076" s="6">
        <f>'Disinfection '!$B$4*60*60*24</f>
        <v>4320000</v>
      </c>
      <c r="O1076" s="6">
        <f>E1076/(Pump!$B$6*60)</f>
        <v>0</v>
      </c>
      <c r="P1076" s="204">
        <f t="shared" si="9"/>
        <v>4320000</v>
      </c>
    </row>
    <row r="1077">
      <c r="A1077" s="194">
        <v>41614.0</v>
      </c>
      <c r="B1077" s="195">
        <v>0.0</v>
      </c>
      <c r="C1077" s="202">
        <f t="shared" si="2"/>
        <v>0</v>
      </c>
      <c r="D1077" s="108">
        <f t="shared" si="3"/>
        <v>0</v>
      </c>
      <c r="E1077" s="203">
        <f>IF(D1077&gt;Collectionstorage!$B$11,Collectionstorage!$B$11,D1077)</f>
        <v>0</v>
      </c>
      <c r="F1077" s="203">
        <f t="shared" si="4"/>
        <v>0</v>
      </c>
      <c r="G1077" s="203">
        <f t="shared" si="11"/>
        <v>0</v>
      </c>
      <c r="H1077" s="109">
        <f>F1077*(1000*9.81*Collectionstorage!$G$11+Collectionstorage!$G$13*Flowrate!$F$10*1000/(2*0.02)*Pump!$B$5^2+10*1000/2*Pump!$B$5^2+Filtration!$B$6*Pump!$B$5)</f>
        <v>0</v>
      </c>
      <c r="I1077" s="202">
        <f>(F1077*(1000*9.81*Collectionstorage!$G$11+Collectionstorage!$G$13*Flowrate!$F$10*1000/(2*0.02)*Pump!$B$5^2+10*1000/2*Pump!$B$5^2+Filtration!$B$6*Pump!$B$5)) / 0.72</f>
        <v>0</v>
      </c>
      <c r="J1077" s="204">
        <f t="shared" si="5"/>
        <v>0</v>
      </c>
      <c r="K1077" s="204">
        <f t="shared" si="6"/>
        <v>0</v>
      </c>
      <c r="L1077" s="204">
        <f t="shared" si="7"/>
        <v>0</v>
      </c>
      <c r="M1077" s="116">
        <f t="shared" si="8"/>
        <v>0</v>
      </c>
      <c r="N1077" s="6">
        <f>'Disinfection '!$B$4*60*60*24</f>
        <v>4320000</v>
      </c>
      <c r="O1077" s="6">
        <f>E1077/(Pump!$B$6*60)</f>
        <v>0</v>
      </c>
      <c r="P1077" s="204">
        <f t="shared" si="9"/>
        <v>4320000</v>
      </c>
    </row>
    <row r="1078">
      <c r="A1078" s="194">
        <v>41615.0</v>
      </c>
      <c r="B1078" s="195">
        <v>0.0</v>
      </c>
      <c r="C1078" s="202">
        <f t="shared" si="2"/>
        <v>0</v>
      </c>
      <c r="D1078" s="108">
        <f t="shared" si="3"/>
        <v>0</v>
      </c>
      <c r="E1078" s="203">
        <f>IF(D1078&gt;Collectionstorage!$B$11,Collectionstorage!$B$11,D1078)</f>
        <v>0</v>
      </c>
      <c r="F1078" s="203">
        <f t="shared" si="4"/>
        <v>0</v>
      </c>
      <c r="G1078" s="203">
        <f t="shared" si="11"/>
        <v>0</v>
      </c>
      <c r="H1078" s="109">
        <f>F1078*(1000*9.81*Collectionstorage!$G$11+Collectionstorage!$G$13*Flowrate!$F$10*1000/(2*0.02)*Pump!$B$5^2+10*1000/2*Pump!$B$5^2+Filtration!$B$6*Pump!$B$5)</f>
        <v>0</v>
      </c>
      <c r="I1078" s="202">
        <f>(F1078*(1000*9.81*Collectionstorage!$G$11+Collectionstorage!$G$13*Flowrate!$F$10*1000/(2*0.02)*Pump!$B$5^2+10*1000/2*Pump!$B$5^2+Filtration!$B$6*Pump!$B$5)) / 0.72</f>
        <v>0</v>
      </c>
      <c r="J1078" s="204">
        <f t="shared" si="5"/>
        <v>0</v>
      </c>
      <c r="K1078" s="204">
        <f t="shared" si="6"/>
        <v>0</v>
      </c>
      <c r="L1078" s="204">
        <f t="shared" si="7"/>
        <v>0</v>
      </c>
      <c r="M1078" s="116">
        <f t="shared" si="8"/>
        <v>0</v>
      </c>
      <c r="N1078" s="6">
        <f>'Disinfection '!$B$4*60*60*24</f>
        <v>4320000</v>
      </c>
      <c r="O1078" s="6">
        <f>E1078/(Pump!$B$6*60)</f>
        <v>0</v>
      </c>
      <c r="P1078" s="204">
        <f t="shared" si="9"/>
        <v>4320000</v>
      </c>
    </row>
    <row r="1079">
      <c r="A1079" s="194">
        <v>41616.0</v>
      </c>
      <c r="B1079" s="195">
        <v>0.0</v>
      </c>
      <c r="C1079" s="202">
        <f t="shared" si="2"/>
        <v>0</v>
      </c>
      <c r="D1079" s="108">
        <f t="shared" si="3"/>
        <v>0</v>
      </c>
      <c r="E1079" s="203">
        <f>IF(D1079&gt;Collectionstorage!$B$11,Collectionstorage!$B$11,D1079)</f>
        <v>0</v>
      </c>
      <c r="F1079" s="203">
        <f t="shared" si="4"/>
        <v>0</v>
      </c>
      <c r="G1079" s="203">
        <f t="shared" si="11"/>
        <v>0</v>
      </c>
      <c r="H1079" s="109">
        <f>F1079*(1000*9.81*Collectionstorage!$G$11+Collectionstorage!$G$13*Flowrate!$F$10*1000/(2*0.02)*Pump!$B$5^2+10*1000/2*Pump!$B$5^2+Filtration!$B$6*Pump!$B$5)</f>
        <v>0</v>
      </c>
      <c r="I1079" s="202">
        <f>(F1079*(1000*9.81*Collectionstorage!$G$11+Collectionstorage!$G$13*Flowrate!$F$10*1000/(2*0.02)*Pump!$B$5^2+10*1000/2*Pump!$B$5^2+Filtration!$B$6*Pump!$B$5)) / 0.72</f>
        <v>0</v>
      </c>
      <c r="J1079" s="204">
        <f t="shared" si="5"/>
        <v>0</v>
      </c>
      <c r="K1079" s="204">
        <f t="shared" si="6"/>
        <v>0</v>
      </c>
      <c r="L1079" s="204">
        <f t="shared" si="7"/>
        <v>0</v>
      </c>
      <c r="M1079" s="116">
        <f t="shared" si="8"/>
        <v>0</v>
      </c>
      <c r="N1079" s="6">
        <f>'Disinfection '!$B$4*60*60*24</f>
        <v>4320000</v>
      </c>
      <c r="O1079" s="6">
        <f>E1079/(Pump!$B$6*60)</f>
        <v>0</v>
      </c>
      <c r="P1079" s="204">
        <f t="shared" si="9"/>
        <v>4320000</v>
      </c>
    </row>
    <row r="1080">
      <c r="A1080" s="194">
        <v>41617.0</v>
      </c>
      <c r="B1080" s="195">
        <v>0.0</v>
      </c>
      <c r="C1080" s="202">
        <f t="shared" si="2"/>
        <v>0</v>
      </c>
      <c r="D1080" s="108">
        <f t="shared" si="3"/>
        <v>0</v>
      </c>
      <c r="E1080" s="203">
        <f>IF(D1080&gt;Collectionstorage!$B$11,Collectionstorage!$B$11,D1080)</f>
        <v>0</v>
      </c>
      <c r="F1080" s="203">
        <f t="shared" si="4"/>
        <v>0</v>
      </c>
      <c r="G1080" s="203">
        <f t="shared" si="11"/>
        <v>0</v>
      </c>
      <c r="H1080" s="109">
        <f>F1080*(1000*9.81*Collectionstorage!$G$11+Collectionstorage!$G$13*Flowrate!$F$10*1000/(2*0.02)*Pump!$B$5^2+10*1000/2*Pump!$B$5^2+Filtration!$B$6*Pump!$B$5)</f>
        <v>0</v>
      </c>
      <c r="I1080" s="202">
        <f>(F1080*(1000*9.81*Collectionstorage!$G$11+Collectionstorage!$G$13*Flowrate!$F$10*1000/(2*0.02)*Pump!$B$5^2+10*1000/2*Pump!$B$5^2+Filtration!$B$6*Pump!$B$5)) / 0.72</f>
        <v>0</v>
      </c>
      <c r="J1080" s="204">
        <f t="shared" si="5"/>
        <v>0</v>
      </c>
      <c r="K1080" s="204">
        <f t="shared" si="6"/>
        <v>0</v>
      </c>
      <c r="L1080" s="204">
        <f t="shared" si="7"/>
        <v>0</v>
      </c>
      <c r="M1080" s="116">
        <f t="shared" si="8"/>
        <v>0</v>
      </c>
      <c r="N1080" s="6">
        <f>'Disinfection '!$B$4*60*60*24</f>
        <v>4320000</v>
      </c>
      <c r="O1080" s="6">
        <f>E1080/(Pump!$B$6*60)</f>
        <v>0</v>
      </c>
      <c r="P1080" s="204">
        <f t="shared" si="9"/>
        <v>4320000</v>
      </c>
    </row>
    <row r="1081">
      <c r="A1081" s="194">
        <v>41618.0</v>
      </c>
      <c r="B1081" s="195">
        <v>0.0</v>
      </c>
      <c r="C1081" s="202">
        <f t="shared" si="2"/>
        <v>0</v>
      </c>
      <c r="D1081" s="108">
        <f t="shared" si="3"/>
        <v>0</v>
      </c>
      <c r="E1081" s="203">
        <f>IF(D1081&gt;Collectionstorage!$B$11,Collectionstorage!$B$11,D1081)</f>
        <v>0</v>
      </c>
      <c r="F1081" s="203">
        <f t="shared" si="4"/>
        <v>0</v>
      </c>
      <c r="G1081" s="203">
        <f t="shared" si="11"/>
        <v>0</v>
      </c>
      <c r="H1081" s="109">
        <f>F1081*(1000*9.81*Collectionstorage!$G$11+Collectionstorage!$G$13*Flowrate!$F$10*1000/(2*0.02)*Pump!$B$5^2+10*1000/2*Pump!$B$5^2+Filtration!$B$6*Pump!$B$5)</f>
        <v>0</v>
      </c>
      <c r="I1081" s="202">
        <f>(F1081*(1000*9.81*Collectionstorage!$G$11+Collectionstorage!$G$13*Flowrate!$F$10*1000/(2*0.02)*Pump!$B$5^2+10*1000/2*Pump!$B$5^2+Filtration!$B$6*Pump!$B$5)) / 0.72</f>
        <v>0</v>
      </c>
      <c r="J1081" s="204">
        <f t="shared" si="5"/>
        <v>0</v>
      </c>
      <c r="K1081" s="204">
        <f t="shared" si="6"/>
        <v>0</v>
      </c>
      <c r="L1081" s="204">
        <f t="shared" si="7"/>
        <v>0</v>
      </c>
      <c r="M1081" s="116">
        <f t="shared" si="8"/>
        <v>0</v>
      </c>
      <c r="N1081" s="6">
        <f>'Disinfection '!$B$4*60*60*24</f>
        <v>4320000</v>
      </c>
      <c r="O1081" s="6">
        <f>E1081/(Pump!$B$6*60)</f>
        <v>0</v>
      </c>
      <c r="P1081" s="204">
        <f t="shared" si="9"/>
        <v>4320000</v>
      </c>
    </row>
    <row r="1082">
      <c r="A1082" s="194">
        <v>41619.0</v>
      </c>
      <c r="B1082" s="195">
        <v>3.2</v>
      </c>
      <c r="C1082" s="202">
        <f t="shared" si="2"/>
        <v>0.32</v>
      </c>
      <c r="D1082" s="108">
        <f t="shared" si="3"/>
        <v>320</v>
      </c>
      <c r="E1082" s="203">
        <f>IF(D1082&gt;Collectionstorage!$B$11,Collectionstorage!$B$11,D1082)</f>
        <v>320</v>
      </c>
      <c r="F1082" s="203">
        <f t="shared" si="4"/>
        <v>0.32</v>
      </c>
      <c r="G1082" s="203">
        <f t="shared" si="11"/>
        <v>0</v>
      </c>
      <c r="H1082" s="109">
        <f>F1082*(1000*9.81*Collectionstorage!$G$11+Collectionstorage!$G$13*Flowrate!$F$10*1000/(2*0.02)*Pump!$B$5^2+10*1000/2*Pump!$B$5^2+Filtration!$B$6*Pump!$B$5)</f>
        <v>78367.71457</v>
      </c>
      <c r="I1082" s="202">
        <f>(F1082*(1000*9.81*Collectionstorage!$G$11+Collectionstorage!$G$13*Flowrate!$F$10*1000/(2*0.02)*Pump!$B$5^2+10*1000/2*Pump!$B$5^2+Filtration!$B$6*Pump!$B$5)) / 0.72</f>
        <v>108844.048</v>
      </c>
      <c r="J1082" s="204">
        <f t="shared" si="5"/>
        <v>1.6</v>
      </c>
      <c r="K1082" s="204">
        <f t="shared" si="6"/>
        <v>3200000</v>
      </c>
      <c r="L1082" s="204">
        <f t="shared" si="7"/>
        <v>3.2</v>
      </c>
      <c r="M1082" s="116">
        <f t="shared" si="8"/>
        <v>64</v>
      </c>
      <c r="N1082" s="6">
        <f>'Disinfection '!$B$4*60*60*24</f>
        <v>4320000</v>
      </c>
      <c r="O1082" s="6">
        <f>E1082/(Pump!$B$6*60)</f>
        <v>0.1920018422</v>
      </c>
      <c r="P1082" s="204">
        <f t="shared" si="9"/>
        <v>4428844.048</v>
      </c>
    </row>
    <row r="1083">
      <c r="A1083" s="194">
        <v>41620.0</v>
      </c>
      <c r="B1083" s="195">
        <v>1.8</v>
      </c>
      <c r="C1083" s="202">
        <f t="shared" si="2"/>
        <v>0.18</v>
      </c>
      <c r="D1083" s="108">
        <f t="shared" si="3"/>
        <v>180</v>
      </c>
      <c r="E1083" s="203">
        <f>IF(D1083&gt;Collectionstorage!$B$11,Collectionstorage!$B$11,D1083)</f>
        <v>180</v>
      </c>
      <c r="F1083" s="203">
        <f t="shared" si="4"/>
        <v>0.18</v>
      </c>
      <c r="G1083" s="203">
        <f t="shared" si="11"/>
        <v>0</v>
      </c>
      <c r="H1083" s="109">
        <f>F1083*(1000*9.81*Collectionstorage!$G$11+Collectionstorage!$G$13*Flowrate!$F$10*1000/(2*0.02)*Pump!$B$5^2+10*1000/2*Pump!$B$5^2+Filtration!$B$6*Pump!$B$5)</f>
        <v>44081.83944</v>
      </c>
      <c r="I1083" s="202">
        <f>(F1083*(1000*9.81*Collectionstorage!$G$11+Collectionstorage!$G$13*Flowrate!$F$10*1000/(2*0.02)*Pump!$B$5^2+10*1000/2*Pump!$B$5^2+Filtration!$B$6*Pump!$B$5)) / 0.72</f>
        <v>61224.777</v>
      </c>
      <c r="J1083" s="204">
        <f t="shared" si="5"/>
        <v>0.9</v>
      </c>
      <c r="K1083" s="204">
        <f t="shared" si="6"/>
        <v>1800000</v>
      </c>
      <c r="L1083" s="204">
        <f t="shared" si="7"/>
        <v>1.8</v>
      </c>
      <c r="M1083" s="116">
        <f t="shared" si="8"/>
        <v>36</v>
      </c>
      <c r="N1083" s="6">
        <f>'Disinfection '!$B$4*60*60*24</f>
        <v>4320000</v>
      </c>
      <c r="O1083" s="6">
        <f>E1083/(Pump!$B$6*60)</f>
        <v>0.1080010363</v>
      </c>
      <c r="P1083" s="204">
        <f t="shared" si="9"/>
        <v>4381224.777</v>
      </c>
    </row>
    <row r="1084">
      <c r="A1084" s="194">
        <v>41621.0</v>
      </c>
      <c r="B1084" s="195">
        <v>10.4</v>
      </c>
      <c r="C1084" s="202">
        <f t="shared" si="2"/>
        <v>1.04</v>
      </c>
      <c r="D1084" s="108">
        <f t="shared" si="3"/>
        <v>1040</v>
      </c>
      <c r="E1084" s="203">
        <f>IF(D1084&gt;Collectionstorage!$B$11,Collectionstorage!$B$11,D1084)</f>
        <v>1040</v>
      </c>
      <c r="F1084" s="203">
        <f t="shared" si="4"/>
        <v>1.04</v>
      </c>
      <c r="G1084" s="203">
        <f t="shared" si="11"/>
        <v>0.51</v>
      </c>
      <c r="H1084" s="109">
        <f>F1084*(1000*9.81*Collectionstorage!$G$11+Collectionstorage!$G$13*Flowrate!$F$10*1000/(2*0.02)*Pump!$B$5^2+10*1000/2*Pump!$B$5^2+Filtration!$B$6*Pump!$B$5)</f>
        <v>254695.0723</v>
      </c>
      <c r="I1084" s="202">
        <f>(F1084*(1000*9.81*Collectionstorage!$G$11+Collectionstorage!$G$13*Flowrate!$F$10*1000/(2*0.02)*Pump!$B$5^2+10*1000/2*Pump!$B$5^2+Filtration!$B$6*Pump!$B$5)) / 0.72</f>
        <v>353743.156</v>
      </c>
      <c r="J1084" s="204">
        <f t="shared" si="5"/>
        <v>5.2</v>
      </c>
      <c r="K1084" s="204">
        <f t="shared" si="6"/>
        <v>10400000</v>
      </c>
      <c r="L1084" s="204">
        <f t="shared" si="7"/>
        <v>10.4</v>
      </c>
      <c r="M1084" s="116">
        <f t="shared" si="8"/>
        <v>208</v>
      </c>
      <c r="N1084" s="6">
        <f>'Disinfection '!$B$4*60*60*24</f>
        <v>4320000</v>
      </c>
      <c r="O1084" s="6">
        <f>E1084/(Pump!$B$6*60)</f>
        <v>0.6240059873</v>
      </c>
      <c r="P1084" s="204">
        <f t="shared" si="9"/>
        <v>4673743.156</v>
      </c>
    </row>
    <row r="1085">
      <c r="A1085" s="194">
        <v>41622.0</v>
      </c>
      <c r="B1085" s="195">
        <v>26.0</v>
      </c>
      <c r="C1085" s="202">
        <f t="shared" si="2"/>
        <v>2.6</v>
      </c>
      <c r="D1085" s="108">
        <f t="shared" si="3"/>
        <v>2600</v>
      </c>
      <c r="E1085" s="203">
        <f>IF(D1085&gt;Collectionstorage!$B$11,Collectionstorage!$B$11,D1085)</f>
        <v>2500</v>
      </c>
      <c r="F1085" s="203">
        <f t="shared" si="4"/>
        <v>2.5</v>
      </c>
      <c r="G1085" s="203">
        <f t="shared" si="11"/>
        <v>2.48</v>
      </c>
      <c r="H1085" s="109">
        <f>F1085*(1000*9.81*Collectionstorage!$G$11+Collectionstorage!$G$13*Flowrate!$F$10*1000/(2*0.02)*Pump!$B$5^2+10*1000/2*Pump!$B$5^2+Filtration!$B$6*Pump!$B$5)</f>
        <v>612247.77</v>
      </c>
      <c r="I1085" s="202">
        <f>(F1085*(1000*9.81*Collectionstorage!$G$11+Collectionstorage!$G$13*Flowrate!$F$10*1000/(2*0.02)*Pump!$B$5^2+10*1000/2*Pump!$B$5^2+Filtration!$B$6*Pump!$B$5)) / 0.72</f>
        <v>850344.1251</v>
      </c>
      <c r="J1085" s="204">
        <f t="shared" si="5"/>
        <v>12.5</v>
      </c>
      <c r="K1085" s="204">
        <f t="shared" si="6"/>
        <v>25000000</v>
      </c>
      <c r="L1085" s="204">
        <f t="shared" si="7"/>
        <v>25</v>
      </c>
      <c r="M1085" s="116">
        <f t="shared" si="8"/>
        <v>500</v>
      </c>
      <c r="N1085" s="6">
        <f>'Disinfection '!$B$4*60*60*24</f>
        <v>4320000</v>
      </c>
      <c r="O1085" s="6">
        <f>E1085/(Pump!$B$6*60)</f>
        <v>1.500014392</v>
      </c>
      <c r="P1085" s="204">
        <f t="shared" si="9"/>
        <v>5170344.125</v>
      </c>
    </row>
    <row r="1086">
      <c r="A1086" s="194">
        <v>41623.0</v>
      </c>
      <c r="B1086" s="195">
        <v>0.8</v>
      </c>
      <c r="C1086" s="202">
        <f t="shared" si="2"/>
        <v>0.08</v>
      </c>
      <c r="D1086" s="108">
        <f t="shared" si="3"/>
        <v>80</v>
      </c>
      <c r="E1086" s="203">
        <f>IF(D1086&gt;Collectionstorage!$B$11,Collectionstorage!$B$11,D1086)</f>
        <v>80</v>
      </c>
      <c r="F1086" s="203">
        <f t="shared" si="4"/>
        <v>0.08</v>
      </c>
      <c r="G1086" s="203">
        <f t="shared" si="11"/>
        <v>2.03</v>
      </c>
      <c r="H1086" s="109">
        <f>F1086*(1000*9.81*Collectionstorage!$G$11+Collectionstorage!$G$13*Flowrate!$F$10*1000/(2*0.02)*Pump!$B$5^2+10*1000/2*Pump!$B$5^2+Filtration!$B$6*Pump!$B$5)</f>
        <v>19591.92864</v>
      </c>
      <c r="I1086" s="202">
        <f>(F1086*(1000*9.81*Collectionstorage!$G$11+Collectionstorage!$G$13*Flowrate!$F$10*1000/(2*0.02)*Pump!$B$5^2+10*1000/2*Pump!$B$5^2+Filtration!$B$6*Pump!$B$5)) / 0.72</f>
        <v>27211.012</v>
      </c>
      <c r="J1086" s="204">
        <f t="shared" si="5"/>
        <v>0.4</v>
      </c>
      <c r="K1086" s="204">
        <f t="shared" si="6"/>
        <v>800000</v>
      </c>
      <c r="L1086" s="204">
        <f t="shared" si="7"/>
        <v>0.8</v>
      </c>
      <c r="M1086" s="116">
        <f t="shared" si="8"/>
        <v>16</v>
      </c>
      <c r="N1086" s="6">
        <f>'Disinfection '!$B$4*60*60*24</f>
        <v>4320000</v>
      </c>
      <c r="O1086" s="6">
        <f>E1086/(Pump!$B$6*60)</f>
        <v>0.04800046056</v>
      </c>
      <c r="P1086" s="204">
        <f t="shared" si="9"/>
        <v>4347211.012</v>
      </c>
    </row>
    <row r="1087">
      <c r="A1087" s="194">
        <v>41624.0</v>
      </c>
      <c r="B1087" s="195">
        <v>11.8</v>
      </c>
      <c r="C1087" s="202">
        <f t="shared" si="2"/>
        <v>1.18</v>
      </c>
      <c r="D1087" s="108">
        <f t="shared" si="3"/>
        <v>1180</v>
      </c>
      <c r="E1087" s="203">
        <f>IF(D1087&gt;Collectionstorage!$B$11,Collectionstorage!$B$11,D1087)</f>
        <v>1180</v>
      </c>
      <c r="F1087" s="203">
        <f t="shared" si="4"/>
        <v>1.18</v>
      </c>
      <c r="G1087" s="203">
        <f t="shared" si="11"/>
        <v>2.68</v>
      </c>
      <c r="H1087" s="109">
        <f>F1087*(1000*9.81*Collectionstorage!$G$11+Collectionstorage!$G$13*Flowrate!$F$10*1000/(2*0.02)*Pump!$B$5^2+10*1000/2*Pump!$B$5^2+Filtration!$B$6*Pump!$B$5)</f>
        <v>288980.9475</v>
      </c>
      <c r="I1087" s="202">
        <f>(F1087*(1000*9.81*Collectionstorage!$G$11+Collectionstorage!$G$13*Flowrate!$F$10*1000/(2*0.02)*Pump!$B$5^2+10*1000/2*Pump!$B$5^2+Filtration!$B$6*Pump!$B$5)) / 0.72</f>
        <v>401362.427</v>
      </c>
      <c r="J1087" s="204">
        <f t="shared" si="5"/>
        <v>5.9</v>
      </c>
      <c r="K1087" s="204">
        <f t="shared" si="6"/>
        <v>11800000</v>
      </c>
      <c r="L1087" s="204">
        <f t="shared" si="7"/>
        <v>11.8</v>
      </c>
      <c r="M1087" s="116">
        <f t="shared" si="8"/>
        <v>236</v>
      </c>
      <c r="N1087" s="6">
        <f>'Disinfection '!$B$4*60*60*24</f>
        <v>4320000</v>
      </c>
      <c r="O1087" s="6">
        <f>E1087/(Pump!$B$6*60)</f>
        <v>0.7080067932</v>
      </c>
      <c r="P1087" s="204">
        <f t="shared" si="9"/>
        <v>4721362.427</v>
      </c>
    </row>
    <row r="1088">
      <c r="A1088" s="194">
        <v>41625.0</v>
      </c>
      <c r="B1088" s="195">
        <v>4.6</v>
      </c>
      <c r="C1088" s="202">
        <f t="shared" si="2"/>
        <v>0.46</v>
      </c>
      <c r="D1088" s="108">
        <f t="shared" si="3"/>
        <v>460</v>
      </c>
      <c r="E1088" s="203">
        <f>IF(D1088&gt;Collectionstorage!$B$11,Collectionstorage!$B$11,D1088)</f>
        <v>460</v>
      </c>
      <c r="F1088" s="203">
        <f t="shared" si="4"/>
        <v>0.46</v>
      </c>
      <c r="G1088" s="203">
        <f t="shared" si="11"/>
        <v>2.61</v>
      </c>
      <c r="H1088" s="109">
        <f>F1088*(1000*9.81*Collectionstorage!$G$11+Collectionstorage!$G$13*Flowrate!$F$10*1000/(2*0.02)*Pump!$B$5^2+10*1000/2*Pump!$B$5^2+Filtration!$B$6*Pump!$B$5)</f>
        <v>112653.5897</v>
      </c>
      <c r="I1088" s="202">
        <f>(F1088*(1000*9.81*Collectionstorage!$G$11+Collectionstorage!$G$13*Flowrate!$F$10*1000/(2*0.02)*Pump!$B$5^2+10*1000/2*Pump!$B$5^2+Filtration!$B$6*Pump!$B$5)) / 0.72</f>
        <v>156463.319</v>
      </c>
      <c r="J1088" s="204">
        <f t="shared" si="5"/>
        <v>2.3</v>
      </c>
      <c r="K1088" s="204">
        <f t="shared" si="6"/>
        <v>4600000</v>
      </c>
      <c r="L1088" s="204">
        <f t="shared" si="7"/>
        <v>4.6</v>
      </c>
      <c r="M1088" s="116">
        <f t="shared" si="8"/>
        <v>92</v>
      </c>
      <c r="N1088" s="6">
        <f>'Disinfection '!$B$4*60*60*24</f>
        <v>4320000</v>
      </c>
      <c r="O1088" s="6">
        <f>E1088/(Pump!$B$6*60)</f>
        <v>0.2760026482</v>
      </c>
      <c r="P1088" s="204">
        <f t="shared" si="9"/>
        <v>4476463.319</v>
      </c>
    </row>
    <row r="1089">
      <c r="A1089" s="194">
        <v>41626.0</v>
      </c>
      <c r="B1089" s="195">
        <v>0.0</v>
      </c>
      <c r="C1089" s="202">
        <f t="shared" si="2"/>
        <v>0</v>
      </c>
      <c r="D1089" s="108">
        <f t="shared" si="3"/>
        <v>0</v>
      </c>
      <c r="E1089" s="203">
        <f>IF(D1089&gt;Collectionstorage!$B$11,Collectionstorage!$B$11,D1089)</f>
        <v>0</v>
      </c>
      <c r="F1089" s="203">
        <f t="shared" si="4"/>
        <v>0</v>
      </c>
      <c r="G1089" s="203">
        <f t="shared" si="11"/>
        <v>2.08</v>
      </c>
      <c r="H1089" s="109">
        <f>F1089*(1000*9.81*Collectionstorage!$G$11+Collectionstorage!$G$13*Flowrate!$F$10*1000/(2*0.02)*Pump!$B$5^2+10*1000/2*Pump!$B$5^2+Filtration!$B$6*Pump!$B$5)</f>
        <v>0</v>
      </c>
      <c r="I1089" s="202">
        <f>(F1089*(1000*9.81*Collectionstorage!$G$11+Collectionstorage!$G$13*Flowrate!$F$10*1000/(2*0.02)*Pump!$B$5^2+10*1000/2*Pump!$B$5^2+Filtration!$B$6*Pump!$B$5)) / 0.72</f>
        <v>0</v>
      </c>
      <c r="J1089" s="204">
        <f t="shared" si="5"/>
        <v>0</v>
      </c>
      <c r="K1089" s="204">
        <f t="shared" si="6"/>
        <v>0</v>
      </c>
      <c r="L1089" s="204">
        <f t="shared" si="7"/>
        <v>0</v>
      </c>
      <c r="M1089" s="116">
        <f t="shared" si="8"/>
        <v>0</v>
      </c>
      <c r="N1089" s="6">
        <f>'Disinfection '!$B$4*60*60*24</f>
        <v>4320000</v>
      </c>
      <c r="O1089" s="6">
        <f>E1089/(Pump!$B$6*60)</f>
        <v>0</v>
      </c>
      <c r="P1089" s="204">
        <f t="shared" si="9"/>
        <v>4320000</v>
      </c>
    </row>
    <row r="1090">
      <c r="A1090" s="194">
        <v>41627.0</v>
      </c>
      <c r="B1090" s="195">
        <v>0.0</v>
      </c>
      <c r="C1090" s="202">
        <f t="shared" si="2"/>
        <v>0</v>
      </c>
      <c r="D1090" s="108">
        <f t="shared" si="3"/>
        <v>0</v>
      </c>
      <c r="E1090" s="203">
        <f>IF(D1090&gt;Collectionstorage!$B$11,Collectionstorage!$B$11,D1090)</f>
        <v>0</v>
      </c>
      <c r="F1090" s="203">
        <f t="shared" si="4"/>
        <v>0</v>
      </c>
      <c r="G1090" s="203">
        <f t="shared" si="11"/>
        <v>1.55</v>
      </c>
      <c r="H1090" s="109">
        <f>F1090*(1000*9.81*Collectionstorage!$G$11+Collectionstorage!$G$13*Flowrate!$F$10*1000/(2*0.02)*Pump!$B$5^2+10*1000/2*Pump!$B$5^2+Filtration!$B$6*Pump!$B$5)</f>
        <v>0</v>
      </c>
      <c r="I1090" s="202">
        <f>(F1090*(1000*9.81*Collectionstorage!$G$11+Collectionstorage!$G$13*Flowrate!$F$10*1000/(2*0.02)*Pump!$B$5^2+10*1000/2*Pump!$B$5^2+Filtration!$B$6*Pump!$B$5)) / 0.72</f>
        <v>0</v>
      </c>
      <c r="J1090" s="204">
        <f t="shared" si="5"/>
        <v>0</v>
      </c>
      <c r="K1090" s="204">
        <f t="shared" si="6"/>
        <v>0</v>
      </c>
      <c r="L1090" s="204">
        <f t="shared" si="7"/>
        <v>0</v>
      </c>
      <c r="M1090" s="116">
        <f t="shared" si="8"/>
        <v>0</v>
      </c>
      <c r="N1090" s="6">
        <f>'Disinfection '!$B$4*60*60*24</f>
        <v>4320000</v>
      </c>
      <c r="O1090" s="6">
        <f>E1090/(Pump!$B$6*60)</f>
        <v>0</v>
      </c>
      <c r="P1090" s="204">
        <f t="shared" si="9"/>
        <v>4320000</v>
      </c>
    </row>
    <row r="1091">
      <c r="A1091" s="194">
        <v>41628.0</v>
      </c>
      <c r="B1091" s="195">
        <v>3.8</v>
      </c>
      <c r="C1091" s="202">
        <f t="shared" si="2"/>
        <v>0.38</v>
      </c>
      <c r="D1091" s="108">
        <f t="shared" si="3"/>
        <v>380</v>
      </c>
      <c r="E1091" s="203">
        <f>IF(D1091&gt;Collectionstorage!$B$11,Collectionstorage!$B$11,D1091)</f>
        <v>380</v>
      </c>
      <c r="F1091" s="203">
        <f t="shared" si="4"/>
        <v>0.38</v>
      </c>
      <c r="G1091" s="203">
        <f t="shared" si="11"/>
        <v>1.4</v>
      </c>
      <c r="H1091" s="109">
        <f>F1091*(1000*9.81*Collectionstorage!$G$11+Collectionstorage!$G$13*Flowrate!$F$10*1000/(2*0.02)*Pump!$B$5^2+10*1000/2*Pump!$B$5^2+Filtration!$B$6*Pump!$B$5)</f>
        <v>93061.66105</v>
      </c>
      <c r="I1091" s="202">
        <f>(F1091*(1000*9.81*Collectionstorage!$G$11+Collectionstorage!$G$13*Flowrate!$F$10*1000/(2*0.02)*Pump!$B$5^2+10*1000/2*Pump!$B$5^2+Filtration!$B$6*Pump!$B$5)) / 0.72</f>
        <v>129252.307</v>
      </c>
      <c r="J1091" s="204">
        <f t="shared" si="5"/>
        <v>1.9</v>
      </c>
      <c r="K1091" s="204">
        <f t="shared" si="6"/>
        <v>3800000</v>
      </c>
      <c r="L1091" s="204">
        <f t="shared" si="7"/>
        <v>3.8</v>
      </c>
      <c r="M1091" s="116">
        <f t="shared" si="8"/>
        <v>76</v>
      </c>
      <c r="N1091" s="6">
        <f>'Disinfection '!$B$4*60*60*24</f>
        <v>4320000</v>
      </c>
      <c r="O1091" s="6">
        <f>E1091/(Pump!$B$6*60)</f>
        <v>0.2280021877</v>
      </c>
      <c r="P1091" s="204">
        <f t="shared" si="9"/>
        <v>4449252.307</v>
      </c>
    </row>
    <row r="1092">
      <c r="A1092" s="194">
        <v>41629.0</v>
      </c>
      <c r="B1092" s="195">
        <v>7.6</v>
      </c>
      <c r="C1092" s="202">
        <f t="shared" si="2"/>
        <v>0.76</v>
      </c>
      <c r="D1092" s="108">
        <f t="shared" si="3"/>
        <v>760</v>
      </c>
      <c r="E1092" s="203">
        <f>IF(D1092&gt;Collectionstorage!$B$11,Collectionstorage!$B$11,D1092)</f>
        <v>760</v>
      </c>
      <c r="F1092" s="203">
        <f t="shared" si="4"/>
        <v>0.76</v>
      </c>
      <c r="G1092" s="203">
        <f t="shared" si="11"/>
        <v>1.63</v>
      </c>
      <c r="H1092" s="109">
        <f>F1092*(1000*9.81*Collectionstorage!$G$11+Collectionstorage!$G$13*Flowrate!$F$10*1000/(2*0.02)*Pump!$B$5^2+10*1000/2*Pump!$B$5^2+Filtration!$B$6*Pump!$B$5)</f>
        <v>186123.3221</v>
      </c>
      <c r="I1092" s="202">
        <f>(F1092*(1000*9.81*Collectionstorage!$G$11+Collectionstorage!$G$13*Flowrate!$F$10*1000/(2*0.02)*Pump!$B$5^2+10*1000/2*Pump!$B$5^2+Filtration!$B$6*Pump!$B$5)) / 0.72</f>
        <v>258504.614</v>
      </c>
      <c r="J1092" s="204">
        <f t="shared" si="5"/>
        <v>3.8</v>
      </c>
      <c r="K1092" s="204">
        <f t="shared" si="6"/>
        <v>7600000</v>
      </c>
      <c r="L1092" s="204">
        <f t="shared" si="7"/>
        <v>7.6</v>
      </c>
      <c r="M1092" s="116">
        <f t="shared" si="8"/>
        <v>152</v>
      </c>
      <c r="N1092" s="6">
        <f>'Disinfection '!$B$4*60*60*24</f>
        <v>4320000</v>
      </c>
      <c r="O1092" s="6">
        <f>E1092/(Pump!$B$6*60)</f>
        <v>0.4560043753</v>
      </c>
      <c r="P1092" s="204">
        <f t="shared" si="9"/>
        <v>4578504.614</v>
      </c>
    </row>
    <row r="1093">
      <c r="A1093" s="194">
        <v>41630.0</v>
      </c>
      <c r="B1093" s="195">
        <v>20.6</v>
      </c>
      <c r="C1093" s="202">
        <f t="shared" si="2"/>
        <v>2.06</v>
      </c>
      <c r="D1093" s="108">
        <f t="shared" si="3"/>
        <v>2060</v>
      </c>
      <c r="E1093" s="203">
        <f>IF(D1093&gt;Collectionstorage!$B$11,Collectionstorage!$B$11,D1093)</f>
        <v>2060</v>
      </c>
      <c r="F1093" s="203">
        <f t="shared" si="4"/>
        <v>2.06</v>
      </c>
      <c r="G1093" s="203">
        <f t="shared" si="11"/>
        <v>3.16</v>
      </c>
      <c r="H1093" s="109">
        <f>F1093*(1000*9.81*Collectionstorage!$G$11+Collectionstorage!$G$13*Flowrate!$F$10*1000/(2*0.02)*Pump!$B$5^2+10*1000/2*Pump!$B$5^2+Filtration!$B$6*Pump!$B$5)</f>
        <v>504492.1625</v>
      </c>
      <c r="I1093" s="202">
        <f>(F1093*(1000*9.81*Collectionstorage!$G$11+Collectionstorage!$G$13*Flowrate!$F$10*1000/(2*0.02)*Pump!$B$5^2+10*1000/2*Pump!$B$5^2+Filtration!$B$6*Pump!$B$5)) / 0.72</f>
        <v>700683.5591</v>
      </c>
      <c r="J1093" s="204">
        <f t="shared" si="5"/>
        <v>10.3</v>
      </c>
      <c r="K1093" s="204">
        <f t="shared" si="6"/>
        <v>20600000</v>
      </c>
      <c r="L1093" s="204">
        <f t="shared" si="7"/>
        <v>20.6</v>
      </c>
      <c r="M1093" s="116">
        <f t="shared" si="8"/>
        <v>412</v>
      </c>
      <c r="N1093" s="6">
        <f>'Disinfection '!$B$4*60*60*24</f>
        <v>4320000</v>
      </c>
      <c r="O1093" s="6">
        <f>E1093/(Pump!$B$6*60)</f>
        <v>1.236011859</v>
      </c>
      <c r="P1093" s="204">
        <f t="shared" si="9"/>
        <v>5020683.559</v>
      </c>
    </row>
    <row r="1094">
      <c r="A1094" s="194">
        <v>41631.0</v>
      </c>
      <c r="B1094" s="195">
        <v>1.4</v>
      </c>
      <c r="C1094" s="202">
        <f t="shared" si="2"/>
        <v>0.14</v>
      </c>
      <c r="D1094" s="108">
        <f t="shared" si="3"/>
        <v>140</v>
      </c>
      <c r="E1094" s="203">
        <f>IF(D1094&gt;Collectionstorage!$B$11,Collectionstorage!$B$11,D1094)</f>
        <v>140</v>
      </c>
      <c r="F1094" s="203">
        <f t="shared" si="4"/>
        <v>0.14</v>
      </c>
      <c r="G1094" s="203">
        <f t="shared" si="11"/>
        <v>2.77</v>
      </c>
      <c r="H1094" s="109">
        <f>F1094*(1000*9.81*Collectionstorage!$G$11+Collectionstorage!$G$13*Flowrate!$F$10*1000/(2*0.02)*Pump!$B$5^2+10*1000/2*Pump!$B$5^2+Filtration!$B$6*Pump!$B$5)</f>
        <v>34285.87512</v>
      </c>
      <c r="I1094" s="202">
        <f>(F1094*(1000*9.81*Collectionstorage!$G$11+Collectionstorage!$G$13*Flowrate!$F$10*1000/(2*0.02)*Pump!$B$5^2+10*1000/2*Pump!$B$5^2+Filtration!$B$6*Pump!$B$5)) / 0.72</f>
        <v>47619.271</v>
      </c>
      <c r="J1094" s="204">
        <f t="shared" si="5"/>
        <v>0.7</v>
      </c>
      <c r="K1094" s="204">
        <f t="shared" si="6"/>
        <v>1400000</v>
      </c>
      <c r="L1094" s="204">
        <f t="shared" si="7"/>
        <v>1.4</v>
      </c>
      <c r="M1094" s="116">
        <f t="shared" si="8"/>
        <v>28</v>
      </c>
      <c r="N1094" s="6">
        <f>'Disinfection '!$B$4*60*60*24</f>
        <v>4320000</v>
      </c>
      <c r="O1094" s="6">
        <f>E1094/(Pump!$B$6*60)</f>
        <v>0.08400080598</v>
      </c>
      <c r="P1094" s="204">
        <f t="shared" si="9"/>
        <v>4367619.271</v>
      </c>
    </row>
    <row r="1095">
      <c r="A1095" s="194">
        <v>41632.0</v>
      </c>
      <c r="B1095" s="195">
        <v>3.8</v>
      </c>
      <c r="C1095" s="202">
        <f t="shared" si="2"/>
        <v>0.38</v>
      </c>
      <c r="D1095" s="108">
        <f t="shared" si="3"/>
        <v>380</v>
      </c>
      <c r="E1095" s="203">
        <f>IF(D1095&gt;Collectionstorage!$B$11,Collectionstorage!$B$11,D1095)</f>
        <v>380</v>
      </c>
      <c r="F1095" s="203">
        <f t="shared" si="4"/>
        <v>0.38</v>
      </c>
      <c r="G1095" s="203">
        <f t="shared" si="11"/>
        <v>2.62</v>
      </c>
      <c r="H1095" s="109">
        <f>F1095*(1000*9.81*Collectionstorage!$G$11+Collectionstorage!$G$13*Flowrate!$F$10*1000/(2*0.02)*Pump!$B$5^2+10*1000/2*Pump!$B$5^2+Filtration!$B$6*Pump!$B$5)</f>
        <v>93061.66105</v>
      </c>
      <c r="I1095" s="202">
        <f>(F1095*(1000*9.81*Collectionstorage!$G$11+Collectionstorage!$G$13*Flowrate!$F$10*1000/(2*0.02)*Pump!$B$5^2+10*1000/2*Pump!$B$5^2+Filtration!$B$6*Pump!$B$5)) / 0.72</f>
        <v>129252.307</v>
      </c>
      <c r="J1095" s="204">
        <f t="shared" si="5"/>
        <v>1.9</v>
      </c>
      <c r="K1095" s="204">
        <f t="shared" si="6"/>
        <v>3800000</v>
      </c>
      <c r="L1095" s="204">
        <f t="shared" si="7"/>
        <v>3.8</v>
      </c>
      <c r="M1095" s="116">
        <f t="shared" si="8"/>
        <v>76</v>
      </c>
      <c r="N1095" s="6">
        <f>'Disinfection '!$B$4*60*60*24</f>
        <v>4320000</v>
      </c>
      <c r="O1095" s="6">
        <f>E1095/(Pump!$B$6*60)</f>
        <v>0.2280021877</v>
      </c>
      <c r="P1095" s="204">
        <f t="shared" si="9"/>
        <v>4449252.307</v>
      </c>
    </row>
    <row r="1096">
      <c r="A1096" s="194">
        <v>41633.0</v>
      </c>
      <c r="B1096" s="195">
        <v>25.6</v>
      </c>
      <c r="C1096" s="202">
        <f t="shared" si="2"/>
        <v>2.56</v>
      </c>
      <c r="D1096" s="108">
        <f t="shared" si="3"/>
        <v>2560</v>
      </c>
      <c r="E1096" s="203">
        <f>IF(D1096&gt;Collectionstorage!$B$11,Collectionstorage!$B$11,D1096)</f>
        <v>2500</v>
      </c>
      <c r="F1096" s="203">
        <f t="shared" si="4"/>
        <v>2.5</v>
      </c>
      <c r="G1096" s="203">
        <f t="shared" si="11"/>
        <v>4.59</v>
      </c>
      <c r="H1096" s="109">
        <f>F1096*(1000*9.81*Collectionstorage!$G$11+Collectionstorage!$G$13*Flowrate!$F$10*1000/(2*0.02)*Pump!$B$5^2+10*1000/2*Pump!$B$5^2+Filtration!$B$6*Pump!$B$5)</f>
        <v>612247.77</v>
      </c>
      <c r="I1096" s="202">
        <f>(F1096*(1000*9.81*Collectionstorage!$G$11+Collectionstorage!$G$13*Flowrate!$F$10*1000/(2*0.02)*Pump!$B$5^2+10*1000/2*Pump!$B$5^2+Filtration!$B$6*Pump!$B$5)) / 0.72</f>
        <v>850344.1251</v>
      </c>
      <c r="J1096" s="204">
        <f t="shared" si="5"/>
        <v>12.5</v>
      </c>
      <c r="K1096" s="204">
        <f t="shared" si="6"/>
        <v>25000000</v>
      </c>
      <c r="L1096" s="204">
        <f t="shared" si="7"/>
        <v>25</v>
      </c>
      <c r="M1096" s="116">
        <f t="shared" si="8"/>
        <v>500</v>
      </c>
      <c r="N1096" s="6">
        <f>'Disinfection '!$B$4*60*60*24</f>
        <v>4320000</v>
      </c>
      <c r="O1096" s="6">
        <f>E1096/(Pump!$B$6*60)</f>
        <v>1.500014392</v>
      </c>
      <c r="P1096" s="204">
        <f t="shared" si="9"/>
        <v>5170344.125</v>
      </c>
    </row>
    <row r="1097">
      <c r="A1097" s="194">
        <v>41634.0</v>
      </c>
      <c r="B1097" s="195">
        <v>24.8</v>
      </c>
      <c r="C1097" s="202">
        <f t="shared" si="2"/>
        <v>2.48</v>
      </c>
      <c r="D1097" s="108">
        <f t="shared" si="3"/>
        <v>2480</v>
      </c>
      <c r="E1097" s="203">
        <f>IF(D1097&gt;Collectionstorage!$B$11,Collectionstorage!$B$11,D1097)</f>
        <v>2480</v>
      </c>
      <c r="F1097" s="203">
        <f t="shared" si="4"/>
        <v>2.48</v>
      </c>
      <c r="G1097" s="203">
        <f t="shared" si="11"/>
        <v>6.54</v>
      </c>
      <c r="H1097" s="109">
        <f>F1097*(1000*9.81*Collectionstorage!$G$11+Collectionstorage!$G$13*Flowrate!$F$10*1000/(2*0.02)*Pump!$B$5^2+10*1000/2*Pump!$B$5^2+Filtration!$B$6*Pump!$B$5)</f>
        <v>607349.7879</v>
      </c>
      <c r="I1097" s="202">
        <f>(F1097*(1000*9.81*Collectionstorage!$G$11+Collectionstorage!$G$13*Flowrate!$F$10*1000/(2*0.02)*Pump!$B$5^2+10*1000/2*Pump!$B$5^2+Filtration!$B$6*Pump!$B$5)) / 0.72</f>
        <v>843541.3721</v>
      </c>
      <c r="J1097" s="204">
        <f t="shared" si="5"/>
        <v>12.4</v>
      </c>
      <c r="K1097" s="204">
        <f t="shared" si="6"/>
        <v>24800000</v>
      </c>
      <c r="L1097" s="204">
        <f t="shared" si="7"/>
        <v>24.8</v>
      </c>
      <c r="M1097" s="116">
        <f t="shared" si="8"/>
        <v>496</v>
      </c>
      <c r="N1097" s="6">
        <f>'Disinfection '!$B$4*60*60*24</f>
        <v>4320000</v>
      </c>
      <c r="O1097" s="6">
        <f>E1097/(Pump!$B$6*60)</f>
        <v>1.488014277</v>
      </c>
      <c r="P1097" s="204">
        <f t="shared" si="9"/>
        <v>5163541.372</v>
      </c>
    </row>
    <row r="1098">
      <c r="A1098" s="194">
        <v>41635.0</v>
      </c>
      <c r="B1098" s="195">
        <v>2.2</v>
      </c>
      <c r="C1098" s="202">
        <f t="shared" si="2"/>
        <v>0.22</v>
      </c>
      <c r="D1098" s="108">
        <f t="shared" si="3"/>
        <v>220</v>
      </c>
      <c r="E1098" s="203">
        <f>IF(D1098&gt;Collectionstorage!$B$11,Collectionstorage!$B$11,D1098)</f>
        <v>220</v>
      </c>
      <c r="F1098" s="203">
        <f t="shared" si="4"/>
        <v>0.22</v>
      </c>
      <c r="G1098" s="203">
        <f t="shared" si="11"/>
        <v>6.23</v>
      </c>
      <c r="H1098" s="109">
        <f>F1098*(1000*9.81*Collectionstorage!$G$11+Collectionstorage!$G$13*Flowrate!$F$10*1000/(2*0.02)*Pump!$B$5^2+10*1000/2*Pump!$B$5^2+Filtration!$B$6*Pump!$B$5)</f>
        <v>53877.80376</v>
      </c>
      <c r="I1098" s="202">
        <f>(F1098*(1000*9.81*Collectionstorage!$G$11+Collectionstorage!$G$13*Flowrate!$F$10*1000/(2*0.02)*Pump!$B$5^2+10*1000/2*Pump!$B$5^2+Filtration!$B$6*Pump!$B$5)) / 0.72</f>
        <v>74830.28301</v>
      </c>
      <c r="J1098" s="204">
        <f t="shared" si="5"/>
        <v>1.1</v>
      </c>
      <c r="K1098" s="204">
        <f t="shared" si="6"/>
        <v>2200000</v>
      </c>
      <c r="L1098" s="204">
        <f t="shared" si="7"/>
        <v>2.2</v>
      </c>
      <c r="M1098" s="116">
        <f t="shared" si="8"/>
        <v>44</v>
      </c>
      <c r="N1098" s="6">
        <f>'Disinfection '!$B$4*60*60*24</f>
        <v>4320000</v>
      </c>
      <c r="O1098" s="6">
        <f>E1098/(Pump!$B$6*60)</f>
        <v>0.1320012665</v>
      </c>
      <c r="P1098" s="204">
        <f t="shared" si="9"/>
        <v>4394830.283</v>
      </c>
    </row>
    <row r="1099">
      <c r="A1099" s="194">
        <v>41636.0</v>
      </c>
      <c r="B1099" s="195">
        <v>21.8</v>
      </c>
      <c r="C1099" s="202">
        <f t="shared" si="2"/>
        <v>2.18</v>
      </c>
      <c r="D1099" s="108">
        <f t="shared" si="3"/>
        <v>2180</v>
      </c>
      <c r="E1099" s="203">
        <f>IF(D1099&gt;Collectionstorage!$B$11,Collectionstorage!$B$11,D1099)</f>
        <v>2180</v>
      </c>
      <c r="F1099" s="203">
        <f t="shared" si="4"/>
        <v>2.18</v>
      </c>
      <c r="G1099" s="203">
        <f t="shared" si="11"/>
        <v>7.88</v>
      </c>
      <c r="H1099" s="109">
        <f>F1099*(1000*9.81*Collectionstorage!$G$11+Collectionstorage!$G$13*Flowrate!$F$10*1000/(2*0.02)*Pump!$B$5^2+10*1000/2*Pump!$B$5^2+Filtration!$B$6*Pump!$B$5)</f>
        <v>533880.0555</v>
      </c>
      <c r="I1099" s="202">
        <f>(F1099*(1000*9.81*Collectionstorage!$G$11+Collectionstorage!$G$13*Flowrate!$F$10*1000/(2*0.02)*Pump!$B$5^2+10*1000/2*Pump!$B$5^2+Filtration!$B$6*Pump!$B$5)) / 0.72</f>
        <v>741500.0771</v>
      </c>
      <c r="J1099" s="204">
        <f t="shared" si="5"/>
        <v>10.9</v>
      </c>
      <c r="K1099" s="204">
        <f t="shared" si="6"/>
        <v>21800000</v>
      </c>
      <c r="L1099" s="204">
        <f t="shared" si="7"/>
        <v>21.8</v>
      </c>
      <c r="M1099" s="116">
        <f t="shared" si="8"/>
        <v>436</v>
      </c>
      <c r="N1099" s="6">
        <f>'Disinfection '!$B$4*60*60*24</f>
        <v>4320000</v>
      </c>
      <c r="O1099" s="6">
        <f>E1099/(Pump!$B$6*60)</f>
        <v>1.30801255</v>
      </c>
      <c r="P1099" s="204">
        <f t="shared" si="9"/>
        <v>5061500.077</v>
      </c>
    </row>
    <row r="1100">
      <c r="A1100" s="194">
        <v>41637.0</v>
      </c>
      <c r="B1100" s="195">
        <v>2.4</v>
      </c>
      <c r="C1100" s="202">
        <f t="shared" si="2"/>
        <v>0.24</v>
      </c>
      <c r="D1100" s="108">
        <f t="shared" si="3"/>
        <v>240</v>
      </c>
      <c r="E1100" s="203">
        <f>IF(D1100&gt;Collectionstorage!$B$11,Collectionstorage!$B$11,D1100)</f>
        <v>240</v>
      </c>
      <c r="F1100" s="203">
        <f t="shared" si="4"/>
        <v>0.24</v>
      </c>
      <c r="G1100" s="203">
        <f t="shared" si="11"/>
        <v>7.59</v>
      </c>
      <c r="H1100" s="109">
        <f>F1100*(1000*9.81*Collectionstorage!$G$11+Collectionstorage!$G$13*Flowrate!$F$10*1000/(2*0.02)*Pump!$B$5^2+10*1000/2*Pump!$B$5^2+Filtration!$B$6*Pump!$B$5)</f>
        <v>58775.78592</v>
      </c>
      <c r="I1100" s="202">
        <f>(F1100*(1000*9.81*Collectionstorage!$G$11+Collectionstorage!$G$13*Flowrate!$F$10*1000/(2*0.02)*Pump!$B$5^2+10*1000/2*Pump!$B$5^2+Filtration!$B$6*Pump!$B$5)) / 0.72</f>
        <v>81633.03601</v>
      </c>
      <c r="J1100" s="204">
        <f t="shared" si="5"/>
        <v>1.2</v>
      </c>
      <c r="K1100" s="204">
        <f t="shared" si="6"/>
        <v>2400000</v>
      </c>
      <c r="L1100" s="204">
        <f t="shared" si="7"/>
        <v>2.4</v>
      </c>
      <c r="M1100" s="116">
        <f t="shared" si="8"/>
        <v>48</v>
      </c>
      <c r="N1100" s="6">
        <f>'Disinfection '!$B$4*60*60*24</f>
        <v>4320000</v>
      </c>
      <c r="O1100" s="6">
        <f>E1100/(Pump!$B$6*60)</f>
        <v>0.1440013817</v>
      </c>
      <c r="P1100" s="204">
        <f t="shared" si="9"/>
        <v>4401633.036</v>
      </c>
    </row>
    <row r="1101">
      <c r="A1101" s="194">
        <v>41638.0</v>
      </c>
      <c r="B1101" s="195">
        <v>2.8</v>
      </c>
      <c r="C1101" s="202">
        <f t="shared" si="2"/>
        <v>0.28</v>
      </c>
      <c r="D1101" s="108">
        <f t="shared" si="3"/>
        <v>280</v>
      </c>
      <c r="E1101" s="203">
        <f>IF(D1101&gt;Collectionstorage!$B$11,Collectionstorage!$B$11,D1101)</f>
        <v>280</v>
      </c>
      <c r="F1101" s="203">
        <f t="shared" si="4"/>
        <v>0.28</v>
      </c>
      <c r="G1101" s="203">
        <f t="shared" si="11"/>
        <v>7.34</v>
      </c>
      <c r="H1101" s="109">
        <f>F1101*(1000*9.81*Collectionstorage!$G$11+Collectionstorage!$G$13*Flowrate!$F$10*1000/(2*0.02)*Pump!$B$5^2+10*1000/2*Pump!$B$5^2+Filtration!$B$6*Pump!$B$5)</f>
        <v>68571.75025</v>
      </c>
      <c r="I1101" s="202">
        <f>(F1101*(1000*9.81*Collectionstorage!$G$11+Collectionstorage!$G$13*Flowrate!$F$10*1000/(2*0.02)*Pump!$B$5^2+10*1000/2*Pump!$B$5^2+Filtration!$B$6*Pump!$B$5)) / 0.72</f>
        <v>95238.54201</v>
      </c>
      <c r="J1101" s="204">
        <f t="shared" si="5"/>
        <v>1.4</v>
      </c>
      <c r="K1101" s="204">
        <f t="shared" si="6"/>
        <v>2800000</v>
      </c>
      <c r="L1101" s="204">
        <f t="shared" si="7"/>
        <v>2.8</v>
      </c>
      <c r="M1101" s="116">
        <f t="shared" si="8"/>
        <v>56</v>
      </c>
      <c r="N1101" s="6">
        <f>'Disinfection '!$B$4*60*60*24</f>
        <v>4320000</v>
      </c>
      <c r="O1101" s="6">
        <f>E1101/(Pump!$B$6*60)</f>
        <v>0.168001612</v>
      </c>
      <c r="P1101" s="204">
        <f t="shared" si="9"/>
        <v>4415238.542</v>
      </c>
    </row>
    <row r="1102">
      <c r="A1102" s="194">
        <v>41639.0</v>
      </c>
      <c r="B1102" s="195">
        <v>0.2</v>
      </c>
      <c r="C1102" s="202">
        <f t="shared" si="2"/>
        <v>0.02</v>
      </c>
      <c r="D1102" s="108">
        <f t="shared" si="3"/>
        <v>20</v>
      </c>
      <c r="E1102" s="203">
        <f>IF(D1102&gt;Collectionstorage!$B$11,Collectionstorage!$B$11,D1102)</f>
        <v>20</v>
      </c>
      <c r="F1102" s="203">
        <f t="shared" si="4"/>
        <v>0.02</v>
      </c>
      <c r="G1102" s="203">
        <f t="shared" si="11"/>
        <v>6.83</v>
      </c>
      <c r="H1102" s="109">
        <f>F1102*(1000*9.81*Collectionstorage!$G$11+Collectionstorage!$G$13*Flowrate!$F$10*1000/(2*0.02)*Pump!$B$5^2+10*1000/2*Pump!$B$5^2+Filtration!$B$6*Pump!$B$5)</f>
        <v>4897.98216</v>
      </c>
      <c r="I1102" s="202">
        <f>(F1102*(1000*9.81*Collectionstorage!$G$11+Collectionstorage!$G$13*Flowrate!$F$10*1000/(2*0.02)*Pump!$B$5^2+10*1000/2*Pump!$B$5^2+Filtration!$B$6*Pump!$B$5)) / 0.72</f>
        <v>6802.753001</v>
      </c>
      <c r="J1102" s="204">
        <f t="shared" si="5"/>
        <v>0.1</v>
      </c>
      <c r="K1102" s="204">
        <f t="shared" si="6"/>
        <v>200000</v>
      </c>
      <c r="L1102" s="204">
        <f t="shared" si="7"/>
        <v>0.2</v>
      </c>
      <c r="M1102" s="116">
        <f t="shared" si="8"/>
        <v>4</v>
      </c>
      <c r="N1102" s="6">
        <f>'Disinfection '!$B$4*60*60*24</f>
        <v>4320000</v>
      </c>
      <c r="O1102" s="6">
        <f>E1102/(Pump!$B$6*60)</f>
        <v>0.01200011514</v>
      </c>
      <c r="P1102" s="204">
        <f t="shared" si="9"/>
        <v>4326802.753</v>
      </c>
    </row>
    <row r="1103">
      <c r="A1103" s="194"/>
      <c r="B1103" s="195"/>
      <c r="C1103" s="116"/>
    </row>
    <row r="1104">
      <c r="A1104" s="194"/>
      <c r="B1104" s="195"/>
    </row>
    <row r="1105">
      <c r="A1105" s="194"/>
      <c r="B1105" s="195"/>
    </row>
    <row r="1106">
      <c r="A1106" s="194"/>
      <c r="B1106" s="195"/>
    </row>
    <row r="1107">
      <c r="A1107" s="194"/>
      <c r="B1107" s="195"/>
    </row>
    <row r="1108">
      <c r="A1108" s="194"/>
      <c r="B1108" s="195"/>
    </row>
    <row r="1109">
      <c r="A1109" s="194"/>
      <c r="B1109" s="195"/>
    </row>
    <row r="1110">
      <c r="A1110" s="194"/>
      <c r="B1110" s="195"/>
    </row>
    <row r="1111">
      <c r="A1111" s="194"/>
      <c r="B1111" s="195"/>
    </row>
    <row r="1112">
      <c r="A1112" s="194"/>
      <c r="B1112" s="195"/>
    </row>
    <row r="1113">
      <c r="A1113" s="194"/>
      <c r="B1113" s="195"/>
    </row>
    <row r="1114">
      <c r="A1114" s="194"/>
      <c r="B1114" s="195"/>
    </row>
    <row r="1115">
      <c r="A1115" s="194"/>
      <c r="B1115" s="195"/>
    </row>
    <row r="1116">
      <c r="A1116" s="194"/>
      <c r="B1116" s="195"/>
    </row>
    <row r="1117">
      <c r="A1117" s="194"/>
      <c r="B1117" s="195"/>
    </row>
    <row r="1118">
      <c r="A1118" s="194"/>
      <c r="B1118" s="195"/>
    </row>
    <row r="1119">
      <c r="A1119" s="194"/>
      <c r="B1119" s="195"/>
    </row>
    <row r="1120">
      <c r="A1120" s="194"/>
      <c r="B1120" s="195"/>
    </row>
    <row r="1121">
      <c r="A1121" s="194"/>
      <c r="B1121" s="195"/>
    </row>
    <row r="1122">
      <c r="A1122" s="194"/>
      <c r="B1122" s="195"/>
    </row>
    <row r="1123">
      <c r="A1123" s="194"/>
      <c r="B1123" s="195"/>
    </row>
    <row r="1124">
      <c r="A1124" s="194"/>
      <c r="B1124" s="195"/>
    </row>
    <row r="1125">
      <c r="A1125" s="194"/>
      <c r="B1125" s="195"/>
    </row>
    <row r="1126">
      <c r="A1126" s="194"/>
      <c r="B1126" s="195"/>
    </row>
    <row r="1127">
      <c r="A1127" s="194"/>
      <c r="B1127" s="195"/>
    </row>
    <row r="1128">
      <c r="A1128" s="194"/>
      <c r="B1128" s="195"/>
    </row>
    <row r="1129">
      <c r="A1129" s="194"/>
      <c r="B1129" s="195"/>
    </row>
    <row r="1130">
      <c r="A1130" s="194"/>
      <c r="B1130" s="195"/>
    </row>
    <row r="1131">
      <c r="A1131" s="194"/>
      <c r="B1131" s="195"/>
    </row>
    <row r="1132">
      <c r="A1132" s="194"/>
      <c r="B1132" s="195"/>
    </row>
    <row r="1133">
      <c r="A1133" s="194"/>
      <c r="B1133" s="195"/>
    </row>
    <row r="1134">
      <c r="A1134" s="194"/>
      <c r="B1134" s="195"/>
    </row>
    <row r="1135">
      <c r="A1135" s="194"/>
      <c r="B1135" s="195"/>
    </row>
    <row r="1136">
      <c r="A1136" s="194"/>
      <c r="B1136" s="195"/>
    </row>
    <row r="1137">
      <c r="A1137" s="194"/>
      <c r="B1137" s="195"/>
    </row>
    <row r="1138">
      <c r="A1138" s="194"/>
      <c r="B1138" s="195"/>
    </row>
    <row r="1139">
      <c r="A1139" s="194"/>
      <c r="B1139" s="195"/>
    </row>
    <row r="1140">
      <c r="A1140" s="194"/>
      <c r="B1140" s="195"/>
    </row>
    <row r="1141">
      <c r="A1141" s="194"/>
      <c r="B1141" s="195"/>
    </row>
    <row r="1142">
      <c r="A1142" s="194"/>
      <c r="B1142" s="195"/>
    </row>
    <row r="1143">
      <c r="A1143" s="194"/>
      <c r="B1143" s="195"/>
    </row>
    <row r="1144">
      <c r="A1144" s="194"/>
      <c r="B1144" s="195"/>
    </row>
    <row r="1145">
      <c r="A1145" s="194"/>
      <c r="B1145" s="195"/>
    </row>
    <row r="1146">
      <c r="A1146" s="194"/>
      <c r="B1146" s="195"/>
    </row>
    <row r="1147">
      <c r="A1147" s="194"/>
      <c r="B1147" s="195"/>
    </row>
    <row r="1148">
      <c r="A1148" s="194"/>
      <c r="B1148" s="195"/>
    </row>
    <row r="1149">
      <c r="A1149" s="194"/>
      <c r="B1149" s="195"/>
    </row>
    <row r="1150">
      <c r="A1150" s="194"/>
      <c r="B1150" s="195"/>
    </row>
    <row r="1151">
      <c r="A1151" s="194"/>
      <c r="B1151" s="195"/>
    </row>
    <row r="1152">
      <c r="A1152" s="194"/>
      <c r="B1152" s="195"/>
    </row>
    <row r="1153">
      <c r="A1153" s="194"/>
      <c r="B1153" s="195"/>
    </row>
    <row r="1154">
      <c r="A1154" s="194"/>
      <c r="B1154" s="195"/>
    </row>
    <row r="1155">
      <c r="A1155" s="194"/>
      <c r="B1155" s="195"/>
    </row>
    <row r="1156">
      <c r="A1156" s="194"/>
      <c r="B1156" s="195"/>
    </row>
    <row r="1157">
      <c r="A1157" s="194"/>
      <c r="B1157" s="195"/>
    </row>
    <row r="1158">
      <c r="A1158" s="194"/>
      <c r="B1158" s="195"/>
    </row>
    <row r="1159">
      <c r="A1159" s="194"/>
      <c r="B1159" s="195"/>
    </row>
    <row r="1160">
      <c r="A1160" s="194"/>
      <c r="B1160" s="195"/>
    </row>
    <row r="1161">
      <c r="A1161" s="194"/>
      <c r="B1161" s="195"/>
    </row>
    <row r="1162">
      <c r="A1162" s="194"/>
      <c r="B1162" s="195"/>
    </row>
    <row r="1163">
      <c r="A1163" s="194"/>
      <c r="B1163" s="195"/>
    </row>
    <row r="1164">
      <c r="A1164" s="194"/>
      <c r="B1164" s="195"/>
    </row>
    <row r="1165">
      <c r="A1165" s="194"/>
      <c r="B1165" s="195"/>
    </row>
    <row r="1166">
      <c r="A1166" s="194"/>
      <c r="B1166" s="195"/>
    </row>
    <row r="1167">
      <c r="A1167" s="194"/>
      <c r="B1167" s="195"/>
    </row>
    <row r="1168">
      <c r="A1168" s="194"/>
      <c r="B1168" s="195"/>
    </row>
    <row r="1169">
      <c r="A1169" s="194"/>
      <c r="B1169" s="195"/>
    </row>
    <row r="1170">
      <c r="A1170" s="194"/>
      <c r="B1170" s="195"/>
    </row>
    <row r="1171">
      <c r="A1171" s="194"/>
      <c r="B1171" s="195"/>
    </row>
    <row r="1172">
      <c r="A1172" s="194"/>
      <c r="B1172" s="195"/>
    </row>
    <row r="1173">
      <c r="A1173" s="194"/>
      <c r="B1173" s="195"/>
    </row>
    <row r="1174">
      <c r="A1174" s="194"/>
      <c r="B1174" s="195"/>
    </row>
    <row r="1175">
      <c r="A1175" s="194"/>
      <c r="B1175" s="195"/>
    </row>
    <row r="1176">
      <c r="A1176" s="194"/>
      <c r="B1176" s="195"/>
    </row>
    <row r="1177">
      <c r="A1177" s="194"/>
      <c r="B1177" s="195"/>
    </row>
    <row r="1178">
      <c r="A1178" s="194"/>
      <c r="B1178" s="195"/>
    </row>
    <row r="1179">
      <c r="A1179" s="194"/>
      <c r="B1179" s="195"/>
    </row>
    <row r="1180">
      <c r="A1180" s="194"/>
      <c r="B1180" s="195"/>
    </row>
    <row r="1181">
      <c r="A1181" s="194"/>
      <c r="B1181" s="195"/>
    </row>
    <row r="1182">
      <c r="A1182" s="194"/>
      <c r="B1182" s="195"/>
    </row>
    <row r="1183">
      <c r="A1183" s="194"/>
      <c r="B1183" s="195"/>
    </row>
    <row r="1184">
      <c r="A1184" s="194"/>
      <c r="B1184" s="195"/>
    </row>
    <row r="1185">
      <c r="A1185" s="194"/>
      <c r="B1185" s="195"/>
    </row>
    <row r="1186">
      <c r="A1186" s="194"/>
      <c r="B1186" s="195"/>
    </row>
    <row r="1187">
      <c r="A1187" s="194"/>
      <c r="B1187" s="195"/>
    </row>
    <row r="1188">
      <c r="A1188" s="194"/>
      <c r="B1188" s="195"/>
    </row>
    <row r="1189">
      <c r="A1189" s="194"/>
      <c r="B1189" s="195"/>
    </row>
    <row r="1190">
      <c r="A1190" s="194"/>
      <c r="B1190" s="195"/>
    </row>
    <row r="1191">
      <c r="A1191" s="194"/>
      <c r="B1191" s="195"/>
    </row>
    <row r="1192">
      <c r="A1192" s="194"/>
      <c r="B1192" s="195"/>
    </row>
    <row r="1193">
      <c r="A1193" s="194"/>
      <c r="B1193" s="195"/>
    </row>
    <row r="1194">
      <c r="A1194" s="194"/>
      <c r="B1194" s="195"/>
    </row>
    <row r="1195">
      <c r="A1195" s="194"/>
      <c r="B1195" s="195"/>
    </row>
    <row r="1196">
      <c r="A1196" s="194"/>
      <c r="B1196" s="195"/>
    </row>
    <row r="1197">
      <c r="A1197" s="194"/>
      <c r="B1197" s="195"/>
    </row>
    <row r="1198">
      <c r="A1198" s="194"/>
      <c r="B1198" s="195"/>
    </row>
    <row r="1199">
      <c r="A1199" s="194"/>
      <c r="B1199" s="195"/>
    </row>
    <row r="1200">
      <c r="A1200" s="194"/>
      <c r="B1200" s="195"/>
    </row>
    <row r="1201">
      <c r="A1201" s="194"/>
      <c r="B1201" s="195"/>
    </row>
    <row r="1202">
      <c r="A1202" s="194"/>
      <c r="B1202" s="195"/>
    </row>
    <row r="1203">
      <c r="A1203" s="194"/>
      <c r="B1203" s="195"/>
    </row>
    <row r="1204">
      <c r="A1204" s="194"/>
      <c r="B1204" s="195"/>
    </row>
    <row r="1205">
      <c r="A1205" s="194"/>
      <c r="B1205" s="195"/>
    </row>
    <row r="1206">
      <c r="A1206" s="194"/>
      <c r="B1206" s="195"/>
    </row>
    <row r="1207">
      <c r="A1207" s="194"/>
      <c r="B1207" s="195"/>
    </row>
    <row r="1208">
      <c r="A1208" s="194"/>
      <c r="B1208" s="195"/>
    </row>
    <row r="1209">
      <c r="A1209" s="194"/>
      <c r="B1209" s="195"/>
    </row>
    <row r="1210">
      <c r="A1210" s="194"/>
      <c r="B1210" s="195"/>
    </row>
    <row r="1211">
      <c r="A1211" s="194"/>
      <c r="B1211" s="195"/>
    </row>
    <row r="1212">
      <c r="A1212" s="194"/>
      <c r="B1212" s="195"/>
    </row>
    <row r="1213">
      <c r="A1213" s="194"/>
      <c r="B1213" s="195"/>
    </row>
    <row r="1214">
      <c r="A1214" s="194"/>
      <c r="B1214" s="195"/>
    </row>
    <row r="1215">
      <c r="A1215" s="194"/>
      <c r="B1215" s="195"/>
    </row>
    <row r="1216">
      <c r="A1216" s="194"/>
      <c r="B1216" s="195"/>
    </row>
    <row r="1217">
      <c r="A1217" s="194"/>
      <c r="B1217" s="195"/>
    </row>
    <row r="1218">
      <c r="A1218" s="194"/>
      <c r="B1218" s="195"/>
    </row>
    <row r="1219">
      <c r="A1219" s="194"/>
      <c r="B1219" s="195"/>
    </row>
    <row r="1220">
      <c r="A1220" s="194"/>
      <c r="B1220" s="195"/>
    </row>
    <row r="1221">
      <c r="A1221" s="194"/>
      <c r="B1221" s="195"/>
    </row>
    <row r="1222">
      <c r="A1222" s="194"/>
      <c r="B1222" s="195"/>
    </row>
    <row r="1223">
      <c r="A1223" s="194"/>
      <c r="B1223" s="195"/>
    </row>
    <row r="1224">
      <c r="A1224" s="194"/>
      <c r="B1224" s="195"/>
    </row>
    <row r="1225">
      <c r="A1225" s="194"/>
      <c r="B1225" s="195"/>
    </row>
    <row r="1226">
      <c r="A1226" s="194"/>
      <c r="B1226" s="195"/>
    </row>
    <row r="1227">
      <c r="A1227" s="194"/>
      <c r="B1227" s="195"/>
    </row>
    <row r="1228">
      <c r="A1228" s="194"/>
      <c r="B1228" s="195"/>
    </row>
    <row r="1229">
      <c r="A1229" s="194"/>
      <c r="B1229" s="195"/>
    </row>
    <row r="1230">
      <c r="A1230" s="194"/>
      <c r="B1230" s="195"/>
    </row>
    <row r="1231">
      <c r="A1231" s="194"/>
      <c r="B1231" s="195"/>
    </row>
    <row r="1232">
      <c r="A1232" s="194"/>
      <c r="B1232" s="195"/>
    </row>
    <row r="1233">
      <c r="A1233" s="194"/>
      <c r="B1233" s="195"/>
    </row>
    <row r="1234">
      <c r="A1234" s="194"/>
      <c r="B1234" s="195"/>
    </row>
    <row r="1235">
      <c r="A1235" s="194"/>
      <c r="B1235" s="195"/>
    </row>
    <row r="1236">
      <c r="A1236" s="194"/>
      <c r="B1236" s="195"/>
    </row>
    <row r="1237">
      <c r="A1237" s="194"/>
      <c r="B1237" s="195"/>
    </row>
    <row r="1238">
      <c r="A1238" s="194"/>
      <c r="B1238" s="195"/>
    </row>
    <row r="1239">
      <c r="A1239" s="194"/>
      <c r="B1239" s="195"/>
    </row>
    <row r="1240">
      <c r="A1240" s="194"/>
      <c r="B1240" s="195"/>
    </row>
    <row r="1241">
      <c r="A1241" s="194"/>
      <c r="B1241" s="195"/>
    </row>
    <row r="1242">
      <c r="A1242" s="194"/>
      <c r="B1242" s="195"/>
    </row>
    <row r="1243">
      <c r="A1243" s="194"/>
      <c r="B1243" s="195"/>
    </row>
    <row r="1244">
      <c r="A1244" s="194"/>
      <c r="B1244" s="195"/>
    </row>
    <row r="1245">
      <c r="A1245" s="194"/>
      <c r="B1245" s="195"/>
    </row>
    <row r="1246">
      <c r="A1246" s="194"/>
      <c r="B1246" s="195"/>
    </row>
    <row r="1247">
      <c r="A1247" s="194"/>
      <c r="B1247" s="195"/>
    </row>
    <row r="1248">
      <c r="A1248" s="194"/>
      <c r="B1248" s="195"/>
    </row>
    <row r="1249">
      <c r="A1249" s="194"/>
      <c r="B1249" s="195"/>
    </row>
    <row r="1250">
      <c r="A1250" s="194"/>
      <c r="B1250" s="195"/>
    </row>
    <row r="1251">
      <c r="A1251" s="194"/>
      <c r="B1251" s="195"/>
    </row>
    <row r="1252">
      <c r="A1252" s="194"/>
      <c r="B1252" s="195"/>
    </row>
    <row r="1253">
      <c r="A1253" s="194"/>
      <c r="B1253" s="195"/>
    </row>
    <row r="1254">
      <c r="A1254" s="194"/>
      <c r="B1254" s="195"/>
    </row>
    <row r="1255">
      <c r="A1255" s="194"/>
      <c r="B1255" s="195"/>
    </row>
    <row r="1256">
      <c r="A1256" s="194"/>
      <c r="B1256" s="195"/>
    </row>
    <row r="1257">
      <c r="A1257" s="194"/>
      <c r="B1257" s="195"/>
    </row>
    <row r="1258">
      <c r="A1258" s="194"/>
      <c r="B1258" s="195"/>
    </row>
    <row r="1259">
      <c r="A1259" s="194"/>
      <c r="B1259" s="195"/>
    </row>
    <row r="1260">
      <c r="A1260" s="194"/>
      <c r="B1260" s="195"/>
    </row>
    <row r="1261">
      <c r="A1261" s="194"/>
      <c r="B1261" s="195"/>
    </row>
    <row r="1262">
      <c r="A1262" s="194"/>
      <c r="B1262" s="195"/>
    </row>
    <row r="1263">
      <c r="A1263" s="194"/>
      <c r="B1263" s="195"/>
    </row>
    <row r="1264">
      <c r="A1264" s="194"/>
      <c r="B1264" s="195"/>
    </row>
    <row r="1265">
      <c r="A1265" s="194"/>
      <c r="B1265" s="195"/>
    </row>
    <row r="1266">
      <c r="A1266" s="194"/>
      <c r="B1266" s="195"/>
    </row>
    <row r="1267">
      <c r="A1267" s="194"/>
      <c r="B1267" s="195"/>
    </row>
    <row r="1268">
      <c r="A1268" s="194"/>
      <c r="B1268" s="195"/>
    </row>
    <row r="1269">
      <c r="A1269" s="194"/>
      <c r="B1269" s="195"/>
    </row>
    <row r="1270">
      <c r="A1270" s="194"/>
      <c r="B1270" s="195"/>
    </row>
    <row r="1271">
      <c r="A1271" s="194"/>
      <c r="B1271" s="195"/>
    </row>
    <row r="1272">
      <c r="A1272" s="194"/>
      <c r="B1272" s="195"/>
    </row>
    <row r="1273">
      <c r="A1273" s="194"/>
      <c r="B1273" s="195"/>
    </row>
    <row r="1274">
      <c r="A1274" s="194"/>
      <c r="B1274" s="195"/>
    </row>
    <row r="1275">
      <c r="A1275" s="194"/>
      <c r="B1275" s="195"/>
    </row>
    <row r="1276">
      <c r="A1276" s="194"/>
      <c r="B1276" s="195"/>
    </row>
    <row r="1277">
      <c r="A1277" s="194"/>
      <c r="B1277" s="195"/>
    </row>
    <row r="1278">
      <c r="A1278" s="194"/>
      <c r="B1278" s="195"/>
    </row>
    <row r="1279">
      <c r="A1279" s="194"/>
      <c r="B1279" s="195"/>
    </row>
    <row r="1280">
      <c r="A1280" s="194"/>
      <c r="B1280" s="195"/>
    </row>
    <row r="1281">
      <c r="A1281" s="194"/>
      <c r="B1281" s="195"/>
    </row>
    <row r="1282">
      <c r="A1282" s="194"/>
      <c r="B1282" s="195"/>
    </row>
    <row r="1283">
      <c r="A1283" s="194"/>
      <c r="B1283" s="195"/>
    </row>
    <row r="1284">
      <c r="A1284" s="194"/>
      <c r="B1284" s="195"/>
    </row>
    <row r="1285">
      <c r="A1285" s="194"/>
      <c r="B1285" s="195"/>
    </row>
    <row r="1286">
      <c r="A1286" s="194"/>
      <c r="B1286" s="195"/>
    </row>
    <row r="1287">
      <c r="A1287" s="194"/>
      <c r="B1287" s="195"/>
    </row>
    <row r="1288">
      <c r="A1288" s="194"/>
      <c r="B1288" s="195"/>
    </row>
    <row r="1289">
      <c r="A1289" s="194"/>
      <c r="B1289" s="195"/>
    </row>
    <row r="1290">
      <c r="A1290" s="194"/>
      <c r="B1290" s="195"/>
    </row>
    <row r="1291">
      <c r="A1291" s="194"/>
      <c r="B1291" s="195"/>
    </row>
    <row r="1292">
      <c r="A1292" s="194"/>
      <c r="B1292" s="195"/>
    </row>
    <row r="1293">
      <c r="A1293" s="194"/>
      <c r="B1293" s="195"/>
    </row>
    <row r="1294">
      <c r="A1294" s="194"/>
      <c r="B1294" s="195"/>
    </row>
    <row r="1295">
      <c r="A1295" s="194"/>
      <c r="B1295" s="195"/>
    </row>
    <row r="1296">
      <c r="A1296" s="194"/>
      <c r="B1296" s="195"/>
    </row>
    <row r="1297">
      <c r="A1297" s="194"/>
      <c r="B1297" s="195"/>
    </row>
    <row r="1298">
      <c r="A1298" s="194"/>
      <c r="B1298" s="195"/>
    </row>
    <row r="1299">
      <c r="A1299" s="194"/>
      <c r="B1299" s="195"/>
    </row>
    <row r="1300">
      <c r="A1300" s="194"/>
      <c r="B1300" s="195"/>
    </row>
    <row r="1301">
      <c r="A1301" s="194"/>
      <c r="B1301" s="195"/>
    </row>
    <row r="1302">
      <c r="A1302" s="194"/>
      <c r="B1302" s="195"/>
    </row>
    <row r="1303">
      <c r="A1303" s="194"/>
      <c r="B1303" s="195"/>
    </row>
    <row r="1304">
      <c r="A1304" s="194"/>
      <c r="B1304" s="195"/>
    </row>
    <row r="1305">
      <c r="A1305" s="194"/>
      <c r="B1305" s="195"/>
    </row>
    <row r="1306">
      <c r="A1306" s="194"/>
      <c r="B1306" s="195"/>
    </row>
    <row r="1307">
      <c r="A1307" s="194"/>
      <c r="B1307" s="195"/>
    </row>
    <row r="1308">
      <c r="A1308" s="194"/>
      <c r="B1308" s="195"/>
    </row>
    <row r="1309">
      <c r="A1309" s="194"/>
      <c r="B1309" s="195"/>
    </row>
    <row r="1310">
      <c r="A1310" s="194"/>
      <c r="B1310" s="195"/>
    </row>
    <row r="1311">
      <c r="A1311" s="194"/>
      <c r="B1311" s="195"/>
    </row>
    <row r="1312">
      <c r="A1312" s="194"/>
      <c r="B1312" s="195"/>
    </row>
    <row r="1313">
      <c r="A1313" s="194"/>
      <c r="B1313" s="195"/>
    </row>
    <row r="1314">
      <c r="A1314" s="194"/>
      <c r="B1314" s="195"/>
    </row>
    <row r="1315">
      <c r="A1315" s="194"/>
      <c r="B1315" s="195"/>
    </row>
    <row r="1316">
      <c r="A1316" s="194"/>
      <c r="B1316" s="195"/>
    </row>
    <row r="1317">
      <c r="A1317" s="194"/>
      <c r="B1317" s="195"/>
    </row>
    <row r="1318">
      <c r="A1318" s="194"/>
      <c r="B1318" s="195"/>
    </row>
    <row r="1319">
      <c r="A1319" s="194"/>
      <c r="B1319" s="195"/>
    </row>
    <row r="1320">
      <c r="A1320" s="194"/>
      <c r="B1320" s="195"/>
    </row>
    <row r="1321">
      <c r="A1321" s="194"/>
      <c r="B1321" s="195"/>
    </row>
    <row r="1322">
      <c r="A1322" s="194"/>
      <c r="B1322" s="195"/>
    </row>
    <row r="1323">
      <c r="A1323" s="194"/>
      <c r="B1323" s="195"/>
    </row>
    <row r="1324">
      <c r="A1324" s="194"/>
      <c r="B1324" s="195"/>
    </row>
    <row r="1325">
      <c r="A1325" s="194"/>
      <c r="B1325" s="195"/>
    </row>
    <row r="1326">
      <c r="A1326" s="194"/>
      <c r="B1326" s="195"/>
    </row>
    <row r="1327">
      <c r="A1327" s="194"/>
      <c r="B1327" s="195"/>
    </row>
    <row r="1328">
      <c r="A1328" s="194"/>
      <c r="B1328" s="195"/>
    </row>
    <row r="1329">
      <c r="A1329" s="194"/>
      <c r="B1329" s="195"/>
    </row>
    <row r="1330">
      <c r="A1330" s="194"/>
      <c r="B1330" s="195"/>
    </row>
    <row r="1331">
      <c r="A1331" s="194"/>
      <c r="B1331" s="195"/>
    </row>
    <row r="1332">
      <c r="A1332" s="194"/>
      <c r="B1332" s="195"/>
    </row>
    <row r="1333">
      <c r="A1333" s="194"/>
      <c r="B1333" s="195"/>
    </row>
    <row r="1334">
      <c r="A1334" s="194"/>
      <c r="B1334" s="195"/>
    </row>
    <row r="1335">
      <c r="A1335" s="194"/>
      <c r="B1335" s="195"/>
    </row>
    <row r="1336">
      <c r="A1336" s="194"/>
      <c r="B1336" s="195"/>
    </row>
    <row r="1337">
      <c r="A1337" s="194"/>
      <c r="B1337" s="195"/>
    </row>
    <row r="1338">
      <c r="A1338" s="194"/>
      <c r="B1338" s="195"/>
    </row>
    <row r="1339">
      <c r="A1339" s="194"/>
      <c r="B1339" s="195"/>
    </row>
    <row r="1340">
      <c r="A1340" s="194"/>
      <c r="B1340" s="195"/>
    </row>
    <row r="1341">
      <c r="A1341" s="194"/>
      <c r="B1341" s="195"/>
    </row>
    <row r="1342">
      <c r="A1342" s="194"/>
      <c r="B1342" s="195"/>
    </row>
    <row r="1343">
      <c r="A1343" s="194"/>
      <c r="B1343" s="195"/>
    </row>
    <row r="1344">
      <c r="A1344" s="194"/>
      <c r="B1344" s="195"/>
    </row>
    <row r="1345">
      <c r="A1345" s="194"/>
      <c r="B1345" s="195"/>
    </row>
    <row r="1346">
      <c r="A1346" s="194"/>
      <c r="B1346" s="195"/>
    </row>
    <row r="1347">
      <c r="A1347" s="194"/>
      <c r="B1347" s="195"/>
    </row>
    <row r="1348">
      <c r="A1348" s="194"/>
      <c r="B1348" s="195"/>
    </row>
    <row r="1349">
      <c r="A1349" s="194"/>
      <c r="B1349" s="195"/>
    </row>
    <row r="1350">
      <c r="A1350" s="194"/>
      <c r="B1350" s="195"/>
    </row>
    <row r="1351">
      <c r="A1351" s="194"/>
      <c r="B1351" s="195"/>
    </row>
    <row r="1352">
      <c r="A1352" s="194"/>
      <c r="B1352" s="195"/>
    </row>
    <row r="1353">
      <c r="A1353" s="194"/>
      <c r="B1353" s="195"/>
    </row>
    <row r="1354">
      <c r="A1354" s="194"/>
      <c r="B1354" s="195"/>
    </row>
    <row r="1355">
      <c r="A1355" s="194"/>
      <c r="B1355" s="195"/>
    </row>
    <row r="1356">
      <c r="A1356" s="194"/>
      <c r="B1356" s="195"/>
    </row>
    <row r="1357">
      <c r="A1357" s="194"/>
      <c r="B1357" s="195"/>
    </row>
    <row r="1358">
      <c r="A1358" s="194"/>
      <c r="B1358" s="195"/>
    </row>
    <row r="1359">
      <c r="A1359" s="194"/>
      <c r="B1359" s="195"/>
    </row>
    <row r="1360">
      <c r="A1360" s="194"/>
      <c r="B1360" s="195"/>
    </row>
    <row r="1361">
      <c r="A1361" s="194"/>
      <c r="B1361" s="195"/>
    </row>
    <row r="1362">
      <c r="A1362" s="194"/>
      <c r="B1362" s="195"/>
    </row>
    <row r="1363">
      <c r="A1363" s="194"/>
      <c r="B1363" s="195"/>
    </row>
    <row r="1364">
      <c r="A1364" s="194"/>
      <c r="B1364" s="195"/>
    </row>
    <row r="1365">
      <c r="A1365" s="194"/>
      <c r="B1365" s="195"/>
    </row>
    <row r="1366">
      <c r="A1366" s="194"/>
      <c r="B1366" s="195"/>
    </row>
    <row r="1367">
      <c r="A1367" s="194"/>
      <c r="B1367" s="195"/>
    </row>
    <row r="1368">
      <c r="A1368" s="194"/>
      <c r="B1368" s="195"/>
    </row>
    <row r="1369">
      <c r="A1369" s="194"/>
      <c r="B1369" s="195"/>
    </row>
    <row r="1370">
      <c r="A1370" s="194"/>
      <c r="B1370" s="195"/>
    </row>
    <row r="1371">
      <c r="A1371" s="194"/>
      <c r="B1371" s="195"/>
    </row>
    <row r="1372">
      <c r="A1372" s="194"/>
      <c r="B1372" s="195"/>
    </row>
    <row r="1373">
      <c r="A1373" s="194"/>
      <c r="B1373" s="195"/>
    </row>
    <row r="1374">
      <c r="A1374" s="194"/>
      <c r="B1374" s="195"/>
    </row>
    <row r="1375">
      <c r="A1375" s="194"/>
      <c r="B1375" s="195"/>
    </row>
    <row r="1376">
      <c r="A1376" s="194"/>
      <c r="B1376" s="195"/>
    </row>
    <row r="1377">
      <c r="A1377" s="194"/>
      <c r="B1377" s="195"/>
    </row>
    <row r="1378">
      <c r="A1378" s="194"/>
      <c r="B1378" s="195"/>
    </row>
    <row r="1379">
      <c r="A1379" s="194"/>
      <c r="B1379" s="195"/>
    </row>
    <row r="1380">
      <c r="A1380" s="194"/>
      <c r="B1380" s="195"/>
    </row>
    <row r="1381">
      <c r="A1381" s="194"/>
      <c r="B1381" s="195"/>
    </row>
    <row r="1382">
      <c r="A1382" s="194"/>
      <c r="B1382" s="195"/>
    </row>
    <row r="1383">
      <c r="A1383" s="194"/>
      <c r="B1383" s="195"/>
    </row>
    <row r="1384">
      <c r="A1384" s="194"/>
      <c r="B1384" s="195"/>
    </row>
    <row r="1385">
      <c r="A1385" s="194"/>
      <c r="B1385" s="195"/>
    </row>
    <row r="1386">
      <c r="A1386" s="194"/>
      <c r="B1386" s="195"/>
    </row>
    <row r="1387">
      <c r="A1387" s="194"/>
      <c r="B1387" s="195"/>
    </row>
    <row r="1388">
      <c r="A1388" s="194"/>
      <c r="B1388" s="195"/>
    </row>
    <row r="1389">
      <c r="A1389" s="194"/>
      <c r="B1389" s="195"/>
    </row>
    <row r="1390">
      <c r="A1390" s="194"/>
      <c r="B1390" s="195"/>
    </row>
    <row r="1391">
      <c r="A1391" s="194"/>
      <c r="B1391" s="195"/>
    </row>
    <row r="1392">
      <c r="A1392" s="194"/>
      <c r="B1392" s="195"/>
    </row>
    <row r="1393">
      <c r="A1393" s="194"/>
      <c r="B1393" s="195"/>
    </row>
    <row r="1394">
      <c r="A1394" s="194"/>
      <c r="B1394" s="195"/>
    </row>
    <row r="1395">
      <c r="A1395" s="194"/>
      <c r="B1395" s="195"/>
    </row>
    <row r="1396">
      <c r="A1396" s="194"/>
      <c r="B1396" s="195"/>
    </row>
    <row r="1397">
      <c r="A1397" s="194"/>
      <c r="B1397" s="195"/>
    </row>
    <row r="1398">
      <c r="A1398" s="194"/>
      <c r="B1398" s="195"/>
    </row>
    <row r="1399">
      <c r="A1399" s="194"/>
      <c r="B1399" s="195"/>
    </row>
    <row r="1400">
      <c r="A1400" s="194"/>
      <c r="B1400" s="195"/>
    </row>
    <row r="1401">
      <c r="A1401" s="194"/>
      <c r="B1401" s="195"/>
    </row>
    <row r="1402">
      <c r="A1402" s="194"/>
      <c r="B1402" s="195"/>
    </row>
    <row r="1403">
      <c r="A1403" s="194"/>
      <c r="B1403" s="195"/>
    </row>
    <row r="1404">
      <c r="A1404" s="194"/>
      <c r="B1404" s="195"/>
    </row>
    <row r="1405">
      <c r="A1405" s="194"/>
      <c r="B1405" s="195"/>
    </row>
    <row r="1406">
      <c r="A1406" s="194"/>
      <c r="B1406" s="195"/>
    </row>
    <row r="1407">
      <c r="A1407" s="194"/>
      <c r="B1407" s="195"/>
    </row>
    <row r="1408">
      <c r="A1408" s="194"/>
      <c r="B1408" s="195"/>
    </row>
    <row r="1409">
      <c r="A1409" s="194"/>
      <c r="B1409" s="195"/>
    </row>
    <row r="1410">
      <c r="A1410" s="194"/>
      <c r="B1410" s="195"/>
    </row>
    <row r="1411">
      <c r="A1411" s="194"/>
      <c r="B1411" s="195"/>
    </row>
    <row r="1412">
      <c r="A1412" s="194"/>
      <c r="B1412" s="195"/>
    </row>
    <row r="1413">
      <c r="A1413" s="194"/>
      <c r="B1413" s="195"/>
    </row>
    <row r="1414">
      <c r="A1414" s="194"/>
      <c r="B1414" s="195"/>
    </row>
    <row r="1415">
      <c r="A1415" s="194"/>
      <c r="B1415" s="195"/>
    </row>
    <row r="1416">
      <c r="A1416" s="194"/>
      <c r="B1416" s="195"/>
    </row>
    <row r="1417">
      <c r="A1417" s="194"/>
      <c r="B1417" s="195"/>
    </row>
    <row r="1418">
      <c r="A1418" s="194"/>
      <c r="B1418" s="195"/>
    </row>
    <row r="1419">
      <c r="A1419" s="194"/>
      <c r="B1419" s="195"/>
    </row>
    <row r="1420">
      <c r="A1420" s="194"/>
      <c r="B1420" s="195"/>
    </row>
    <row r="1421">
      <c r="A1421" s="194"/>
      <c r="B1421" s="195"/>
    </row>
    <row r="1422">
      <c r="A1422" s="194"/>
      <c r="B1422" s="195"/>
    </row>
    <row r="1423">
      <c r="A1423" s="194"/>
      <c r="B1423" s="195"/>
    </row>
    <row r="1424">
      <c r="A1424" s="194"/>
      <c r="B1424" s="195"/>
    </row>
    <row r="1425">
      <c r="A1425" s="194"/>
      <c r="B1425" s="195"/>
    </row>
    <row r="1426">
      <c r="A1426" s="194"/>
      <c r="B1426" s="195"/>
    </row>
    <row r="1427">
      <c r="A1427" s="194"/>
      <c r="B1427" s="195"/>
    </row>
    <row r="1428">
      <c r="A1428" s="194"/>
      <c r="B1428" s="195"/>
    </row>
    <row r="1429">
      <c r="A1429" s="194"/>
      <c r="B1429" s="195"/>
    </row>
    <row r="1430">
      <c r="A1430" s="194"/>
      <c r="B1430" s="195"/>
    </row>
    <row r="1431">
      <c r="A1431" s="194"/>
      <c r="B1431" s="195"/>
    </row>
    <row r="1432">
      <c r="A1432" s="194"/>
      <c r="B1432" s="195"/>
    </row>
    <row r="1433">
      <c r="A1433" s="194"/>
      <c r="B1433" s="195"/>
    </row>
    <row r="1434">
      <c r="A1434" s="194"/>
      <c r="B1434" s="195"/>
    </row>
    <row r="1435">
      <c r="A1435" s="194"/>
      <c r="B1435" s="195"/>
    </row>
    <row r="1436">
      <c r="A1436" s="194"/>
      <c r="B1436" s="195"/>
    </row>
    <row r="1437">
      <c r="A1437" s="194"/>
      <c r="B1437" s="195"/>
    </row>
    <row r="1438">
      <c r="A1438" s="194"/>
      <c r="B1438" s="195"/>
    </row>
    <row r="1439">
      <c r="A1439" s="194"/>
      <c r="B1439" s="195"/>
    </row>
    <row r="1440">
      <c r="A1440" s="194"/>
      <c r="B1440" s="195"/>
    </row>
    <row r="1441">
      <c r="A1441" s="194"/>
      <c r="B1441" s="195"/>
    </row>
    <row r="1442">
      <c r="A1442" s="194"/>
      <c r="B1442" s="195"/>
    </row>
    <row r="1443">
      <c r="A1443" s="194"/>
      <c r="B1443" s="195"/>
    </row>
    <row r="1444">
      <c r="A1444" s="194"/>
      <c r="B1444" s="195"/>
    </row>
    <row r="1445">
      <c r="A1445" s="194"/>
      <c r="B1445" s="195"/>
    </row>
    <row r="1446">
      <c r="A1446" s="194"/>
      <c r="B1446" s="195"/>
    </row>
    <row r="1447">
      <c r="A1447" s="194"/>
      <c r="B1447" s="195"/>
    </row>
    <row r="1448">
      <c r="A1448" s="194"/>
      <c r="B1448" s="195"/>
    </row>
    <row r="1449">
      <c r="A1449" s="194"/>
      <c r="B1449" s="195"/>
    </row>
    <row r="1450">
      <c r="A1450" s="194"/>
      <c r="B1450" s="195"/>
    </row>
    <row r="1451">
      <c r="A1451" s="194"/>
      <c r="B1451" s="195"/>
    </row>
    <row r="1452">
      <c r="A1452" s="194"/>
      <c r="B1452" s="195"/>
    </row>
    <row r="1453">
      <c r="A1453" s="194"/>
      <c r="B1453" s="195"/>
    </row>
    <row r="1454">
      <c r="A1454" s="194"/>
      <c r="B1454" s="195"/>
    </row>
    <row r="1455">
      <c r="A1455" s="194"/>
      <c r="B1455" s="195"/>
    </row>
    <row r="1456">
      <c r="A1456" s="194"/>
      <c r="B1456" s="195"/>
    </row>
    <row r="1457">
      <c r="A1457" s="194"/>
      <c r="B1457" s="195"/>
    </row>
    <row r="1458">
      <c r="A1458" s="194"/>
      <c r="B1458" s="195"/>
    </row>
    <row r="1459">
      <c r="A1459" s="194"/>
      <c r="B1459" s="195"/>
    </row>
    <row r="1460">
      <c r="A1460" s="194"/>
      <c r="B1460" s="195"/>
    </row>
    <row r="1461">
      <c r="A1461" s="194"/>
      <c r="B1461" s="195"/>
    </row>
    <row r="1462">
      <c r="A1462" s="194"/>
      <c r="B1462" s="195"/>
    </row>
    <row r="1463">
      <c r="A1463" s="194"/>
      <c r="B1463" s="195"/>
    </row>
    <row r="1464">
      <c r="A1464" s="194"/>
      <c r="B1464" s="195"/>
    </row>
    <row r="1465">
      <c r="A1465" s="194"/>
      <c r="B1465" s="195"/>
    </row>
    <row r="1466">
      <c r="A1466" s="194"/>
      <c r="B1466" s="195"/>
    </row>
    <row r="1467">
      <c r="A1467" s="194"/>
      <c r="B1467" s="195"/>
    </row>
    <row r="1468">
      <c r="A1468" s="194"/>
      <c r="B1468" s="195"/>
    </row>
    <row r="1469">
      <c r="A1469" s="194"/>
      <c r="B1469" s="195"/>
    </row>
    <row r="1470">
      <c r="A1470" s="194"/>
      <c r="B1470" s="195"/>
    </row>
    <row r="1471">
      <c r="A1471" s="194"/>
      <c r="B1471" s="195"/>
    </row>
    <row r="1472">
      <c r="A1472" s="194"/>
      <c r="B1472" s="195"/>
    </row>
    <row r="1473">
      <c r="A1473" s="194"/>
      <c r="B1473" s="195"/>
    </row>
    <row r="1474">
      <c r="A1474" s="194"/>
      <c r="B1474" s="195"/>
    </row>
    <row r="1475">
      <c r="A1475" s="194"/>
      <c r="B1475" s="195"/>
    </row>
    <row r="1476">
      <c r="A1476" s="194"/>
      <c r="B1476" s="195"/>
    </row>
    <row r="1477">
      <c r="A1477" s="194"/>
      <c r="B1477" s="195"/>
    </row>
    <row r="1478">
      <c r="A1478" s="194"/>
      <c r="B1478" s="195"/>
    </row>
    <row r="1479">
      <c r="A1479" s="194"/>
      <c r="B1479" s="195"/>
    </row>
    <row r="1480">
      <c r="A1480" s="194"/>
      <c r="B1480" s="195"/>
    </row>
    <row r="1481">
      <c r="A1481" s="194"/>
      <c r="B1481" s="195"/>
    </row>
    <row r="1482">
      <c r="A1482" s="194"/>
      <c r="B1482" s="195"/>
    </row>
    <row r="1483">
      <c r="A1483" s="194"/>
      <c r="B1483" s="195"/>
    </row>
    <row r="1484">
      <c r="A1484" s="194"/>
      <c r="B1484" s="195"/>
    </row>
    <row r="1485">
      <c r="A1485" s="194"/>
      <c r="B1485" s="195"/>
    </row>
    <row r="1486">
      <c r="A1486" s="194"/>
      <c r="B1486" s="195"/>
    </row>
    <row r="1487">
      <c r="A1487" s="194"/>
      <c r="B1487" s="195"/>
    </row>
    <row r="1488">
      <c r="A1488" s="194"/>
      <c r="B1488" s="195"/>
    </row>
    <row r="1489">
      <c r="A1489" s="194"/>
      <c r="B1489" s="195"/>
    </row>
    <row r="1490">
      <c r="A1490" s="194"/>
      <c r="B1490" s="195"/>
    </row>
    <row r="1491">
      <c r="A1491" s="194"/>
      <c r="B1491" s="195"/>
    </row>
    <row r="1492">
      <c r="A1492" s="194"/>
      <c r="B1492" s="195"/>
    </row>
    <row r="1493">
      <c r="A1493" s="194"/>
      <c r="B1493" s="195"/>
    </row>
    <row r="1494">
      <c r="A1494" s="194"/>
      <c r="B1494" s="195"/>
    </row>
    <row r="1495">
      <c r="A1495" s="194"/>
      <c r="B1495" s="195"/>
    </row>
    <row r="1496">
      <c r="A1496" s="194"/>
      <c r="B1496" s="195"/>
    </row>
    <row r="1497">
      <c r="A1497" s="194"/>
      <c r="B1497" s="195"/>
    </row>
    <row r="1498">
      <c r="A1498" s="194"/>
      <c r="B1498" s="195"/>
    </row>
    <row r="1499">
      <c r="A1499" s="194"/>
      <c r="B1499" s="195"/>
    </row>
    <row r="1500">
      <c r="A1500" s="194"/>
      <c r="B1500" s="195"/>
    </row>
    <row r="1501">
      <c r="A1501" s="194"/>
      <c r="B1501" s="195"/>
    </row>
    <row r="1502">
      <c r="A1502" s="194"/>
      <c r="B1502" s="195"/>
    </row>
    <row r="1503">
      <c r="A1503" s="194"/>
      <c r="B1503" s="195"/>
    </row>
    <row r="1504">
      <c r="A1504" s="194"/>
      <c r="B1504" s="195"/>
    </row>
    <row r="1505">
      <c r="A1505" s="194"/>
      <c r="B1505" s="195"/>
    </row>
    <row r="1506">
      <c r="A1506" s="194"/>
      <c r="B1506" s="195"/>
    </row>
    <row r="1507">
      <c r="A1507" s="194"/>
      <c r="B1507" s="195"/>
    </row>
    <row r="1508">
      <c r="A1508" s="194"/>
      <c r="B1508" s="195"/>
    </row>
    <row r="1509">
      <c r="A1509" s="194"/>
      <c r="B1509" s="195"/>
    </row>
    <row r="1510">
      <c r="A1510" s="194"/>
      <c r="B1510" s="195"/>
    </row>
    <row r="1511">
      <c r="A1511" s="194"/>
      <c r="B1511" s="195"/>
    </row>
    <row r="1512">
      <c r="A1512" s="194"/>
      <c r="B1512" s="195"/>
    </row>
    <row r="1513">
      <c r="A1513" s="194"/>
      <c r="B1513" s="195"/>
    </row>
    <row r="1514">
      <c r="A1514" s="194"/>
      <c r="B1514" s="195"/>
    </row>
    <row r="1515">
      <c r="A1515" s="194"/>
      <c r="B1515" s="195"/>
    </row>
    <row r="1516">
      <c r="A1516" s="194"/>
      <c r="B1516" s="195"/>
    </row>
    <row r="1517">
      <c r="A1517" s="194"/>
      <c r="B1517" s="195"/>
    </row>
    <row r="1518">
      <c r="A1518" s="194"/>
      <c r="B1518" s="195"/>
    </row>
    <row r="1519">
      <c r="A1519" s="194"/>
      <c r="B1519" s="195"/>
    </row>
    <row r="1520">
      <c r="A1520" s="194"/>
      <c r="B1520" s="195"/>
    </row>
    <row r="1521">
      <c r="A1521" s="194"/>
      <c r="B1521" s="195"/>
    </row>
    <row r="1522">
      <c r="A1522" s="194"/>
      <c r="B1522" s="195"/>
    </row>
    <row r="1523">
      <c r="A1523" s="194"/>
      <c r="B1523" s="195"/>
    </row>
    <row r="1524">
      <c r="A1524" s="194"/>
      <c r="B1524" s="195"/>
    </row>
    <row r="1525">
      <c r="A1525" s="194"/>
      <c r="B1525" s="195"/>
    </row>
    <row r="1526">
      <c r="A1526" s="194"/>
      <c r="B1526" s="195"/>
    </row>
    <row r="1527">
      <c r="A1527" s="194"/>
      <c r="B1527" s="195"/>
    </row>
    <row r="1528">
      <c r="A1528" s="194"/>
      <c r="B1528" s="195"/>
    </row>
    <row r="1529">
      <c r="A1529" s="194"/>
      <c r="B1529" s="195"/>
    </row>
    <row r="1530">
      <c r="A1530" s="194"/>
      <c r="B1530" s="195"/>
    </row>
    <row r="1531">
      <c r="A1531" s="194"/>
      <c r="B1531" s="195"/>
    </row>
    <row r="1532">
      <c r="A1532" s="194"/>
      <c r="B1532" s="195"/>
    </row>
    <row r="1533">
      <c r="A1533" s="194"/>
      <c r="B1533" s="195"/>
    </row>
    <row r="1534">
      <c r="A1534" s="194"/>
      <c r="B1534" s="195"/>
    </row>
    <row r="1535">
      <c r="A1535" s="194"/>
      <c r="B1535" s="195"/>
    </row>
    <row r="1536">
      <c r="A1536" s="194"/>
      <c r="B1536" s="195"/>
    </row>
    <row r="1537">
      <c r="A1537" s="194"/>
      <c r="B1537" s="195"/>
    </row>
    <row r="1538">
      <c r="A1538" s="194"/>
      <c r="B1538" s="195"/>
    </row>
    <row r="1539">
      <c r="A1539" s="194"/>
      <c r="B1539" s="195"/>
    </row>
    <row r="1540">
      <c r="A1540" s="194"/>
      <c r="B1540" s="195"/>
    </row>
    <row r="1541">
      <c r="A1541" s="194"/>
      <c r="B1541" s="195"/>
    </row>
    <row r="1542">
      <c r="A1542" s="194"/>
      <c r="B1542" s="195"/>
    </row>
    <row r="1543">
      <c r="A1543" s="194"/>
      <c r="B1543" s="195"/>
    </row>
    <row r="1544">
      <c r="A1544" s="194"/>
      <c r="B1544" s="195"/>
    </row>
    <row r="1545">
      <c r="A1545" s="194"/>
      <c r="B1545" s="195"/>
    </row>
    <row r="1546">
      <c r="A1546" s="194"/>
      <c r="B1546" s="195"/>
    </row>
    <row r="1547">
      <c r="A1547" s="194"/>
      <c r="B1547" s="195"/>
    </row>
    <row r="1548">
      <c r="A1548" s="194"/>
      <c r="B1548" s="195"/>
    </row>
    <row r="1549">
      <c r="A1549" s="194"/>
      <c r="B1549" s="195"/>
    </row>
    <row r="1550">
      <c r="A1550" s="194"/>
      <c r="B1550" s="195"/>
    </row>
    <row r="1551">
      <c r="A1551" s="194"/>
      <c r="B1551" s="195"/>
    </row>
    <row r="1552">
      <c r="A1552" s="194"/>
      <c r="B1552" s="195"/>
    </row>
    <row r="1553">
      <c r="A1553" s="194"/>
      <c r="B1553" s="195"/>
    </row>
    <row r="1554">
      <c r="A1554" s="194"/>
      <c r="B1554" s="195"/>
    </row>
    <row r="1555">
      <c r="A1555" s="194"/>
      <c r="B1555" s="195"/>
    </row>
    <row r="1556">
      <c r="A1556" s="194"/>
      <c r="B1556" s="195"/>
    </row>
    <row r="1557">
      <c r="A1557" s="194"/>
      <c r="B1557" s="195"/>
    </row>
    <row r="1558">
      <c r="A1558" s="194"/>
      <c r="B1558" s="195"/>
    </row>
    <row r="1559">
      <c r="A1559" s="194"/>
      <c r="B1559" s="195"/>
    </row>
    <row r="1560">
      <c r="A1560" s="194"/>
      <c r="B1560" s="195"/>
    </row>
    <row r="1561">
      <c r="A1561" s="194"/>
      <c r="B1561" s="195"/>
    </row>
    <row r="1562">
      <c r="A1562" s="194"/>
      <c r="B1562" s="195"/>
    </row>
    <row r="1563">
      <c r="A1563" s="194"/>
      <c r="B1563" s="195"/>
    </row>
    <row r="1564">
      <c r="A1564" s="194"/>
      <c r="B1564" s="195"/>
    </row>
    <row r="1565">
      <c r="A1565" s="194"/>
      <c r="B1565" s="195"/>
    </row>
    <row r="1566">
      <c r="A1566" s="194"/>
      <c r="B1566" s="195"/>
    </row>
    <row r="1567">
      <c r="A1567" s="194"/>
      <c r="B1567" s="195"/>
    </row>
    <row r="1568">
      <c r="A1568" s="194"/>
      <c r="B1568" s="195"/>
    </row>
    <row r="1569">
      <c r="A1569" s="194"/>
      <c r="B1569" s="195"/>
    </row>
    <row r="1570">
      <c r="A1570" s="194"/>
      <c r="B1570" s="195"/>
    </row>
    <row r="1571">
      <c r="A1571" s="194"/>
      <c r="B1571" s="195"/>
    </row>
    <row r="1572">
      <c r="A1572" s="194"/>
      <c r="B1572" s="195"/>
    </row>
    <row r="1573">
      <c r="A1573" s="194"/>
      <c r="B1573" s="195"/>
    </row>
    <row r="1574">
      <c r="A1574" s="194"/>
      <c r="B1574" s="195"/>
    </row>
    <row r="1575">
      <c r="A1575" s="194"/>
      <c r="B1575" s="195"/>
    </row>
    <row r="1576">
      <c r="A1576" s="194"/>
      <c r="B1576" s="195"/>
    </row>
    <row r="1577">
      <c r="A1577" s="194"/>
      <c r="B1577" s="195"/>
    </row>
    <row r="1578">
      <c r="A1578" s="194"/>
      <c r="B1578" s="195"/>
    </row>
    <row r="1579">
      <c r="A1579" s="194"/>
      <c r="B1579" s="195"/>
    </row>
    <row r="1580">
      <c r="A1580" s="194"/>
      <c r="B1580" s="195"/>
    </row>
    <row r="1581">
      <c r="A1581" s="194"/>
      <c r="B1581" s="195"/>
    </row>
    <row r="1582">
      <c r="A1582" s="194"/>
      <c r="B1582" s="195"/>
    </row>
    <row r="1583">
      <c r="A1583" s="194"/>
      <c r="B1583" s="195"/>
    </row>
    <row r="1584">
      <c r="A1584" s="194"/>
      <c r="B1584" s="195"/>
    </row>
    <row r="1585">
      <c r="A1585" s="194"/>
      <c r="B1585" s="195"/>
    </row>
    <row r="1586">
      <c r="A1586" s="194"/>
      <c r="B1586" s="195"/>
    </row>
    <row r="1587">
      <c r="A1587" s="194"/>
      <c r="B1587" s="195"/>
    </row>
    <row r="1588">
      <c r="A1588" s="194"/>
      <c r="B1588" s="195"/>
    </row>
    <row r="1589">
      <c r="A1589" s="194"/>
      <c r="B1589" s="195"/>
    </row>
    <row r="1590">
      <c r="A1590" s="194"/>
      <c r="B1590" s="195"/>
    </row>
    <row r="1591">
      <c r="A1591" s="194"/>
      <c r="B1591" s="195"/>
    </row>
    <row r="1592">
      <c r="A1592" s="194"/>
      <c r="B1592" s="195"/>
    </row>
    <row r="1593">
      <c r="A1593" s="194"/>
      <c r="B1593" s="195"/>
    </row>
    <row r="1594">
      <c r="A1594" s="194"/>
      <c r="B1594" s="195"/>
    </row>
    <row r="1595">
      <c r="A1595" s="194"/>
      <c r="B1595" s="195"/>
    </row>
    <row r="1596">
      <c r="A1596" s="194"/>
      <c r="B1596" s="195"/>
    </row>
    <row r="1597">
      <c r="A1597" s="194"/>
      <c r="B1597" s="195"/>
    </row>
    <row r="1598">
      <c r="A1598" s="194"/>
      <c r="B1598" s="195"/>
    </row>
    <row r="1599">
      <c r="A1599" s="194"/>
      <c r="B1599" s="195"/>
    </row>
    <row r="1600">
      <c r="A1600" s="194"/>
      <c r="B1600" s="195"/>
    </row>
    <row r="1601">
      <c r="A1601" s="194"/>
      <c r="B1601" s="195"/>
    </row>
    <row r="1602">
      <c r="A1602" s="194"/>
      <c r="B1602" s="195"/>
    </row>
    <row r="1603">
      <c r="A1603" s="194"/>
      <c r="B1603" s="195"/>
    </row>
    <row r="1604">
      <c r="A1604" s="194"/>
      <c r="B1604" s="195"/>
    </row>
    <row r="1605">
      <c r="A1605" s="194"/>
      <c r="B1605" s="195"/>
    </row>
    <row r="1606">
      <c r="A1606" s="194"/>
      <c r="B1606" s="195"/>
    </row>
    <row r="1607">
      <c r="A1607" s="194"/>
      <c r="B1607" s="195"/>
    </row>
    <row r="1608">
      <c r="A1608" s="194"/>
      <c r="B1608" s="195"/>
    </row>
    <row r="1609">
      <c r="A1609" s="194"/>
      <c r="B1609" s="195"/>
    </row>
    <row r="1610">
      <c r="A1610" s="194"/>
      <c r="B1610" s="195"/>
    </row>
    <row r="1611">
      <c r="A1611" s="194"/>
      <c r="B1611" s="195"/>
    </row>
    <row r="1612">
      <c r="A1612" s="194"/>
      <c r="B1612" s="195"/>
    </row>
    <row r="1613">
      <c r="A1613" s="194"/>
      <c r="B1613" s="195"/>
    </row>
    <row r="1614">
      <c r="A1614" s="194"/>
      <c r="B1614" s="195"/>
    </row>
    <row r="1615">
      <c r="A1615" s="194"/>
      <c r="B1615" s="195"/>
    </row>
    <row r="1616">
      <c r="A1616" s="194"/>
      <c r="B1616" s="195"/>
    </row>
    <row r="1617">
      <c r="A1617" s="194"/>
      <c r="B1617" s="195"/>
    </row>
    <row r="1618">
      <c r="A1618" s="194"/>
      <c r="B1618" s="195"/>
    </row>
    <row r="1619">
      <c r="A1619" s="194"/>
      <c r="B1619" s="195"/>
    </row>
    <row r="1620">
      <c r="A1620" s="194"/>
      <c r="B1620" s="195"/>
    </row>
    <row r="1621">
      <c r="A1621" s="194"/>
      <c r="B1621" s="195"/>
    </row>
    <row r="1622">
      <c r="A1622" s="194"/>
      <c r="B1622" s="195"/>
    </row>
    <row r="1623">
      <c r="A1623" s="194"/>
      <c r="B1623" s="195"/>
    </row>
    <row r="1624">
      <c r="A1624" s="194"/>
      <c r="B1624" s="195"/>
    </row>
    <row r="1625">
      <c r="A1625" s="194"/>
      <c r="B1625" s="195"/>
    </row>
    <row r="1626">
      <c r="A1626" s="194"/>
      <c r="B1626" s="195"/>
    </row>
    <row r="1627">
      <c r="A1627" s="194"/>
      <c r="B1627" s="195"/>
    </row>
    <row r="1628">
      <c r="A1628" s="194"/>
      <c r="B1628" s="195"/>
    </row>
    <row r="1629">
      <c r="A1629" s="194"/>
      <c r="B1629" s="195"/>
    </row>
    <row r="1630">
      <c r="A1630" s="194"/>
      <c r="B1630" s="195"/>
    </row>
    <row r="1631">
      <c r="A1631" s="194"/>
      <c r="B1631" s="195"/>
    </row>
    <row r="1632">
      <c r="A1632" s="194"/>
      <c r="B1632" s="195"/>
    </row>
    <row r="1633">
      <c r="A1633" s="194"/>
      <c r="B1633" s="195"/>
    </row>
    <row r="1634">
      <c r="A1634" s="194"/>
      <c r="B1634" s="195"/>
    </row>
    <row r="1635">
      <c r="A1635" s="194"/>
      <c r="B1635" s="195"/>
    </row>
    <row r="1636">
      <c r="A1636" s="194"/>
      <c r="B1636" s="195"/>
    </row>
    <row r="1637">
      <c r="A1637" s="194"/>
      <c r="B1637" s="195"/>
    </row>
    <row r="1638">
      <c r="A1638" s="194"/>
      <c r="B1638" s="195"/>
    </row>
    <row r="1639">
      <c r="A1639" s="194"/>
      <c r="B1639" s="195"/>
    </row>
    <row r="1640">
      <c r="A1640" s="194"/>
      <c r="B1640" s="195"/>
    </row>
    <row r="1641">
      <c r="A1641" s="194"/>
      <c r="B1641" s="195"/>
    </row>
    <row r="1642">
      <c r="A1642" s="194"/>
      <c r="B1642" s="195"/>
    </row>
    <row r="1643">
      <c r="A1643" s="194"/>
      <c r="B1643" s="195"/>
    </row>
    <row r="1644">
      <c r="A1644" s="194"/>
      <c r="B1644" s="195"/>
    </row>
    <row r="1645">
      <c r="A1645" s="194"/>
      <c r="B1645" s="195"/>
    </row>
    <row r="1646">
      <c r="A1646" s="194"/>
      <c r="B1646" s="195"/>
    </row>
    <row r="1647">
      <c r="A1647" s="194"/>
      <c r="B1647" s="195"/>
    </row>
    <row r="1648">
      <c r="A1648" s="194"/>
      <c r="B1648" s="195"/>
    </row>
    <row r="1649">
      <c r="A1649" s="194"/>
      <c r="B1649" s="195"/>
    </row>
    <row r="1650">
      <c r="A1650" s="194"/>
      <c r="B1650" s="195"/>
    </row>
    <row r="1651">
      <c r="A1651" s="194"/>
      <c r="B1651" s="195"/>
    </row>
    <row r="1652">
      <c r="A1652" s="194"/>
      <c r="B1652" s="195"/>
    </row>
    <row r="1653">
      <c r="A1653" s="194"/>
      <c r="B1653" s="195"/>
    </row>
    <row r="1654">
      <c r="A1654" s="194"/>
      <c r="B1654" s="195"/>
    </row>
    <row r="1655">
      <c r="A1655" s="194"/>
      <c r="B1655" s="195"/>
    </row>
    <row r="1656">
      <c r="A1656" s="194"/>
      <c r="B1656" s="195"/>
    </row>
    <row r="1657">
      <c r="A1657" s="194"/>
      <c r="B1657" s="195"/>
    </row>
    <row r="1658">
      <c r="A1658" s="194"/>
      <c r="B1658" s="195"/>
    </row>
    <row r="1659">
      <c r="A1659" s="194"/>
      <c r="B1659" s="195"/>
    </row>
    <row r="1660">
      <c r="A1660" s="194"/>
      <c r="B1660" s="195"/>
    </row>
    <row r="1661">
      <c r="A1661" s="194"/>
      <c r="B1661" s="195"/>
    </row>
    <row r="1662">
      <c r="A1662" s="194"/>
      <c r="B1662" s="195"/>
    </row>
    <row r="1663">
      <c r="A1663" s="194"/>
      <c r="B1663" s="195"/>
    </row>
    <row r="1664">
      <c r="A1664" s="194"/>
      <c r="B1664" s="195"/>
    </row>
    <row r="1665">
      <c r="A1665" s="194"/>
      <c r="B1665" s="195"/>
    </row>
    <row r="1666">
      <c r="A1666" s="194"/>
      <c r="B1666" s="195"/>
    </row>
    <row r="1667">
      <c r="A1667" s="194"/>
      <c r="B1667" s="195"/>
    </row>
    <row r="1668">
      <c r="A1668" s="194"/>
      <c r="B1668" s="195"/>
    </row>
    <row r="1669">
      <c r="A1669" s="194"/>
      <c r="B1669" s="195"/>
    </row>
    <row r="1670">
      <c r="A1670" s="194"/>
      <c r="B1670" s="195"/>
    </row>
    <row r="1671">
      <c r="A1671" s="194"/>
      <c r="B1671" s="195"/>
    </row>
    <row r="1672">
      <c r="A1672" s="194"/>
      <c r="B1672" s="195"/>
    </row>
    <row r="1673">
      <c r="A1673" s="194"/>
      <c r="B1673" s="195"/>
    </row>
    <row r="1674">
      <c r="A1674" s="194"/>
      <c r="B1674" s="195"/>
    </row>
    <row r="1675">
      <c r="A1675" s="194"/>
      <c r="B1675" s="195"/>
    </row>
    <row r="1676">
      <c r="A1676" s="194"/>
      <c r="B1676" s="195"/>
    </row>
    <row r="1677">
      <c r="A1677" s="194"/>
      <c r="B1677" s="195"/>
    </row>
    <row r="1678">
      <c r="A1678" s="194"/>
      <c r="B1678" s="195"/>
    </row>
    <row r="1679">
      <c r="A1679" s="194"/>
      <c r="B1679" s="195"/>
    </row>
    <row r="1680">
      <c r="A1680" s="194"/>
      <c r="B1680" s="195"/>
    </row>
    <row r="1681">
      <c r="A1681" s="194"/>
      <c r="B1681" s="195"/>
    </row>
    <row r="1682">
      <c r="A1682" s="194"/>
      <c r="B1682" s="195"/>
    </row>
    <row r="1683">
      <c r="A1683" s="194"/>
      <c r="B1683" s="195"/>
    </row>
    <row r="1684">
      <c r="A1684" s="194"/>
      <c r="B1684" s="195"/>
    </row>
    <row r="1685">
      <c r="A1685" s="194"/>
      <c r="B1685" s="195"/>
    </row>
    <row r="1686">
      <c r="A1686" s="194"/>
      <c r="B1686" s="195"/>
    </row>
    <row r="1687">
      <c r="A1687" s="194"/>
      <c r="B1687" s="195"/>
    </row>
    <row r="1688">
      <c r="A1688" s="194"/>
      <c r="B1688" s="195"/>
    </row>
    <row r="1689">
      <c r="A1689" s="194"/>
      <c r="B1689" s="195"/>
    </row>
    <row r="1690">
      <c r="A1690" s="194"/>
      <c r="B1690" s="195"/>
    </row>
    <row r="1691">
      <c r="A1691" s="194"/>
      <c r="B1691" s="195"/>
    </row>
    <row r="1692">
      <c r="A1692" s="194"/>
      <c r="B1692" s="195"/>
    </row>
    <row r="1693">
      <c r="A1693" s="194"/>
      <c r="B1693" s="195"/>
    </row>
    <row r="1694">
      <c r="A1694" s="194"/>
      <c r="B1694" s="195"/>
    </row>
    <row r="1695">
      <c r="A1695" s="194"/>
      <c r="B1695" s="195"/>
    </row>
    <row r="1696">
      <c r="A1696" s="194"/>
      <c r="B1696" s="195"/>
    </row>
    <row r="1697">
      <c r="A1697" s="194"/>
      <c r="B1697" s="195"/>
    </row>
    <row r="1698">
      <c r="A1698" s="194"/>
      <c r="B1698" s="195"/>
    </row>
    <row r="1699">
      <c r="A1699" s="194"/>
      <c r="B1699" s="195"/>
    </row>
    <row r="1700">
      <c r="A1700" s="194"/>
      <c r="B1700" s="195"/>
    </row>
    <row r="1701">
      <c r="A1701" s="194"/>
      <c r="B1701" s="195"/>
    </row>
    <row r="1702">
      <c r="A1702" s="194"/>
      <c r="B1702" s="195"/>
    </row>
    <row r="1703">
      <c r="A1703" s="194"/>
      <c r="B1703" s="195"/>
    </row>
    <row r="1704">
      <c r="A1704" s="194"/>
      <c r="B1704" s="195"/>
    </row>
    <row r="1705">
      <c r="A1705" s="194"/>
      <c r="B1705" s="195"/>
    </row>
    <row r="1706">
      <c r="A1706" s="194"/>
      <c r="B1706" s="195"/>
    </row>
    <row r="1707">
      <c r="A1707" s="194"/>
      <c r="B1707" s="195"/>
    </row>
    <row r="1708">
      <c r="A1708" s="194"/>
      <c r="B1708" s="195"/>
    </row>
    <row r="1709">
      <c r="A1709" s="194"/>
      <c r="B1709" s="195"/>
    </row>
    <row r="1710">
      <c r="A1710" s="194"/>
      <c r="B1710" s="195"/>
    </row>
    <row r="1711">
      <c r="A1711" s="194"/>
      <c r="B1711" s="195"/>
    </row>
    <row r="1712">
      <c r="A1712" s="194"/>
      <c r="B1712" s="195"/>
    </row>
    <row r="1713">
      <c r="A1713" s="194"/>
      <c r="B1713" s="195"/>
    </row>
    <row r="1714">
      <c r="A1714" s="194"/>
      <c r="B1714" s="195"/>
    </row>
    <row r="1715">
      <c r="A1715" s="194"/>
      <c r="B1715" s="195"/>
    </row>
    <row r="1716">
      <c r="A1716" s="194"/>
      <c r="B1716" s="195"/>
    </row>
    <row r="1717">
      <c r="A1717" s="194"/>
      <c r="B1717" s="195"/>
    </row>
    <row r="1718">
      <c r="A1718" s="194"/>
      <c r="B1718" s="195"/>
    </row>
    <row r="1719">
      <c r="A1719" s="194"/>
      <c r="B1719" s="195"/>
    </row>
    <row r="1720">
      <c r="A1720" s="194"/>
      <c r="B1720" s="195"/>
    </row>
    <row r="1721">
      <c r="A1721" s="194"/>
      <c r="B1721" s="195"/>
    </row>
    <row r="1722">
      <c r="A1722" s="194"/>
      <c r="B1722" s="195"/>
    </row>
    <row r="1723">
      <c r="A1723" s="194"/>
      <c r="B1723" s="195"/>
    </row>
    <row r="1724">
      <c r="A1724" s="194"/>
      <c r="B1724" s="195"/>
    </row>
    <row r="1725">
      <c r="A1725" s="194"/>
      <c r="B1725" s="195"/>
    </row>
    <row r="1726">
      <c r="A1726" s="194"/>
      <c r="B1726" s="195"/>
    </row>
    <row r="1727">
      <c r="A1727" s="194"/>
      <c r="B1727" s="195"/>
    </row>
    <row r="1728">
      <c r="A1728" s="194"/>
      <c r="B1728" s="195"/>
    </row>
    <row r="1729">
      <c r="A1729" s="194"/>
      <c r="B1729" s="195"/>
    </row>
    <row r="1730">
      <c r="A1730" s="194"/>
      <c r="B1730" s="195"/>
    </row>
    <row r="1731">
      <c r="A1731" s="194"/>
      <c r="B1731" s="195"/>
    </row>
    <row r="1732">
      <c r="A1732" s="194"/>
      <c r="B1732" s="195"/>
    </row>
    <row r="1733">
      <c r="A1733" s="194"/>
      <c r="B1733" s="195"/>
    </row>
    <row r="1734">
      <c r="A1734" s="194"/>
      <c r="B1734" s="195"/>
    </row>
    <row r="1735">
      <c r="A1735" s="194"/>
      <c r="B1735" s="195"/>
    </row>
    <row r="1736">
      <c r="A1736" s="194"/>
      <c r="B1736" s="195"/>
    </row>
    <row r="1737">
      <c r="A1737" s="194"/>
      <c r="B1737" s="195"/>
    </row>
    <row r="1738">
      <c r="A1738" s="194"/>
      <c r="B1738" s="195"/>
    </row>
    <row r="1739">
      <c r="A1739" s="194"/>
      <c r="B1739" s="195"/>
    </row>
    <row r="1740">
      <c r="A1740" s="194"/>
      <c r="B1740" s="195"/>
    </row>
    <row r="1741">
      <c r="A1741" s="194"/>
      <c r="B1741" s="195"/>
    </row>
    <row r="1742">
      <c r="A1742" s="194"/>
      <c r="B1742" s="195"/>
    </row>
    <row r="1743">
      <c r="A1743" s="194"/>
      <c r="B1743" s="195"/>
    </row>
    <row r="1744">
      <c r="A1744" s="194"/>
      <c r="B1744" s="195"/>
    </row>
    <row r="1745">
      <c r="A1745" s="194"/>
      <c r="B1745" s="195"/>
    </row>
    <row r="1746">
      <c r="A1746" s="194"/>
      <c r="B1746" s="195"/>
    </row>
    <row r="1747">
      <c r="A1747" s="194"/>
      <c r="B1747" s="195"/>
    </row>
    <row r="1748">
      <c r="A1748" s="194"/>
      <c r="B1748" s="195"/>
    </row>
    <row r="1749">
      <c r="A1749" s="194"/>
      <c r="B1749" s="195"/>
    </row>
    <row r="1750">
      <c r="A1750" s="194"/>
      <c r="B1750" s="195"/>
    </row>
    <row r="1751">
      <c r="A1751" s="194"/>
      <c r="B1751" s="195"/>
    </row>
    <row r="1752">
      <c r="A1752" s="194"/>
      <c r="B1752" s="195"/>
    </row>
    <row r="1753">
      <c r="A1753" s="194"/>
      <c r="B1753" s="195"/>
    </row>
    <row r="1754">
      <c r="A1754" s="194"/>
      <c r="B1754" s="195"/>
    </row>
    <row r="1755">
      <c r="A1755" s="194"/>
      <c r="B1755" s="195"/>
    </row>
    <row r="1756">
      <c r="A1756" s="194"/>
      <c r="B1756" s="195"/>
    </row>
    <row r="1757">
      <c r="A1757" s="194"/>
      <c r="B1757" s="195"/>
    </row>
    <row r="1758">
      <c r="A1758" s="194"/>
      <c r="B1758" s="195"/>
    </row>
    <row r="1759">
      <c r="A1759" s="194"/>
      <c r="B1759" s="195"/>
    </row>
    <row r="1760">
      <c r="A1760" s="194"/>
      <c r="B1760" s="195"/>
    </row>
    <row r="1761">
      <c r="A1761" s="194"/>
      <c r="B1761" s="195"/>
    </row>
    <row r="1762">
      <c r="A1762" s="194"/>
      <c r="B1762" s="195"/>
    </row>
    <row r="1763">
      <c r="A1763" s="194"/>
      <c r="B1763" s="195"/>
    </row>
    <row r="1764">
      <c r="A1764" s="194"/>
      <c r="B1764" s="195"/>
    </row>
    <row r="1765">
      <c r="A1765" s="194"/>
      <c r="B1765" s="195"/>
    </row>
    <row r="1766">
      <c r="A1766" s="194"/>
      <c r="B1766" s="195"/>
    </row>
    <row r="1767">
      <c r="A1767" s="194"/>
      <c r="B1767" s="195"/>
    </row>
    <row r="1768">
      <c r="A1768" s="194"/>
      <c r="B1768" s="195"/>
    </row>
    <row r="1769">
      <c r="A1769" s="194"/>
      <c r="B1769" s="195"/>
    </row>
    <row r="1770">
      <c r="A1770" s="194"/>
      <c r="B1770" s="195"/>
    </row>
    <row r="1771">
      <c r="A1771" s="194"/>
      <c r="B1771" s="195"/>
    </row>
    <row r="1772">
      <c r="A1772" s="194"/>
      <c r="B1772" s="195"/>
    </row>
    <row r="1773">
      <c r="A1773" s="194"/>
      <c r="B1773" s="195"/>
    </row>
    <row r="1774">
      <c r="A1774" s="194"/>
      <c r="B1774" s="195"/>
    </row>
    <row r="1775">
      <c r="A1775" s="194"/>
      <c r="B1775" s="195"/>
    </row>
    <row r="1776">
      <c r="A1776" s="194"/>
      <c r="B1776" s="195"/>
    </row>
    <row r="1777">
      <c r="A1777" s="194"/>
      <c r="B1777" s="195"/>
    </row>
    <row r="1778">
      <c r="A1778" s="194"/>
      <c r="B1778" s="195"/>
    </row>
    <row r="1779">
      <c r="A1779" s="194"/>
      <c r="B1779" s="195"/>
    </row>
    <row r="1780">
      <c r="A1780" s="194"/>
      <c r="B1780" s="195"/>
    </row>
    <row r="1781">
      <c r="A1781" s="194"/>
      <c r="B1781" s="195"/>
    </row>
    <row r="1782">
      <c r="A1782" s="194"/>
      <c r="B1782" s="195"/>
    </row>
    <row r="1783">
      <c r="A1783" s="194"/>
      <c r="B1783" s="195"/>
    </row>
    <row r="1784">
      <c r="A1784" s="194"/>
      <c r="B1784" s="195"/>
    </row>
    <row r="1785">
      <c r="A1785" s="194"/>
      <c r="B1785" s="195"/>
    </row>
    <row r="1786">
      <c r="A1786" s="194"/>
      <c r="B1786" s="195"/>
    </row>
    <row r="1787">
      <c r="A1787" s="194"/>
      <c r="B1787" s="195"/>
    </row>
    <row r="1788">
      <c r="A1788" s="194"/>
      <c r="B1788" s="195"/>
    </row>
    <row r="1789">
      <c r="A1789" s="194"/>
      <c r="B1789" s="195"/>
    </row>
    <row r="1790">
      <c r="A1790" s="194"/>
      <c r="B1790" s="195"/>
    </row>
    <row r="1791">
      <c r="A1791" s="194"/>
      <c r="B1791" s="195"/>
    </row>
    <row r="1792">
      <c r="A1792" s="194"/>
      <c r="B1792" s="195"/>
    </row>
    <row r="1793">
      <c r="A1793" s="194"/>
      <c r="B1793" s="195"/>
    </row>
    <row r="1794">
      <c r="A1794" s="194"/>
      <c r="B1794" s="195"/>
    </row>
    <row r="1795">
      <c r="A1795" s="194"/>
      <c r="B1795" s="195"/>
    </row>
    <row r="1796">
      <c r="A1796" s="194"/>
      <c r="B1796" s="195"/>
    </row>
    <row r="1797">
      <c r="A1797" s="194"/>
      <c r="B1797" s="195"/>
    </row>
    <row r="1798">
      <c r="A1798" s="194"/>
      <c r="B1798" s="195"/>
    </row>
    <row r="1799">
      <c r="A1799" s="194"/>
      <c r="B1799" s="195"/>
    </row>
    <row r="1800">
      <c r="A1800" s="194"/>
      <c r="B1800" s="195"/>
    </row>
    <row r="1801">
      <c r="A1801" s="194"/>
      <c r="B1801" s="195"/>
    </row>
    <row r="1802">
      <c r="A1802" s="194"/>
      <c r="B1802" s="195"/>
    </row>
    <row r="1803">
      <c r="A1803" s="194"/>
      <c r="B1803" s="195"/>
    </row>
    <row r="1804">
      <c r="A1804" s="194"/>
      <c r="B1804" s="195"/>
    </row>
    <row r="1805">
      <c r="A1805" s="194"/>
      <c r="B1805" s="195"/>
    </row>
    <row r="1806">
      <c r="A1806" s="194"/>
      <c r="B1806" s="195"/>
    </row>
    <row r="1807">
      <c r="A1807" s="194"/>
      <c r="B1807" s="195"/>
    </row>
    <row r="1808">
      <c r="A1808" s="194"/>
      <c r="B1808" s="195"/>
    </row>
    <row r="1809">
      <c r="A1809" s="194"/>
      <c r="B1809" s="195"/>
    </row>
    <row r="1810">
      <c r="A1810" s="194"/>
      <c r="B1810" s="195"/>
    </row>
    <row r="1811">
      <c r="A1811" s="194"/>
      <c r="B1811" s="195"/>
    </row>
    <row r="1812">
      <c r="A1812" s="194"/>
      <c r="B1812" s="195"/>
    </row>
    <row r="1813">
      <c r="A1813" s="194"/>
      <c r="B1813" s="195"/>
    </row>
    <row r="1814">
      <c r="A1814" s="194"/>
      <c r="B1814" s="195"/>
    </row>
    <row r="1815">
      <c r="A1815" s="194"/>
      <c r="B1815" s="195"/>
    </row>
    <row r="1816">
      <c r="A1816" s="194"/>
      <c r="B1816" s="195"/>
    </row>
    <row r="1817">
      <c r="A1817" s="194"/>
      <c r="B1817" s="195"/>
    </row>
    <row r="1818">
      <c r="A1818" s="194"/>
      <c r="B1818" s="195"/>
    </row>
    <row r="1819">
      <c r="A1819" s="194"/>
      <c r="B1819" s="195"/>
    </row>
    <row r="1820">
      <c r="A1820" s="194"/>
      <c r="B1820" s="195"/>
    </row>
    <row r="1821">
      <c r="A1821" s="194"/>
      <c r="B1821" s="195"/>
    </row>
    <row r="1822">
      <c r="A1822" s="194"/>
      <c r="B1822" s="195"/>
    </row>
    <row r="1823">
      <c r="A1823" s="194"/>
      <c r="B1823" s="195"/>
    </row>
    <row r="1824">
      <c r="A1824" s="194"/>
      <c r="B1824" s="195"/>
    </row>
    <row r="1825">
      <c r="A1825" s="194"/>
      <c r="B1825" s="195"/>
    </row>
    <row r="1826">
      <c r="A1826" s="194"/>
      <c r="B1826" s="195"/>
    </row>
    <row r="1827">
      <c r="A1827" s="194"/>
      <c r="B1827" s="195"/>
    </row>
    <row r="1828">
      <c r="A1828" s="194"/>
      <c r="B1828" s="195"/>
    </row>
    <row r="1829">
      <c r="A1829" s="194"/>
      <c r="B1829" s="195"/>
    </row>
    <row r="1830">
      <c r="A1830" s="194"/>
      <c r="B1830" s="195"/>
    </row>
    <row r="1831">
      <c r="A1831" s="194"/>
      <c r="B1831" s="195"/>
    </row>
    <row r="1832">
      <c r="A1832" s="194"/>
      <c r="B1832" s="195"/>
    </row>
    <row r="1833">
      <c r="A1833" s="194"/>
      <c r="B1833" s="195"/>
    </row>
    <row r="1834">
      <c r="A1834" s="194"/>
      <c r="B1834" s="195"/>
    </row>
    <row r="1835">
      <c r="A1835" s="194"/>
      <c r="B1835" s="195"/>
    </row>
    <row r="1836">
      <c r="A1836" s="194"/>
      <c r="B1836" s="195"/>
    </row>
    <row r="1837">
      <c r="A1837" s="194"/>
      <c r="B1837" s="195"/>
    </row>
    <row r="1838">
      <c r="A1838" s="194"/>
      <c r="B1838" s="195"/>
    </row>
    <row r="1839">
      <c r="A1839" s="194"/>
      <c r="B1839" s="195"/>
    </row>
    <row r="1840">
      <c r="A1840" s="194"/>
      <c r="B1840" s="195"/>
    </row>
    <row r="1841">
      <c r="A1841" s="194"/>
      <c r="B1841" s="195"/>
    </row>
    <row r="1842">
      <c r="A1842" s="194"/>
      <c r="B1842" s="195"/>
    </row>
    <row r="1843">
      <c r="A1843" s="194"/>
      <c r="B1843" s="195"/>
    </row>
    <row r="1844">
      <c r="A1844" s="194"/>
      <c r="B1844" s="195"/>
    </row>
    <row r="1845">
      <c r="A1845" s="194"/>
      <c r="B1845" s="195"/>
    </row>
    <row r="1846">
      <c r="A1846" s="194"/>
      <c r="B1846" s="195"/>
    </row>
    <row r="1847">
      <c r="A1847" s="194"/>
      <c r="B1847" s="195"/>
    </row>
    <row r="1848">
      <c r="A1848" s="194"/>
      <c r="B1848" s="195"/>
    </row>
    <row r="1849">
      <c r="A1849" s="194"/>
      <c r="B1849" s="195"/>
    </row>
    <row r="1850">
      <c r="A1850" s="194"/>
      <c r="B1850" s="195"/>
    </row>
    <row r="1851">
      <c r="A1851" s="194"/>
      <c r="B1851" s="195"/>
    </row>
    <row r="1852">
      <c r="A1852" s="194"/>
      <c r="B1852" s="195"/>
    </row>
    <row r="1853">
      <c r="A1853" s="194"/>
      <c r="B1853" s="195"/>
    </row>
    <row r="1854">
      <c r="A1854" s="194"/>
      <c r="B1854" s="195"/>
    </row>
    <row r="1855">
      <c r="A1855" s="194"/>
      <c r="B1855" s="195"/>
    </row>
    <row r="1856">
      <c r="A1856" s="194"/>
      <c r="B1856" s="195"/>
    </row>
    <row r="1857">
      <c r="A1857" s="194"/>
      <c r="B1857" s="195"/>
    </row>
    <row r="1858">
      <c r="A1858" s="194"/>
      <c r="B1858" s="195"/>
    </row>
    <row r="1859">
      <c r="A1859" s="194"/>
      <c r="B1859" s="195"/>
    </row>
    <row r="1860">
      <c r="A1860" s="194"/>
      <c r="B1860" s="195"/>
    </row>
    <row r="1861">
      <c r="A1861" s="194"/>
      <c r="B1861" s="195"/>
    </row>
    <row r="1862">
      <c r="A1862" s="194"/>
      <c r="B1862" s="195"/>
    </row>
    <row r="1863">
      <c r="A1863" s="194"/>
      <c r="B1863" s="195"/>
    </row>
    <row r="1864">
      <c r="A1864" s="194"/>
      <c r="B1864" s="195"/>
    </row>
    <row r="1865">
      <c r="A1865" s="194"/>
      <c r="B1865" s="195"/>
    </row>
    <row r="1866">
      <c r="A1866" s="194"/>
      <c r="B1866" s="195"/>
    </row>
    <row r="1867">
      <c r="A1867" s="194"/>
      <c r="B1867" s="195"/>
    </row>
    <row r="1868">
      <c r="A1868" s="194"/>
      <c r="B1868" s="195"/>
    </row>
    <row r="1869">
      <c r="A1869" s="194"/>
      <c r="B1869" s="195"/>
    </row>
    <row r="1870">
      <c r="A1870" s="194"/>
      <c r="B1870" s="195"/>
    </row>
    <row r="1871">
      <c r="A1871" s="194"/>
      <c r="B1871" s="195"/>
    </row>
    <row r="1872">
      <c r="A1872" s="194"/>
      <c r="B1872" s="195"/>
    </row>
    <row r="1873">
      <c r="A1873" s="194"/>
      <c r="B1873" s="195"/>
    </row>
    <row r="1874">
      <c r="A1874" s="194"/>
      <c r="B1874" s="195"/>
    </row>
    <row r="1875">
      <c r="A1875" s="194"/>
      <c r="B1875" s="195"/>
    </row>
    <row r="1876">
      <c r="A1876" s="194"/>
      <c r="B1876" s="195"/>
    </row>
    <row r="1877">
      <c r="A1877" s="194"/>
      <c r="B1877" s="195"/>
    </row>
    <row r="1878">
      <c r="A1878" s="194"/>
      <c r="B1878" s="195"/>
    </row>
    <row r="1879">
      <c r="A1879" s="194"/>
      <c r="B1879" s="195"/>
    </row>
    <row r="1880">
      <c r="A1880" s="194"/>
      <c r="B1880" s="195"/>
    </row>
    <row r="1881">
      <c r="A1881" s="194"/>
      <c r="B1881" s="195"/>
    </row>
    <row r="1882">
      <c r="A1882" s="194"/>
      <c r="B1882" s="195"/>
    </row>
    <row r="1883">
      <c r="A1883" s="194"/>
      <c r="B1883" s="195"/>
    </row>
    <row r="1884">
      <c r="A1884" s="194"/>
      <c r="B1884" s="195"/>
    </row>
    <row r="1885">
      <c r="A1885" s="194"/>
      <c r="B1885" s="195"/>
    </row>
    <row r="1886">
      <c r="A1886" s="194"/>
      <c r="B1886" s="195"/>
    </row>
    <row r="1887">
      <c r="A1887" s="194"/>
      <c r="B1887" s="195"/>
    </row>
    <row r="1888">
      <c r="A1888" s="194"/>
      <c r="B1888" s="195"/>
    </row>
    <row r="1889">
      <c r="A1889" s="194"/>
      <c r="B1889" s="195"/>
    </row>
    <row r="1890">
      <c r="A1890" s="194"/>
      <c r="B1890" s="195"/>
    </row>
    <row r="1891">
      <c r="A1891" s="194"/>
      <c r="B1891" s="195"/>
    </row>
    <row r="1892">
      <c r="A1892" s="194"/>
      <c r="B1892" s="195"/>
    </row>
    <row r="1893">
      <c r="A1893" s="194"/>
      <c r="B1893" s="195"/>
    </row>
    <row r="1894">
      <c r="A1894" s="194"/>
      <c r="B1894" s="195"/>
    </row>
    <row r="1895">
      <c r="A1895" s="194"/>
      <c r="B1895" s="195"/>
    </row>
    <row r="1896">
      <c r="A1896" s="194"/>
      <c r="B1896" s="195"/>
    </row>
    <row r="1897">
      <c r="A1897" s="194"/>
      <c r="B1897" s="195"/>
    </row>
    <row r="1898">
      <c r="A1898" s="194"/>
      <c r="B1898" s="195"/>
    </row>
    <row r="1899">
      <c r="A1899" s="194"/>
      <c r="B1899" s="195"/>
    </row>
    <row r="1900">
      <c r="A1900" s="194"/>
      <c r="B1900" s="195"/>
    </row>
    <row r="1901">
      <c r="A1901" s="194"/>
      <c r="B1901" s="195"/>
    </row>
    <row r="1902">
      <c r="A1902" s="194"/>
      <c r="B1902" s="195"/>
    </row>
    <row r="1903">
      <c r="A1903" s="194"/>
      <c r="B1903" s="195"/>
    </row>
    <row r="1904">
      <c r="A1904" s="194"/>
      <c r="B1904" s="195"/>
    </row>
    <row r="1905">
      <c r="A1905" s="194"/>
      <c r="B1905" s="195"/>
    </row>
    <row r="1906">
      <c r="A1906" s="194"/>
      <c r="B1906" s="195"/>
    </row>
    <row r="1907">
      <c r="A1907" s="194"/>
      <c r="B1907" s="195"/>
    </row>
    <row r="1908">
      <c r="A1908" s="194"/>
      <c r="B1908" s="195"/>
    </row>
    <row r="1909">
      <c r="A1909" s="194"/>
      <c r="B1909" s="195"/>
    </row>
    <row r="1910">
      <c r="A1910" s="194"/>
      <c r="B1910" s="195"/>
    </row>
    <row r="1911">
      <c r="A1911" s="194"/>
      <c r="B1911" s="195"/>
    </row>
    <row r="1912">
      <c r="A1912" s="194"/>
      <c r="B1912" s="195"/>
    </row>
    <row r="1913">
      <c r="A1913" s="194"/>
      <c r="B1913" s="195"/>
    </row>
    <row r="1914">
      <c r="A1914" s="194"/>
      <c r="B1914" s="195"/>
    </row>
    <row r="1915">
      <c r="A1915" s="194"/>
      <c r="B1915" s="195"/>
    </row>
    <row r="1916">
      <c r="A1916" s="194"/>
      <c r="B1916" s="195"/>
    </row>
    <row r="1917">
      <c r="A1917" s="194"/>
      <c r="B1917" s="195"/>
    </row>
    <row r="1918">
      <c r="A1918" s="194"/>
      <c r="B1918" s="195"/>
    </row>
    <row r="1919">
      <c r="A1919" s="194"/>
      <c r="B1919" s="195"/>
    </row>
    <row r="1920">
      <c r="A1920" s="194"/>
      <c r="B1920" s="195"/>
    </row>
    <row r="1921">
      <c r="A1921" s="194"/>
      <c r="B1921" s="195"/>
    </row>
    <row r="1922">
      <c r="A1922" s="194"/>
      <c r="B1922" s="195"/>
    </row>
    <row r="1923">
      <c r="A1923" s="194"/>
      <c r="B1923" s="195"/>
    </row>
    <row r="1924">
      <c r="A1924" s="194"/>
      <c r="B1924" s="195"/>
    </row>
    <row r="1925">
      <c r="A1925" s="194"/>
      <c r="B1925" s="195"/>
    </row>
    <row r="1926">
      <c r="A1926" s="194"/>
      <c r="B1926" s="195"/>
    </row>
    <row r="1927">
      <c r="A1927" s="194"/>
      <c r="B1927" s="195"/>
    </row>
    <row r="1928">
      <c r="A1928" s="194"/>
      <c r="B1928" s="195"/>
    </row>
    <row r="1929">
      <c r="A1929" s="194"/>
      <c r="B1929" s="195"/>
    </row>
    <row r="1930">
      <c r="A1930" s="194"/>
      <c r="B1930" s="195"/>
    </row>
    <row r="1931">
      <c r="A1931" s="194"/>
      <c r="B1931" s="195"/>
    </row>
    <row r="1932">
      <c r="A1932" s="194"/>
      <c r="B1932" s="195"/>
    </row>
    <row r="1933">
      <c r="A1933" s="194"/>
      <c r="B1933" s="195"/>
    </row>
    <row r="1934">
      <c r="A1934" s="194"/>
      <c r="B1934" s="195"/>
    </row>
    <row r="1935">
      <c r="A1935" s="194"/>
      <c r="B1935" s="195"/>
    </row>
    <row r="1936">
      <c r="A1936" s="194"/>
      <c r="B1936" s="195"/>
    </row>
    <row r="1937">
      <c r="A1937" s="194"/>
      <c r="B1937" s="195"/>
    </row>
    <row r="1938">
      <c r="A1938" s="194"/>
      <c r="B1938" s="195"/>
    </row>
    <row r="1939">
      <c r="A1939" s="194"/>
      <c r="B1939" s="195"/>
    </row>
    <row r="1940">
      <c r="A1940" s="194"/>
      <c r="B1940" s="195"/>
    </row>
    <row r="1941">
      <c r="A1941" s="194"/>
      <c r="B1941" s="195"/>
    </row>
    <row r="1942">
      <c r="A1942" s="194"/>
      <c r="B1942" s="195"/>
    </row>
    <row r="1943">
      <c r="A1943" s="194"/>
      <c r="B1943" s="195"/>
    </row>
    <row r="1944">
      <c r="A1944" s="194"/>
      <c r="B1944" s="195"/>
    </row>
    <row r="1945">
      <c r="A1945" s="194"/>
      <c r="B1945" s="195"/>
    </row>
    <row r="1946">
      <c r="A1946" s="194"/>
      <c r="B1946" s="195"/>
    </row>
    <row r="1947">
      <c r="A1947" s="194"/>
      <c r="B1947" s="195"/>
    </row>
    <row r="1948">
      <c r="A1948" s="194"/>
      <c r="B1948" s="195"/>
    </row>
    <row r="1949">
      <c r="A1949" s="194"/>
      <c r="B1949" s="195"/>
    </row>
    <row r="1950">
      <c r="A1950" s="194"/>
      <c r="B1950" s="195"/>
    </row>
    <row r="1951">
      <c r="A1951" s="194"/>
      <c r="B1951" s="195"/>
    </row>
    <row r="1952">
      <c r="A1952" s="194"/>
      <c r="B1952" s="195"/>
    </row>
    <row r="1953">
      <c r="A1953" s="194"/>
      <c r="B1953" s="195"/>
    </row>
    <row r="1954">
      <c r="A1954" s="194"/>
      <c r="B1954" s="195"/>
    </row>
    <row r="1955">
      <c r="A1955" s="194"/>
      <c r="B1955" s="195"/>
    </row>
    <row r="1956">
      <c r="A1956" s="194"/>
      <c r="B1956" s="195"/>
    </row>
    <row r="1957">
      <c r="A1957" s="194"/>
      <c r="B1957" s="195"/>
    </row>
    <row r="1958">
      <c r="A1958" s="194"/>
      <c r="B1958" s="195"/>
    </row>
    <row r="1959">
      <c r="A1959" s="194"/>
      <c r="B1959" s="195"/>
    </row>
    <row r="1960">
      <c r="A1960" s="194"/>
      <c r="B1960" s="195"/>
    </row>
    <row r="1961">
      <c r="A1961" s="194"/>
      <c r="B1961" s="195"/>
    </row>
    <row r="1962">
      <c r="A1962" s="194"/>
      <c r="B1962" s="195"/>
    </row>
    <row r="1963">
      <c r="A1963" s="194"/>
      <c r="B1963" s="195"/>
    </row>
    <row r="1964">
      <c r="A1964" s="194"/>
      <c r="B1964" s="195"/>
    </row>
    <row r="1965">
      <c r="A1965" s="194"/>
      <c r="B1965" s="195"/>
    </row>
    <row r="1966">
      <c r="A1966" s="194"/>
      <c r="B1966" s="195"/>
    </row>
    <row r="1967">
      <c r="A1967" s="194"/>
      <c r="B1967" s="195"/>
    </row>
    <row r="1968">
      <c r="A1968" s="194"/>
      <c r="B1968" s="195"/>
    </row>
    <row r="1969">
      <c r="A1969" s="194"/>
      <c r="B1969" s="195"/>
    </row>
    <row r="1970">
      <c r="A1970" s="194"/>
      <c r="B1970" s="195"/>
    </row>
    <row r="1971">
      <c r="A1971" s="194"/>
      <c r="B1971" s="195"/>
    </row>
    <row r="1972">
      <c r="A1972" s="194"/>
      <c r="B1972" s="195"/>
    </row>
    <row r="1973">
      <c r="A1973" s="194"/>
      <c r="B1973" s="195"/>
    </row>
    <row r="1974">
      <c r="A1974" s="194"/>
      <c r="B1974" s="195"/>
    </row>
    <row r="1975">
      <c r="A1975" s="194"/>
      <c r="B1975" s="195"/>
    </row>
    <row r="1976">
      <c r="A1976" s="194"/>
      <c r="B1976" s="195"/>
    </row>
    <row r="1977">
      <c r="A1977" s="194"/>
      <c r="B1977" s="195"/>
    </row>
    <row r="1978">
      <c r="A1978" s="194"/>
      <c r="B1978" s="195"/>
    </row>
    <row r="1979">
      <c r="A1979" s="194"/>
      <c r="B1979" s="195"/>
    </row>
    <row r="1980">
      <c r="A1980" s="194"/>
      <c r="B1980" s="195"/>
    </row>
    <row r="1981">
      <c r="A1981" s="194"/>
      <c r="B1981" s="195"/>
    </row>
    <row r="1982">
      <c r="A1982" s="194"/>
      <c r="B1982" s="195"/>
    </row>
    <row r="1983">
      <c r="A1983" s="194"/>
      <c r="B1983" s="195"/>
    </row>
    <row r="1984">
      <c r="A1984" s="194"/>
      <c r="B1984" s="195"/>
    </row>
    <row r="1985">
      <c r="A1985" s="194"/>
      <c r="B1985" s="195"/>
    </row>
    <row r="1986">
      <c r="A1986" s="194"/>
      <c r="B1986" s="195"/>
    </row>
    <row r="1987">
      <c r="A1987" s="194"/>
      <c r="B1987" s="195"/>
    </row>
    <row r="1988">
      <c r="A1988" s="194"/>
      <c r="B1988" s="195"/>
    </row>
    <row r="1989">
      <c r="A1989" s="194"/>
      <c r="B1989" s="195"/>
    </row>
    <row r="1990">
      <c r="A1990" s="194"/>
      <c r="B1990" s="195"/>
    </row>
    <row r="1991">
      <c r="A1991" s="194"/>
      <c r="B1991" s="195"/>
    </row>
    <row r="1992">
      <c r="A1992" s="194"/>
      <c r="B1992" s="195"/>
    </row>
    <row r="1993">
      <c r="A1993" s="194"/>
      <c r="B1993" s="195"/>
    </row>
    <row r="1994">
      <c r="A1994" s="194"/>
      <c r="B1994" s="195"/>
    </row>
    <row r="1995">
      <c r="A1995" s="194"/>
      <c r="B1995" s="195"/>
    </row>
    <row r="1996">
      <c r="A1996" s="194"/>
      <c r="B1996" s="195"/>
    </row>
    <row r="1997">
      <c r="A1997" s="194"/>
      <c r="B1997" s="195"/>
    </row>
    <row r="1998">
      <c r="A1998" s="194"/>
      <c r="B1998" s="195"/>
    </row>
    <row r="1999">
      <c r="A1999" s="194"/>
      <c r="B1999" s="195"/>
    </row>
    <row r="2000">
      <c r="A2000" s="194"/>
      <c r="B2000" s="195"/>
    </row>
    <row r="2001">
      <c r="A2001" s="194"/>
      <c r="B2001" s="195"/>
    </row>
    <row r="2002">
      <c r="A2002" s="194"/>
      <c r="B2002" s="195"/>
    </row>
    <row r="2003">
      <c r="A2003" s="194"/>
      <c r="B2003" s="195"/>
    </row>
    <row r="2004">
      <c r="A2004" s="194"/>
      <c r="B2004" s="195"/>
    </row>
    <row r="2005">
      <c r="A2005" s="194"/>
      <c r="B2005" s="195"/>
    </row>
    <row r="2006">
      <c r="A2006" s="194"/>
      <c r="B2006" s="195"/>
    </row>
    <row r="2007">
      <c r="A2007" s="194"/>
      <c r="B2007" s="195"/>
    </row>
    <row r="2008">
      <c r="A2008" s="194"/>
      <c r="B2008" s="195"/>
    </row>
    <row r="2009">
      <c r="A2009" s="194"/>
      <c r="B2009" s="195"/>
    </row>
    <row r="2010">
      <c r="A2010" s="194"/>
      <c r="B2010" s="195"/>
    </row>
    <row r="2011">
      <c r="A2011" s="194"/>
      <c r="B2011" s="195"/>
    </row>
    <row r="2012">
      <c r="A2012" s="194"/>
      <c r="B2012" s="195"/>
    </row>
    <row r="2013">
      <c r="A2013" s="194"/>
      <c r="B2013" s="195"/>
    </row>
    <row r="2014">
      <c r="A2014" s="194"/>
      <c r="B2014" s="195"/>
    </row>
    <row r="2015">
      <c r="A2015" s="194"/>
      <c r="B2015" s="195"/>
    </row>
    <row r="2016">
      <c r="A2016" s="194"/>
      <c r="B2016" s="195"/>
    </row>
    <row r="2017">
      <c r="A2017" s="194"/>
      <c r="B2017" s="195"/>
    </row>
    <row r="2018">
      <c r="A2018" s="194"/>
      <c r="B2018" s="195"/>
    </row>
    <row r="2019">
      <c r="A2019" s="194"/>
      <c r="B2019" s="195"/>
    </row>
    <row r="2020">
      <c r="A2020" s="194"/>
      <c r="B2020" s="195"/>
    </row>
    <row r="2021">
      <c r="A2021" s="194"/>
      <c r="B2021" s="195"/>
    </row>
    <row r="2022">
      <c r="A2022" s="194"/>
      <c r="B2022" s="195"/>
    </row>
    <row r="2023">
      <c r="A2023" s="194"/>
      <c r="B2023" s="195"/>
    </row>
    <row r="2024">
      <c r="A2024" s="194"/>
      <c r="B2024" s="195"/>
    </row>
    <row r="2025">
      <c r="A2025" s="194"/>
      <c r="B2025" s="195"/>
    </row>
    <row r="2026">
      <c r="A2026" s="194"/>
      <c r="B2026" s="195"/>
    </row>
    <row r="2027">
      <c r="A2027" s="194"/>
      <c r="B2027" s="195"/>
    </row>
    <row r="2028">
      <c r="A2028" s="194"/>
      <c r="B2028" s="195"/>
    </row>
    <row r="2029">
      <c r="A2029" s="194"/>
      <c r="B2029" s="195"/>
    </row>
    <row r="2030">
      <c r="A2030" s="194"/>
      <c r="B2030" s="195"/>
    </row>
    <row r="2031">
      <c r="A2031" s="194"/>
      <c r="B2031" s="195"/>
    </row>
    <row r="2032">
      <c r="A2032" s="194"/>
      <c r="B2032" s="195"/>
    </row>
    <row r="2033">
      <c r="A2033" s="194"/>
      <c r="B2033" s="195"/>
    </row>
    <row r="2034">
      <c r="A2034" s="194"/>
      <c r="B2034" s="195"/>
    </row>
    <row r="2035">
      <c r="A2035" s="194"/>
      <c r="B2035" s="195"/>
    </row>
    <row r="2036">
      <c r="A2036" s="194"/>
      <c r="B2036" s="195"/>
    </row>
    <row r="2037">
      <c r="A2037" s="194"/>
      <c r="B2037" s="195"/>
    </row>
    <row r="2038">
      <c r="A2038" s="194"/>
      <c r="B2038" s="195"/>
    </row>
    <row r="2039">
      <c r="A2039" s="194"/>
      <c r="B2039" s="195"/>
    </row>
    <row r="2040">
      <c r="A2040" s="194"/>
      <c r="B2040" s="195"/>
    </row>
    <row r="2041">
      <c r="A2041" s="194"/>
      <c r="B2041" s="195"/>
    </row>
    <row r="2042">
      <c r="A2042" s="194"/>
      <c r="B2042" s="195"/>
    </row>
    <row r="2043">
      <c r="A2043" s="194"/>
      <c r="B2043" s="195"/>
    </row>
    <row r="2044">
      <c r="A2044" s="194"/>
      <c r="B2044" s="195"/>
    </row>
    <row r="2045">
      <c r="A2045" s="194"/>
      <c r="B2045" s="195"/>
    </row>
    <row r="2046">
      <c r="A2046" s="194"/>
      <c r="B2046" s="195"/>
    </row>
    <row r="2047">
      <c r="A2047" s="194"/>
      <c r="B2047" s="195"/>
    </row>
    <row r="2048">
      <c r="A2048" s="194"/>
      <c r="B2048" s="195"/>
    </row>
    <row r="2049">
      <c r="A2049" s="194"/>
      <c r="B2049" s="195"/>
    </row>
    <row r="2050">
      <c r="A2050" s="194"/>
      <c r="B2050" s="195"/>
    </row>
    <row r="2051">
      <c r="A2051" s="194"/>
      <c r="B2051" s="195"/>
    </row>
    <row r="2052">
      <c r="A2052" s="194"/>
      <c r="B2052" s="195"/>
    </row>
    <row r="2053">
      <c r="A2053" s="194"/>
      <c r="B2053" s="195"/>
    </row>
    <row r="2054">
      <c r="A2054" s="194"/>
      <c r="B2054" s="195"/>
    </row>
    <row r="2055">
      <c r="A2055" s="194"/>
      <c r="B2055" s="195"/>
    </row>
    <row r="2056">
      <c r="A2056" s="194"/>
      <c r="B2056" s="195"/>
    </row>
    <row r="2057">
      <c r="A2057" s="194"/>
      <c r="B2057" s="195"/>
    </row>
    <row r="2058">
      <c r="A2058" s="194"/>
      <c r="B2058" s="195"/>
    </row>
    <row r="2059">
      <c r="A2059" s="194"/>
      <c r="B2059" s="195"/>
    </row>
    <row r="2060">
      <c r="A2060" s="194"/>
      <c r="B2060" s="195"/>
    </row>
    <row r="2061">
      <c r="A2061" s="194"/>
      <c r="B2061" s="195"/>
    </row>
    <row r="2062">
      <c r="A2062" s="194"/>
      <c r="B2062" s="195"/>
    </row>
    <row r="2063">
      <c r="A2063" s="194"/>
      <c r="B2063" s="195"/>
    </row>
    <row r="2064">
      <c r="A2064" s="194"/>
      <c r="B2064" s="195"/>
    </row>
    <row r="2065">
      <c r="A2065" s="194"/>
      <c r="B2065" s="195"/>
    </row>
    <row r="2066">
      <c r="A2066" s="194"/>
      <c r="B2066" s="195"/>
    </row>
    <row r="2067">
      <c r="A2067" s="194"/>
      <c r="B2067" s="195"/>
    </row>
    <row r="2068">
      <c r="A2068" s="194"/>
      <c r="B2068" s="195"/>
    </row>
    <row r="2069">
      <c r="A2069" s="194"/>
      <c r="B2069" s="195"/>
    </row>
    <row r="2070">
      <c r="A2070" s="194"/>
      <c r="B2070" s="195"/>
    </row>
    <row r="2071">
      <c r="A2071" s="194"/>
      <c r="B2071" s="195"/>
    </row>
    <row r="2072">
      <c r="A2072" s="194"/>
      <c r="B2072" s="195"/>
    </row>
    <row r="2073">
      <c r="A2073" s="194"/>
      <c r="B2073" s="195"/>
    </row>
    <row r="2074">
      <c r="A2074" s="194"/>
      <c r="B2074" s="195"/>
    </row>
    <row r="2075">
      <c r="A2075" s="194"/>
      <c r="B2075" s="195"/>
    </row>
    <row r="2076">
      <c r="A2076" s="194"/>
      <c r="B2076" s="195"/>
    </row>
    <row r="2077">
      <c r="A2077" s="194"/>
      <c r="B2077" s="195"/>
    </row>
    <row r="2078">
      <c r="A2078" s="194"/>
      <c r="B2078" s="195"/>
    </row>
    <row r="2079">
      <c r="A2079" s="194"/>
      <c r="B2079" s="195"/>
    </row>
    <row r="2080">
      <c r="A2080" s="194"/>
      <c r="B2080" s="195"/>
    </row>
    <row r="2081">
      <c r="A2081" s="194"/>
      <c r="B2081" s="195"/>
    </row>
    <row r="2082">
      <c r="A2082" s="194"/>
      <c r="B2082" s="195"/>
    </row>
    <row r="2083">
      <c r="A2083" s="194"/>
      <c r="B2083" s="195"/>
    </row>
    <row r="2084">
      <c r="A2084" s="194"/>
      <c r="B2084" s="195"/>
    </row>
    <row r="2085">
      <c r="A2085" s="194"/>
      <c r="B2085" s="195"/>
    </row>
    <row r="2086">
      <c r="A2086" s="194"/>
      <c r="B2086" s="195"/>
    </row>
    <row r="2087">
      <c r="A2087" s="194"/>
      <c r="B2087" s="195"/>
    </row>
    <row r="2088">
      <c r="A2088" s="194"/>
      <c r="B2088" s="195"/>
    </row>
    <row r="2089">
      <c r="A2089" s="194"/>
      <c r="B2089" s="195"/>
    </row>
    <row r="2090">
      <c r="A2090" s="194"/>
      <c r="B2090" s="195"/>
    </row>
    <row r="2091">
      <c r="A2091" s="194"/>
      <c r="B2091" s="195"/>
    </row>
    <row r="2092">
      <c r="A2092" s="194"/>
      <c r="B2092" s="195"/>
    </row>
    <row r="2093">
      <c r="A2093" s="194"/>
      <c r="B2093" s="195"/>
    </row>
    <row r="2094">
      <c r="A2094" s="194"/>
      <c r="B2094" s="195"/>
    </row>
    <row r="2095">
      <c r="A2095" s="194"/>
      <c r="B2095" s="195"/>
    </row>
    <row r="2096">
      <c r="A2096" s="194"/>
      <c r="B2096" s="195"/>
    </row>
    <row r="2097">
      <c r="A2097" s="194"/>
      <c r="B2097" s="195"/>
    </row>
    <row r="2098">
      <c r="A2098" s="194"/>
      <c r="B2098" s="195"/>
    </row>
    <row r="2099">
      <c r="A2099" s="194"/>
      <c r="B2099" s="195"/>
    </row>
    <row r="2100">
      <c r="A2100" s="194"/>
      <c r="B2100" s="195"/>
    </row>
    <row r="2101">
      <c r="A2101" s="194"/>
      <c r="B2101" s="195"/>
    </row>
    <row r="2102">
      <c r="A2102" s="194"/>
      <c r="B2102" s="195"/>
    </row>
  </sheetData>
  <mergeCells count="1">
    <mergeCell ref="D1:D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cols>
    <col customWidth="1" min="1" max="1" width="20.86"/>
    <col customWidth="1" min="5" max="5" width="19.86"/>
    <col customWidth="1" min="11" max="11" width="21.43"/>
  </cols>
  <sheetData>
    <row r="1">
      <c r="D1" s="68"/>
      <c r="E1" s="2"/>
      <c r="F1" s="2"/>
      <c r="G1" s="2"/>
      <c r="H1" s="2"/>
      <c r="J1" s="2"/>
      <c r="K1" s="2"/>
    </row>
    <row r="2">
      <c r="H2" s="2"/>
      <c r="J2" s="69"/>
    </row>
    <row r="3">
      <c r="A3" s="2"/>
      <c r="B3" s="2"/>
      <c r="E3" s="70" t="s">
        <v>127</v>
      </c>
      <c r="F3" s="70">
        <v>10.0</v>
      </c>
      <c r="G3" s="72"/>
      <c r="H3" s="73"/>
      <c r="J3" s="69"/>
    </row>
    <row r="4">
      <c r="A4" s="2"/>
      <c r="E4" s="70" t="s">
        <v>128</v>
      </c>
      <c r="F4" s="70">
        <v>9.81</v>
      </c>
      <c r="G4" s="70" t="s">
        <v>129</v>
      </c>
      <c r="H4" s="2"/>
      <c r="J4" s="69"/>
    </row>
    <row r="5">
      <c r="A5" s="2"/>
      <c r="E5" s="70" t="s">
        <v>130</v>
      </c>
      <c r="F5" s="70">
        <v>1000.0</v>
      </c>
      <c r="G5" s="70" t="s">
        <v>131</v>
      </c>
      <c r="H5" s="2"/>
      <c r="J5" s="69"/>
    </row>
    <row r="6">
      <c r="A6" s="2"/>
      <c r="E6" s="70" t="s">
        <v>132</v>
      </c>
      <c r="F6" s="70">
        <v>0.02</v>
      </c>
      <c r="G6" s="70" t="s">
        <v>133</v>
      </c>
      <c r="H6" s="2"/>
      <c r="J6" s="69"/>
    </row>
    <row r="7">
      <c r="A7" s="2"/>
      <c r="E7" s="2" t="s">
        <v>30</v>
      </c>
      <c r="F7">
        <v>8628.244999999999</v>
      </c>
      <c r="H7" s="2"/>
      <c r="J7" s="69"/>
    </row>
    <row r="8">
      <c r="E8" s="8" t="s">
        <v>102</v>
      </c>
      <c r="F8">
        <f>Collectionstorage!G13</f>
        <v>30.93945701</v>
      </c>
      <c r="G8" s="2" t="s">
        <v>133</v>
      </c>
      <c r="J8" s="69"/>
    </row>
    <row r="9">
      <c r="A9" s="8"/>
      <c r="B9" t="str">
        <f>B4</f>
        <v/>
      </c>
      <c r="C9" s="2"/>
      <c r="E9" s="2" t="s">
        <v>134</v>
      </c>
      <c r="F9" s="77">
        <f>Collectionstorage!G12</f>
        <v>12.5</v>
      </c>
      <c r="G9" s="2" t="s">
        <v>133</v>
      </c>
      <c r="J9" s="69"/>
    </row>
    <row r="10">
      <c r="E10" s="70" t="s">
        <v>135</v>
      </c>
      <c r="F10" s="70">
        <v>0.05</v>
      </c>
      <c r="G10" s="72"/>
      <c r="J10" s="69"/>
    </row>
    <row r="11">
      <c r="J11" s="69"/>
    </row>
    <row r="12">
      <c r="A12" s="2" t="s">
        <v>136</v>
      </c>
      <c r="B12" s="2"/>
      <c r="D12" s="2"/>
      <c r="J12" s="69"/>
    </row>
    <row r="13">
      <c r="A13" s="2" t="s">
        <v>137</v>
      </c>
      <c r="B13">
        <f>(0.05/0.02*500*Collectionstorage!$G$13+10*500)</f>
        <v>43674.32126</v>
      </c>
      <c r="C13" s="2" t="s">
        <v>139</v>
      </c>
      <c r="D13" s="2"/>
      <c r="J13" s="69"/>
    </row>
    <row r="14">
      <c r="A14" s="2" t="s">
        <v>140</v>
      </c>
      <c r="B14">
        <f>Filtration!$B$6</f>
        <v>8628.245</v>
      </c>
      <c r="C14" s="2" t="s">
        <v>142</v>
      </c>
      <c r="D14" s="2"/>
      <c r="J14" s="69"/>
    </row>
    <row r="15">
      <c r="A15" s="2" t="s">
        <v>143</v>
      </c>
      <c r="B15" s="2">
        <f>-$F$4*$F$5*$F$9</f>
        <v>-122625</v>
      </c>
      <c r="C15" s="81" t="s">
        <v>145</v>
      </c>
      <c r="D15" s="2"/>
      <c r="E15" s="2"/>
      <c r="H15" s="6"/>
      <c r="J15" s="69"/>
    </row>
    <row r="16">
      <c r="J16" s="69"/>
    </row>
    <row r="17">
      <c r="A17" s="8" t="s">
        <v>146</v>
      </c>
      <c r="B17" s="2" t="s">
        <v>147</v>
      </c>
      <c r="C17" s="2"/>
      <c r="J17" s="69"/>
    </row>
    <row r="18">
      <c r="A18" s="8" t="s">
        <v>148</v>
      </c>
      <c r="B18" s="85">
        <f>(-$B$14+SQRT($B$14^2-4*$B$13*$B$15))/(2*$B$13)</f>
        <v>1.579753099</v>
      </c>
      <c r="C18" s="19" t="s">
        <v>151</v>
      </c>
      <c r="J18" s="69"/>
    </row>
    <row r="19">
      <c r="A19" s="8" t="s">
        <v>152</v>
      </c>
      <c r="B19">
        <f>(-B14+SQRT(B14^2-4*B13*B15))/2/B13</f>
        <v>1.579753099</v>
      </c>
      <c r="J19" s="69"/>
    </row>
    <row r="20">
      <c r="A20" s="2" t="s">
        <v>154</v>
      </c>
      <c r="B20" s="20">
        <f>$B$19*PI()*0.01^2*1000*60</f>
        <v>29.77764438</v>
      </c>
      <c r="J20" s="69"/>
    </row>
    <row r="21">
      <c r="J21" s="69"/>
    </row>
    <row r="22">
      <c r="A22" s="19" t="s">
        <v>156</v>
      </c>
    </row>
    <row r="23">
      <c r="A23" s="2" t="s">
        <v>157</v>
      </c>
      <c r="B23" s="80">
        <f>F5*F4*F9</f>
        <v>122625</v>
      </c>
    </row>
    <row r="24">
      <c r="A24" s="2" t="s">
        <v>160</v>
      </c>
      <c r="B24" s="80">
        <f>F10*(F8/F6)*(F5*B19^2)/2</f>
        <v>96516.40396</v>
      </c>
    </row>
    <row r="25">
      <c r="A25" s="2" t="s">
        <v>161</v>
      </c>
      <c r="B25" s="80">
        <f>F3*(F5*B19^2)/2</f>
        <v>12478.09927</v>
      </c>
    </row>
    <row r="26">
      <c r="A26" s="2" t="s">
        <v>164</v>
      </c>
      <c r="B26" s="80">
        <f>F7*B19</f>
        <v>13630.49678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0"/>
    <col customWidth="1" min="2" max="2" width="26.43"/>
    <col customWidth="1" min="3" max="3" width="16.14"/>
    <col customWidth="1" min="5" max="5" width="20.14"/>
    <col customWidth="1" min="6" max="6" width="19.14"/>
  </cols>
  <sheetData>
    <row r="1">
      <c r="A1" s="2"/>
      <c r="B1" s="2"/>
      <c r="C1" s="2"/>
      <c r="D1" s="2" t="s">
        <v>194</v>
      </c>
      <c r="E1" s="4" t="s">
        <v>195</v>
      </c>
      <c r="F1" s="2" t="s">
        <v>196</v>
      </c>
    </row>
    <row r="2">
      <c r="A2" s="2"/>
      <c r="B2" s="2"/>
      <c r="C2" s="2"/>
      <c r="D2" s="110">
        <v>43193.0</v>
      </c>
      <c r="E2" s="4" t="s">
        <v>197</v>
      </c>
      <c r="F2" s="2" t="s">
        <v>198</v>
      </c>
    </row>
    <row r="3">
      <c r="A3" s="2"/>
      <c r="B3" s="2"/>
      <c r="C3" s="2"/>
      <c r="D3" s="110">
        <v>43161.0</v>
      </c>
      <c r="E3" s="111">
        <v>43311.0</v>
      </c>
      <c r="F3" s="111" t="s">
        <v>199</v>
      </c>
    </row>
    <row r="4">
      <c r="A4" s="2"/>
      <c r="B4" s="2"/>
      <c r="C4" s="2"/>
      <c r="D4" s="110">
        <v>43132.0</v>
      </c>
      <c r="E4" s="3" t="s">
        <v>200</v>
      </c>
      <c r="F4" s="3" t="s">
        <v>201</v>
      </c>
    </row>
    <row r="5">
      <c r="A5" s="2"/>
      <c r="B5" s="2"/>
      <c r="C5" s="2"/>
      <c r="D5" s="2"/>
      <c r="E5" s="4"/>
    </row>
    <row r="8">
      <c r="A8" s="112" t="s">
        <v>202</v>
      </c>
      <c r="B8" s="112" t="s">
        <v>203</v>
      </c>
      <c r="C8" s="113" t="s">
        <v>204</v>
      </c>
      <c r="D8" s="2" t="s">
        <v>194</v>
      </c>
      <c r="E8" s="2" t="s">
        <v>205</v>
      </c>
      <c r="F8" s="2" t="s">
        <v>206</v>
      </c>
      <c r="G8" s="2" t="s">
        <v>207</v>
      </c>
    </row>
    <row r="9">
      <c r="A9" s="112" t="s">
        <v>174</v>
      </c>
      <c r="B9" s="112">
        <f>1</f>
        <v>1</v>
      </c>
      <c r="C9" s="112">
        <f t="shared" ref="C9:C13" si="1">365/B9</f>
        <v>365</v>
      </c>
      <c r="D9" s="2">
        <v>1.0</v>
      </c>
    </row>
    <row r="10">
      <c r="A10" s="112" t="s">
        <v>208</v>
      </c>
      <c r="B10" s="114">
        <f>'Costs Maintenance'!I5</f>
        <v>16</v>
      </c>
      <c r="C10" s="112">
        <f t="shared" si="1"/>
        <v>22.8125</v>
      </c>
      <c r="D10" s="2">
        <f>-0.0435*C10+3.3043</f>
        <v>2.31195625</v>
      </c>
      <c r="E10" s="2">
        <v>4.0</v>
      </c>
      <c r="F10" s="2">
        <v>3.0</v>
      </c>
      <c r="G10">
        <f>E10*D10+F10*D10</f>
        <v>16.18369375</v>
      </c>
    </row>
    <row r="11">
      <c r="A11" s="112" t="s">
        <v>209</v>
      </c>
      <c r="B11" s="8">
        <f>'Costs Maintenance'!I6</f>
        <v>8</v>
      </c>
      <c r="C11" s="112">
        <f t="shared" si="1"/>
        <v>45.625</v>
      </c>
      <c r="D11" s="2">
        <f>-0.002985*C11+2.0896</f>
        <v>1.953409375</v>
      </c>
    </row>
    <row r="12">
      <c r="A12" s="112" t="s">
        <v>210</v>
      </c>
      <c r="B12" s="2">
        <f>'Costs Maintenance'!I7</f>
        <v>0.09376489966</v>
      </c>
      <c r="C12" s="112">
        <f t="shared" si="1"/>
        <v>3892.714665</v>
      </c>
      <c r="D12" s="2">
        <v>0.0</v>
      </c>
    </row>
    <row r="13">
      <c r="A13" s="112" t="s">
        <v>211</v>
      </c>
      <c r="B13" s="2">
        <f>'Costs Maintenance'!I8</f>
        <v>4</v>
      </c>
      <c r="C13" s="112">
        <f t="shared" si="1"/>
        <v>91.25</v>
      </c>
      <c r="D13" s="2">
        <f>-0.002985*C13+2.0896</f>
        <v>1.81721875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cols>
    <col customWidth="1" min="1" max="1" width="26.71"/>
    <col customWidth="1" min="13" max="13" width="18.86"/>
  </cols>
  <sheetData>
    <row r="1">
      <c r="A1" s="144" t="s">
        <v>230</v>
      </c>
      <c r="B1">
        <f>F2</f>
        <v>1400</v>
      </c>
      <c r="E1" s="10" t="s">
        <v>232</v>
      </c>
      <c r="F1" s="10" t="s">
        <v>233</v>
      </c>
      <c r="G1" s="10" t="s">
        <v>234</v>
      </c>
      <c r="I1" s="2" t="s">
        <v>235</v>
      </c>
      <c r="J1" s="2" t="s">
        <v>236</v>
      </c>
      <c r="K1" s="2" t="s">
        <v>237</v>
      </c>
      <c r="L1" s="2" t="s">
        <v>239</v>
      </c>
      <c r="M1" s="2" t="s">
        <v>240</v>
      </c>
      <c r="N1" s="2" t="s">
        <v>241</v>
      </c>
    </row>
    <row r="2">
      <c r="A2" s="2" t="s">
        <v>26</v>
      </c>
      <c r="B2">
        <f>365*24/$F$4</f>
        <v>5.84</v>
      </c>
      <c r="C2" s="2"/>
      <c r="D2" s="10" t="s">
        <v>244</v>
      </c>
      <c r="E2" s="10">
        <v>580.0</v>
      </c>
      <c r="F2" s="10">
        <v>1400.0</v>
      </c>
      <c r="G2" s="10">
        <v>3500.0</v>
      </c>
      <c r="I2" s="2">
        <v>0.0</v>
      </c>
      <c r="J2">
        <f t="shared" ref="J2:J137" si="1">($E$5*N2^2+$E$6*N2+$E$7)*1000</f>
        <v>167700</v>
      </c>
      <c r="K2">
        <f t="shared" ref="K2:K137" si="2">($F$5*N2^2+$F$6*N2+$F$7)*1000</f>
        <v>237860</v>
      </c>
      <c r="L2">
        <f t="shared" ref="L2:L137" si="3">($G$5*N2^2+$G$6*N2+$G$7)*1000</f>
        <v>356800</v>
      </c>
      <c r="M2">
        <f>9810*(Collectionstorage!$G$11)+Flowrate!B$13*I2^(2)</f>
        <v>137340</v>
      </c>
      <c r="N2">
        <f t="shared" ref="N2:N137" si="4">I2*PI()*0.01*0.01*1000*60</f>
        <v>0</v>
      </c>
    </row>
    <row r="3">
      <c r="A3" s="2" t="s">
        <v>251</v>
      </c>
      <c r="C3" s="2"/>
      <c r="D3" s="10" t="s">
        <v>252</v>
      </c>
      <c r="E3" s="157">
        <v>0.7</v>
      </c>
      <c r="F3" s="157">
        <v>0.72</v>
      </c>
      <c r="G3" s="157">
        <v>0.65</v>
      </c>
      <c r="I3" s="2">
        <f t="shared" ref="I3:I137" si="5">I2+0.02</f>
        <v>0.02</v>
      </c>
      <c r="J3">
        <f t="shared" si="1"/>
        <v>167546.2628</v>
      </c>
      <c r="K3">
        <f t="shared" si="2"/>
        <v>237823.2546</v>
      </c>
      <c r="L3">
        <f t="shared" si="3"/>
        <v>356589.9057</v>
      </c>
      <c r="M3">
        <f>9810*(Collectionstorage!$G$11)+Flowrate!B$13*I3^(2)</f>
        <v>137357.4697</v>
      </c>
      <c r="N3">
        <f t="shared" si="4"/>
        <v>0.3769911184</v>
      </c>
    </row>
    <row r="4">
      <c r="A4" s="2" t="s">
        <v>256</v>
      </c>
      <c r="B4" s="18" t="s">
        <v>257</v>
      </c>
      <c r="C4" s="8"/>
      <c r="D4" s="13" t="s">
        <v>258</v>
      </c>
      <c r="E4" s="10">
        <v>1000.0</v>
      </c>
      <c r="F4" s="10">
        <v>1500.0</v>
      </c>
      <c r="G4" s="10">
        <v>1500.0</v>
      </c>
      <c r="I4" s="2">
        <f t="shared" si="5"/>
        <v>0.04</v>
      </c>
      <c r="J4">
        <f t="shared" si="1"/>
        <v>167387.0966</v>
      </c>
      <c r="K4">
        <f t="shared" si="2"/>
        <v>237785.4006</v>
      </c>
      <c r="L4">
        <f t="shared" si="3"/>
        <v>356375.5192</v>
      </c>
      <c r="M4">
        <f>9810*(Collectionstorage!$G$11)+Flowrate!B$13*I4^(2)</f>
        <v>137409.8789</v>
      </c>
      <c r="N4">
        <f t="shared" si="4"/>
        <v>0.7539822369</v>
      </c>
    </row>
    <row r="5">
      <c r="A5" s="2" t="s">
        <v>259</v>
      </c>
      <c r="B5">
        <f>(-B10+SQRT(B10^2-4*B9*B11))/2/B9</f>
        <v>1.473642741</v>
      </c>
      <c r="D5" s="10" t="s">
        <v>137</v>
      </c>
      <c r="E5" s="10">
        <v>-0.0191</v>
      </c>
      <c r="F5" s="10">
        <v>-0.0039</v>
      </c>
      <c r="G5" s="10">
        <v>-0.0151</v>
      </c>
      <c r="H5" s="2"/>
      <c r="I5" s="2">
        <f t="shared" si="5"/>
        <v>0.06</v>
      </c>
      <c r="J5">
        <f t="shared" si="1"/>
        <v>167222.5012</v>
      </c>
      <c r="K5">
        <f t="shared" si="2"/>
        <v>237746.4381</v>
      </c>
      <c r="L5">
        <f t="shared" si="3"/>
        <v>356156.8407</v>
      </c>
      <c r="M5">
        <f>9810*(Collectionstorage!$G$11)+Flowrate!B$13*I5^(2)</f>
        <v>137497.2276</v>
      </c>
      <c r="N5">
        <f t="shared" si="4"/>
        <v>1.130973355</v>
      </c>
    </row>
    <row r="6">
      <c r="A6" s="2" t="s">
        <v>260</v>
      </c>
      <c r="B6">
        <f>B5*PI()*0.01*0.01*1000*60</f>
        <v>27.77751125</v>
      </c>
      <c r="D6" s="10" t="s">
        <v>140</v>
      </c>
      <c r="E6" s="10">
        <v>-0.4006</v>
      </c>
      <c r="F6" s="10">
        <v>-0.096</v>
      </c>
      <c r="G6" s="10">
        <v>-0.5516</v>
      </c>
      <c r="I6" s="2">
        <f t="shared" si="5"/>
        <v>0.08</v>
      </c>
      <c r="J6">
        <f t="shared" si="1"/>
        <v>167052.4769</v>
      </c>
      <c r="K6">
        <f t="shared" si="2"/>
        <v>237706.367</v>
      </c>
      <c r="L6">
        <f t="shared" si="3"/>
        <v>355933.87</v>
      </c>
      <c r="M6">
        <f>9810*(Collectionstorage!$G$11)+Flowrate!B$13*I6^(2)</f>
        <v>137619.5157</v>
      </c>
      <c r="N6">
        <f t="shared" si="4"/>
        <v>1.507964474</v>
      </c>
    </row>
    <row r="7">
      <c r="A7" s="2" t="s">
        <v>261</v>
      </c>
      <c r="B7">
        <f>9810*(Collectionstorage!$G$11)+Flowrate!B$13*B5^(2)</f>
        <v>232184.1574</v>
      </c>
      <c r="C7" s="68"/>
      <c r="D7" s="10" t="s">
        <v>143</v>
      </c>
      <c r="E7" s="10">
        <v>167.7</v>
      </c>
      <c r="F7" s="10">
        <v>237.86</v>
      </c>
      <c r="G7" s="10">
        <v>356.8</v>
      </c>
      <c r="I7" s="2">
        <f t="shared" si="5"/>
        <v>0.1</v>
      </c>
      <c r="J7">
        <f t="shared" si="1"/>
        <v>166877.0234</v>
      </c>
      <c r="K7">
        <f t="shared" si="2"/>
        <v>237665.1873</v>
      </c>
      <c r="L7">
        <f t="shared" si="3"/>
        <v>355706.6073</v>
      </c>
      <c r="M7">
        <f>9810*(Collectionstorage!$G$11)+Flowrate!B$13*I7^(2)</f>
        <v>137776.7432</v>
      </c>
      <c r="N7">
        <f t="shared" si="4"/>
        <v>1.884955592</v>
      </c>
    </row>
    <row r="8">
      <c r="I8" s="2">
        <f t="shared" si="5"/>
        <v>0.12</v>
      </c>
      <c r="J8">
        <f t="shared" si="1"/>
        <v>166696.1409</v>
      </c>
      <c r="K8">
        <f t="shared" si="2"/>
        <v>237622.8991</v>
      </c>
      <c r="L8">
        <f t="shared" si="3"/>
        <v>355475.0525</v>
      </c>
      <c r="M8">
        <f>9810*(Collectionstorage!$G$11)+Flowrate!B$13*I8^(2)</f>
        <v>137968.9102</v>
      </c>
      <c r="N8">
        <f t="shared" si="4"/>
        <v>2.261946711</v>
      </c>
    </row>
    <row r="9">
      <c r="A9" s="2" t="s">
        <v>137</v>
      </c>
      <c r="B9" s="161">
        <f>Flowrate!B$13-F5*1000*(PI()*0.01*0.01*1000*60)^2</f>
        <v>45060.01372</v>
      </c>
      <c r="D9" s="57"/>
      <c r="I9" s="2">
        <f t="shared" si="5"/>
        <v>0.14</v>
      </c>
      <c r="J9">
        <f t="shared" si="1"/>
        <v>166509.8292</v>
      </c>
      <c r="K9">
        <f t="shared" si="2"/>
        <v>237579.5024</v>
      </c>
      <c r="L9">
        <f t="shared" si="3"/>
        <v>355239.2056</v>
      </c>
      <c r="M9">
        <f>9810*(Collectionstorage!$G$11)+Flowrate!B$13*I9^(2)</f>
        <v>138196.0167</v>
      </c>
      <c r="N9">
        <f t="shared" si="4"/>
        <v>2.638937829</v>
      </c>
    </row>
    <row r="10">
      <c r="A10" s="2" t="s">
        <v>140</v>
      </c>
      <c r="B10">
        <f>-F6*1000*PI()*0.01*0.01*1000*60</f>
        <v>1809.557368</v>
      </c>
      <c r="D10" s="2"/>
      <c r="E10" s="162"/>
      <c r="I10" s="2">
        <f t="shared" si="5"/>
        <v>0.16</v>
      </c>
      <c r="J10">
        <f t="shared" si="1"/>
        <v>166318.0886</v>
      </c>
      <c r="K10">
        <f t="shared" si="2"/>
        <v>237534.9971</v>
      </c>
      <c r="L10">
        <f t="shared" si="3"/>
        <v>354999.0666</v>
      </c>
      <c r="M10">
        <f>9810*(Collectionstorage!$G$11)+Flowrate!B$13*I10^(2)</f>
        <v>138458.0626</v>
      </c>
      <c r="N10">
        <f t="shared" si="4"/>
        <v>3.015928947</v>
      </c>
    </row>
    <row r="11">
      <c r="A11" s="2" t="s">
        <v>143</v>
      </c>
      <c r="B11">
        <f>-F7*1000+9810*(Collectionstorage!$G$11)</f>
        <v>-100520</v>
      </c>
      <c r="H11" s="68"/>
      <c r="I11" s="2">
        <f t="shared" si="5"/>
        <v>0.18</v>
      </c>
      <c r="J11">
        <f t="shared" si="1"/>
        <v>166120.9188</v>
      </c>
      <c r="K11">
        <f t="shared" si="2"/>
        <v>237489.3832</v>
      </c>
      <c r="L11">
        <f t="shared" si="3"/>
        <v>354754.6355</v>
      </c>
      <c r="M11">
        <f>9810*(Collectionstorage!$G$11)+Flowrate!B$13*I11^(2)</f>
        <v>138755.048</v>
      </c>
      <c r="N11">
        <f t="shared" si="4"/>
        <v>3.392920066</v>
      </c>
    </row>
    <row r="12">
      <c r="H12" s="2"/>
      <c r="I12" s="2">
        <f t="shared" si="5"/>
        <v>0.2</v>
      </c>
      <c r="J12">
        <f t="shared" si="1"/>
        <v>165918.32</v>
      </c>
      <c r="K12">
        <f t="shared" si="2"/>
        <v>237442.6608</v>
      </c>
      <c r="L12">
        <f t="shared" si="3"/>
        <v>354505.9123</v>
      </c>
      <c r="M12">
        <f>9810*(Collectionstorage!$G$11)+Flowrate!B$13*I12^(2)</f>
        <v>139086.9729</v>
      </c>
      <c r="N12">
        <f t="shared" si="4"/>
        <v>3.769911184</v>
      </c>
    </row>
    <row r="13">
      <c r="A13" s="2"/>
      <c r="B13" s="2"/>
      <c r="D13" s="2"/>
      <c r="E13" s="8"/>
      <c r="F13" s="163"/>
      <c r="G13" s="68"/>
      <c r="H13" s="68"/>
      <c r="I13" s="2">
        <f t="shared" si="5"/>
        <v>0.22</v>
      </c>
      <c r="J13">
        <f t="shared" si="1"/>
        <v>165710.2921</v>
      </c>
      <c r="K13">
        <f t="shared" si="2"/>
        <v>237394.8299</v>
      </c>
      <c r="L13">
        <f t="shared" si="3"/>
        <v>354252.897</v>
      </c>
      <c r="M13">
        <f>9810*(Collectionstorage!$G$11)+Flowrate!B$13*I13^(2)</f>
        <v>139453.8371</v>
      </c>
      <c r="N13">
        <f t="shared" si="4"/>
        <v>4.146902303</v>
      </c>
    </row>
    <row r="14">
      <c r="D14" s="2"/>
      <c r="E14" s="8"/>
      <c r="F14" s="2"/>
      <c r="G14" s="2"/>
      <c r="H14" s="2"/>
      <c r="I14" s="2">
        <f t="shared" si="5"/>
        <v>0.24</v>
      </c>
      <c r="J14">
        <f t="shared" si="1"/>
        <v>165496.8351</v>
      </c>
      <c r="K14">
        <f t="shared" si="2"/>
        <v>237345.8903</v>
      </c>
      <c r="L14">
        <f t="shared" si="3"/>
        <v>353995.5897</v>
      </c>
      <c r="M14">
        <f>9810*(Collectionstorage!$G$11)+Flowrate!B$13*I14^(2)</f>
        <v>139855.6409</v>
      </c>
      <c r="N14">
        <f t="shared" si="4"/>
        <v>4.523893421</v>
      </c>
    </row>
    <row r="15">
      <c r="A15" s="2"/>
      <c r="B15" s="2"/>
      <c r="F15" s="2"/>
      <c r="H15" s="68"/>
      <c r="I15" s="2">
        <f t="shared" si="5"/>
        <v>0.26</v>
      </c>
      <c r="J15">
        <f t="shared" si="1"/>
        <v>165277.9491</v>
      </c>
      <c r="K15">
        <f t="shared" si="2"/>
        <v>237295.8423</v>
      </c>
      <c r="L15">
        <f t="shared" si="3"/>
        <v>353733.9902</v>
      </c>
      <c r="M15">
        <f>9810*(Collectionstorage!$G$11)+Flowrate!B$13*I15^(2)</f>
        <v>140292.3841</v>
      </c>
      <c r="N15">
        <f t="shared" si="4"/>
        <v>4.90088454</v>
      </c>
    </row>
    <row r="16">
      <c r="A16" s="2"/>
      <c r="D16" s="68"/>
      <c r="H16" s="2"/>
      <c r="I16" s="2">
        <f t="shared" si="5"/>
        <v>0.28</v>
      </c>
      <c r="J16">
        <f t="shared" si="1"/>
        <v>165053.634</v>
      </c>
      <c r="K16">
        <f t="shared" si="2"/>
        <v>237244.6856</v>
      </c>
      <c r="L16">
        <f t="shared" si="3"/>
        <v>353468.0986</v>
      </c>
      <c r="M16">
        <f>9810*(Collectionstorage!$G$11)+Flowrate!B$13*I16^(2)</f>
        <v>140764.0668</v>
      </c>
      <c r="N16">
        <f t="shared" si="4"/>
        <v>5.277875658</v>
      </c>
    </row>
    <row r="17">
      <c r="A17" s="164"/>
      <c r="B17" s="2"/>
      <c r="F17" s="2"/>
      <c r="G17" s="2"/>
      <c r="H17" s="2"/>
      <c r="I17" s="2">
        <f t="shared" si="5"/>
        <v>0.3</v>
      </c>
      <c r="J17">
        <f t="shared" si="1"/>
        <v>164823.8898</v>
      </c>
      <c r="K17">
        <f t="shared" si="2"/>
        <v>237192.4205</v>
      </c>
      <c r="L17">
        <f t="shared" si="3"/>
        <v>353197.915</v>
      </c>
      <c r="M17">
        <f>9810*(Collectionstorage!$G$11)+Flowrate!B$13*I17^(2)</f>
        <v>141270.6889</v>
      </c>
      <c r="N17">
        <f t="shared" si="4"/>
        <v>5.654866776</v>
      </c>
    </row>
    <row r="18">
      <c r="B18" s="2"/>
      <c r="D18" s="68"/>
      <c r="F18" s="68"/>
      <c r="G18" s="68"/>
      <c r="I18" s="2">
        <f t="shared" si="5"/>
        <v>0.32</v>
      </c>
      <c r="J18">
        <f t="shared" si="1"/>
        <v>164588.7165</v>
      </c>
      <c r="K18">
        <f t="shared" si="2"/>
        <v>237139.0467</v>
      </c>
      <c r="L18">
        <f t="shared" si="3"/>
        <v>352923.4392</v>
      </c>
      <c r="M18">
        <f>9810*(Collectionstorage!$G$11)+Flowrate!B$13*I18^(2)</f>
        <v>141812.2505</v>
      </c>
      <c r="N18">
        <f t="shared" si="4"/>
        <v>6.031857895</v>
      </c>
    </row>
    <row r="19">
      <c r="B19" s="2"/>
      <c r="C19" s="68"/>
      <c r="D19" s="2"/>
      <c r="E19" s="2"/>
      <c r="F19" s="68"/>
      <c r="G19" s="68"/>
      <c r="H19" s="2"/>
      <c r="I19" s="2">
        <f t="shared" si="5"/>
        <v>0.34</v>
      </c>
      <c r="J19">
        <f t="shared" si="1"/>
        <v>164348.1142</v>
      </c>
      <c r="K19">
        <f t="shared" si="2"/>
        <v>237084.5644</v>
      </c>
      <c r="L19">
        <f t="shared" si="3"/>
        <v>352644.6714</v>
      </c>
      <c r="M19">
        <f>9810*(Collectionstorage!$G$11)+Flowrate!B$13*I19^(2)</f>
        <v>142388.7515</v>
      </c>
      <c r="N19">
        <f t="shared" si="4"/>
        <v>6.408849013</v>
      </c>
    </row>
    <row r="20">
      <c r="C20" s="68"/>
      <c r="E20" s="2"/>
      <c r="F20" s="68"/>
      <c r="G20" s="68"/>
      <c r="H20" s="2"/>
      <c r="I20" s="2">
        <f t="shared" si="5"/>
        <v>0.36</v>
      </c>
      <c r="J20">
        <f t="shared" si="1"/>
        <v>164102.0828</v>
      </c>
      <c r="K20">
        <f t="shared" si="2"/>
        <v>237028.9736</v>
      </c>
      <c r="L20">
        <f t="shared" si="3"/>
        <v>352361.6114</v>
      </c>
      <c r="M20">
        <f>9810*(Collectionstorage!$G$11)+Flowrate!B$13*I20^(2)</f>
        <v>143000.192</v>
      </c>
      <c r="N20">
        <f t="shared" si="4"/>
        <v>6.785840132</v>
      </c>
    </row>
    <row r="21">
      <c r="B21" s="68"/>
      <c r="C21" s="2"/>
      <c r="D21" s="68"/>
      <c r="F21" s="68"/>
      <c r="H21" s="68"/>
      <c r="I21" s="2">
        <f t="shared" si="5"/>
        <v>0.38</v>
      </c>
      <c r="J21">
        <f t="shared" si="1"/>
        <v>163850.6223</v>
      </c>
      <c r="K21">
        <f t="shared" si="2"/>
        <v>236972.2742</v>
      </c>
      <c r="L21">
        <f t="shared" si="3"/>
        <v>352074.2594</v>
      </c>
      <c r="M21">
        <f>9810*(Collectionstorage!$G$11)+Flowrate!B$13*I21^(2)</f>
        <v>143646.572</v>
      </c>
      <c r="N21">
        <f t="shared" si="4"/>
        <v>7.16283125</v>
      </c>
    </row>
    <row r="22">
      <c r="B22" s="2"/>
      <c r="C22" s="68"/>
      <c r="E22" s="68"/>
      <c r="I22" s="2">
        <f t="shared" si="5"/>
        <v>0.4</v>
      </c>
      <c r="J22">
        <f t="shared" si="1"/>
        <v>163593.7328</v>
      </c>
      <c r="K22">
        <f t="shared" si="2"/>
        <v>236914.4663</v>
      </c>
      <c r="L22">
        <f t="shared" si="3"/>
        <v>351782.6153</v>
      </c>
      <c r="M22">
        <f>9810*(Collectionstorage!$G$11)+Flowrate!B$13*I22^(2)</f>
        <v>144327.8914</v>
      </c>
      <c r="N22">
        <f t="shared" si="4"/>
        <v>7.539822369</v>
      </c>
    </row>
    <row r="23">
      <c r="C23" s="68"/>
      <c r="D23" s="68"/>
      <c r="E23" s="68"/>
      <c r="F23" s="68"/>
      <c r="G23" s="68"/>
      <c r="H23" s="68"/>
      <c r="I23" s="2">
        <f t="shared" si="5"/>
        <v>0.42</v>
      </c>
      <c r="J23">
        <f t="shared" si="1"/>
        <v>163331.4141</v>
      </c>
      <c r="K23">
        <f t="shared" si="2"/>
        <v>236855.5498</v>
      </c>
      <c r="L23">
        <f t="shared" si="3"/>
        <v>351486.6791</v>
      </c>
      <c r="M23">
        <f>9810*(Collectionstorage!$G$11)+Flowrate!B$13*I23^(2)</f>
        <v>145044.1503</v>
      </c>
      <c r="N23">
        <f t="shared" si="4"/>
        <v>7.916813487</v>
      </c>
    </row>
    <row r="24">
      <c r="C24" s="2"/>
      <c r="G24" s="2"/>
      <c r="H24" s="68"/>
      <c r="I24" s="2">
        <f t="shared" si="5"/>
        <v>0.44</v>
      </c>
      <c r="J24">
        <f t="shared" si="1"/>
        <v>163063.6665</v>
      </c>
      <c r="K24">
        <f t="shared" si="2"/>
        <v>236795.5247</v>
      </c>
      <c r="L24">
        <f t="shared" si="3"/>
        <v>351186.4507</v>
      </c>
      <c r="M24">
        <f>9810*(Collectionstorage!$G$11)+Flowrate!B$13*I24^(2)</f>
        <v>145795.3486</v>
      </c>
      <c r="N24">
        <f t="shared" si="4"/>
        <v>8.293804605</v>
      </c>
    </row>
    <row r="25">
      <c r="B25" s="2"/>
      <c r="D25" s="2"/>
      <c r="E25" s="2"/>
      <c r="F25" s="68"/>
      <c r="I25" s="2">
        <f t="shared" si="5"/>
        <v>0.46</v>
      </c>
      <c r="J25">
        <f t="shared" si="1"/>
        <v>162790.4897</v>
      </c>
      <c r="K25">
        <f t="shared" si="2"/>
        <v>236734.3911</v>
      </c>
      <c r="L25">
        <f t="shared" si="3"/>
        <v>350881.9303</v>
      </c>
      <c r="M25">
        <f>9810*(Collectionstorage!$G$11)+Flowrate!B$13*I25^(2)</f>
        <v>146581.4864</v>
      </c>
      <c r="N25">
        <f t="shared" si="4"/>
        <v>8.670795724</v>
      </c>
    </row>
    <row r="26">
      <c r="I26" s="2">
        <f t="shared" si="5"/>
        <v>0.48</v>
      </c>
      <c r="J26">
        <f t="shared" si="1"/>
        <v>162511.8839</v>
      </c>
      <c r="K26">
        <f t="shared" si="2"/>
        <v>236672.1489</v>
      </c>
      <c r="L26">
        <f t="shared" si="3"/>
        <v>350573.1178</v>
      </c>
      <c r="M26">
        <f>9810*(Collectionstorage!$G$11)+Flowrate!B$13*I26^(2)</f>
        <v>147402.5636</v>
      </c>
      <c r="N26">
        <f t="shared" si="4"/>
        <v>9.047786842</v>
      </c>
    </row>
    <row r="27">
      <c r="I27" s="2">
        <f t="shared" si="5"/>
        <v>0.5</v>
      </c>
      <c r="J27">
        <f t="shared" si="1"/>
        <v>162227.849</v>
      </c>
      <c r="K27">
        <f t="shared" si="2"/>
        <v>236608.7982</v>
      </c>
      <c r="L27">
        <f t="shared" si="3"/>
        <v>350260.0132</v>
      </c>
      <c r="M27">
        <f>9810*(Collectionstorage!$G$11)+Flowrate!B$13*I27^(2)</f>
        <v>148258.5803</v>
      </c>
      <c r="N27">
        <f t="shared" si="4"/>
        <v>9.424777961</v>
      </c>
    </row>
    <row r="28">
      <c r="I28" s="2">
        <f t="shared" si="5"/>
        <v>0.52</v>
      </c>
      <c r="J28">
        <f t="shared" si="1"/>
        <v>161938.385</v>
      </c>
      <c r="K28">
        <f t="shared" si="2"/>
        <v>236544.3389</v>
      </c>
      <c r="L28">
        <f t="shared" si="3"/>
        <v>349942.6166</v>
      </c>
      <c r="M28">
        <f>9810*(Collectionstorage!$G$11)+Flowrate!B$13*I28^(2)</f>
        <v>149149.5365</v>
      </c>
      <c r="N28">
        <f t="shared" si="4"/>
        <v>9.801769079</v>
      </c>
    </row>
    <row r="29">
      <c r="I29" s="2">
        <f t="shared" si="5"/>
        <v>0.54</v>
      </c>
      <c r="J29">
        <f t="shared" si="1"/>
        <v>161643.4919</v>
      </c>
      <c r="K29">
        <f t="shared" si="2"/>
        <v>236478.7711</v>
      </c>
      <c r="L29">
        <f t="shared" si="3"/>
        <v>349620.9278</v>
      </c>
      <c r="M29">
        <f>9810*(Collectionstorage!$G$11)+Flowrate!B$13*I29^(2)</f>
        <v>150075.4321</v>
      </c>
      <c r="N29">
        <f t="shared" si="4"/>
        <v>10.1787602</v>
      </c>
    </row>
    <row r="30">
      <c r="I30" s="2">
        <f t="shared" si="5"/>
        <v>0.56</v>
      </c>
      <c r="J30">
        <f t="shared" si="1"/>
        <v>161343.1698</v>
      </c>
      <c r="K30">
        <f t="shared" si="2"/>
        <v>236412.0947</v>
      </c>
      <c r="L30">
        <f t="shared" si="3"/>
        <v>349294.9469</v>
      </c>
      <c r="M30">
        <f>9810*(Collectionstorage!$G$11)+Flowrate!B$13*I30^(2)</f>
        <v>151036.2671</v>
      </c>
      <c r="N30">
        <f t="shared" si="4"/>
        <v>10.55575132</v>
      </c>
    </row>
    <row r="31">
      <c r="I31" s="2">
        <f t="shared" si="5"/>
        <v>0.58</v>
      </c>
      <c r="J31">
        <f t="shared" si="1"/>
        <v>161037.4186</v>
      </c>
      <c r="K31">
        <f t="shared" si="2"/>
        <v>236344.3098</v>
      </c>
      <c r="L31">
        <f t="shared" si="3"/>
        <v>348964.6739</v>
      </c>
      <c r="M31">
        <f>9810*(Collectionstorage!$G$11)+Flowrate!B$13*I31^(2)</f>
        <v>152032.0417</v>
      </c>
      <c r="N31">
        <f t="shared" si="4"/>
        <v>10.93274243</v>
      </c>
    </row>
    <row r="32">
      <c r="I32" s="2">
        <f t="shared" si="5"/>
        <v>0.6</v>
      </c>
      <c r="J32">
        <f t="shared" si="1"/>
        <v>160726.2383</v>
      </c>
      <c r="K32">
        <f t="shared" si="2"/>
        <v>236275.4163</v>
      </c>
      <c r="L32">
        <f t="shared" si="3"/>
        <v>348630.1089</v>
      </c>
      <c r="M32">
        <f>9810*(Collectionstorage!$G$11)+Flowrate!B$13*I32^(2)</f>
        <v>153062.7557</v>
      </c>
      <c r="N32">
        <f t="shared" si="4"/>
        <v>11.30973355</v>
      </c>
    </row>
    <row r="33">
      <c r="I33" s="2">
        <f t="shared" si="5"/>
        <v>0.62</v>
      </c>
      <c r="J33">
        <f t="shared" si="1"/>
        <v>160409.629</v>
      </c>
      <c r="K33">
        <f t="shared" si="2"/>
        <v>236205.4143</v>
      </c>
      <c r="L33">
        <f t="shared" si="3"/>
        <v>348291.2517</v>
      </c>
      <c r="M33">
        <f>9810*(Collectionstorage!$G$11)+Flowrate!B$13*I33^(2)</f>
        <v>154128.4091</v>
      </c>
      <c r="N33">
        <f t="shared" si="4"/>
        <v>11.68672467</v>
      </c>
    </row>
    <row r="34">
      <c r="I34" s="2">
        <f t="shared" si="5"/>
        <v>0.64</v>
      </c>
      <c r="J34">
        <f t="shared" si="1"/>
        <v>160087.5906</v>
      </c>
      <c r="K34">
        <f t="shared" si="2"/>
        <v>236134.3037</v>
      </c>
      <c r="L34">
        <f t="shared" si="3"/>
        <v>347948.1025</v>
      </c>
      <c r="M34">
        <f>9810*(Collectionstorage!$G$11)+Flowrate!B$13*I34^(2)</f>
        <v>155229.002</v>
      </c>
      <c r="N34">
        <f t="shared" si="4"/>
        <v>12.06371579</v>
      </c>
    </row>
    <row r="35">
      <c r="I35" s="2">
        <f t="shared" si="5"/>
        <v>0.66</v>
      </c>
      <c r="J35">
        <f t="shared" si="1"/>
        <v>159760.1231</v>
      </c>
      <c r="K35">
        <f t="shared" si="2"/>
        <v>236062.0845</v>
      </c>
      <c r="L35">
        <f t="shared" si="3"/>
        <v>347600.6611</v>
      </c>
      <c r="M35">
        <f>9810*(Collectionstorage!$G$11)+Flowrate!B$13*I35^(2)</f>
        <v>156364.5343</v>
      </c>
      <c r="N35">
        <f t="shared" si="4"/>
        <v>12.44070691</v>
      </c>
    </row>
    <row r="36">
      <c r="I36" s="2">
        <f t="shared" si="5"/>
        <v>0.68</v>
      </c>
      <c r="J36">
        <f t="shared" si="1"/>
        <v>159427.2266</v>
      </c>
      <c r="K36">
        <f t="shared" si="2"/>
        <v>235988.7568</v>
      </c>
      <c r="L36">
        <f t="shared" si="3"/>
        <v>347248.9277</v>
      </c>
      <c r="M36">
        <f>9810*(Collectionstorage!$G$11)+Flowrate!B$13*I36^(2)</f>
        <v>157535.0062</v>
      </c>
      <c r="N36">
        <f t="shared" si="4"/>
        <v>12.81769803</v>
      </c>
    </row>
    <row r="37">
      <c r="I37" s="2">
        <f t="shared" si="5"/>
        <v>0.7</v>
      </c>
      <c r="J37">
        <f t="shared" si="1"/>
        <v>159088.9009</v>
      </c>
      <c r="K37">
        <f t="shared" si="2"/>
        <v>235914.3205</v>
      </c>
      <c r="L37">
        <f t="shared" si="3"/>
        <v>346892.9022</v>
      </c>
      <c r="M37">
        <f>9810*(Collectionstorage!$G$11)+Flowrate!B$13*I37^(2)</f>
        <v>158740.4174</v>
      </c>
      <c r="N37">
        <f t="shared" si="4"/>
        <v>13.19468915</v>
      </c>
    </row>
    <row r="38">
      <c r="I38" s="2">
        <f t="shared" si="5"/>
        <v>0.72</v>
      </c>
      <c r="J38">
        <f t="shared" si="1"/>
        <v>158745.1462</v>
      </c>
      <c r="K38">
        <f t="shared" si="2"/>
        <v>235838.7757</v>
      </c>
      <c r="L38">
        <f t="shared" si="3"/>
        <v>346532.5845</v>
      </c>
      <c r="M38">
        <f>9810*(Collectionstorage!$G$11)+Flowrate!B$13*I38^(2)</f>
        <v>159980.7681</v>
      </c>
      <c r="N38">
        <f t="shared" si="4"/>
        <v>13.57168026</v>
      </c>
    </row>
    <row r="39">
      <c r="I39" s="2">
        <f t="shared" si="5"/>
        <v>0.74</v>
      </c>
      <c r="J39">
        <f t="shared" si="1"/>
        <v>158395.9625</v>
      </c>
      <c r="K39">
        <f t="shared" si="2"/>
        <v>235762.1224</v>
      </c>
      <c r="L39">
        <f t="shared" si="3"/>
        <v>346167.9748</v>
      </c>
      <c r="M39">
        <f>9810*(Collectionstorage!$G$11)+Flowrate!B$13*I39^(2)</f>
        <v>161256.0583</v>
      </c>
      <c r="N39">
        <f t="shared" si="4"/>
        <v>13.94867138</v>
      </c>
    </row>
    <row r="40">
      <c r="I40" s="2">
        <f t="shared" si="5"/>
        <v>0.76</v>
      </c>
      <c r="J40">
        <f t="shared" si="1"/>
        <v>158041.3496</v>
      </c>
      <c r="K40">
        <f t="shared" si="2"/>
        <v>235684.3604</v>
      </c>
      <c r="L40">
        <f t="shared" si="3"/>
        <v>345799.073</v>
      </c>
      <c r="M40">
        <f>9810*(Collectionstorage!$G$11)+Flowrate!B$13*I40^(2)</f>
        <v>162566.288</v>
      </c>
      <c r="N40">
        <f t="shared" si="4"/>
        <v>14.3256625</v>
      </c>
    </row>
    <row r="41">
      <c r="I41" s="2">
        <f t="shared" si="5"/>
        <v>0.78</v>
      </c>
      <c r="J41">
        <f t="shared" si="1"/>
        <v>157681.3077</v>
      </c>
      <c r="K41">
        <f t="shared" si="2"/>
        <v>235605.49</v>
      </c>
      <c r="L41">
        <f t="shared" si="3"/>
        <v>345425.8791</v>
      </c>
      <c r="M41">
        <f>9810*(Collectionstorage!$G$11)+Flowrate!B$13*I41^(2)</f>
        <v>163911.4571</v>
      </c>
      <c r="N41">
        <f t="shared" si="4"/>
        <v>14.70265362</v>
      </c>
    </row>
    <row r="42">
      <c r="I42" s="2">
        <f t="shared" si="5"/>
        <v>0.8</v>
      </c>
      <c r="J42">
        <f t="shared" si="1"/>
        <v>157315.8367</v>
      </c>
      <c r="K42">
        <f t="shared" si="2"/>
        <v>235525.5109</v>
      </c>
      <c r="L42">
        <f t="shared" si="3"/>
        <v>345048.3931</v>
      </c>
      <c r="M42">
        <f>9810*(Collectionstorage!$G$11)+Flowrate!B$13*I42^(2)</f>
        <v>165291.5656</v>
      </c>
      <c r="N42">
        <f t="shared" si="4"/>
        <v>15.07964474</v>
      </c>
    </row>
    <row r="43">
      <c r="I43" s="2">
        <f t="shared" si="5"/>
        <v>0.82</v>
      </c>
      <c r="J43">
        <f t="shared" si="1"/>
        <v>156944.9367</v>
      </c>
      <c r="K43">
        <f t="shared" si="2"/>
        <v>235444.4233</v>
      </c>
      <c r="L43">
        <f t="shared" si="3"/>
        <v>344666.615</v>
      </c>
      <c r="M43">
        <f>9810*(Collectionstorage!$G$11)+Flowrate!B$13*I43^(2)</f>
        <v>166706.6136</v>
      </c>
      <c r="N43">
        <f t="shared" si="4"/>
        <v>15.45663586</v>
      </c>
    </row>
    <row r="44">
      <c r="I44" s="2">
        <f t="shared" si="5"/>
        <v>0.84</v>
      </c>
      <c r="J44">
        <f t="shared" si="1"/>
        <v>156568.6075</v>
      </c>
      <c r="K44">
        <f t="shared" si="2"/>
        <v>235362.2272</v>
      </c>
      <c r="L44">
        <f t="shared" si="3"/>
        <v>344280.5448</v>
      </c>
      <c r="M44">
        <f>9810*(Collectionstorage!$G$11)+Flowrate!B$13*I44^(2)</f>
        <v>168156.6011</v>
      </c>
      <c r="N44">
        <f t="shared" si="4"/>
        <v>15.83362697</v>
      </c>
    </row>
    <row r="45">
      <c r="I45" s="2">
        <f t="shared" si="5"/>
        <v>0.86</v>
      </c>
      <c r="J45">
        <f t="shared" si="1"/>
        <v>156186.8493</v>
      </c>
      <c r="K45">
        <f t="shared" si="2"/>
        <v>235278.9225</v>
      </c>
      <c r="L45">
        <f t="shared" si="3"/>
        <v>343890.1826</v>
      </c>
      <c r="M45">
        <f>9810*(Collectionstorage!$G$11)+Flowrate!B$13*I45^(2)</f>
        <v>169641.528</v>
      </c>
      <c r="N45">
        <f t="shared" si="4"/>
        <v>16.21061809</v>
      </c>
    </row>
    <row r="46">
      <c r="I46" s="2">
        <f t="shared" si="5"/>
        <v>0.88</v>
      </c>
      <c r="J46">
        <f t="shared" si="1"/>
        <v>155799.6621</v>
      </c>
      <c r="K46">
        <f t="shared" si="2"/>
        <v>235194.5093</v>
      </c>
      <c r="L46">
        <f t="shared" si="3"/>
        <v>343495.5282</v>
      </c>
      <c r="M46">
        <f>9810*(Collectionstorage!$G$11)+Flowrate!B$13*I46^(2)</f>
        <v>171161.3944</v>
      </c>
      <c r="N46">
        <f t="shared" si="4"/>
        <v>16.58760921</v>
      </c>
    </row>
    <row r="47">
      <c r="I47" s="2">
        <f t="shared" si="5"/>
        <v>0.9</v>
      </c>
      <c r="J47">
        <f t="shared" si="1"/>
        <v>155407.0457</v>
      </c>
      <c r="K47">
        <f t="shared" si="2"/>
        <v>235108.9875</v>
      </c>
      <c r="L47">
        <f t="shared" si="3"/>
        <v>343096.5817</v>
      </c>
      <c r="M47">
        <f>9810*(Collectionstorage!$G$11)+Flowrate!B$13*I47^(2)</f>
        <v>172716.2002</v>
      </c>
      <c r="N47">
        <f t="shared" si="4"/>
        <v>16.96460033</v>
      </c>
    </row>
    <row r="48">
      <c r="I48" s="2">
        <f t="shared" si="5"/>
        <v>0.92</v>
      </c>
      <c r="J48">
        <f t="shared" si="1"/>
        <v>155009.0003</v>
      </c>
      <c r="K48">
        <f t="shared" si="2"/>
        <v>235022.3571</v>
      </c>
      <c r="L48">
        <f t="shared" si="3"/>
        <v>342693.3432</v>
      </c>
      <c r="M48">
        <f>9810*(Collectionstorage!$G$11)+Flowrate!B$13*I48^(2)</f>
        <v>174305.9455</v>
      </c>
      <c r="N48">
        <f t="shared" si="4"/>
        <v>17.34159145</v>
      </c>
    </row>
    <row r="49">
      <c r="I49" s="2">
        <f t="shared" si="5"/>
        <v>0.94</v>
      </c>
      <c r="J49">
        <f t="shared" si="1"/>
        <v>154605.5258</v>
      </c>
      <c r="K49">
        <f t="shared" si="2"/>
        <v>234934.6182</v>
      </c>
      <c r="L49">
        <f t="shared" si="3"/>
        <v>342285.8125</v>
      </c>
      <c r="M49">
        <f>9810*(Collectionstorage!$G$11)+Flowrate!B$13*I49^(2)</f>
        <v>175930.6303</v>
      </c>
      <c r="N49">
        <f t="shared" si="4"/>
        <v>17.71858257</v>
      </c>
    </row>
    <row r="50">
      <c r="I50" s="2">
        <f t="shared" si="5"/>
        <v>0.96</v>
      </c>
      <c r="J50">
        <f t="shared" si="1"/>
        <v>154196.6223</v>
      </c>
      <c r="K50">
        <f t="shared" si="2"/>
        <v>234845.7708</v>
      </c>
      <c r="L50">
        <f t="shared" si="3"/>
        <v>341873.9898</v>
      </c>
      <c r="M50">
        <f>9810*(Collectionstorage!$G$11)+Flowrate!B$13*I50^(2)</f>
        <v>177590.2545</v>
      </c>
      <c r="N50">
        <f t="shared" si="4"/>
        <v>18.09557368</v>
      </c>
    </row>
    <row r="51">
      <c r="I51" s="2">
        <f t="shared" si="5"/>
        <v>0.98</v>
      </c>
      <c r="J51">
        <f t="shared" si="1"/>
        <v>153782.2896</v>
      </c>
      <c r="K51">
        <f t="shared" si="2"/>
        <v>234755.8147</v>
      </c>
      <c r="L51">
        <f t="shared" si="3"/>
        <v>341457.8749</v>
      </c>
      <c r="M51">
        <f>9810*(Collectionstorage!$G$11)+Flowrate!B$13*I51^(2)</f>
        <v>179284.8181</v>
      </c>
      <c r="N51">
        <f t="shared" si="4"/>
        <v>18.4725648</v>
      </c>
    </row>
    <row r="52">
      <c r="I52" s="2">
        <f t="shared" si="5"/>
        <v>1</v>
      </c>
      <c r="J52">
        <f t="shared" si="1"/>
        <v>153362.5279</v>
      </c>
      <c r="K52">
        <f t="shared" si="2"/>
        <v>234664.7502</v>
      </c>
      <c r="L52">
        <f t="shared" si="3"/>
        <v>341037.468</v>
      </c>
      <c r="M52">
        <f>9810*(Collectionstorage!$G$11)+Flowrate!B$13*I52^(2)</f>
        <v>181014.3213</v>
      </c>
      <c r="N52">
        <f t="shared" si="4"/>
        <v>18.84955592</v>
      </c>
    </row>
    <row r="53">
      <c r="I53" s="2">
        <f t="shared" si="5"/>
        <v>1.02</v>
      </c>
      <c r="J53">
        <f t="shared" si="1"/>
        <v>152937.3371</v>
      </c>
      <c r="K53">
        <f t="shared" si="2"/>
        <v>234572.5771</v>
      </c>
      <c r="L53">
        <f t="shared" si="3"/>
        <v>340612.769</v>
      </c>
      <c r="M53">
        <f>9810*(Collectionstorage!$G$11)+Flowrate!B$13*I53^(2)</f>
        <v>182778.7638</v>
      </c>
      <c r="N53">
        <f t="shared" si="4"/>
        <v>19.22654704</v>
      </c>
    </row>
    <row r="54">
      <c r="I54" s="2">
        <f t="shared" si="5"/>
        <v>1.04</v>
      </c>
      <c r="J54">
        <f t="shared" si="1"/>
        <v>152506.7173</v>
      </c>
      <c r="K54">
        <f t="shared" si="2"/>
        <v>234479.2954</v>
      </c>
      <c r="L54">
        <f t="shared" si="3"/>
        <v>340183.7779</v>
      </c>
      <c r="M54">
        <f>9810*(Collectionstorage!$G$11)+Flowrate!B$13*I54^(2)</f>
        <v>184578.1459</v>
      </c>
      <c r="N54">
        <f t="shared" si="4"/>
        <v>19.60353816</v>
      </c>
    </row>
    <row r="55">
      <c r="I55" s="2">
        <f t="shared" si="5"/>
        <v>1.06</v>
      </c>
      <c r="J55">
        <f t="shared" si="1"/>
        <v>152070.6684</v>
      </c>
      <c r="K55">
        <f t="shared" si="2"/>
        <v>234384.9051</v>
      </c>
      <c r="L55">
        <f t="shared" si="3"/>
        <v>339750.4946</v>
      </c>
      <c r="M55">
        <f>9810*(Collectionstorage!$G$11)+Flowrate!B$13*I55^(2)</f>
        <v>186412.4674</v>
      </c>
      <c r="N55">
        <f t="shared" si="4"/>
        <v>19.98052928</v>
      </c>
    </row>
    <row r="56">
      <c r="I56" s="2">
        <f t="shared" si="5"/>
        <v>1.08</v>
      </c>
      <c r="J56">
        <f t="shared" si="1"/>
        <v>151629.1904</v>
      </c>
      <c r="K56">
        <f t="shared" si="2"/>
        <v>234289.4064</v>
      </c>
      <c r="L56">
        <f t="shared" si="3"/>
        <v>339312.9193</v>
      </c>
      <c r="M56">
        <f>9810*(Collectionstorage!$G$11)+Flowrate!B$13*I56^(2)</f>
        <v>188281.7283</v>
      </c>
      <c r="N56">
        <f t="shared" si="4"/>
        <v>20.3575204</v>
      </c>
    </row>
    <row r="57">
      <c r="I57" s="2">
        <f t="shared" si="5"/>
        <v>1.1</v>
      </c>
      <c r="J57">
        <f t="shared" si="1"/>
        <v>151182.2833</v>
      </c>
      <c r="K57">
        <f t="shared" si="2"/>
        <v>234192.799</v>
      </c>
      <c r="L57">
        <f t="shared" si="3"/>
        <v>338871.0519</v>
      </c>
      <c r="M57">
        <f>9810*(Collectionstorage!$G$11)+Flowrate!B$13*I57^(2)</f>
        <v>190185.9287</v>
      </c>
      <c r="N57">
        <f t="shared" si="4"/>
        <v>20.73451151</v>
      </c>
    </row>
    <row r="58">
      <c r="I58" s="2">
        <f t="shared" si="5"/>
        <v>1.12</v>
      </c>
      <c r="J58">
        <f t="shared" si="1"/>
        <v>150729.9472</v>
      </c>
      <c r="K58">
        <f t="shared" si="2"/>
        <v>234095.0831</v>
      </c>
      <c r="L58">
        <f t="shared" si="3"/>
        <v>338424.8924</v>
      </c>
      <c r="M58">
        <f>9810*(Collectionstorage!$G$11)+Flowrate!B$13*I58^(2)</f>
        <v>192125.0686</v>
      </c>
      <c r="N58">
        <f t="shared" si="4"/>
        <v>21.11150263</v>
      </c>
    </row>
    <row r="59">
      <c r="I59" s="2">
        <f t="shared" si="5"/>
        <v>1.14</v>
      </c>
      <c r="J59">
        <f t="shared" si="1"/>
        <v>150272.182</v>
      </c>
      <c r="K59">
        <f t="shared" si="2"/>
        <v>233996.2587</v>
      </c>
      <c r="L59">
        <f t="shared" si="3"/>
        <v>337974.4409</v>
      </c>
      <c r="M59">
        <f>9810*(Collectionstorage!$G$11)+Flowrate!B$13*I59^(2)</f>
        <v>194099.1479</v>
      </c>
      <c r="N59">
        <f t="shared" si="4"/>
        <v>21.48849375</v>
      </c>
    </row>
    <row r="60">
      <c r="I60" s="2">
        <f t="shared" si="5"/>
        <v>1.16</v>
      </c>
      <c r="J60">
        <f t="shared" si="1"/>
        <v>149808.9877</v>
      </c>
      <c r="K60">
        <f t="shared" si="2"/>
        <v>233896.3257</v>
      </c>
      <c r="L60">
        <f t="shared" si="3"/>
        <v>337519.6972</v>
      </c>
      <c r="M60">
        <f>9810*(Collectionstorage!$G$11)+Flowrate!B$13*I60^(2)</f>
        <v>196108.1667</v>
      </c>
      <c r="N60">
        <f t="shared" si="4"/>
        <v>21.86548487</v>
      </c>
    </row>
    <row r="61">
      <c r="I61" s="2">
        <f t="shared" si="5"/>
        <v>1.18</v>
      </c>
      <c r="J61">
        <f t="shared" si="1"/>
        <v>149340.3643</v>
      </c>
      <c r="K61">
        <f t="shared" si="2"/>
        <v>233795.2841</v>
      </c>
      <c r="L61">
        <f t="shared" si="3"/>
        <v>337060.6614</v>
      </c>
      <c r="M61">
        <f>9810*(Collectionstorage!$G$11)+Flowrate!B$13*I61^(2)</f>
        <v>198152.1249</v>
      </c>
      <c r="N61">
        <f t="shared" si="4"/>
        <v>22.24247599</v>
      </c>
    </row>
    <row r="62">
      <c r="I62" s="2">
        <f t="shared" si="5"/>
        <v>1.2</v>
      </c>
      <c r="J62">
        <f t="shared" si="1"/>
        <v>148866.3119</v>
      </c>
      <c r="K62">
        <f t="shared" si="2"/>
        <v>233693.134</v>
      </c>
      <c r="L62">
        <f t="shared" si="3"/>
        <v>336597.3335</v>
      </c>
      <c r="M62">
        <f>9810*(Collectionstorage!$G$11)+Flowrate!B$13*I62^(2)</f>
        <v>200231.0226</v>
      </c>
      <c r="N62">
        <f t="shared" si="4"/>
        <v>22.61946711</v>
      </c>
    </row>
    <row r="63">
      <c r="I63" s="2">
        <f t="shared" si="5"/>
        <v>1.22</v>
      </c>
      <c r="J63">
        <f t="shared" si="1"/>
        <v>148386.8304</v>
      </c>
      <c r="K63">
        <f t="shared" si="2"/>
        <v>233589.8754</v>
      </c>
      <c r="L63">
        <f t="shared" si="3"/>
        <v>336129.7136</v>
      </c>
      <c r="M63">
        <f>9810*(Collectionstorage!$G$11)+Flowrate!B$13*I63^(2)</f>
        <v>202344.8598</v>
      </c>
      <c r="N63">
        <f t="shared" si="4"/>
        <v>22.99645822</v>
      </c>
    </row>
    <row r="64">
      <c r="I64" s="2">
        <f t="shared" si="5"/>
        <v>1.24</v>
      </c>
      <c r="J64">
        <f t="shared" si="1"/>
        <v>147901.9198</v>
      </c>
      <c r="K64">
        <f t="shared" si="2"/>
        <v>233485.5081</v>
      </c>
      <c r="L64">
        <f t="shared" si="3"/>
        <v>335657.8015</v>
      </c>
      <c r="M64">
        <f>9810*(Collectionstorage!$G$11)+Flowrate!B$13*I64^(2)</f>
        <v>204493.6364</v>
      </c>
      <c r="N64">
        <f t="shared" si="4"/>
        <v>23.37344934</v>
      </c>
    </row>
    <row r="65">
      <c r="I65" s="2">
        <f t="shared" si="5"/>
        <v>1.26</v>
      </c>
      <c r="J65">
        <f t="shared" si="1"/>
        <v>147411.5802</v>
      </c>
      <c r="K65">
        <f t="shared" si="2"/>
        <v>233380.0324</v>
      </c>
      <c r="L65">
        <f t="shared" si="3"/>
        <v>335181.5974</v>
      </c>
      <c r="M65">
        <f>9810*(Collectionstorage!$G$11)+Flowrate!B$13*I65^(2)</f>
        <v>206677.3524</v>
      </c>
      <c r="N65">
        <f t="shared" si="4"/>
        <v>23.75044046</v>
      </c>
    </row>
    <row r="66">
      <c r="I66" s="2">
        <f t="shared" si="5"/>
        <v>1.28</v>
      </c>
      <c r="J66">
        <f t="shared" si="1"/>
        <v>146915.8115</v>
      </c>
      <c r="K66">
        <f t="shared" si="2"/>
        <v>233273.448</v>
      </c>
      <c r="L66">
        <f t="shared" si="3"/>
        <v>334701.1011</v>
      </c>
      <c r="M66">
        <f>9810*(Collectionstorage!$G$11)+Flowrate!B$13*I66^(2)</f>
        <v>208896.008</v>
      </c>
      <c r="N66">
        <f t="shared" si="4"/>
        <v>24.12743158</v>
      </c>
    </row>
    <row r="67">
      <c r="I67" s="2">
        <f t="shared" si="5"/>
        <v>1.3</v>
      </c>
      <c r="J67">
        <f t="shared" si="1"/>
        <v>146414.6137</v>
      </c>
      <c r="K67">
        <f t="shared" si="2"/>
        <v>233165.7552</v>
      </c>
      <c r="L67">
        <f t="shared" si="3"/>
        <v>334216.3128</v>
      </c>
      <c r="M67">
        <f>9810*(Collectionstorage!$G$11)+Flowrate!B$13*I67^(2)</f>
        <v>211149.6029</v>
      </c>
      <c r="N67">
        <f t="shared" si="4"/>
        <v>24.5044227</v>
      </c>
    </row>
    <row r="68">
      <c r="I68" s="2">
        <f t="shared" si="5"/>
        <v>1.32</v>
      </c>
      <c r="J68">
        <f t="shared" si="1"/>
        <v>145907.9868</v>
      </c>
      <c r="K68">
        <f t="shared" si="2"/>
        <v>233056.9537</v>
      </c>
      <c r="L68">
        <f t="shared" si="3"/>
        <v>333727.2324</v>
      </c>
      <c r="M68">
        <f>9810*(Collectionstorage!$G$11)+Flowrate!B$13*I68^(2)</f>
        <v>213438.1374</v>
      </c>
      <c r="N68">
        <f t="shared" si="4"/>
        <v>24.88141382</v>
      </c>
    </row>
    <row r="69">
      <c r="I69" s="2">
        <f t="shared" si="5"/>
        <v>1.34</v>
      </c>
      <c r="J69">
        <f t="shared" si="1"/>
        <v>145395.9309</v>
      </c>
      <c r="K69">
        <f t="shared" si="2"/>
        <v>232947.0437</v>
      </c>
      <c r="L69">
        <f t="shared" si="3"/>
        <v>333233.8598</v>
      </c>
      <c r="M69">
        <f>9810*(Collectionstorage!$G$11)+Flowrate!B$13*I69^(2)</f>
        <v>215761.6113</v>
      </c>
      <c r="N69">
        <f t="shared" si="4"/>
        <v>25.25840493</v>
      </c>
    </row>
    <row r="70">
      <c r="I70" s="2">
        <f t="shared" si="5"/>
        <v>1.36</v>
      </c>
      <c r="J70">
        <f t="shared" si="1"/>
        <v>144878.4459</v>
      </c>
      <c r="K70">
        <f t="shared" si="2"/>
        <v>232836.0252</v>
      </c>
      <c r="L70">
        <f t="shared" si="3"/>
        <v>332736.1952</v>
      </c>
      <c r="M70">
        <f>9810*(Collectionstorage!$G$11)+Flowrate!B$13*I70^(2)</f>
        <v>218120.0246</v>
      </c>
      <c r="N70">
        <f t="shared" si="4"/>
        <v>25.63539605</v>
      </c>
    </row>
    <row r="71">
      <c r="I71" s="2">
        <f t="shared" si="5"/>
        <v>1.38</v>
      </c>
      <c r="J71">
        <f t="shared" si="1"/>
        <v>144355.5318</v>
      </c>
      <c r="K71">
        <f t="shared" si="2"/>
        <v>232723.8981</v>
      </c>
      <c r="L71">
        <f t="shared" si="3"/>
        <v>332234.2385</v>
      </c>
      <c r="M71">
        <f>9810*(Collectionstorage!$G$11)+Flowrate!B$13*I71^(2)</f>
        <v>220513.3774</v>
      </c>
      <c r="N71">
        <f t="shared" si="4"/>
        <v>26.01238717</v>
      </c>
    </row>
    <row r="72">
      <c r="I72" s="2">
        <f t="shared" si="5"/>
        <v>1.4</v>
      </c>
      <c r="J72">
        <f t="shared" si="1"/>
        <v>143827.1887</v>
      </c>
      <c r="K72">
        <f t="shared" si="2"/>
        <v>232610.6625</v>
      </c>
      <c r="L72">
        <f t="shared" si="3"/>
        <v>331727.9897</v>
      </c>
      <c r="M72">
        <f>9810*(Collectionstorage!$G$11)+Flowrate!B$13*I72^(2)</f>
        <v>222941.6697</v>
      </c>
      <c r="N72">
        <f t="shared" si="4"/>
        <v>26.38937829</v>
      </c>
    </row>
    <row r="73">
      <c r="I73" s="2">
        <f t="shared" si="5"/>
        <v>1.42</v>
      </c>
      <c r="J73">
        <f t="shared" si="1"/>
        <v>143293.4165</v>
      </c>
      <c r="K73">
        <f t="shared" si="2"/>
        <v>232496.3183</v>
      </c>
      <c r="L73">
        <f t="shared" si="3"/>
        <v>331217.4488</v>
      </c>
      <c r="M73">
        <f>9810*(Collectionstorage!$G$11)+Flowrate!B$13*I73^(2)</f>
        <v>225404.9014</v>
      </c>
      <c r="N73">
        <f t="shared" si="4"/>
        <v>26.76636941</v>
      </c>
    </row>
    <row r="74">
      <c r="I74" s="2">
        <f t="shared" si="5"/>
        <v>1.44</v>
      </c>
      <c r="J74">
        <f t="shared" si="1"/>
        <v>142754.2152</v>
      </c>
      <c r="K74">
        <f t="shared" si="2"/>
        <v>232380.8655</v>
      </c>
      <c r="L74">
        <f t="shared" si="3"/>
        <v>330702.6158</v>
      </c>
      <c r="M74">
        <f>9810*(Collectionstorage!$G$11)+Flowrate!B$13*I74^(2)</f>
        <v>227903.0726</v>
      </c>
      <c r="N74">
        <f t="shared" si="4"/>
        <v>27.14336053</v>
      </c>
    </row>
    <row r="75">
      <c r="I75" s="2">
        <f t="shared" si="5"/>
        <v>1.46</v>
      </c>
      <c r="J75">
        <f t="shared" si="1"/>
        <v>142209.5848</v>
      </c>
      <c r="K75">
        <f t="shared" si="2"/>
        <v>232264.3042</v>
      </c>
      <c r="L75">
        <f t="shared" si="3"/>
        <v>330183.4907</v>
      </c>
      <c r="M75">
        <f>9810*(Collectionstorage!$G$11)+Flowrate!B$13*I75^(2)</f>
        <v>230436.1832</v>
      </c>
      <c r="N75">
        <f t="shared" si="4"/>
        <v>27.52035165</v>
      </c>
    </row>
    <row r="76">
      <c r="I76" s="2">
        <f t="shared" si="5"/>
        <v>1.48</v>
      </c>
      <c r="J76">
        <f t="shared" si="1"/>
        <v>141659.5254</v>
      </c>
      <c r="K76">
        <f t="shared" si="2"/>
        <v>232146.6343</v>
      </c>
      <c r="L76">
        <f t="shared" si="3"/>
        <v>329660.0736</v>
      </c>
      <c r="M76">
        <f>9810*(Collectionstorage!$G$11)+Flowrate!B$13*I76^(2)</f>
        <v>233004.2333</v>
      </c>
      <c r="N76">
        <f t="shared" si="4"/>
        <v>27.89734276</v>
      </c>
    </row>
    <row r="77">
      <c r="I77" s="2">
        <f t="shared" si="5"/>
        <v>1.5</v>
      </c>
      <c r="J77">
        <f t="shared" si="1"/>
        <v>141104.0369</v>
      </c>
      <c r="K77">
        <f t="shared" si="2"/>
        <v>232027.8559</v>
      </c>
      <c r="L77">
        <f t="shared" si="3"/>
        <v>329132.3643</v>
      </c>
      <c r="M77">
        <f>9810*(Collectionstorage!$G$11)+Flowrate!B$13*I77^(2)</f>
        <v>235607.2228</v>
      </c>
      <c r="N77">
        <f t="shared" si="4"/>
        <v>28.27433388</v>
      </c>
    </row>
    <row r="78">
      <c r="I78" s="2">
        <f t="shared" si="5"/>
        <v>1.52</v>
      </c>
      <c r="J78">
        <f t="shared" si="1"/>
        <v>140543.1193</v>
      </c>
      <c r="K78">
        <f t="shared" si="2"/>
        <v>231907.9689</v>
      </c>
      <c r="L78">
        <f t="shared" si="3"/>
        <v>328600.3629</v>
      </c>
      <c r="M78">
        <f>9810*(Collectionstorage!$G$11)+Flowrate!B$13*I78^(2)</f>
        <v>238245.1518</v>
      </c>
      <c r="N78">
        <f t="shared" si="4"/>
        <v>28.651325</v>
      </c>
    </row>
    <row r="79">
      <c r="I79" s="2">
        <f t="shared" si="5"/>
        <v>1.54</v>
      </c>
      <c r="J79">
        <f t="shared" si="1"/>
        <v>139976.7727</v>
      </c>
      <c r="K79">
        <f t="shared" si="2"/>
        <v>231786.9734</v>
      </c>
      <c r="L79">
        <f t="shared" si="3"/>
        <v>328064.0695</v>
      </c>
      <c r="M79">
        <f>9810*(Collectionstorage!$G$11)+Flowrate!B$13*I79^(2)</f>
        <v>240918.0203</v>
      </c>
      <c r="N79">
        <f t="shared" si="4"/>
        <v>29.02831612</v>
      </c>
    </row>
    <row r="80">
      <c r="I80" s="2">
        <f t="shared" si="5"/>
        <v>1.56</v>
      </c>
      <c r="J80">
        <f t="shared" si="1"/>
        <v>139404.9969</v>
      </c>
      <c r="K80">
        <f t="shared" si="2"/>
        <v>231664.8693</v>
      </c>
      <c r="L80">
        <f t="shared" si="3"/>
        <v>327523.4839</v>
      </c>
      <c r="M80">
        <f>9810*(Collectionstorage!$G$11)+Flowrate!B$13*I80^(2)</f>
        <v>243625.8282</v>
      </c>
      <c r="N80">
        <f t="shared" si="4"/>
        <v>29.40530724</v>
      </c>
    </row>
    <row r="81">
      <c r="I81" s="2">
        <f t="shared" si="5"/>
        <v>1.58</v>
      </c>
      <c r="J81">
        <f t="shared" si="1"/>
        <v>138827.7921</v>
      </c>
      <c r="K81">
        <f t="shared" si="2"/>
        <v>231541.6567</v>
      </c>
      <c r="L81">
        <f t="shared" si="3"/>
        <v>326978.6063</v>
      </c>
      <c r="M81">
        <f>9810*(Collectionstorage!$G$11)+Flowrate!B$13*I81^(2)</f>
        <v>246368.5756</v>
      </c>
      <c r="N81">
        <f t="shared" si="4"/>
        <v>29.78229836</v>
      </c>
    </row>
    <row r="82">
      <c r="I82" s="2">
        <f t="shared" si="5"/>
        <v>1.6</v>
      </c>
      <c r="J82">
        <f t="shared" si="1"/>
        <v>138245.1583</v>
      </c>
      <c r="K82">
        <f t="shared" si="2"/>
        <v>231417.3355</v>
      </c>
      <c r="L82">
        <f t="shared" si="3"/>
        <v>326429.4365</v>
      </c>
      <c r="M82">
        <f>9810*(Collectionstorage!$G$11)+Flowrate!B$13*I82^(2)</f>
        <v>249146.2624</v>
      </c>
      <c r="N82">
        <f t="shared" si="4"/>
        <v>30.15928947</v>
      </c>
    </row>
    <row r="83">
      <c r="I83" s="2">
        <f t="shared" si="5"/>
        <v>1.62</v>
      </c>
      <c r="J83">
        <f t="shared" si="1"/>
        <v>137657.0953</v>
      </c>
      <c r="K83">
        <f t="shared" si="2"/>
        <v>231291.9058</v>
      </c>
      <c r="L83">
        <f t="shared" si="3"/>
        <v>325875.9747</v>
      </c>
      <c r="M83">
        <f>9810*(Collectionstorage!$G$11)+Flowrate!B$13*I83^(2)</f>
        <v>251958.8887</v>
      </c>
      <c r="N83">
        <f t="shared" si="4"/>
        <v>30.53628059</v>
      </c>
    </row>
    <row r="84">
      <c r="I84" s="2">
        <f t="shared" si="5"/>
        <v>1.64</v>
      </c>
      <c r="J84">
        <f t="shared" si="1"/>
        <v>137063.6033</v>
      </c>
      <c r="K84">
        <f t="shared" si="2"/>
        <v>231165.3675</v>
      </c>
      <c r="L84">
        <f t="shared" si="3"/>
        <v>325318.2208</v>
      </c>
      <c r="M84">
        <f>9810*(Collectionstorage!$G$11)+Flowrate!B$13*I84^(2)</f>
        <v>254806.4545</v>
      </c>
      <c r="N84">
        <f t="shared" si="4"/>
        <v>30.91327171</v>
      </c>
    </row>
    <row r="85">
      <c r="I85" s="2">
        <f t="shared" si="5"/>
        <v>1.66</v>
      </c>
      <c r="J85">
        <f t="shared" si="1"/>
        <v>136464.6822</v>
      </c>
      <c r="K85">
        <f t="shared" si="2"/>
        <v>231037.7206</v>
      </c>
      <c r="L85">
        <f t="shared" si="3"/>
        <v>324756.1747</v>
      </c>
      <c r="M85">
        <f>9810*(Collectionstorage!$G$11)+Flowrate!B$13*I85^(2)</f>
        <v>257688.9597</v>
      </c>
      <c r="N85">
        <f t="shared" si="4"/>
        <v>31.29026283</v>
      </c>
    </row>
    <row r="86">
      <c r="I86" s="2">
        <f t="shared" si="5"/>
        <v>1.68</v>
      </c>
      <c r="J86">
        <f t="shared" si="1"/>
        <v>135860.3321</v>
      </c>
      <c r="K86">
        <f t="shared" si="2"/>
        <v>230908.9652</v>
      </c>
      <c r="L86">
        <f t="shared" si="3"/>
        <v>324189.8366</v>
      </c>
      <c r="M86">
        <f>9810*(Collectionstorage!$G$11)+Flowrate!B$13*I86^(2)</f>
        <v>260606.4043</v>
      </c>
      <c r="N86">
        <f t="shared" si="4"/>
        <v>31.66725395</v>
      </c>
    </row>
    <row r="87">
      <c r="I87" s="2">
        <f t="shared" si="5"/>
        <v>1.7</v>
      </c>
      <c r="J87">
        <f t="shared" si="1"/>
        <v>135250.5529</v>
      </c>
      <c r="K87">
        <f t="shared" si="2"/>
        <v>230779.1013</v>
      </c>
      <c r="L87">
        <f t="shared" si="3"/>
        <v>323619.2064</v>
      </c>
      <c r="M87">
        <f>9810*(Collectionstorage!$G$11)+Flowrate!B$13*I87^(2)</f>
        <v>263558.7884</v>
      </c>
      <c r="N87">
        <f t="shared" si="4"/>
        <v>32.04424507</v>
      </c>
    </row>
    <row r="88">
      <c r="I88" s="2">
        <f t="shared" si="5"/>
        <v>1.72</v>
      </c>
      <c r="J88">
        <f t="shared" si="1"/>
        <v>134635.3446</v>
      </c>
      <c r="K88">
        <f t="shared" si="2"/>
        <v>230648.1288</v>
      </c>
      <c r="L88">
        <f t="shared" si="3"/>
        <v>323044.2841</v>
      </c>
      <c r="M88">
        <f>9810*(Collectionstorage!$G$11)+Flowrate!B$13*I88^(2)</f>
        <v>266546.112</v>
      </c>
      <c r="N88">
        <f t="shared" si="4"/>
        <v>32.42123619</v>
      </c>
    </row>
    <row r="89">
      <c r="I89" s="2">
        <f t="shared" si="5"/>
        <v>1.74</v>
      </c>
      <c r="J89">
        <f t="shared" si="1"/>
        <v>134014.7072</v>
      </c>
      <c r="K89">
        <f t="shared" si="2"/>
        <v>230516.0477</v>
      </c>
      <c r="L89">
        <f t="shared" si="3"/>
        <v>322465.0697</v>
      </c>
      <c r="M89">
        <f>9810*(Collectionstorage!$G$11)+Flowrate!B$13*I89^(2)</f>
        <v>269568.375</v>
      </c>
      <c r="N89">
        <f t="shared" si="4"/>
        <v>32.7982273</v>
      </c>
    </row>
    <row r="90">
      <c r="I90" s="2">
        <f t="shared" si="5"/>
        <v>1.76</v>
      </c>
      <c r="J90">
        <f t="shared" si="1"/>
        <v>133388.6408</v>
      </c>
      <c r="K90">
        <f t="shared" si="2"/>
        <v>230382.8581</v>
      </c>
      <c r="L90">
        <f t="shared" si="3"/>
        <v>321881.5632</v>
      </c>
      <c r="M90">
        <f>9810*(Collectionstorage!$G$11)+Flowrate!B$13*I90^(2)</f>
        <v>272625.5775</v>
      </c>
      <c r="N90">
        <f t="shared" si="4"/>
        <v>33.17521842</v>
      </c>
    </row>
    <row r="91">
      <c r="I91" s="2">
        <f t="shared" si="5"/>
        <v>1.78</v>
      </c>
      <c r="J91">
        <f t="shared" si="1"/>
        <v>132757.1452</v>
      </c>
      <c r="K91">
        <f t="shared" si="2"/>
        <v>230248.5599</v>
      </c>
      <c r="L91">
        <f t="shared" si="3"/>
        <v>321293.7647</v>
      </c>
      <c r="M91">
        <f>9810*(Collectionstorage!$G$11)+Flowrate!B$13*I91^(2)</f>
        <v>275717.7195</v>
      </c>
      <c r="N91">
        <f t="shared" si="4"/>
        <v>33.55220954</v>
      </c>
    </row>
    <row r="92">
      <c r="I92" s="2">
        <f t="shared" si="5"/>
        <v>1.8</v>
      </c>
      <c r="J92">
        <f t="shared" si="1"/>
        <v>132120.2207</v>
      </c>
      <c r="K92">
        <f t="shared" si="2"/>
        <v>230113.1532</v>
      </c>
      <c r="L92">
        <f t="shared" si="3"/>
        <v>320701.674</v>
      </c>
      <c r="M92">
        <f>9810*(Collectionstorage!$G$11)+Flowrate!B$13*I92^(2)</f>
        <v>278844.8009</v>
      </c>
      <c r="N92">
        <f t="shared" si="4"/>
        <v>33.92920066</v>
      </c>
    </row>
    <row r="93">
      <c r="I93" s="2">
        <f t="shared" si="5"/>
        <v>1.82</v>
      </c>
      <c r="J93">
        <f t="shared" si="1"/>
        <v>131477.867</v>
      </c>
      <c r="K93">
        <f t="shared" si="2"/>
        <v>229976.6379</v>
      </c>
      <c r="L93">
        <f t="shared" si="3"/>
        <v>320105.2912</v>
      </c>
      <c r="M93">
        <f>9810*(Collectionstorage!$G$11)+Flowrate!B$13*I93^(2)</f>
        <v>282006.8217</v>
      </c>
      <c r="N93">
        <f t="shared" si="4"/>
        <v>34.30619178</v>
      </c>
    </row>
    <row r="94">
      <c r="I94" s="2">
        <f t="shared" si="5"/>
        <v>1.84</v>
      </c>
      <c r="J94">
        <f t="shared" si="1"/>
        <v>130830.0843</v>
      </c>
      <c r="K94">
        <f t="shared" si="2"/>
        <v>229839.0141</v>
      </c>
      <c r="L94">
        <f t="shared" si="3"/>
        <v>319504.6164</v>
      </c>
      <c r="M94">
        <f>9810*(Collectionstorage!$G$11)+Flowrate!B$13*I94^(2)</f>
        <v>285203.7821</v>
      </c>
      <c r="N94">
        <f t="shared" si="4"/>
        <v>34.6831829</v>
      </c>
    </row>
    <row r="95">
      <c r="I95" s="2">
        <f t="shared" si="5"/>
        <v>1.86</v>
      </c>
      <c r="J95">
        <f t="shared" si="1"/>
        <v>130176.8725</v>
      </c>
      <c r="K95">
        <f t="shared" si="2"/>
        <v>229700.2817</v>
      </c>
      <c r="L95">
        <f t="shared" si="3"/>
        <v>318899.6494</v>
      </c>
      <c r="M95">
        <f>9810*(Collectionstorage!$G$11)+Flowrate!B$13*I95^(2)</f>
        <v>288435.6818</v>
      </c>
      <c r="N95">
        <f t="shared" si="4"/>
        <v>35.06017401</v>
      </c>
    </row>
    <row r="96">
      <c r="I96" s="2">
        <f t="shared" si="5"/>
        <v>1.88</v>
      </c>
      <c r="J96">
        <f t="shared" si="1"/>
        <v>129518.2316</v>
      </c>
      <c r="K96">
        <f t="shared" si="2"/>
        <v>229560.4407</v>
      </c>
      <c r="L96">
        <f t="shared" si="3"/>
        <v>318290.3904</v>
      </c>
      <c r="M96">
        <f>9810*(Collectionstorage!$G$11)+Flowrate!B$13*I96^(2)</f>
        <v>291702.5211</v>
      </c>
      <c r="N96">
        <f t="shared" si="4"/>
        <v>35.43716513</v>
      </c>
    </row>
    <row r="97">
      <c r="I97" s="2">
        <f t="shared" si="5"/>
        <v>1.9</v>
      </c>
      <c r="J97">
        <f t="shared" si="1"/>
        <v>128854.1617</v>
      </c>
      <c r="K97">
        <f t="shared" si="2"/>
        <v>229419.4912</v>
      </c>
      <c r="L97">
        <f t="shared" si="3"/>
        <v>317676.8392</v>
      </c>
      <c r="M97">
        <f>9810*(Collectionstorage!$G$11)+Flowrate!B$13*I97^(2)</f>
        <v>295004.2998</v>
      </c>
      <c r="N97">
        <f t="shared" si="4"/>
        <v>35.81415625</v>
      </c>
    </row>
    <row r="98">
      <c r="I98" s="2">
        <f t="shared" si="5"/>
        <v>1.92</v>
      </c>
      <c r="J98">
        <f t="shared" si="1"/>
        <v>128184.6626</v>
      </c>
      <c r="K98">
        <f t="shared" si="2"/>
        <v>229277.4332</v>
      </c>
      <c r="L98">
        <f t="shared" si="3"/>
        <v>317058.996</v>
      </c>
      <c r="M98">
        <f>9810*(Collectionstorage!$G$11)+Flowrate!B$13*I98^(2)</f>
        <v>298341.0179</v>
      </c>
      <c r="N98">
        <f t="shared" si="4"/>
        <v>36.19114737</v>
      </c>
    </row>
    <row r="99">
      <c r="I99" s="2">
        <f t="shared" si="5"/>
        <v>1.94</v>
      </c>
      <c r="J99">
        <f t="shared" si="1"/>
        <v>127509.7345</v>
      </c>
      <c r="K99">
        <f t="shared" si="2"/>
        <v>229134.2666</v>
      </c>
      <c r="L99">
        <f t="shared" si="3"/>
        <v>316436.8606</v>
      </c>
      <c r="M99">
        <f>9810*(Collectionstorage!$G$11)+Flowrate!B$13*I99^(2)</f>
        <v>301712.6755</v>
      </c>
      <c r="N99">
        <f t="shared" si="4"/>
        <v>36.56813849</v>
      </c>
    </row>
    <row r="100">
      <c r="I100" s="2">
        <f t="shared" si="5"/>
        <v>1.96</v>
      </c>
      <c r="J100">
        <f t="shared" si="1"/>
        <v>126829.3774</v>
      </c>
      <c r="K100">
        <f t="shared" si="2"/>
        <v>228989.9914</v>
      </c>
      <c r="L100">
        <f t="shared" si="3"/>
        <v>315810.4332</v>
      </c>
      <c r="M100">
        <f>9810*(Collectionstorage!$G$11)+Flowrate!B$13*I100^(2)</f>
        <v>305119.2726</v>
      </c>
      <c r="N100">
        <f t="shared" si="4"/>
        <v>36.94512961</v>
      </c>
    </row>
    <row r="101">
      <c r="I101" s="2">
        <f t="shared" si="5"/>
        <v>1.98</v>
      </c>
      <c r="J101">
        <f t="shared" si="1"/>
        <v>126143.5912</v>
      </c>
      <c r="K101">
        <f t="shared" si="2"/>
        <v>228844.6077</v>
      </c>
      <c r="L101">
        <f t="shared" si="3"/>
        <v>315179.7137</v>
      </c>
      <c r="M101">
        <f>9810*(Collectionstorage!$G$11)+Flowrate!B$13*I101^(2)</f>
        <v>308560.8091</v>
      </c>
      <c r="N101">
        <f t="shared" si="4"/>
        <v>37.32212072</v>
      </c>
    </row>
    <row r="102">
      <c r="I102" s="2">
        <f t="shared" si="5"/>
        <v>2</v>
      </c>
      <c r="J102">
        <f t="shared" si="1"/>
        <v>125452.3759</v>
      </c>
      <c r="K102">
        <f t="shared" si="2"/>
        <v>228698.1154</v>
      </c>
      <c r="L102">
        <f t="shared" si="3"/>
        <v>314544.7021</v>
      </c>
      <c r="M102">
        <f>9810*(Collectionstorage!$G$11)+Flowrate!B$13*I102^(2)</f>
        <v>312037.285</v>
      </c>
      <c r="N102">
        <f t="shared" si="4"/>
        <v>37.69911184</v>
      </c>
    </row>
    <row r="103">
      <c r="I103" s="2">
        <f t="shared" si="5"/>
        <v>2.02</v>
      </c>
      <c r="J103">
        <f t="shared" si="1"/>
        <v>124755.7315</v>
      </c>
      <c r="K103">
        <f t="shared" si="2"/>
        <v>228550.5146</v>
      </c>
      <c r="L103">
        <f t="shared" si="3"/>
        <v>313905.3984</v>
      </c>
      <c r="M103">
        <f>9810*(Collectionstorage!$G$11)+Flowrate!B$13*I103^(2)</f>
        <v>315548.7005</v>
      </c>
      <c r="N103">
        <f t="shared" si="4"/>
        <v>38.07610296</v>
      </c>
    </row>
    <row r="104">
      <c r="I104" s="2">
        <f t="shared" si="5"/>
        <v>2.04</v>
      </c>
      <c r="J104">
        <f t="shared" si="1"/>
        <v>124053.658</v>
      </c>
      <c r="K104">
        <f t="shared" si="2"/>
        <v>228401.8052</v>
      </c>
      <c r="L104">
        <f t="shared" si="3"/>
        <v>313261.8026</v>
      </c>
      <c r="M104">
        <f>9810*(Collectionstorage!$G$11)+Flowrate!B$13*I104^(2)</f>
        <v>319095.0554</v>
      </c>
      <c r="N104">
        <f t="shared" si="4"/>
        <v>38.45309408</v>
      </c>
    </row>
    <row r="105">
      <c r="I105" s="2">
        <f t="shared" si="5"/>
        <v>2.06</v>
      </c>
      <c r="J105">
        <f t="shared" si="1"/>
        <v>123346.1555</v>
      </c>
      <c r="K105">
        <f t="shared" si="2"/>
        <v>228251.9873</v>
      </c>
      <c r="L105">
        <f t="shared" si="3"/>
        <v>312613.9147</v>
      </c>
      <c r="M105">
        <f>9810*(Collectionstorage!$G$11)+Flowrate!B$13*I105^(2)</f>
        <v>322676.3497</v>
      </c>
      <c r="N105">
        <f t="shared" si="4"/>
        <v>38.8300852</v>
      </c>
    </row>
    <row r="106">
      <c r="I106" s="2">
        <f t="shared" si="5"/>
        <v>2.08</v>
      </c>
      <c r="J106">
        <f t="shared" si="1"/>
        <v>122633.2239</v>
      </c>
      <c r="K106">
        <f t="shared" si="2"/>
        <v>228101.0608</v>
      </c>
      <c r="L106">
        <f t="shared" si="3"/>
        <v>311961.7347</v>
      </c>
      <c r="M106">
        <f>9810*(Collectionstorage!$G$11)+Flowrate!B$13*I106^(2)</f>
        <v>326292.5835</v>
      </c>
      <c r="N106">
        <f t="shared" si="4"/>
        <v>39.20707632</v>
      </c>
    </row>
    <row r="107">
      <c r="I107" s="2">
        <f t="shared" si="5"/>
        <v>2.1</v>
      </c>
      <c r="J107">
        <f t="shared" si="1"/>
        <v>121914.8632</v>
      </c>
      <c r="K107">
        <f t="shared" si="2"/>
        <v>227949.0258</v>
      </c>
      <c r="L107">
        <f t="shared" si="3"/>
        <v>311305.2626</v>
      </c>
      <c r="M107">
        <f>9810*(Collectionstorage!$G$11)+Flowrate!B$13*I107^(2)</f>
        <v>329943.7568</v>
      </c>
      <c r="N107">
        <f t="shared" si="4"/>
        <v>39.58406744</v>
      </c>
    </row>
    <row r="108">
      <c r="I108" s="2">
        <f t="shared" si="5"/>
        <v>2.12</v>
      </c>
      <c r="J108">
        <f t="shared" si="1"/>
        <v>121191.0735</v>
      </c>
      <c r="K108">
        <f t="shared" si="2"/>
        <v>227795.8822</v>
      </c>
      <c r="L108">
        <f t="shared" si="3"/>
        <v>310644.4985</v>
      </c>
      <c r="M108">
        <f>9810*(Collectionstorage!$G$11)+Flowrate!B$13*I108^(2)</f>
        <v>333629.8695</v>
      </c>
      <c r="N108">
        <f t="shared" si="4"/>
        <v>39.96105855</v>
      </c>
    </row>
    <row r="109">
      <c r="I109" s="2">
        <f t="shared" si="5"/>
        <v>2.14</v>
      </c>
      <c r="J109">
        <f t="shared" si="1"/>
        <v>120461.8547</v>
      </c>
      <c r="K109">
        <f t="shared" si="2"/>
        <v>227641.6301</v>
      </c>
      <c r="L109">
        <f t="shared" si="3"/>
        <v>309979.4422</v>
      </c>
      <c r="M109">
        <f>9810*(Collectionstorage!$G$11)+Flowrate!B$13*I109^(2)</f>
        <v>337350.9216</v>
      </c>
      <c r="N109">
        <f t="shared" si="4"/>
        <v>40.33804967</v>
      </c>
    </row>
    <row r="110">
      <c r="I110" s="2">
        <f t="shared" si="5"/>
        <v>2.16</v>
      </c>
      <c r="J110">
        <f t="shared" si="1"/>
        <v>119727.2068</v>
      </c>
      <c r="K110">
        <f t="shared" si="2"/>
        <v>227486.2694</v>
      </c>
      <c r="L110">
        <f t="shared" si="3"/>
        <v>309310.0938</v>
      </c>
      <c r="M110">
        <f>9810*(Collectionstorage!$G$11)+Flowrate!B$13*I110^(2)</f>
        <v>341106.9133</v>
      </c>
      <c r="N110">
        <f t="shared" si="4"/>
        <v>40.71504079</v>
      </c>
    </row>
    <row r="111">
      <c r="I111" s="2">
        <f t="shared" si="5"/>
        <v>2.18</v>
      </c>
      <c r="J111">
        <f t="shared" si="1"/>
        <v>118987.1299</v>
      </c>
      <c r="K111">
        <f t="shared" si="2"/>
        <v>227329.8001</v>
      </c>
      <c r="L111">
        <f t="shared" si="3"/>
        <v>308636.4534</v>
      </c>
      <c r="M111">
        <f>9810*(Collectionstorage!$G$11)+Flowrate!B$13*I111^(2)</f>
        <v>344897.8444</v>
      </c>
      <c r="N111">
        <f t="shared" si="4"/>
        <v>41.09203191</v>
      </c>
    </row>
    <row r="112">
      <c r="I112" s="2">
        <f t="shared" si="5"/>
        <v>2.2</v>
      </c>
      <c r="J112">
        <f t="shared" si="1"/>
        <v>118241.6238</v>
      </c>
      <c r="K112">
        <f t="shared" si="2"/>
        <v>227172.2223</v>
      </c>
      <c r="L112">
        <f t="shared" si="3"/>
        <v>307958.5208</v>
      </c>
      <c r="M112">
        <f>9810*(Collectionstorage!$G$11)+Flowrate!B$13*I112^(2)</f>
        <v>348723.7149</v>
      </c>
      <c r="N112">
        <f t="shared" si="4"/>
        <v>41.46902303</v>
      </c>
    </row>
    <row r="113">
      <c r="I113" s="2">
        <f t="shared" si="5"/>
        <v>2.22</v>
      </c>
      <c r="J113">
        <f t="shared" si="1"/>
        <v>117490.6887</v>
      </c>
      <c r="K113">
        <f t="shared" si="2"/>
        <v>227013.5359</v>
      </c>
      <c r="L113">
        <f t="shared" si="3"/>
        <v>307276.2962</v>
      </c>
      <c r="M113">
        <f>9810*(Collectionstorage!$G$11)+Flowrate!B$13*I113^(2)</f>
        <v>352584.5249</v>
      </c>
      <c r="N113">
        <f t="shared" si="4"/>
        <v>41.84601415</v>
      </c>
    </row>
    <row r="114">
      <c r="I114" s="2">
        <f t="shared" si="5"/>
        <v>2.24</v>
      </c>
      <c r="J114">
        <f t="shared" si="1"/>
        <v>116734.3246</v>
      </c>
      <c r="K114">
        <f t="shared" si="2"/>
        <v>226853.741</v>
      </c>
      <c r="L114">
        <f t="shared" si="3"/>
        <v>306589.7795</v>
      </c>
      <c r="M114">
        <f>9810*(Collectionstorage!$G$11)+Flowrate!B$13*I114^(2)</f>
        <v>356480.2744</v>
      </c>
      <c r="N114">
        <f t="shared" si="4"/>
        <v>42.22300526</v>
      </c>
    </row>
    <row r="115">
      <c r="I115" s="2">
        <f t="shared" si="5"/>
        <v>2.26</v>
      </c>
      <c r="J115">
        <f t="shared" si="1"/>
        <v>115972.5313</v>
      </c>
      <c r="K115">
        <f t="shared" si="2"/>
        <v>226692.8375</v>
      </c>
      <c r="L115">
        <f t="shared" si="3"/>
        <v>305898.9706</v>
      </c>
      <c r="M115">
        <f>9810*(Collectionstorage!$G$11)+Flowrate!B$13*I115^(2)</f>
        <v>360410.9633</v>
      </c>
      <c r="N115">
        <f t="shared" si="4"/>
        <v>42.59999638</v>
      </c>
    </row>
    <row r="116">
      <c r="I116" s="2">
        <f t="shared" si="5"/>
        <v>2.28</v>
      </c>
      <c r="J116">
        <f t="shared" si="1"/>
        <v>115205.309</v>
      </c>
      <c r="K116">
        <f t="shared" si="2"/>
        <v>226530.8255</v>
      </c>
      <c r="L116">
        <f t="shared" si="3"/>
        <v>305203.8697</v>
      </c>
      <c r="M116">
        <f>9810*(Collectionstorage!$G$11)+Flowrate!B$13*I116^(2)</f>
        <v>364376.5916</v>
      </c>
      <c r="N116">
        <f t="shared" si="4"/>
        <v>42.9769875</v>
      </c>
    </row>
    <row r="117">
      <c r="I117" s="2">
        <f t="shared" si="5"/>
        <v>2.3</v>
      </c>
      <c r="J117">
        <f t="shared" si="1"/>
        <v>114432.6576</v>
      </c>
      <c r="K117">
        <f t="shared" si="2"/>
        <v>226367.705</v>
      </c>
      <c r="L117">
        <f t="shared" si="3"/>
        <v>304504.4767</v>
      </c>
      <c r="M117">
        <f>9810*(Collectionstorage!$G$11)+Flowrate!B$13*I117^(2)</f>
        <v>368377.1595</v>
      </c>
      <c r="N117">
        <f t="shared" si="4"/>
        <v>43.35397862</v>
      </c>
    </row>
    <row r="118">
      <c r="I118" s="2">
        <f t="shared" si="5"/>
        <v>2.32</v>
      </c>
      <c r="J118">
        <f t="shared" si="1"/>
        <v>113654.5772</v>
      </c>
      <c r="K118">
        <f t="shared" si="2"/>
        <v>226203.4758</v>
      </c>
      <c r="L118">
        <f t="shared" si="3"/>
        <v>303800.7916</v>
      </c>
      <c r="M118">
        <f>9810*(Collectionstorage!$G$11)+Flowrate!B$13*I118^(2)</f>
        <v>372412.6668</v>
      </c>
      <c r="N118">
        <f t="shared" si="4"/>
        <v>43.73096974</v>
      </c>
    </row>
    <row r="119">
      <c r="I119" s="2">
        <f t="shared" si="5"/>
        <v>2.34</v>
      </c>
      <c r="J119">
        <f t="shared" si="1"/>
        <v>112871.0677</v>
      </c>
      <c r="K119">
        <f t="shared" si="2"/>
        <v>226038.1381</v>
      </c>
      <c r="L119">
        <f t="shared" si="3"/>
        <v>303092.8144</v>
      </c>
      <c r="M119">
        <f>9810*(Collectionstorage!$G$11)+Flowrate!B$13*I119^(2)</f>
        <v>376483.1135</v>
      </c>
      <c r="N119">
        <f t="shared" si="4"/>
        <v>44.10796086</v>
      </c>
    </row>
    <row r="120">
      <c r="I120" s="2">
        <f t="shared" si="5"/>
        <v>2.36</v>
      </c>
      <c r="J120">
        <f t="shared" si="1"/>
        <v>112082.1291</v>
      </c>
      <c r="K120">
        <f t="shared" si="2"/>
        <v>225871.6919</v>
      </c>
      <c r="L120">
        <f t="shared" si="3"/>
        <v>302380.5451</v>
      </c>
      <c r="M120">
        <f>9810*(Collectionstorage!$G$11)+Flowrate!B$13*I120^(2)</f>
        <v>380588.4997</v>
      </c>
      <c r="N120">
        <f t="shared" si="4"/>
        <v>44.48495197</v>
      </c>
    </row>
    <row r="121">
      <c r="I121" s="2">
        <f t="shared" si="5"/>
        <v>2.38</v>
      </c>
      <c r="J121">
        <f t="shared" si="1"/>
        <v>111287.7614</v>
      </c>
      <c r="K121">
        <f t="shared" si="2"/>
        <v>225704.1371</v>
      </c>
      <c r="L121">
        <f t="shared" si="3"/>
        <v>301663.9837</v>
      </c>
      <c r="M121">
        <f>9810*(Collectionstorage!$G$11)+Flowrate!B$13*I121^(2)</f>
        <v>384728.8254</v>
      </c>
      <c r="N121">
        <f t="shared" si="4"/>
        <v>44.86194309</v>
      </c>
    </row>
    <row r="122">
      <c r="I122" s="2">
        <f t="shared" si="5"/>
        <v>2.4</v>
      </c>
      <c r="J122">
        <f t="shared" si="1"/>
        <v>110487.9646</v>
      </c>
      <c r="K122">
        <f t="shared" si="2"/>
        <v>225535.4738</v>
      </c>
      <c r="L122">
        <f t="shared" si="3"/>
        <v>300943.1302</v>
      </c>
      <c r="M122">
        <f>9810*(Collectionstorage!$G$11)+Flowrate!B$13*I122^(2)</f>
        <v>388904.0905</v>
      </c>
      <c r="N122">
        <f t="shared" si="4"/>
        <v>45.23893421</v>
      </c>
    </row>
    <row r="123">
      <c r="I123" s="2">
        <f t="shared" si="5"/>
        <v>2.42</v>
      </c>
      <c r="J123">
        <f t="shared" si="1"/>
        <v>109682.7388</v>
      </c>
      <c r="K123">
        <f t="shared" si="2"/>
        <v>225365.7019</v>
      </c>
      <c r="L123">
        <f t="shared" si="3"/>
        <v>300217.9847</v>
      </c>
      <c r="M123">
        <f>9810*(Collectionstorage!$G$11)+Flowrate!B$13*I123^(2)</f>
        <v>393114.295</v>
      </c>
      <c r="N123">
        <f t="shared" si="4"/>
        <v>45.61592533</v>
      </c>
    </row>
    <row r="124">
      <c r="I124" s="2">
        <f t="shared" si="5"/>
        <v>2.44</v>
      </c>
      <c r="J124">
        <f t="shared" si="1"/>
        <v>108872.0839</v>
      </c>
      <c r="K124">
        <f t="shared" si="2"/>
        <v>225194.8214</v>
      </c>
      <c r="L124">
        <f t="shared" si="3"/>
        <v>299488.547</v>
      </c>
      <c r="M124">
        <f>9810*(Collectionstorage!$G$11)+Flowrate!B$13*I124^(2)</f>
        <v>397359.4391</v>
      </c>
      <c r="N124">
        <f t="shared" si="4"/>
        <v>45.99291645</v>
      </c>
    </row>
    <row r="125">
      <c r="I125" s="2">
        <f t="shared" si="5"/>
        <v>2.46</v>
      </c>
      <c r="J125">
        <f t="shared" si="1"/>
        <v>108056</v>
      </c>
      <c r="K125">
        <f t="shared" si="2"/>
        <v>225022.8324</v>
      </c>
      <c r="L125">
        <f t="shared" si="3"/>
        <v>298754.8172</v>
      </c>
      <c r="M125">
        <f>9810*(Collectionstorage!$G$11)+Flowrate!B$13*I125^(2)</f>
        <v>401639.5225</v>
      </c>
      <c r="N125">
        <f t="shared" si="4"/>
        <v>46.36990757</v>
      </c>
    </row>
    <row r="126">
      <c r="I126" s="2">
        <f t="shared" si="5"/>
        <v>2.48</v>
      </c>
      <c r="J126">
        <f t="shared" si="1"/>
        <v>107234.4869</v>
      </c>
      <c r="K126">
        <f t="shared" si="2"/>
        <v>224849.7348</v>
      </c>
      <c r="L126">
        <f t="shared" si="3"/>
        <v>298016.7954</v>
      </c>
      <c r="M126">
        <f>9810*(Collectionstorage!$G$11)+Flowrate!B$13*I126^(2)</f>
        <v>405954.5455</v>
      </c>
      <c r="N126">
        <f t="shared" si="4"/>
        <v>46.74689869</v>
      </c>
    </row>
    <row r="127">
      <c r="I127" s="2">
        <f t="shared" si="5"/>
        <v>2.5</v>
      </c>
      <c r="J127">
        <f t="shared" si="1"/>
        <v>106407.5448</v>
      </c>
      <c r="K127">
        <f t="shared" si="2"/>
        <v>224675.5287</v>
      </c>
      <c r="L127">
        <f t="shared" si="3"/>
        <v>297274.4814</v>
      </c>
      <c r="M127">
        <f>9810*(Collectionstorage!$G$11)+Flowrate!B$13*I127^(2)</f>
        <v>410304.5079</v>
      </c>
      <c r="N127">
        <f t="shared" si="4"/>
        <v>47.1238898</v>
      </c>
    </row>
    <row r="128">
      <c r="I128" s="2">
        <f t="shared" si="5"/>
        <v>2.52</v>
      </c>
      <c r="J128">
        <f t="shared" si="1"/>
        <v>105575.1737</v>
      </c>
      <c r="K128">
        <f t="shared" si="2"/>
        <v>224500.214</v>
      </c>
      <c r="L128">
        <f t="shared" si="3"/>
        <v>296527.8754</v>
      </c>
      <c r="M128">
        <f>9810*(Collectionstorage!$G$11)+Flowrate!B$13*I128^(2)</f>
        <v>414689.4097</v>
      </c>
      <c r="N128">
        <f t="shared" si="4"/>
        <v>47.50088092</v>
      </c>
    </row>
    <row r="129">
      <c r="I129" s="2">
        <f t="shared" si="5"/>
        <v>2.54</v>
      </c>
      <c r="J129">
        <f t="shared" si="1"/>
        <v>104737.3734</v>
      </c>
      <c r="K129">
        <f t="shared" si="2"/>
        <v>224323.7908</v>
      </c>
      <c r="L129">
        <f t="shared" si="3"/>
        <v>295776.9773</v>
      </c>
      <c r="M129">
        <f>9810*(Collectionstorage!$G$11)+Flowrate!B$13*I129^(2)</f>
        <v>419109.251</v>
      </c>
      <c r="N129">
        <f t="shared" si="4"/>
        <v>47.87787204</v>
      </c>
    </row>
    <row r="130">
      <c r="I130" s="2">
        <f t="shared" si="5"/>
        <v>2.56</v>
      </c>
      <c r="J130">
        <f t="shared" si="1"/>
        <v>103894.1441</v>
      </c>
      <c r="K130">
        <f t="shared" si="2"/>
        <v>224146.259</v>
      </c>
      <c r="L130">
        <f t="shared" si="3"/>
        <v>295021.787</v>
      </c>
      <c r="M130">
        <f>9810*(Collectionstorage!$G$11)+Flowrate!B$13*I130^(2)</f>
        <v>423564.0318</v>
      </c>
      <c r="N130">
        <f t="shared" si="4"/>
        <v>48.25486316</v>
      </c>
    </row>
    <row r="131">
      <c r="I131" s="2">
        <f t="shared" si="5"/>
        <v>2.58</v>
      </c>
      <c r="J131">
        <f t="shared" si="1"/>
        <v>103045.4857</v>
      </c>
      <c r="K131">
        <f t="shared" si="2"/>
        <v>223967.6187</v>
      </c>
      <c r="L131">
        <f t="shared" si="3"/>
        <v>294262.3047</v>
      </c>
      <c r="M131">
        <f>9810*(Collectionstorage!$G$11)+Flowrate!B$13*I131^(2)</f>
        <v>428053.752</v>
      </c>
      <c r="N131">
        <f t="shared" si="4"/>
        <v>48.63185428</v>
      </c>
    </row>
    <row r="132">
      <c r="I132" s="2">
        <f t="shared" si="5"/>
        <v>2.6</v>
      </c>
      <c r="J132">
        <f t="shared" si="1"/>
        <v>102191.3982</v>
      </c>
      <c r="K132">
        <f t="shared" si="2"/>
        <v>223787.8698</v>
      </c>
      <c r="L132">
        <f t="shared" si="3"/>
        <v>293498.5303</v>
      </c>
      <c r="M132">
        <f>9810*(Collectionstorage!$G$11)+Flowrate!B$13*I132^(2)</f>
        <v>432578.4117</v>
      </c>
      <c r="N132">
        <f t="shared" si="4"/>
        <v>49.0088454</v>
      </c>
    </row>
    <row r="133">
      <c r="I133" s="2">
        <f t="shared" si="5"/>
        <v>2.62</v>
      </c>
      <c r="J133">
        <f t="shared" si="1"/>
        <v>101331.8817</v>
      </c>
      <c r="K133">
        <f t="shared" si="2"/>
        <v>223607.0124</v>
      </c>
      <c r="L133">
        <f t="shared" si="3"/>
        <v>292730.4638</v>
      </c>
      <c r="M133">
        <f>9810*(Collectionstorage!$G$11)+Flowrate!B$13*I133^(2)</f>
        <v>437138.0109</v>
      </c>
      <c r="N133">
        <f t="shared" si="4"/>
        <v>49.38583651</v>
      </c>
    </row>
    <row r="134">
      <c r="I134" s="2">
        <f t="shared" si="5"/>
        <v>2.64</v>
      </c>
      <c r="J134">
        <f t="shared" si="1"/>
        <v>100466.9361</v>
      </c>
      <c r="K134">
        <f t="shared" si="2"/>
        <v>223425.0464</v>
      </c>
      <c r="L134">
        <f t="shared" si="3"/>
        <v>291958.1052</v>
      </c>
      <c r="M134">
        <f>9810*(Collectionstorage!$G$11)+Flowrate!B$13*I134^(2)</f>
        <v>441732.5495</v>
      </c>
      <c r="N134">
        <f t="shared" si="4"/>
        <v>49.76282763</v>
      </c>
    </row>
    <row r="135">
      <c r="I135" s="2">
        <f t="shared" si="5"/>
        <v>2.66</v>
      </c>
      <c r="J135">
        <f t="shared" si="1"/>
        <v>99596.5614</v>
      </c>
      <c r="K135">
        <f t="shared" si="2"/>
        <v>223241.9718</v>
      </c>
      <c r="L135">
        <f t="shared" si="3"/>
        <v>291181.4545</v>
      </c>
      <c r="M135">
        <f>9810*(Collectionstorage!$G$11)+Flowrate!B$13*I135^(2)</f>
        <v>446362.0275</v>
      </c>
      <c r="N135">
        <f t="shared" si="4"/>
        <v>50.13981875</v>
      </c>
    </row>
    <row r="136">
      <c r="I136" s="2">
        <f t="shared" si="5"/>
        <v>2.68</v>
      </c>
      <c r="J136">
        <f t="shared" si="1"/>
        <v>98720.75765</v>
      </c>
      <c r="K136">
        <f t="shared" si="2"/>
        <v>223057.7887</v>
      </c>
      <c r="L136">
        <f t="shared" si="3"/>
        <v>290400.5117</v>
      </c>
      <c r="M136">
        <f>9810*(Collectionstorage!$G$11)+Flowrate!B$13*I136^(2)</f>
        <v>451026.445</v>
      </c>
      <c r="N136">
        <f t="shared" si="4"/>
        <v>50.51680987</v>
      </c>
    </row>
    <row r="137">
      <c r="I137" s="2">
        <f t="shared" si="5"/>
        <v>2.7</v>
      </c>
      <c r="J137">
        <f t="shared" si="1"/>
        <v>97839.52482</v>
      </c>
      <c r="K137">
        <f t="shared" si="2"/>
        <v>222872.4971</v>
      </c>
      <c r="L137">
        <f t="shared" si="3"/>
        <v>289615.2768</v>
      </c>
      <c r="M137">
        <f>9810*(Collectionstorage!$G$11)+Flowrate!B$13*I137^(2)</f>
        <v>455725.802</v>
      </c>
      <c r="N137">
        <f t="shared" si="4"/>
        <v>50.89380099</v>
      </c>
    </row>
    <row r="138">
      <c r="I138" s="2"/>
    </row>
    <row r="139">
      <c r="I139" s="2"/>
    </row>
    <row r="140">
      <c r="I140" s="2"/>
    </row>
    <row r="141">
      <c r="I141" s="2"/>
    </row>
    <row r="142">
      <c r="I142" s="2"/>
    </row>
    <row r="143">
      <c r="I143" s="2"/>
    </row>
    <row r="144">
      <c r="I144" s="2"/>
    </row>
    <row r="145">
      <c r="I145" s="2"/>
    </row>
    <row r="146">
      <c r="I146" s="2"/>
    </row>
    <row r="147">
      <c r="I147" s="2"/>
    </row>
    <row r="148">
      <c r="I148" s="2"/>
    </row>
    <row r="149">
      <c r="I149" s="2"/>
    </row>
    <row r="150">
      <c r="I150" s="2"/>
    </row>
    <row r="151">
      <c r="I151" s="2"/>
    </row>
    <row r="152">
      <c r="I152" s="2"/>
    </row>
    <row r="153">
      <c r="I153" s="2"/>
    </row>
    <row r="154">
      <c r="I154" s="2"/>
    </row>
    <row r="155">
      <c r="I155" s="2"/>
    </row>
    <row r="156">
      <c r="I156" s="2"/>
    </row>
    <row r="157">
      <c r="I157" s="2"/>
    </row>
    <row r="158">
      <c r="I158" s="2"/>
    </row>
    <row r="159">
      <c r="I159" s="2"/>
    </row>
    <row r="160">
      <c r="I160" s="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2" max="2" width="29.43"/>
    <col customWidth="1" min="3" max="3" width="23.71"/>
    <col customWidth="1" min="4" max="4" width="22.0"/>
    <col customWidth="1" min="5" max="5" width="20.43"/>
  </cols>
  <sheetData>
    <row r="1">
      <c r="A1" s="132" t="s">
        <v>57</v>
      </c>
      <c r="B1" s="133">
        <f>B7+B9+B15+B17+B16+B12</f>
        <v>39384.7178</v>
      </c>
      <c r="C1" s="134" t="s">
        <v>218</v>
      </c>
      <c r="D1" s="114">
        <f>SUM(I4:I8)</f>
        <v>29.0937649</v>
      </c>
      <c r="E1" s="114"/>
      <c r="F1" s="114"/>
      <c r="G1" s="114"/>
      <c r="H1" s="135"/>
      <c r="I1" s="114"/>
      <c r="J1" s="112"/>
      <c r="K1" s="114"/>
      <c r="L1" s="114"/>
      <c r="M1" s="114"/>
      <c r="N1" s="114"/>
      <c r="O1" s="114"/>
      <c r="P1" s="114"/>
      <c r="Q1" s="114"/>
      <c r="R1" s="114"/>
      <c r="S1" s="114"/>
      <c r="T1" s="114"/>
      <c r="U1" s="114"/>
      <c r="V1" s="114"/>
      <c r="W1" s="114"/>
      <c r="X1" s="114"/>
      <c r="Y1" s="114"/>
      <c r="Z1" s="114"/>
    </row>
    <row r="2">
      <c r="A2" s="136"/>
      <c r="B2" s="114"/>
      <c r="C2" s="114"/>
      <c r="D2" s="114"/>
      <c r="E2" s="114"/>
      <c r="F2" s="114"/>
      <c r="G2" s="114"/>
      <c r="H2" s="112"/>
      <c r="I2" s="114"/>
      <c r="J2" s="114"/>
      <c r="K2" s="114"/>
      <c r="L2" s="114"/>
      <c r="M2" s="114"/>
      <c r="N2" s="114"/>
      <c r="O2" s="114"/>
      <c r="P2" s="114"/>
      <c r="Q2" s="114"/>
      <c r="R2" s="114"/>
      <c r="S2" s="114"/>
      <c r="T2" s="114"/>
      <c r="U2" s="114"/>
      <c r="V2" s="114"/>
      <c r="W2" s="114"/>
      <c r="X2" s="114"/>
      <c r="Y2" s="114"/>
      <c r="Z2" s="114"/>
    </row>
    <row r="3">
      <c r="A3" s="137" t="s">
        <v>219</v>
      </c>
      <c r="B3" s="138" t="s">
        <v>220</v>
      </c>
      <c r="C3" s="138" t="s">
        <v>221</v>
      </c>
      <c r="D3" s="139" t="s">
        <v>222</v>
      </c>
      <c r="E3" s="138" t="s">
        <v>223</v>
      </c>
      <c r="F3" s="114"/>
      <c r="G3" s="114"/>
      <c r="H3" s="112" t="s">
        <v>224</v>
      </c>
      <c r="I3" s="114"/>
      <c r="J3" s="114"/>
      <c r="K3" s="114"/>
      <c r="L3" s="114"/>
      <c r="M3" s="114"/>
      <c r="N3" s="114"/>
      <c r="O3" s="114"/>
      <c r="P3" s="114"/>
      <c r="Q3" s="114"/>
      <c r="R3" s="114"/>
      <c r="S3" s="114"/>
      <c r="T3" s="114"/>
      <c r="U3" s="114"/>
      <c r="V3" s="114"/>
      <c r="W3" s="114"/>
      <c r="X3" s="114"/>
      <c r="Y3" s="114"/>
      <c r="Z3" s="114"/>
    </row>
    <row r="4">
      <c r="A4" s="137"/>
      <c r="B4" s="140">
        <f>Collectionstorage!B14</f>
        <v>350</v>
      </c>
      <c r="C4" s="140">
        <f>Collectionstorage!B15</f>
        <v>0</v>
      </c>
      <c r="D4" s="140">
        <f>Collectionstorage!B17</f>
        <v>900</v>
      </c>
      <c r="E4" s="141">
        <f>Collectionstorage!B16</f>
        <v>0</v>
      </c>
      <c r="F4" s="114"/>
      <c r="G4" s="114"/>
      <c r="H4" s="112" t="s">
        <v>174</v>
      </c>
      <c r="I4" s="112">
        <f>1</f>
        <v>1</v>
      </c>
      <c r="J4" s="112" t="s">
        <v>225</v>
      </c>
      <c r="K4" s="114"/>
      <c r="L4" s="114"/>
      <c r="M4" s="114"/>
      <c r="N4" s="114"/>
      <c r="O4" s="114"/>
      <c r="P4" s="114"/>
      <c r="Q4" s="114"/>
      <c r="R4" s="114"/>
      <c r="S4" s="114"/>
      <c r="T4" s="114"/>
      <c r="U4" s="114"/>
      <c r="V4" s="114"/>
      <c r="W4" s="114"/>
      <c r="X4" s="114"/>
      <c r="Y4" s="114"/>
      <c r="Z4" s="114"/>
    </row>
    <row r="5">
      <c r="A5" s="137" t="s">
        <v>226</v>
      </c>
      <c r="B5" s="142" t="s">
        <v>104</v>
      </c>
      <c r="C5" s="138" t="s">
        <v>227</v>
      </c>
      <c r="D5" s="138" t="s">
        <v>228</v>
      </c>
      <c r="E5" s="143"/>
      <c r="F5" s="114"/>
      <c r="G5" s="114"/>
      <c r="H5" s="112" t="s">
        <v>229</v>
      </c>
      <c r="I5" s="114">
        <f>ROUNDUP(MODEL!T1)</f>
        <v>16</v>
      </c>
      <c r="J5" s="112" t="s">
        <v>225</v>
      </c>
      <c r="K5" s="114"/>
      <c r="L5" s="114"/>
      <c r="M5" s="114"/>
      <c r="N5" s="114"/>
      <c r="O5" s="114"/>
      <c r="P5" s="114"/>
      <c r="Q5" s="114"/>
      <c r="R5" s="114"/>
      <c r="S5" s="114"/>
      <c r="T5" s="114"/>
      <c r="U5" s="114"/>
      <c r="V5" s="114"/>
      <c r="W5" s="114"/>
      <c r="X5" s="114"/>
      <c r="Y5" s="114"/>
      <c r="Z5" s="114"/>
    </row>
    <row r="6">
      <c r="A6" s="137"/>
      <c r="B6" s="140">
        <f>Collectionstorage!G14</f>
        <v>2784.551131</v>
      </c>
      <c r="C6" s="140">
        <f>Collectionstorage!G16</f>
        <v>0</v>
      </c>
      <c r="D6" s="140">
        <f>Collectionstorage!G15</f>
        <v>13750</v>
      </c>
      <c r="E6" s="143"/>
      <c r="F6" s="114"/>
      <c r="G6" s="114"/>
      <c r="H6" s="112" t="s">
        <v>209</v>
      </c>
      <c r="I6" s="8">
        <f>Filtration!B4</f>
        <v>8</v>
      </c>
      <c r="J6" s="112" t="s">
        <v>225</v>
      </c>
      <c r="K6" s="114"/>
      <c r="L6" s="114"/>
      <c r="M6" s="114"/>
      <c r="N6" s="114"/>
      <c r="O6" s="114"/>
      <c r="P6" s="114"/>
      <c r="Q6" s="114"/>
      <c r="R6" s="114"/>
      <c r="S6" s="114"/>
      <c r="T6" s="114"/>
      <c r="U6" s="114"/>
      <c r="V6" s="114"/>
      <c r="W6" s="114"/>
      <c r="X6" s="114"/>
      <c r="Y6" s="114"/>
      <c r="Z6" s="114"/>
    </row>
    <row r="7">
      <c r="A7" s="145" t="s">
        <v>231</v>
      </c>
      <c r="B7" s="146">
        <f>Collectionstorage!B1</f>
        <v>17784.55113</v>
      </c>
      <c r="C7" s="114"/>
      <c r="D7" s="114"/>
      <c r="E7" s="114"/>
      <c r="F7" s="114"/>
      <c r="G7" s="114"/>
      <c r="H7" s="112" t="s">
        <v>238</v>
      </c>
      <c r="I7" s="2">
        <f>MODEL!V1</f>
        <v>0.09376489966</v>
      </c>
      <c r="J7" s="112" t="s">
        <v>225</v>
      </c>
      <c r="K7" s="114"/>
      <c r="L7" s="114"/>
      <c r="M7" s="114"/>
      <c r="N7" s="114"/>
      <c r="O7" s="114"/>
      <c r="P7" s="114"/>
      <c r="Q7" s="114"/>
      <c r="R7" s="114"/>
      <c r="S7" s="114"/>
      <c r="T7" s="114"/>
      <c r="U7" s="114"/>
      <c r="V7" s="114"/>
      <c r="W7" s="114"/>
      <c r="X7" s="114"/>
      <c r="Y7" s="114"/>
      <c r="Z7" s="114"/>
    </row>
    <row r="8">
      <c r="A8" s="147" t="s">
        <v>242</v>
      </c>
      <c r="B8" s="112" t="s">
        <v>233</v>
      </c>
      <c r="C8" s="114"/>
      <c r="D8" s="114"/>
      <c r="E8" s="114"/>
      <c r="F8" s="114"/>
      <c r="G8" s="114"/>
      <c r="H8" s="112" t="s">
        <v>243</v>
      </c>
      <c r="I8" s="2">
        <f>MODEL!V4</f>
        <v>4</v>
      </c>
      <c r="J8" s="112" t="s">
        <v>225</v>
      </c>
      <c r="K8" s="114"/>
      <c r="L8" s="114"/>
      <c r="M8" s="114"/>
      <c r="N8" s="114"/>
      <c r="O8" s="114"/>
      <c r="P8" s="114"/>
      <c r="Q8" s="114"/>
      <c r="R8" s="114"/>
      <c r="S8" s="114"/>
      <c r="T8" s="114"/>
      <c r="U8" s="114"/>
      <c r="V8" s="114"/>
      <c r="W8" s="114"/>
      <c r="X8" s="114"/>
      <c r="Y8" s="114"/>
      <c r="Z8" s="114"/>
    </row>
    <row r="9">
      <c r="A9" s="148"/>
      <c r="B9" s="149">
        <f>Pump!B1</f>
        <v>1400</v>
      </c>
      <c r="C9" s="114"/>
      <c r="D9" s="114"/>
      <c r="E9" s="114"/>
      <c r="F9" s="114"/>
      <c r="G9" s="114"/>
      <c r="H9" s="114"/>
      <c r="I9" s="8"/>
      <c r="K9" s="114"/>
      <c r="L9" s="114"/>
      <c r="M9" s="114"/>
      <c r="N9" s="114"/>
      <c r="O9" s="114"/>
      <c r="P9" s="114"/>
      <c r="Q9" s="114"/>
      <c r="R9" s="114"/>
      <c r="S9" s="114"/>
      <c r="T9" s="114"/>
      <c r="U9" s="114"/>
      <c r="V9" s="114"/>
      <c r="W9" s="114"/>
      <c r="X9" s="114"/>
      <c r="Y9" s="114"/>
      <c r="Z9" s="114"/>
    </row>
    <row r="10">
      <c r="A10" s="148" t="s">
        <v>245</v>
      </c>
      <c r="B10" s="112" t="s">
        <v>2</v>
      </c>
      <c r="D10" s="150" t="s">
        <v>19</v>
      </c>
      <c r="F10" s="114"/>
      <c r="G10" s="114"/>
      <c r="H10" s="114"/>
      <c r="I10" s="114"/>
      <c r="J10" s="114"/>
      <c r="K10" s="114"/>
      <c r="L10" s="114"/>
      <c r="M10" s="114"/>
      <c r="N10" s="114"/>
      <c r="O10" s="114"/>
      <c r="P10" s="114"/>
      <c r="Q10" s="114"/>
      <c r="R10" s="114"/>
      <c r="S10" s="114"/>
      <c r="T10" s="114"/>
      <c r="U10" s="114"/>
      <c r="V10" s="114"/>
      <c r="W10" s="114"/>
      <c r="X10" s="114"/>
      <c r="Y10" s="114"/>
      <c r="Z10" s="114"/>
    </row>
    <row r="11">
      <c r="A11" s="148"/>
      <c r="B11" s="151">
        <v>100.0</v>
      </c>
      <c r="C11" s="112" t="s">
        <v>246</v>
      </c>
      <c r="D11" s="151">
        <v>125.0</v>
      </c>
      <c r="E11" s="112" t="s">
        <v>247</v>
      </c>
      <c r="F11" s="114"/>
      <c r="G11" s="114"/>
      <c r="H11" s="114"/>
      <c r="I11" s="114"/>
      <c r="J11" s="114"/>
      <c r="K11" s="114"/>
      <c r="L11" s="114"/>
      <c r="M11" s="114"/>
      <c r="N11" s="114"/>
      <c r="O11" s="114"/>
      <c r="P11" s="114"/>
      <c r="Q11" s="114"/>
      <c r="R11" s="114"/>
      <c r="S11" s="114"/>
      <c r="T11" s="114"/>
      <c r="U11" s="114"/>
      <c r="V11" s="114"/>
      <c r="W11" s="114"/>
      <c r="X11" s="114"/>
      <c r="Y11" s="114"/>
      <c r="Z11" s="114"/>
    </row>
    <row r="12">
      <c r="A12" s="147" t="s">
        <v>248</v>
      </c>
      <c r="B12" s="152">
        <f>Filtration!B2</f>
        <v>8550</v>
      </c>
      <c r="C12" s="112"/>
      <c r="D12" s="112"/>
      <c r="E12" s="112"/>
      <c r="F12" s="114"/>
      <c r="G12" s="114"/>
      <c r="H12" s="114"/>
      <c r="I12" s="114"/>
      <c r="J12" s="114"/>
      <c r="K12" s="114"/>
      <c r="L12" s="114"/>
      <c r="M12" s="114"/>
      <c r="N12" s="114"/>
      <c r="O12" s="114"/>
      <c r="P12" s="114"/>
      <c r="Q12" s="114"/>
      <c r="R12" s="114"/>
      <c r="S12" s="114"/>
      <c r="T12" s="114"/>
      <c r="U12" s="114"/>
      <c r="V12" s="114"/>
      <c r="W12" s="114"/>
      <c r="X12" s="114"/>
      <c r="Y12" s="114"/>
      <c r="Z12" s="114"/>
    </row>
    <row r="13">
      <c r="A13" s="153" t="s">
        <v>249</v>
      </c>
      <c r="B13" s="112" t="s">
        <v>124</v>
      </c>
      <c r="C13" s="154" t="s">
        <v>224</v>
      </c>
      <c r="D13" s="155"/>
      <c r="F13" s="114"/>
      <c r="G13" s="114"/>
      <c r="H13" s="114"/>
      <c r="I13" s="114"/>
      <c r="J13" s="114"/>
      <c r="K13" s="114"/>
      <c r="L13" s="114"/>
      <c r="M13" s="114"/>
      <c r="N13" s="114"/>
      <c r="O13" s="114"/>
      <c r="P13" s="114"/>
      <c r="Q13" s="114"/>
      <c r="R13" s="114"/>
      <c r="S13" s="114"/>
      <c r="T13" s="114"/>
      <c r="U13" s="114"/>
      <c r="V13" s="114"/>
      <c r="W13" s="114"/>
      <c r="X13" s="114"/>
      <c r="Y13" s="114"/>
      <c r="Z13" s="114"/>
    </row>
    <row r="14">
      <c r="A14" s="148"/>
      <c r="B14" s="114">
        <f>MODEL!T2</f>
        <v>1540.733333</v>
      </c>
      <c r="C14" s="151" t="s">
        <v>174</v>
      </c>
      <c r="D14" s="151">
        <v>1.0</v>
      </c>
      <c r="E14" s="112" t="s">
        <v>225</v>
      </c>
      <c r="F14" s="114"/>
      <c r="G14" s="114"/>
      <c r="H14" s="114"/>
      <c r="I14" s="114"/>
      <c r="J14" s="114"/>
      <c r="K14" s="114"/>
      <c r="L14" s="114"/>
      <c r="M14" s="114"/>
      <c r="N14" s="114"/>
      <c r="O14" s="114"/>
      <c r="P14" s="114"/>
      <c r="Q14" s="114"/>
      <c r="R14" s="114"/>
      <c r="S14" s="114"/>
      <c r="T14" s="114"/>
      <c r="U14" s="114"/>
      <c r="V14" s="114"/>
      <c r="W14" s="114"/>
      <c r="X14" s="114"/>
      <c r="Y14" s="114"/>
      <c r="Z14" s="114"/>
    </row>
    <row r="15">
      <c r="A15" s="147" t="s">
        <v>250</v>
      </c>
      <c r="B15" s="154">
        <f>B14*5</f>
        <v>7703.666667</v>
      </c>
      <c r="C15" s="112" t="s">
        <v>208</v>
      </c>
      <c r="D15" s="155">
        <v>16.0</v>
      </c>
      <c r="E15" s="156" t="s">
        <v>225</v>
      </c>
      <c r="F15" s="114"/>
      <c r="G15" s="114"/>
      <c r="H15" s="114"/>
      <c r="I15" s="114"/>
      <c r="J15" s="114"/>
      <c r="K15" s="114"/>
      <c r="L15" s="114"/>
      <c r="M15" s="114"/>
      <c r="N15" s="114"/>
      <c r="O15" s="114"/>
      <c r="P15" s="114"/>
      <c r="Q15" s="114"/>
      <c r="R15" s="114"/>
      <c r="S15" s="114"/>
      <c r="T15" s="114"/>
      <c r="U15" s="114"/>
      <c r="V15" s="114"/>
      <c r="W15" s="114"/>
      <c r="X15" s="114"/>
      <c r="Y15" s="114"/>
      <c r="Z15" s="114"/>
    </row>
    <row r="16">
      <c r="A16" s="147" t="s">
        <v>253</v>
      </c>
      <c r="B16" s="154">
        <f>'Power System'!B1</f>
        <v>3759</v>
      </c>
      <c r="C16" s="112" t="s">
        <v>209</v>
      </c>
      <c r="D16" s="112">
        <v>8.0</v>
      </c>
      <c r="E16" s="156" t="s">
        <v>225</v>
      </c>
      <c r="F16" s="114"/>
      <c r="G16" s="114"/>
      <c r="H16" s="114"/>
      <c r="I16" s="114"/>
      <c r="J16" s="114"/>
      <c r="K16" s="114"/>
      <c r="L16" s="114"/>
      <c r="M16" s="114"/>
      <c r="N16" s="114"/>
      <c r="O16" s="114"/>
      <c r="P16" s="114"/>
      <c r="Q16" s="114"/>
      <c r="R16" s="114"/>
      <c r="S16" s="114"/>
      <c r="T16" s="114"/>
      <c r="U16" s="114"/>
      <c r="V16" s="114"/>
      <c r="W16" s="114"/>
      <c r="X16" s="114"/>
      <c r="Y16" s="114"/>
      <c r="Z16" s="114"/>
    </row>
    <row r="17">
      <c r="A17" s="158" t="s">
        <v>254</v>
      </c>
      <c r="B17" s="159">
        <f>5*(MODEL!Y1+MODEL!Y2)/2</f>
        <v>187.5</v>
      </c>
      <c r="C17" s="151" t="s">
        <v>210</v>
      </c>
      <c r="D17" s="151">
        <v>0.09376489966402336</v>
      </c>
      <c r="E17" s="156" t="s">
        <v>225</v>
      </c>
      <c r="F17" s="114"/>
      <c r="G17" s="114"/>
      <c r="H17" s="114"/>
      <c r="I17" s="114"/>
      <c r="J17" s="114"/>
      <c r="K17" s="114"/>
      <c r="L17" s="114"/>
      <c r="M17" s="114"/>
      <c r="N17" s="114"/>
      <c r="O17" s="114"/>
      <c r="P17" s="114"/>
      <c r="Q17" s="114"/>
      <c r="R17" s="114"/>
      <c r="S17" s="114"/>
      <c r="T17" s="114"/>
      <c r="U17" s="114"/>
      <c r="V17" s="114"/>
      <c r="W17" s="114"/>
      <c r="X17" s="114"/>
      <c r="Y17" s="114"/>
      <c r="Z17" s="114"/>
    </row>
    <row r="18">
      <c r="A18" s="135"/>
      <c r="B18" s="114"/>
      <c r="C18" s="112" t="s">
        <v>255</v>
      </c>
      <c r="D18" s="156">
        <v>4.0</v>
      </c>
      <c r="E18" s="156" t="s">
        <v>225</v>
      </c>
      <c r="F18" s="114"/>
      <c r="G18" s="114"/>
      <c r="H18" s="114"/>
      <c r="I18" s="114"/>
      <c r="J18" s="114"/>
      <c r="K18" s="114"/>
      <c r="L18" s="114"/>
      <c r="M18" s="114"/>
      <c r="N18" s="114"/>
      <c r="O18" s="114"/>
      <c r="P18" s="114"/>
      <c r="Q18" s="114"/>
      <c r="R18" s="114"/>
      <c r="S18" s="114"/>
      <c r="T18" s="114"/>
      <c r="U18" s="114"/>
      <c r="V18" s="114"/>
      <c r="W18" s="114"/>
      <c r="X18" s="114"/>
      <c r="Y18" s="114"/>
      <c r="Z18" s="114"/>
    </row>
    <row r="19">
      <c r="A19" s="158"/>
      <c r="B19" s="114"/>
      <c r="C19" s="114"/>
      <c r="D19" s="114"/>
      <c r="E19" s="114"/>
      <c r="F19" s="114"/>
      <c r="G19" s="114"/>
      <c r="H19" s="114"/>
      <c r="I19" s="114"/>
      <c r="J19" s="114"/>
      <c r="K19" s="114"/>
      <c r="L19" s="114"/>
      <c r="M19" s="114"/>
      <c r="N19" s="114"/>
      <c r="O19" s="114"/>
      <c r="P19" s="114"/>
      <c r="Q19" s="114"/>
      <c r="R19" s="114"/>
      <c r="S19" s="114"/>
      <c r="T19" s="114"/>
      <c r="U19" s="114"/>
      <c r="V19" s="114"/>
      <c r="W19" s="114"/>
      <c r="X19" s="114"/>
      <c r="Y19" s="114"/>
      <c r="Z19" s="114"/>
    </row>
    <row r="20">
      <c r="A20" s="112"/>
      <c r="B20" s="112"/>
      <c r="C20" s="114"/>
      <c r="D20" s="114"/>
      <c r="E20" s="114"/>
      <c r="F20" s="114"/>
      <c r="G20" s="114"/>
      <c r="H20" s="114"/>
      <c r="I20" s="114"/>
      <c r="J20" s="114"/>
      <c r="K20" s="114"/>
      <c r="L20" s="114"/>
      <c r="M20" s="114"/>
      <c r="N20" s="114"/>
      <c r="O20" s="114"/>
      <c r="P20" s="114"/>
      <c r="Q20" s="114"/>
      <c r="R20" s="114"/>
      <c r="S20" s="114"/>
      <c r="T20" s="114"/>
      <c r="U20" s="114"/>
      <c r="V20" s="114"/>
      <c r="W20" s="114"/>
      <c r="X20" s="114"/>
      <c r="Y20" s="114"/>
      <c r="Z20" s="114"/>
    </row>
    <row r="21">
      <c r="A21" s="160"/>
      <c r="B21" s="114"/>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4"/>
    </row>
    <row r="22">
      <c r="A22" s="114"/>
      <c r="B22" s="114"/>
      <c r="C22" s="114"/>
      <c r="D22" s="114"/>
      <c r="E22" s="114"/>
      <c r="F22" s="114"/>
      <c r="G22" s="114"/>
      <c r="H22" s="114"/>
      <c r="I22" s="114"/>
      <c r="J22" s="114"/>
      <c r="K22" s="114"/>
      <c r="L22" s="114"/>
      <c r="M22" s="114"/>
      <c r="N22" s="114"/>
      <c r="O22" s="114"/>
      <c r="P22" s="114"/>
      <c r="Q22" s="114"/>
      <c r="R22" s="114"/>
      <c r="S22" s="114"/>
      <c r="T22" s="114"/>
      <c r="U22" s="114"/>
      <c r="V22" s="114"/>
      <c r="W22" s="114"/>
      <c r="X22" s="114"/>
      <c r="Y22" s="114"/>
      <c r="Z22" s="114"/>
    </row>
    <row r="23">
      <c r="A23" s="114"/>
      <c r="B23" s="114"/>
      <c r="C23" s="114"/>
      <c r="D23" s="114"/>
      <c r="E23" s="114"/>
      <c r="F23" s="114"/>
      <c r="G23" s="114"/>
      <c r="H23" s="114"/>
      <c r="I23" s="114"/>
      <c r="J23" s="114"/>
      <c r="K23" s="114"/>
      <c r="L23" s="114"/>
      <c r="M23" s="114"/>
      <c r="N23" s="114"/>
      <c r="O23" s="114"/>
      <c r="P23" s="114"/>
      <c r="Q23" s="114"/>
      <c r="R23" s="114"/>
      <c r="S23" s="114"/>
      <c r="T23" s="114"/>
      <c r="U23" s="114"/>
      <c r="V23" s="114"/>
      <c r="W23" s="114"/>
      <c r="X23" s="114"/>
      <c r="Y23" s="114"/>
      <c r="Z23" s="114"/>
    </row>
    <row r="24">
      <c r="A24" s="114"/>
      <c r="B24" s="114"/>
      <c r="C24" s="114"/>
      <c r="D24" s="114"/>
      <c r="E24" s="114"/>
      <c r="F24" s="114"/>
      <c r="G24" s="114"/>
      <c r="H24" s="114"/>
      <c r="I24" s="114"/>
      <c r="J24" s="114"/>
      <c r="K24" s="114"/>
      <c r="L24" s="114"/>
      <c r="M24" s="114"/>
      <c r="N24" s="114"/>
      <c r="O24" s="114"/>
      <c r="P24" s="114"/>
      <c r="Q24" s="114"/>
      <c r="R24" s="114"/>
      <c r="S24" s="114"/>
      <c r="T24" s="114"/>
      <c r="U24" s="114"/>
      <c r="V24" s="114"/>
      <c r="W24" s="114"/>
      <c r="X24" s="114"/>
      <c r="Y24" s="114"/>
      <c r="Z24" s="114"/>
    </row>
    <row r="25">
      <c r="A25" s="114"/>
      <c r="B25" s="114"/>
      <c r="C25" s="114"/>
      <c r="D25" s="114"/>
      <c r="E25" s="114"/>
      <c r="F25" s="114"/>
      <c r="G25" s="114"/>
      <c r="H25" s="114"/>
      <c r="I25" s="114"/>
      <c r="J25" s="114"/>
      <c r="K25" s="114"/>
      <c r="L25" s="114"/>
      <c r="M25" s="114"/>
      <c r="N25" s="114"/>
      <c r="O25" s="114"/>
      <c r="P25" s="114"/>
      <c r="Q25" s="114"/>
      <c r="R25" s="114"/>
      <c r="S25" s="114"/>
      <c r="T25" s="114"/>
      <c r="U25" s="114"/>
      <c r="V25" s="114"/>
      <c r="W25" s="114"/>
      <c r="X25" s="114"/>
      <c r="Y25" s="114"/>
      <c r="Z25" s="114"/>
    </row>
    <row r="26">
      <c r="A26" s="114"/>
      <c r="B26" s="114"/>
      <c r="C26" s="114"/>
      <c r="D26" s="114"/>
      <c r="E26" s="114"/>
      <c r="F26" s="114"/>
      <c r="G26" s="114"/>
      <c r="H26" s="114"/>
      <c r="I26" s="114"/>
      <c r="J26" s="114"/>
      <c r="K26" s="114"/>
      <c r="L26" s="114"/>
      <c r="M26" s="114"/>
      <c r="N26" s="114"/>
      <c r="O26" s="114"/>
      <c r="P26" s="114"/>
      <c r="Q26" s="114"/>
      <c r="R26" s="114"/>
      <c r="S26" s="114"/>
      <c r="T26" s="114"/>
      <c r="U26" s="114"/>
      <c r="V26" s="114"/>
      <c r="W26" s="114"/>
      <c r="X26" s="114"/>
      <c r="Y26" s="114"/>
      <c r="Z26" s="114"/>
    </row>
    <row r="27">
      <c r="A27" s="114"/>
      <c r="B27" s="114"/>
      <c r="C27" s="114"/>
      <c r="D27" s="114"/>
      <c r="E27" s="114"/>
      <c r="F27" s="114"/>
      <c r="G27" s="114"/>
      <c r="H27" s="114"/>
      <c r="I27" s="114"/>
      <c r="J27" s="114"/>
      <c r="K27" s="114"/>
      <c r="L27" s="114"/>
      <c r="M27" s="114"/>
      <c r="N27" s="114"/>
      <c r="O27" s="114"/>
      <c r="P27" s="114"/>
      <c r="Q27" s="114"/>
      <c r="R27" s="114"/>
      <c r="S27" s="114"/>
      <c r="T27" s="114"/>
      <c r="U27" s="114"/>
      <c r="V27" s="114"/>
      <c r="W27" s="114"/>
      <c r="X27" s="114"/>
      <c r="Y27" s="114"/>
      <c r="Z27" s="114"/>
    </row>
    <row r="28">
      <c r="A28" s="114"/>
      <c r="B28" s="114"/>
      <c r="C28" s="114"/>
      <c r="D28" s="114"/>
      <c r="E28" s="114"/>
      <c r="F28" s="114"/>
      <c r="G28" s="114"/>
      <c r="H28" s="114"/>
      <c r="I28" s="114"/>
      <c r="J28" s="114"/>
      <c r="K28" s="114"/>
      <c r="L28" s="114"/>
      <c r="M28" s="114"/>
      <c r="N28" s="114"/>
      <c r="O28" s="114"/>
      <c r="P28" s="114"/>
      <c r="Q28" s="114"/>
      <c r="R28" s="114"/>
      <c r="S28" s="114"/>
      <c r="T28" s="114"/>
      <c r="U28" s="114"/>
      <c r="V28" s="114"/>
      <c r="W28" s="114"/>
      <c r="X28" s="114"/>
      <c r="Y28" s="114"/>
      <c r="Z28" s="114"/>
    </row>
    <row r="29">
      <c r="A29" s="114"/>
      <c r="B29" s="114"/>
      <c r="C29" s="114"/>
      <c r="D29" s="114"/>
      <c r="E29" s="114"/>
      <c r="F29" s="114"/>
      <c r="G29" s="114"/>
      <c r="H29" s="114"/>
      <c r="I29" s="114"/>
      <c r="J29" s="114"/>
      <c r="K29" s="114"/>
      <c r="L29" s="114"/>
      <c r="M29" s="114"/>
      <c r="N29" s="114"/>
      <c r="O29" s="114"/>
      <c r="P29" s="114"/>
      <c r="Q29" s="114"/>
      <c r="R29" s="114"/>
      <c r="S29" s="114"/>
      <c r="T29" s="114"/>
      <c r="U29" s="114"/>
      <c r="V29" s="114"/>
      <c r="W29" s="114"/>
      <c r="X29" s="114"/>
      <c r="Y29" s="114"/>
      <c r="Z29" s="114"/>
    </row>
    <row r="30">
      <c r="A30" s="114"/>
      <c r="B30" s="114"/>
      <c r="C30" s="114"/>
      <c r="D30" s="114"/>
      <c r="E30" s="114"/>
      <c r="F30" s="114"/>
      <c r="G30" s="114"/>
      <c r="H30" s="114"/>
      <c r="I30" s="114"/>
      <c r="J30" s="114"/>
      <c r="K30" s="114"/>
      <c r="L30" s="114"/>
      <c r="M30" s="114"/>
      <c r="N30" s="114"/>
      <c r="O30" s="114"/>
      <c r="P30" s="114"/>
      <c r="Q30" s="114"/>
      <c r="R30" s="114"/>
      <c r="S30" s="114"/>
      <c r="T30" s="114"/>
      <c r="U30" s="114"/>
      <c r="V30" s="114"/>
      <c r="W30" s="114"/>
      <c r="X30" s="114"/>
      <c r="Y30" s="114"/>
      <c r="Z30" s="114"/>
    </row>
    <row r="31">
      <c r="A31" s="114"/>
      <c r="B31" s="114"/>
      <c r="C31" s="114"/>
      <c r="D31" s="114"/>
      <c r="E31" s="114"/>
      <c r="F31" s="114"/>
      <c r="G31" s="114"/>
      <c r="H31" s="114"/>
      <c r="I31" s="114"/>
      <c r="J31" s="114"/>
      <c r="K31" s="114"/>
      <c r="L31" s="114"/>
      <c r="M31" s="114"/>
      <c r="N31" s="114"/>
      <c r="O31" s="114"/>
      <c r="P31" s="114"/>
      <c r="Q31" s="114"/>
      <c r="R31" s="114"/>
      <c r="S31" s="114"/>
      <c r="T31" s="114"/>
      <c r="U31" s="114"/>
      <c r="V31" s="114"/>
      <c r="W31" s="114"/>
      <c r="X31" s="114"/>
      <c r="Y31" s="114"/>
      <c r="Z31" s="114"/>
    </row>
    <row r="32">
      <c r="A32" s="114"/>
      <c r="B32" s="114"/>
      <c r="C32" s="114"/>
      <c r="D32" s="114"/>
      <c r="E32" s="114"/>
      <c r="F32" s="114"/>
      <c r="G32" s="114"/>
      <c r="H32" s="114"/>
      <c r="I32" s="114"/>
      <c r="J32" s="114"/>
      <c r="K32" s="114"/>
      <c r="L32" s="114"/>
      <c r="M32" s="114"/>
      <c r="N32" s="114"/>
      <c r="O32" s="114"/>
      <c r="P32" s="114"/>
      <c r="Q32" s="114"/>
      <c r="R32" s="114"/>
      <c r="S32" s="114"/>
      <c r="T32" s="114"/>
      <c r="U32" s="114"/>
      <c r="V32" s="114"/>
      <c r="W32" s="114"/>
      <c r="X32" s="114"/>
      <c r="Y32" s="114"/>
      <c r="Z32" s="114"/>
    </row>
    <row r="33">
      <c r="A33" s="114"/>
      <c r="B33" s="114"/>
      <c r="C33" s="114"/>
      <c r="D33" s="114"/>
      <c r="E33" s="114"/>
      <c r="F33" s="114"/>
      <c r="G33" s="114"/>
      <c r="H33" s="114"/>
      <c r="I33" s="114"/>
      <c r="J33" s="114"/>
      <c r="K33" s="114"/>
      <c r="L33" s="114"/>
      <c r="M33" s="114"/>
      <c r="N33" s="114"/>
      <c r="O33" s="114"/>
      <c r="P33" s="114"/>
      <c r="Q33" s="114"/>
      <c r="R33" s="114"/>
      <c r="S33" s="114"/>
      <c r="T33" s="114"/>
      <c r="U33" s="114"/>
      <c r="V33" s="114"/>
      <c r="W33" s="114"/>
      <c r="X33" s="114"/>
      <c r="Y33" s="114"/>
      <c r="Z33" s="114"/>
    </row>
    <row r="34">
      <c r="A34" s="114"/>
      <c r="B34" s="114"/>
      <c r="C34" s="114"/>
      <c r="D34" s="114"/>
      <c r="E34" s="114"/>
      <c r="F34" s="114"/>
      <c r="G34" s="114"/>
      <c r="H34" s="114"/>
      <c r="I34" s="114"/>
      <c r="J34" s="114"/>
      <c r="K34" s="114"/>
      <c r="L34" s="114"/>
      <c r="M34" s="114"/>
      <c r="N34" s="114"/>
      <c r="O34" s="114"/>
      <c r="P34" s="114"/>
      <c r="Q34" s="114"/>
      <c r="R34" s="114"/>
      <c r="S34" s="114"/>
      <c r="T34" s="114"/>
      <c r="U34" s="114"/>
      <c r="V34" s="114"/>
      <c r="W34" s="114"/>
      <c r="X34" s="114"/>
      <c r="Y34" s="114"/>
      <c r="Z34" s="114"/>
    </row>
    <row r="35">
      <c r="A35" s="114"/>
      <c r="B35" s="114"/>
      <c r="C35" s="114"/>
      <c r="D35" s="114"/>
      <c r="E35" s="114"/>
      <c r="F35" s="114"/>
      <c r="G35" s="114"/>
      <c r="H35" s="114"/>
      <c r="I35" s="114"/>
      <c r="J35" s="114"/>
      <c r="K35" s="114"/>
      <c r="L35" s="114"/>
      <c r="M35" s="114"/>
      <c r="N35" s="114"/>
      <c r="O35" s="114"/>
      <c r="P35" s="114"/>
      <c r="Q35" s="114"/>
      <c r="R35" s="114"/>
      <c r="S35" s="114"/>
      <c r="T35" s="114"/>
      <c r="U35" s="114"/>
      <c r="V35" s="114"/>
      <c r="W35" s="114"/>
      <c r="X35" s="114"/>
      <c r="Y35" s="114"/>
      <c r="Z35" s="114"/>
    </row>
    <row r="36">
      <c r="A36" s="114"/>
      <c r="B36" s="114"/>
      <c r="C36" s="114"/>
      <c r="D36" s="114"/>
      <c r="E36" s="114"/>
      <c r="F36" s="114"/>
      <c r="G36" s="114"/>
      <c r="H36" s="114"/>
      <c r="I36" s="114"/>
      <c r="J36" s="114"/>
      <c r="K36" s="114"/>
      <c r="L36" s="114"/>
      <c r="M36" s="114"/>
      <c r="N36" s="114"/>
      <c r="O36" s="114"/>
      <c r="P36" s="114"/>
      <c r="Q36" s="114"/>
      <c r="R36" s="114"/>
      <c r="S36" s="114"/>
      <c r="T36" s="114"/>
      <c r="U36" s="114"/>
      <c r="V36" s="114"/>
      <c r="W36" s="114"/>
      <c r="X36" s="114"/>
      <c r="Y36" s="114"/>
      <c r="Z36" s="114"/>
    </row>
    <row r="37">
      <c r="A37" s="114"/>
      <c r="B37" s="114"/>
      <c r="C37" s="114"/>
      <c r="D37" s="114"/>
      <c r="E37" s="114"/>
      <c r="F37" s="114"/>
      <c r="G37" s="114"/>
      <c r="H37" s="114"/>
      <c r="I37" s="114"/>
      <c r="J37" s="114"/>
      <c r="K37" s="114"/>
      <c r="L37" s="114"/>
      <c r="M37" s="114"/>
      <c r="N37" s="114"/>
      <c r="O37" s="114"/>
      <c r="P37" s="114"/>
      <c r="Q37" s="114"/>
      <c r="R37" s="114"/>
      <c r="S37" s="114"/>
      <c r="T37" s="114"/>
      <c r="U37" s="114"/>
      <c r="V37" s="114"/>
      <c r="W37" s="114"/>
      <c r="X37" s="114"/>
      <c r="Y37" s="114"/>
      <c r="Z37" s="114"/>
    </row>
    <row r="38">
      <c r="A38" s="114"/>
      <c r="B38" s="114"/>
      <c r="C38" s="114"/>
      <c r="D38" s="114"/>
      <c r="E38" s="114"/>
      <c r="F38" s="114"/>
      <c r="G38" s="114"/>
      <c r="H38" s="114"/>
      <c r="I38" s="114"/>
      <c r="J38" s="114"/>
      <c r="K38" s="114"/>
      <c r="L38" s="114"/>
      <c r="M38" s="114"/>
      <c r="N38" s="114"/>
      <c r="O38" s="114"/>
      <c r="P38" s="114"/>
      <c r="Q38" s="114"/>
      <c r="R38" s="114"/>
      <c r="S38" s="114"/>
      <c r="T38" s="114"/>
      <c r="U38" s="114"/>
      <c r="V38" s="114"/>
      <c r="W38" s="114"/>
      <c r="X38" s="114"/>
      <c r="Y38" s="114"/>
      <c r="Z38" s="114"/>
    </row>
    <row r="39">
      <c r="A39" s="114"/>
      <c r="B39" s="114"/>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4"/>
    </row>
    <row r="40">
      <c r="A40" s="114"/>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row>
    <row r="41">
      <c r="A41" s="114"/>
      <c r="B41" s="114"/>
      <c r="C41" s="114"/>
      <c r="D41" s="114"/>
      <c r="E41" s="114"/>
      <c r="F41" s="114"/>
      <c r="G41" s="114"/>
      <c r="H41" s="114"/>
      <c r="I41" s="114"/>
      <c r="J41" s="114"/>
      <c r="K41" s="114"/>
      <c r="L41" s="114"/>
      <c r="M41" s="114"/>
      <c r="N41" s="114"/>
      <c r="O41" s="114"/>
      <c r="P41" s="114"/>
      <c r="Q41" s="114"/>
      <c r="R41" s="114"/>
      <c r="S41" s="114"/>
      <c r="T41" s="114"/>
      <c r="U41" s="114"/>
      <c r="V41" s="114"/>
      <c r="W41" s="114"/>
      <c r="X41" s="114"/>
      <c r="Y41" s="114"/>
      <c r="Z41" s="114"/>
    </row>
    <row r="42">
      <c r="A42" s="114"/>
      <c r="B42" s="114"/>
      <c r="C42" s="114"/>
      <c r="D42" s="114"/>
      <c r="E42" s="114"/>
      <c r="F42" s="114"/>
      <c r="G42" s="114"/>
      <c r="H42" s="114"/>
      <c r="I42" s="114"/>
      <c r="J42" s="114"/>
      <c r="K42" s="114"/>
      <c r="L42" s="114"/>
      <c r="M42" s="114"/>
      <c r="N42" s="114"/>
      <c r="O42" s="114"/>
      <c r="P42" s="114"/>
      <c r="Q42" s="114"/>
      <c r="R42" s="114"/>
      <c r="S42" s="114"/>
      <c r="T42" s="114"/>
      <c r="U42" s="114"/>
      <c r="V42" s="114"/>
      <c r="W42" s="114"/>
      <c r="X42" s="114"/>
      <c r="Y42" s="114"/>
      <c r="Z42" s="114"/>
    </row>
    <row r="43">
      <c r="A43" s="114"/>
      <c r="B43" s="114"/>
      <c r="C43" s="114"/>
      <c r="D43" s="114"/>
      <c r="E43" s="114"/>
      <c r="F43" s="114"/>
      <c r="G43" s="114"/>
      <c r="H43" s="114"/>
      <c r="I43" s="114"/>
      <c r="J43" s="114"/>
      <c r="K43" s="114"/>
      <c r="L43" s="114"/>
      <c r="M43" s="114"/>
      <c r="N43" s="114"/>
      <c r="O43" s="114"/>
      <c r="P43" s="114"/>
      <c r="Q43" s="114"/>
      <c r="R43" s="114"/>
      <c r="S43" s="114"/>
      <c r="T43" s="114"/>
      <c r="U43" s="114"/>
      <c r="V43" s="114"/>
      <c r="W43" s="114"/>
      <c r="X43" s="114"/>
      <c r="Y43" s="114"/>
      <c r="Z43" s="114"/>
    </row>
    <row r="44">
      <c r="A44" s="114"/>
      <c r="B44" s="114"/>
      <c r="C44" s="114"/>
      <c r="D44" s="114"/>
      <c r="E44" s="114"/>
      <c r="F44" s="114"/>
      <c r="G44" s="114"/>
      <c r="H44" s="114"/>
      <c r="I44" s="114"/>
      <c r="J44" s="114"/>
      <c r="K44" s="114"/>
      <c r="L44" s="114"/>
      <c r="M44" s="114"/>
      <c r="N44" s="114"/>
      <c r="O44" s="114"/>
      <c r="P44" s="114"/>
      <c r="Q44" s="114"/>
      <c r="R44" s="114"/>
      <c r="S44" s="114"/>
      <c r="T44" s="114"/>
      <c r="U44" s="114"/>
      <c r="V44" s="114"/>
      <c r="W44" s="114"/>
      <c r="X44" s="114"/>
      <c r="Y44" s="114"/>
      <c r="Z44" s="114"/>
    </row>
    <row r="45">
      <c r="A45" s="114"/>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row>
    <row r="46">
      <c r="A46" s="114"/>
      <c r="B46" s="114"/>
      <c r="C46" s="114"/>
      <c r="D46" s="114"/>
      <c r="E46" s="114"/>
      <c r="F46" s="114"/>
      <c r="G46" s="114"/>
      <c r="H46" s="114"/>
      <c r="I46" s="114"/>
      <c r="J46" s="114"/>
      <c r="K46" s="114"/>
      <c r="L46" s="114"/>
      <c r="M46" s="114"/>
      <c r="N46" s="114"/>
      <c r="O46" s="114"/>
      <c r="P46" s="114"/>
      <c r="Q46" s="114"/>
      <c r="R46" s="114"/>
      <c r="S46" s="114"/>
      <c r="T46" s="114"/>
      <c r="U46" s="114"/>
      <c r="V46" s="114"/>
      <c r="W46" s="114"/>
      <c r="X46" s="114"/>
      <c r="Y46" s="114"/>
      <c r="Z46" s="114"/>
    </row>
    <row r="47">
      <c r="A47" s="114"/>
      <c r="B47" s="114"/>
      <c r="C47" s="114"/>
      <c r="D47" s="114"/>
      <c r="E47" s="114"/>
      <c r="F47" s="114"/>
      <c r="G47" s="114"/>
      <c r="H47" s="114"/>
      <c r="I47" s="114"/>
      <c r="J47" s="114"/>
      <c r="K47" s="114"/>
      <c r="L47" s="114"/>
      <c r="M47" s="114"/>
      <c r="N47" s="114"/>
      <c r="O47" s="114"/>
      <c r="P47" s="114"/>
      <c r="Q47" s="114"/>
      <c r="R47" s="114"/>
      <c r="S47" s="114"/>
      <c r="T47" s="114"/>
      <c r="U47" s="114"/>
      <c r="V47" s="114"/>
      <c r="W47" s="114"/>
      <c r="X47" s="114"/>
      <c r="Y47" s="114"/>
      <c r="Z47" s="114"/>
    </row>
    <row r="48">
      <c r="A48" s="114"/>
      <c r="B48" s="114"/>
      <c r="C48" s="114"/>
      <c r="D48" s="114"/>
      <c r="E48" s="114"/>
      <c r="F48" s="114"/>
      <c r="G48" s="114"/>
      <c r="H48" s="114"/>
      <c r="I48" s="114"/>
      <c r="J48" s="114"/>
      <c r="K48" s="114"/>
      <c r="L48" s="114"/>
      <c r="M48" s="114"/>
      <c r="N48" s="114"/>
      <c r="O48" s="114"/>
      <c r="P48" s="114"/>
      <c r="Q48" s="114"/>
      <c r="R48" s="114"/>
      <c r="S48" s="114"/>
      <c r="T48" s="114"/>
      <c r="U48" s="114"/>
      <c r="V48" s="114"/>
      <c r="W48" s="114"/>
      <c r="X48" s="114"/>
      <c r="Y48" s="114"/>
      <c r="Z48" s="114"/>
    </row>
    <row r="49">
      <c r="A49" s="114"/>
      <c r="B49" s="114"/>
      <c r="C49" s="114"/>
      <c r="D49" s="114"/>
      <c r="E49" s="114"/>
      <c r="F49" s="114"/>
      <c r="G49" s="114"/>
      <c r="H49" s="114"/>
      <c r="I49" s="114"/>
      <c r="J49" s="114"/>
      <c r="K49" s="114"/>
      <c r="L49" s="114"/>
      <c r="M49" s="114"/>
      <c r="N49" s="114"/>
      <c r="O49" s="114"/>
      <c r="P49" s="114"/>
      <c r="Q49" s="114"/>
      <c r="R49" s="114"/>
      <c r="S49" s="114"/>
      <c r="T49" s="114"/>
      <c r="U49" s="114"/>
      <c r="V49" s="114"/>
      <c r="W49" s="114"/>
      <c r="X49" s="114"/>
      <c r="Y49" s="114"/>
      <c r="Z49" s="114"/>
    </row>
    <row r="50">
      <c r="A50" s="114"/>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row>
    <row r="51">
      <c r="A51" s="114"/>
      <c r="B51" s="114"/>
      <c r="C51" s="114"/>
      <c r="D51" s="114"/>
      <c r="E51" s="114"/>
      <c r="F51" s="114"/>
      <c r="G51" s="114"/>
      <c r="H51" s="114"/>
      <c r="I51" s="114"/>
      <c r="J51" s="114"/>
      <c r="K51" s="114"/>
      <c r="L51" s="114"/>
      <c r="M51" s="114"/>
      <c r="N51" s="114"/>
      <c r="O51" s="114"/>
      <c r="P51" s="114"/>
      <c r="Q51" s="114"/>
      <c r="R51" s="114"/>
      <c r="S51" s="114"/>
      <c r="T51" s="114"/>
      <c r="U51" s="114"/>
      <c r="V51" s="114"/>
      <c r="W51" s="114"/>
      <c r="X51" s="114"/>
      <c r="Y51" s="114"/>
      <c r="Z51" s="114"/>
    </row>
    <row r="52">
      <c r="A52" s="114"/>
      <c r="B52" s="114"/>
      <c r="C52" s="114"/>
      <c r="D52" s="114"/>
      <c r="E52" s="114"/>
      <c r="F52" s="114"/>
      <c r="G52" s="114"/>
      <c r="H52" s="114"/>
      <c r="I52" s="114"/>
      <c r="J52" s="114"/>
      <c r="K52" s="114"/>
      <c r="L52" s="114"/>
      <c r="M52" s="114"/>
      <c r="N52" s="114"/>
      <c r="O52" s="114"/>
      <c r="P52" s="114"/>
      <c r="Q52" s="114"/>
      <c r="R52" s="114"/>
      <c r="S52" s="114"/>
      <c r="T52" s="114"/>
      <c r="U52" s="114"/>
      <c r="V52" s="114"/>
      <c r="W52" s="114"/>
      <c r="X52" s="114"/>
      <c r="Y52" s="114"/>
      <c r="Z52" s="114"/>
    </row>
    <row r="53">
      <c r="A53" s="114"/>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c r="Z53" s="114"/>
    </row>
    <row r="54">
      <c r="A54" s="114"/>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c r="Z54" s="114"/>
    </row>
    <row r="55">
      <c r="A55" s="114"/>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c r="Z55" s="114"/>
    </row>
    <row r="56">
      <c r="A56" s="114"/>
      <c r="B56" s="114"/>
      <c r="C56" s="114"/>
      <c r="D56" s="114"/>
      <c r="E56" s="114"/>
      <c r="F56" s="114"/>
      <c r="G56" s="114"/>
      <c r="H56" s="114"/>
      <c r="I56" s="114"/>
      <c r="J56" s="114"/>
      <c r="K56" s="114"/>
      <c r="L56" s="114"/>
      <c r="M56" s="114"/>
      <c r="N56" s="114"/>
      <c r="O56" s="114"/>
      <c r="P56" s="114"/>
      <c r="Q56" s="114"/>
      <c r="R56" s="114"/>
      <c r="S56" s="114"/>
      <c r="T56" s="114"/>
      <c r="U56" s="114"/>
      <c r="V56" s="114"/>
      <c r="W56" s="114"/>
      <c r="X56" s="114"/>
      <c r="Y56" s="114"/>
      <c r="Z56" s="114"/>
    </row>
    <row r="57">
      <c r="A57" s="114"/>
      <c r="B57" s="114"/>
      <c r="C57" s="114"/>
      <c r="D57" s="114"/>
      <c r="E57" s="114"/>
      <c r="F57" s="114"/>
      <c r="G57" s="114"/>
      <c r="H57" s="114"/>
      <c r="I57" s="114"/>
      <c r="J57" s="114"/>
      <c r="K57" s="114"/>
      <c r="L57" s="114"/>
      <c r="M57" s="114"/>
      <c r="N57" s="114"/>
      <c r="O57" s="114"/>
      <c r="P57" s="114"/>
      <c r="Q57" s="114"/>
      <c r="R57" s="114"/>
      <c r="S57" s="114"/>
      <c r="T57" s="114"/>
      <c r="U57" s="114"/>
      <c r="V57" s="114"/>
      <c r="W57" s="114"/>
      <c r="X57" s="114"/>
      <c r="Y57" s="114"/>
      <c r="Z57" s="114"/>
    </row>
    <row r="58">
      <c r="A58" s="114"/>
      <c r="B58" s="114"/>
      <c r="C58" s="114"/>
      <c r="D58" s="114"/>
      <c r="E58" s="114"/>
      <c r="F58" s="114"/>
      <c r="G58" s="114"/>
      <c r="H58" s="114"/>
      <c r="I58" s="114"/>
      <c r="J58" s="114"/>
      <c r="K58" s="114"/>
      <c r="L58" s="114"/>
      <c r="M58" s="114"/>
      <c r="N58" s="114"/>
      <c r="O58" s="114"/>
      <c r="P58" s="114"/>
      <c r="Q58" s="114"/>
      <c r="R58" s="114"/>
      <c r="S58" s="114"/>
      <c r="T58" s="114"/>
      <c r="U58" s="114"/>
      <c r="V58" s="114"/>
      <c r="W58" s="114"/>
      <c r="X58" s="114"/>
      <c r="Y58" s="114"/>
      <c r="Z58" s="114"/>
    </row>
    <row r="59">
      <c r="A59" s="114"/>
      <c r="B59" s="114"/>
      <c r="C59" s="114"/>
      <c r="D59" s="114"/>
      <c r="E59" s="114"/>
      <c r="F59" s="114"/>
      <c r="G59" s="114"/>
      <c r="H59" s="114"/>
      <c r="I59" s="114"/>
      <c r="J59" s="114"/>
      <c r="K59" s="114"/>
      <c r="L59" s="114"/>
      <c r="M59" s="114"/>
      <c r="N59" s="114"/>
      <c r="O59" s="114"/>
      <c r="P59" s="114"/>
      <c r="Q59" s="114"/>
      <c r="R59" s="114"/>
      <c r="S59" s="114"/>
      <c r="T59" s="114"/>
      <c r="U59" s="114"/>
      <c r="V59" s="114"/>
      <c r="W59" s="114"/>
      <c r="X59" s="114"/>
      <c r="Y59" s="114"/>
      <c r="Z59" s="114"/>
    </row>
    <row r="60">
      <c r="A60" s="114"/>
      <c r="B60" s="114"/>
      <c r="C60" s="114"/>
      <c r="D60" s="114"/>
      <c r="E60" s="114"/>
      <c r="F60" s="114"/>
      <c r="G60" s="114"/>
      <c r="H60" s="114"/>
      <c r="I60" s="114"/>
      <c r="J60" s="114"/>
      <c r="K60" s="114"/>
      <c r="L60" s="114"/>
      <c r="M60" s="114"/>
      <c r="N60" s="114"/>
      <c r="O60" s="114"/>
      <c r="P60" s="114"/>
      <c r="Q60" s="114"/>
      <c r="R60" s="114"/>
      <c r="S60" s="114"/>
      <c r="T60" s="114"/>
      <c r="U60" s="114"/>
      <c r="V60" s="114"/>
      <c r="W60" s="114"/>
      <c r="X60" s="114"/>
      <c r="Y60" s="114"/>
      <c r="Z60" s="114"/>
    </row>
    <row r="61">
      <c r="A61" s="114"/>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row>
    <row r="62">
      <c r="A62" s="114"/>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row>
    <row r="63">
      <c r="A63" s="114"/>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row>
    <row r="64">
      <c r="A64" s="114"/>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row>
    <row r="65">
      <c r="A65" s="114"/>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row>
    <row r="66">
      <c r="A66" s="114"/>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row>
    <row r="67">
      <c r="A67" s="114"/>
      <c r="B67" s="114"/>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row>
    <row r="68">
      <c r="A68" s="114"/>
      <c r="B68" s="114"/>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4"/>
    </row>
    <row r="69">
      <c r="A69" s="114"/>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row>
    <row r="70">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row>
    <row r="71">
      <c r="A71" s="114"/>
      <c r="B71" s="114"/>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row>
    <row r="72">
      <c r="A72" s="114"/>
      <c r="B72" s="114"/>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row>
    <row r="73">
      <c r="A73" s="114"/>
      <c r="B73" s="114"/>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row>
    <row r="74">
      <c r="A74" s="114"/>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4"/>
    </row>
    <row r="75">
      <c r="A75" s="114"/>
      <c r="B75" s="114"/>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4"/>
    </row>
    <row r="76">
      <c r="A76" s="114"/>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4"/>
    </row>
    <row r="77">
      <c r="A77" s="114"/>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row>
    <row r="78">
      <c r="A78" s="114"/>
      <c r="B78" s="114"/>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row>
    <row r="79">
      <c r="A79" s="114"/>
      <c r="B79" s="114"/>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row>
    <row r="80">
      <c r="A80" s="114"/>
      <c r="B80" s="114"/>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row>
    <row r="81">
      <c r="A81" s="114"/>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row>
    <row r="82">
      <c r="A82" s="114"/>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row>
    <row r="83">
      <c r="A83" s="114"/>
      <c r="B83" s="114"/>
      <c r="C83" s="114"/>
      <c r="D83" s="114"/>
      <c r="E83" s="114"/>
      <c r="F83" s="114"/>
      <c r="G83" s="114"/>
      <c r="H83" s="114"/>
      <c r="I83" s="114"/>
      <c r="J83" s="114"/>
      <c r="K83" s="114"/>
      <c r="L83" s="114"/>
      <c r="M83" s="114"/>
      <c r="N83" s="114"/>
      <c r="O83" s="114"/>
      <c r="P83" s="114"/>
      <c r="Q83" s="114"/>
      <c r="R83" s="114"/>
      <c r="S83" s="114"/>
      <c r="T83" s="114"/>
      <c r="U83" s="114"/>
      <c r="V83" s="114"/>
      <c r="W83" s="114"/>
      <c r="X83" s="114"/>
      <c r="Y83" s="114"/>
      <c r="Z83" s="114"/>
    </row>
    <row r="84">
      <c r="A84" s="114"/>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row>
    <row r="85">
      <c r="A85" s="114"/>
      <c r="B85" s="114"/>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row>
    <row r="86">
      <c r="A86" s="114"/>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c r="Z86" s="114"/>
    </row>
    <row r="87">
      <c r="A87" s="114"/>
      <c r="B87" s="114"/>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row>
    <row r="88">
      <c r="A88" s="114"/>
      <c r="B88" s="114"/>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row>
    <row r="89">
      <c r="A89" s="114"/>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row>
    <row r="90">
      <c r="A90" s="114"/>
      <c r="B90" s="114"/>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row>
    <row r="91">
      <c r="A91" s="114"/>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row>
    <row r="92">
      <c r="A92" s="114"/>
      <c r="B92" s="114"/>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4"/>
    </row>
    <row r="93">
      <c r="A93" s="114"/>
      <c r="B93" s="114"/>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4"/>
    </row>
    <row r="94">
      <c r="A94" s="114"/>
      <c r="B94" s="114"/>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row>
    <row r="95">
      <c r="A95" s="114"/>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row>
    <row r="96">
      <c r="A96" s="114"/>
      <c r="B96" s="114"/>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row>
    <row r="97">
      <c r="A97" s="114"/>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row>
    <row r="98">
      <c r="A98" s="114"/>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row>
    <row r="99">
      <c r="A99" s="114"/>
      <c r="B99" s="114"/>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row>
    <row r="100">
      <c r="A100" s="114"/>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row>
    <row r="101">
      <c r="A101" s="114"/>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row>
    <row r="102">
      <c r="A102" s="114"/>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4"/>
    </row>
    <row r="103">
      <c r="A103" s="114"/>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4"/>
    </row>
    <row r="104">
      <c r="A104" s="114"/>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row>
    <row r="105">
      <c r="A105" s="114"/>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4"/>
    </row>
    <row r="106">
      <c r="A106" s="114"/>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row>
    <row r="107">
      <c r="A107" s="114"/>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4"/>
    </row>
    <row r="108">
      <c r="A108" s="114"/>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row>
    <row r="109">
      <c r="A109" s="114"/>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4"/>
    </row>
    <row r="110">
      <c r="A110" s="114"/>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4"/>
    </row>
    <row r="111">
      <c r="A111" s="114"/>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row>
    <row r="112">
      <c r="A112" s="114"/>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4"/>
    </row>
    <row r="113">
      <c r="A113" s="114"/>
      <c r="B113" s="114"/>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4"/>
    </row>
    <row r="114">
      <c r="A114" s="114"/>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4"/>
    </row>
    <row r="115">
      <c r="A115" s="114"/>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4"/>
    </row>
    <row r="116">
      <c r="A116" s="114"/>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4"/>
    </row>
    <row r="117">
      <c r="A117" s="114"/>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4"/>
    </row>
    <row r="118">
      <c r="A118" s="114"/>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4"/>
    </row>
    <row r="119">
      <c r="A119" s="114"/>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4"/>
    </row>
    <row r="120">
      <c r="A120" s="114"/>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4"/>
    </row>
    <row r="121">
      <c r="A121" s="114"/>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4"/>
    </row>
    <row r="122">
      <c r="A122" s="114"/>
      <c r="B122" s="114"/>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4"/>
    </row>
    <row r="123">
      <c r="A123" s="114"/>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4"/>
    </row>
    <row r="124">
      <c r="A124" s="114"/>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4"/>
    </row>
    <row r="125">
      <c r="A125" s="114"/>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row>
    <row r="126">
      <c r="A126" s="114"/>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4"/>
    </row>
    <row r="127">
      <c r="A127" s="114"/>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4"/>
    </row>
    <row r="128">
      <c r="A128" s="114"/>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row>
    <row r="129">
      <c r="A129" s="114"/>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4"/>
    </row>
    <row r="130">
      <c r="A130" s="114"/>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4"/>
    </row>
    <row r="131">
      <c r="A131" s="114"/>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4"/>
    </row>
    <row r="132">
      <c r="A132" s="114"/>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c r="Z132" s="114"/>
    </row>
    <row r="133">
      <c r="A133" s="114"/>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4"/>
    </row>
    <row r="134">
      <c r="A134" s="114"/>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c r="Z134" s="114"/>
    </row>
    <row r="135">
      <c r="A135" s="114"/>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c r="Z135" s="114"/>
    </row>
    <row r="136">
      <c r="A136" s="114"/>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c r="Z136" s="114"/>
    </row>
    <row r="137">
      <c r="A137" s="114"/>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c r="Z137" s="114"/>
    </row>
    <row r="138">
      <c r="A138" s="114"/>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c r="Z138" s="114"/>
    </row>
    <row r="139">
      <c r="A139" s="114"/>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4"/>
    </row>
    <row r="140">
      <c r="A140" s="114"/>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4"/>
    </row>
    <row r="141">
      <c r="A141" s="114"/>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4"/>
    </row>
    <row r="142">
      <c r="A142" s="114"/>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4"/>
    </row>
    <row r="143">
      <c r="A143" s="114"/>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4"/>
    </row>
    <row r="144">
      <c r="A144" s="114"/>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4"/>
    </row>
    <row r="145">
      <c r="A145" s="114"/>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4"/>
    </row>
    <row r="146">
      <c r="A146" s="114"/>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4"/>
    </row>
    <row r="147">
      <c r="A147" s="114"/>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4"/>
    </row>
    <row r="148">
      <c r="A148" s="114"/>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c r="Z148" s="114"/>
    </row>
    <row r="149">
      <c r="A149" s="114"/>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4"/>
    </row>
    <row r="150">
      <c r="A150" s="114"/>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c r="Z150" s="114"/>
    </row>
    <row r="151">
      <c r="A151" s="114"/>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4"/>
    </row>
    <row r="152">
      <c r="A152" s="114"/>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c r="Z152" s="114"/>
    </row>
    <row r="153">
      <c r="A153" s="114"/>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c r="Z153" s="114"/>
    </row>
    <row r="154">
      <c r="A154" s="114"/>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4"/>
    </row>
    <row r="155">
      <c r="A155" s="114"/>
      <c r="B155" s="114"/>
      <c r="C155" s="114"/>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c r="Z155" s="114"/>
    </row>
    <row r="156">
      <c r="A156" s="114"/>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c r="Z156" s="114"/>
    </row>
    <row r="157">
      <c r="A157" s="114"/>
      <c r="B157" s="114"/>
      <c r="C157" s="114"/>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c r="Z157" s="114"/>
    </row>
    <row r="158">
      <c r="A158" s="114"/>
      <c r="B158" s="114"/>
      <c r="C158" s="114"/>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c r="Z158" s="114"/>
    </row>
    <row r="159">
      <c r="A159" s="114"/>
      <c r="B159" s="114"/>
      <c r="C159" s="114"/>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c r="Z159" s="114"/>
    </row>
    <row r="160">
      <c r="A160" s="114"/>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c r="Z160" s="114"/>
    </row>
    <row r="161">
      <c r="A161" s="114"/>
      <c r="B161" s="114"/>
      <c r="C161" s="114"/>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c r="Z161" s="114"/>
    </row>
    <row r="162">
      <c r="A162" s="114"/>
      <c r="B162" s="114"/>
      <c r="C162" s="114"/>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c r="Z162" s="114"/>
    </row>
    <row r="163">
      <c r="A163" s="114"/>
      <c r="B163" s="114"/>
      <c r="C163" s="114"/>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c r="Z163" s="114"/>
    </row>
    <row r="164">
      <c r="A164" s="114"/>
      <c r="B164" s="114"/>
      <c r="C164" s="114"/>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c r="Z164" s="114"/>
    </row>
    <row r="165">
      <c r="A165" s="114"/>
      <c r="B165" s="114"/>
      <c r="C165" s="114"/>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c r="Z165" s="114"/>
    </row>
    <row r="166">
      <c r="A166" s="114"/>
      <c r="B166" s="114"/>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4"/>
    </row>
    <row r="167">
      <c r="A167" s="114"/>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c r="Z167" s="114"/>
    </row>
    <row r="168">
      <c r="A168" s="114"/>
      <c r="B168" s="114"/>
      <c r="C168" s="114"/>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c r="Z168" s="114"/>
    </row>
    <row r="169">
      <c r="A169" s="114"/>
      <c r="B169" s="114"/>
      <c r="C169" s="114"/>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c r="Z169" s="114"/>
    </row>
    <row r="170">
      <c r="A170" s="114"/>
      <c r="B170" s="114"/>
      <c r="C170" s="114"/>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c r="Z170" s="114"/>
    </row>
    <row r="171">
      <c r="A171" s="114"/>
      <c r="B171" s="114"/>
      <c r="C171" s="114"/>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c r="Z171" s="114"/>
    </row>
    <row r="172">
      <c r="A172" s="114"/>
      <c r="B172" s="114"/>
      <c r="C172" s="114"/>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c r="Z172" s="114"/>
    </row>
    <row r="173">
      <c r="A173" s="114"/>
      <c r="B173" s="114"/>
      <c r="C173" s="114"/>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c r="Z173" s="114"/>
    </row>
    <row r="174">
      <c r="A174" s="114"/>
      <c r="B174" s="114"/>
      <c r="C174" s="114"/>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c r="Z174" s="114"/>
    </row>
    <row r="175">
      <c r="A175" s="114"/>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4"/>
    </row>
    <row r="176">
      <c r="A176" s="114"/>
      <c r="B176" s="114"/>
      <c r="C176" s="114"/>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c r="Z176" s="114"/>
    </row>
    <row r="177">
      <c r="A177" s="114"/>
      <c r="B177" s="114"/>
      <c r="C177" s="114"/>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c r="Z177" s="114"/>
    </row>
    <row r="178">
      <c r="A178" s="114"/>
      <c r="B178" s="114"/>
      <c r="C178" s="114"/>
      <c r="D178" s="114"/>
      <c r="E178" s="114"/>
      <c r="F178" s="114"/>
      <c r="G178" s="114"/>
      <c r="H178" s="114"/>
      <c r="I178" s="114"/>
      <c r="J178" s="114"/>
      <c r="K178" s="114"/>
      <c r="L178" s="114"/>
      <c r="M178" s="114"/>
      <c r="N178" s="114"/>
      <c r="O178" s="114"/>
      <c r="P178" s="114"/>
      <c r="Q178" s="114"/>
      <c r="R178" s="114"/>
      <c r="S178" s="114"/>
      <c r="T178" s="114"/>
      <c r="U178" s="114"/>
      <c r="V178" s="114"/>
      <c r="W178" s="114"/>
      <c r="X178" s="114"/>
      <c r="Y178" s="114"/>
      <c r="Z178" s="114"/>
    </row>
    <row r="179">
      <c r="A179" s="114"/>
      <c r="B179" s="114"/>
      <c r="C179" s="114"/>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c r="Z179" s="114"/>
    </row>
    <row r="180">
      <c r="A180" s="114"/>
      <c r="B180" s="114"/>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c r="Z180" s="114"/>
    </row>
    <row r="181">
      <c r="A181" s="114"/>
      <c r="B181" s="114"/>
      <c r="C181" s="114"/>
      <c r="D181" s="114"/>
      <c r="E181" s="114"/>
      <c r="F181" s="114"/>
      <c r="G181" s="114"/>
      <c r="H181" s="114"/>
      <c r="I181" s="114"/>
      <c r="J181" s="114"/>
      <c r="K181" s="114"/>
      <c r="L181" s="114"/>
      <c r="M181" s="114"/>
      <c r="N181" s="114"/>
      <c r="O181" s="114"/>
      <c r="P181" s="114"/>
      <c r="Q181" s="114"/>
      <c r="R181" s="114"/>
      <c r="S181" s="114"/>
      <c r="T181" s="114"/>
      <c r="U181" s="114"/>
      <c r="V181" s="114"/>
      <c r="W181" s="114"/>
      <c r="X181" s="114"/>
      <c r="Y181" s="114"/>
      <c r="Z181" s="114"/>
    </row>
    <row r="182">
      <c r="A182" s="114"/>
      <c r="B182" s="114"/>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4"/>
    </row>
    <row r="183">
      <c r="A183" s="114"/>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row>
    <row r="184">
      <c r="A184" s="114"/>
      <c r="B184" s="114"/>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row>
    <row r="185">
      <c r="A185" s="114"/>
      <c r="B185" s="114"/>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4"/>
    </row>
    <row r="186">
      <c r="A186" s="114"/>
      <c r="B186" s="114"/>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row>
    <row r="187">
      <c r="A187" s="114"/>
      <c r="B187" s="114"/>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row>
    <row r="188">
      <c r="A188" s="114"/>
      <c r="B188" s="114"/>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row>
    <row r="189">
      <c r="A189" s="114"/>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row>
    <row r="190">
      <c r="A190" s="114"/>
      <c r="B190" s="114"/>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4"/>
    </row>
    <row r="191">
      <c r="A191" s="114"/>
      <c r="B191" s="114"/>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row>
    <row r="192">
      <c r="A192" s="114"/>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row>
    <row r="193">
      <c r="A193" s="114"/>
      <c r="B193" s="114"/>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4"/>
    </row>
    <row r="194">
      <c r="A194" s="114"/>
      <c r="B194" s="114"/>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row>
    <row r="195">
      <c r="A195" s="114"/>
      <c r="B195" s="114"/>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row>
    <row r="196">
      <c r="A196" s="114"/>
      <c r="B196" s="114"/>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row>
    <row r="197">
      <c r="A197" s="114"/>
      <c r="B197" s="114"/>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c r="Z197" s="114"/>
    </row>
    <row r="198">
      <c r="A198" s="114"/>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row>
    <row r="199">
      <c r="A199" s="114"/>
      <c r="B199" s="114"/>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4"/>
    </row>
    <row r="200">
      <c r="A200" s="114"/>
      <c r="B200" s="114"/>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s="114"/>
    </row>
    <row r="201">
      <c r="A201" s="114"/>
      <c r="B201" s="114"/>
      <c r="C201" s="114"/>
      <c r="D201" s="114"/>
      <c r="E201" s="114"/>
      <c r="F201" s="114"/>
      <c r="G201" s="114"/>
      <c r="H201" s="114"/>
      <c r="I201" s="114"/>
      <c r="J201" s="114"/>
      <c r="K201" s="114"/>
      <c r="L201" s="114"/>
      <c r="M201" s="114"/>
      <c r="N201" s="114"/>
      <c r="O201" s="114"/>
      <c r="P201" s="114"/>
      <c r="Q201" s="114"/>
      <c r="R201" s="114"/>
      <c r="S201" s="114"/>
      <c r="T201" s="114"/>
      <c r="U201" s="114"/>
      <c r="V201" s="114"/>
      <c r="W201" s="114"/>
      <c r="X201" s="114"/>
      <c r="Y201" s="114"/>
      <c r="Z201" s="114"/>
    </row>
    <row r="202">
      <c r="A202" s="114"/>
      <c r="B202" s="114"/>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4"/>
    </row>
    <row r="203">
      <c r="A203" s="114"/>
      <c r="B203" s="114"/>
      <c r="C203" s="114"/>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c r="Z203" s="114"/>
    </row>
    <row r="204">
      <c r="A204" s="114"/>
      <c r="B204" s="114"/>
      <c r="C204" s="114"/>
      <c r="D204" s="114"/>
      <c r="E204" s="114"/>
      <c r="F204" s="114"/>
      <c r="G204" s="114"/>
      <c r="H204" s="114"/>
      <c r="I204" s="114"/>
      <c r="J204" s="114"/>
      <c r="K204" s="114"/>
      <c r="L204" s="114"/>
      <c r="M204" s="114"/>
      <c r="N204" s="114"/>
      <c r="O204" s="114"/>
      <c r="P204" s="114"/>
      <c r="Q204" s="114"/>
      <c r="R204" s="114"/>
      <c r="S204" s="114"/>
      <c r="T204" s="114"/>
      <c r="U204" s="114"/>
      <c r="V204" s="114"/>
      <c r="W204" s="114"/>
      <c r="X204" s="114"/>
      <c r="Y204" s="114"/>
      <c r="Z204" s="114"/>
    </row>
    <row r="205">
      <c r="A205" s="114"/>
      <c r="B205" s="114"/>
      <c r="C205" s="114"/>
      <c r="D205" s="114"/>
      <c r="E205" s="114"/>
      <c r="F205" s="114"/>
      <c r="G205" s="114"/>
      <c r="H205" s="114"/>
      <c r="I205" s="114"/>
      <c r="J205" s="114"/>
      <c r="K205" s="114"/>
      <c r="L205" s="114"/>
      <c r="M205" s="114"/>
      <c r="N205" s="114"/>
      <c r="O205" s="114"/>
      <c r="P205" s="114"/>
      <c r="Q205" s="114"/>
      <c r="R205" s="114"/>
      <c r="S205" s="114"/>
      <c r="T205" s="114"/>
      <c r="U205" s="114"/>
      <c r="V205" s="114"/>
      <c r="W205" s="114"/>
      <c r="X205" s="114"/>
      <c r="Y205" s="114"/>
      <c r="Z205" s="114"/>
    </row>
    <row r="206">
      <c r="A206" s="114"/>
      <c r="B206" s="114"/>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4"/>
    </row>
    <row r="207">
      <c r="A207" s="114"/>
      <c r="B207" s="114"/>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c r="Z207" s="114"/>
    </row>
    <row r="208">
      <c r="A208" s="114"/>
      <c r="B208" s="114"/>
      <c r="C208" s="114"/>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c r="Z208" s="114"/>
    </row>
    <row r="209">
      <c r="A209" s="114"/>
      <c r="B209" s="114"/>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c r="Z209" s="114"/>
    </row>
    <row r="210">
      <c r="A210" s="114"/>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4"/>
    </row>
    <row r="211">
      <c r="A211" s="114"/>
      <c r="B211" s="114"/>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c r="Z211" s="114"/>
    </row>
    <row r="212">
      <c r="A212" s="114"/>
      <c r="B212" s="114"/>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c r="Z212" s="114"/>
    </row>
    <row r="213">
      <c r="A213" s="114"/>
      <c r="B213" s="114"/>
      <c r="C213" s="114"/>
      <c r="D213" s="114"/>
      <c r="E213" s="114"/>
      <c r="F213" s="114"/>
      <c r="G213" s="114"/>
      <c r="H213" s="114"/>
      <c r="I213" s="114"/>
      <c r="J213" s="114"/>
      <c r="K213" s="114"/>
      <c r="L213" s="114"/>
      <c r="M213" s="114"/>
      <c r="N213" s="114"/>
      <c r="O213" s="114"/>
      <c r="P213" s="114"/>
      <c r="Q213" s="114"/>
      <c r="R213" s="114"/>
      <c r="S213" s="114"/>
      <c r="T213" s="114"/>
      <c r="U213" s="114"/>
      <c r="V213" s="114"/>
      <c r="W213" s="114"/>
      <c r="X213" s="114"/>
      <c r="Y213" s="114"/>
      <c r="Z213" s="114"/>
    </row>
    <row r="214">
      <c r="A214" s="114"/>
      <c r="B214" s="114"/>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c r="Z214" s="114"/>
    </row>
    <row r="215">
      <c r="A215" s="114"/>
      <c r="B215" s="114"/>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4"/>
    </row>
    <row r="216">
      <c r="A216" s="114"/>
      <c r="B216" s="114"/>
      <c r="C216" s="114"/>
      <c r="D216" s="114"/>
      <c r="E216" s="114"/>
      <c r="F216" s="114"/>
      <c r="G216" s="114"/>
      <c r="H216" s="114"/>
      <c r="I216" s="114"/>
      <c r="J216" s="114"/>
      <c r="K216" s="114"/>
      <c r="L216" s="114"/>
      <c r="M216" s="114"/>
      <c r="N216" s="114"/>
      <c r="O216" s="114"/>
      <c r="P216" s="114"/>
      <c r="Q216" s="114"/>
      <c r="R216" s="114"/>
      <c r="S216" s="114"/>
      <c r="T216" s="114"/>
      <c r="U216" s="114"/>
      <c r="V216" s="114"/>
      <c r="W216" s="114"/>
      <c r="X216" s="114"/>
      <c r="Y216" s="114"/>
      <c r="Z216" s="114"/>
    </row>
    <row r="217">
      <c r="A217" s="114"/>
      <c r="B217" s="114"/>
      <c r="C217" s="114"/>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c r="Z217" s="114"/>
    </row>
    <row r="218">
      <c r="A218" s="114"/>
      <c r="B218" s="114"/>
      <c r="C218" s="114"/>
      <c r="D218" s="114"/>
      <c r="E218" s="114"/>
      <c r="F218" s="114"/>
      <c r="G218" s="114"/>
      <c r="H218" s="114"/>
      <c r="I218" s="114"/>
      <c r="J218" s="114"/>
      <c r="K218" s="114"/>
      <c r="L218" s="114"/>
      <c r="M218" s="114"/>
      <c r="N218" s="114"/>
      <c r="O218" s="114"/>
      <c r="P218" s="114"/>
      <c r="Q218" s="114"/>
      <c r="R218" s="114"/>
      <c r="S218" s="114"/>
      <c r="T218" s="114"/>
      <c r="U218" s="114"/>
      <c r="V218" s="114"/>
      <c r="W218" s="114"/>
      <c r="X218" s="114"/>
      <c r="Y218" s="114"/>
      <c r="Z218" s="114"/>
    </row>
    <row r="219">
      <c r="A219" s="114"/>
      <c r="B219" s="114"/>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4"/>
      <c r="Z219" s="114"/>
    </row>
    <row r="220">
      <c r="A220" s="114"/>
      <c r="B220" s="114"/>
      <c r="C220" s="114"/>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c r="Z220" s="114"/>
    </row>
    <row r="221">
      <c r="A221" s="114"/>
      <c r="B221" s="114"/>
      <c r="C221" s="114"/>
      <c r="D221" s="114"/>
      <c r="E221" s="114"/>
      <c r="F221" s="114"/>
      <c r="G221" s="114"/>
      <c r="H221" s="114"/>
      <c r="I221" s="114"/>
      <c r="J221" s="114"/>
      <c r="K221" s="114"/>
      <c r="L221" s="114"/>
      <c r="M221" s="114"/>
      <c r="N221" s="114"/>
      <c r="O221" s="114"/>
      <c r="P221" s="114"/>
      <c r="Q221" s="114"/>
      <c r="R221" s="114"/>
      <c r="S221" s="114"/>
      <c r="T221" s="114"/>
      <c r="U221" s="114"/>
      <c r="V221" s="114"/>
      <c r="W221" s="114"/>
      <c r="X221" s="114"/>
      <c r="Y221" s="114"/>
      <c r="Z221" s="114"/>
    </row>
    <row r="222">
      <c r="A222" s="114"/>
      <c r="B222" s="114"/>
      <c r="C222" s="114"/>
      <c r="D222" s="114"/>
      <c r="E222" s="114"/>
      <c r="F222" s="114"/>
      <c r="G222" s="114"/>
      <c r="H222" s="114"/>
      <c r="I222" s="114"/>
      <c r="J222" s="114"/>
      <c r="K222" s="114"/>
      <c r="L222" s="114"/>
      <c r="M222" s="114"/>
      <c r="N222" s="114"/>
      <c r="O222" s="114"/>
      <c r="P222" s="114"/>
      <c r="Q222" s="114"/>
      <c r="R222" s="114"/>
      <c r="S222" s="114"/>
      <c r="T222" s="114"/>
      <c r="U222" s="114"/>
      <c r="V222" s="114"/>
      <c r="W222" s="114"/>
      <c r="X222" s="114"/>
      <c r="Y222" s="114"/>
      <c r="Z222" s="114"/>
    </row>
    <row r="223">
      <c r="A223" s="114"/>
      <c r="B223" s="114"/>
      <c r="C223" s="114"/>
      <c r="D223" s="114"/>
      <c r="E223" s="114"/>
      <c r="F223" s="114"/>
      <c r="G223" s="114"/>
      <c r="H223" s="114"/>
      <c r="I223" s="114"/>
      <c r="J223" s="114"/>
      <c r="K223" s="114"/>
      <c r="L223" s="114"/>
      <c r="M223" s="114"/>
      <c r="N223" s="114"/>
      <c r="O223" s="114"/>
      <c r="P223" s="114"/>
      <c r="Q223" s="114"/>
      <c r="R223" s="114"/>
      <c r="S223" s="114"/>
      <c r="T223" s="114"/>
      <c r="U223" s="114"/>
      <c r="V223" s="114"/>
      <c r="W223" s="114"/>
      <c r="X223" s="114"/>
      <c r="Y223" s="114"/>
      <c r="Z223" s="114"/>
    </row>
    <row r="224">
      <c r="A224" s="114"/>
      <c r="B224" s="114"/>
      <c r="C224" s="114"/>
      <c r="D224" s="114"/>
      <c r="E224" s="114"/>
      <c r="F224" s="114"/>
      <c r="G224" s="114"/>
      <c r="H224" s="114"/>
      <c r="I224" s="114"/>
      <c r="J224" s="114"/>
      <c r="K224" s="114"/>
      <c r="L224" s="114"/>
      <c r="M224" s="114"/>
      <c r="N224" s="114"/>
      <c r="O224" s="114"/>
      <c r="P224" s="114"/>
      <c r="Q224" s="114"/>
      <c r="R224" s="114"/>
      <c r="S224" s="114"/>
      <c r="T224" s="114"/>
      <c r="U224" s="114"/>
      <c r="V224" s="114"/>
      <c r="W224" s="114"/>
      <c r="X224" s="114"/>
      <c r="Y224" s="114"/>
      <c r="Z224" s="114"/>
    </row>
    <row r="225">
      <c r="A225" s="114"/>
      <c r="B225" s="114"/>
      <c r="C225" s="114"/>
      <c r="D225" s="114"/>
      <c r="E225" s="114"/>
      <c r="F225" s="114"/>
      <c r="G225" s="114"/>
      <c r="H225" s="114"/>
      <c r="I225" s="114"/>
      <c r="J225" s="114"/>
      <c r="K225" s="114"/>
      <c r="L225" s="114"/>
      <c r="M225" s="114"/>
      <c r="N225" s="114"/>
      <c r="O225" s="114"/>
      <c r="P225" s="114"/>
      <c r="Q225" s="114"/>
      <c r="R225" s="114"/>
      <c r="S225" s="114"/>
      <c r="T225" s="114"/>
      <c r="U225" s="114"/>
      <c r="V225" s="114"/>
      <c r="W225" s="114"/>
      <c r="X225" s="114"/>
      <c r="Y225" s="114"/>
      <c r="Z225" s="114"/>
    </row>
    <row r="226">
      <c r="A226" s="114"/>
      <c r="B226" s="114"/>
      <c r="C226" s="114"/>
      <c r="D226" s="114"/>
      <c r="E226" s="114"/>
      <c r="F226" s="114"/>
      <c r="G226" s="114"/>
      <c r="H226" s="114"/>
      <c r="I226" s="114"/>
      <c r="J226" s="114"/>
      <c r="K226" s="114"/>
      <c r="L226" s="114"/>
      <c r="M226" s="114"/>
      <c r="N226" s="114"/>
      <c r="O226" s="114"/>
      <c r="P226" s="114"/>
      <c r="Q226" s="114"/>
      <c r="R226" s="114"/>
      <c r="S226" s="114"/>
      <c r="T226" s="114"/>
      <c r="U226" s="114"/>
      <c r="V226" s="114"/>
      <c r="W226" s="114"/>
      <c r="X226" s="114"/>
      <c r="Y226" s="114"/>
      <c r="Z226" s="114"/>
    </row>
    <row r="227">
      <c r="A227" s="114"/>
      <c r="B227" s="114"/>
      <c r="C227" s="114"/>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c r="Z227" s="114"/>
    </row>
    <row r="228">
      <c r="A228" s="114"/>
      <c r="B228" s="114"/>
      <c r="C228" s="114"/>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c r="Z228" s="114"/>
    </row>
    <row r="229">
      <c r="A229" s="114"/>
      <c r="B229" s="114"/>
      <c r="C229" s="114"/>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c r="Z229" s="114"/>
    </row>
    <row r="230">
      <c r="A230" s="114"/>
      <c r="B230" s="114"/>
      <c r="C230" s="114"/>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c r="Z230" s="114"/>
    </row>
    <row r="231">
      <c r="A231" s="114"/>
      <c r="B231" s="114"/>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c r="Z231" s="114"/>
    </row>
    <row r="232">
      <c r="A232" s="114"/>
      <c r="B232" s="114"/>
      <c r="C232" s="114"/>
      <c r="D232" s="114"/>
      <c r="E232" s="114"/>
      <c r="F232" s="114"/>
      <c r="G232" s="114"/>
      <c r="H232" s="114"/>
      <c r="I232" s="114"/>
      <c r="J232" s="114"/>
      <c r="K232" s="114"/>
      <c r="L232" s="114"/>
      <c r="M232" s="114"/>
      <c r="N232" s="114"/>
      <c r="O232" s="114"/>
      <c r="P232" s="114"/>
      <c r="Q232" s="114"/>
      <c r="R232" s="114"/>
      <c r="S232" s="114"/>
      <c r="T232" s="114"/>
      <c r="U232" s="114"/>
      <c r="V232" s="114"/>
      <c r="W232" s="114"/>
      <c r="X232" s="114"/>
      <c r="Y232" s="114"/>
      <c r="Z232" s="114"/>
    </row>
    <row r="233">
      <c r="A233" s="114"/>
      <c r="B233" s="114"/>
      <c r="C233" s="114"/>
      <c r="D233" s="114"/>
      <c r="E233" s="114"/>
      <c r="F233" s="114"/>
      <c r="G233" s="114"/>
      <c r="H233" s="114"/>
      <c r="I233" s="114"/>
      <c r="J233" s="114"/>
      <c r="K233" s="114"/>
      <c r="L233" s="114"/>
      <c r="M233" s="114"/>
      <c r="N233" s="114"/>
      <c r="O233" s="114"/>
      <c r="P233" s="114"/>
      <c r="Q233" s="114"/>
      <c r="R233" s="114"/>
      <c r="S233" s="114"/>
      <c r="T233" s="114"/>
      <c r="U233" s="114"/>
      <c r="V233" s="114"/>
      <c r="W233" s="114"/>
      <c r="X233" s="114"/>
      <c r="Y233" s="114"/>
      <c r="Z233" s="114"/>
    </row>
    <row r="234">
      <c r="A234" s="114"/>
      <c r="B234" s="114"/>
      <c r="C234" s="114"/>
      <c r="D234" s="114"/>
      <c r="E234" s="114"/>
      <c r="F234" s="114"/>
      <c r="G234" s="114"/>
      <c r="H234" s="114"/>
      <c r="I234" s="114"/>
      <c r="J234" s="114"/>
      <c r="K234" s="114"/>
      <c r="L234" s="114"/>
      <c r="M234" s="114"/>
      <c r="N234" s="114"/>
      <c r="O234" s="114"/>
      <c r="P234" s="114"/>
      <c r="Q234" s="114"/>
      <c r="R234" s="114"/>
      <c r="S234" s="114"/>
      <c r="T234" s="114"/>
      <c r="U234" s="114"/>
      <c r="V234" s="114"/>
      <c r="W234" s="114"/>
      <c r="X234" s="114"/>
      <c r="Y234" s="114"/>
      <c r="Z234" s="114"/>
    </row>
    <row r="235">
      <c r="A235" s="114"/>
      <c r="B235" s="114"/>
      <c r="C235" s="114"/>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c r="Z235" s="114"/>
    </row>
    <row r="236">
      <c r="A236" s="114"/>
      <c r="B236" s="114"/>
      <c r="C236" s="114"/>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c r="Z236" s="114"/>
    </row>
    <row r="237">
      <c r="A237" s="114"/>
      <c r="B237" s="114"/>
      <c r="C237" s="114"/>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c r="Z237" s="114"/>
    </row>
    <row r="238">
      <c r="A238" s="114"/>
      <c r="B238" s="114"/>
      <c r="C238" s="114"/>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c r="Z238" s="114"/>
    </row>
    <row r="239">
      <c r="A239" s="114"/>
      <c r="B239" s="114"/>
      <c r="C239" s="114"/>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c r="Z239" s="114"/>
    </row>
    <row r="240">
      <c r="A240" s="114"/>
      <c r="B240" s="114"/>
      <c r="C240" s="114"/>
      <c r="D240" s="114"/>
      <c r="E240" s="114"/>
      <c r="F240" s="114"/>
      <c r="G240" s="114"/>
      <c r="H240" s="114"/>
      <c r="I240" s="114"/>
      <c r="J240" s="114"/>
      <c r="K240" s="114"/>
      <c r="L240" s="114"/>
      <c r="M240" s="114"/>
      <c r="N240" s="114"/>
      <c r="O240" s="114"/>
      <c r="P240" s="114"/>
      <c r="Q240" s="114"/>
      <c r="R240" s="114"/>
      <c r="S240" s="114"/>
      <c r="T240" s="114"/>
      <c r="U240" s="114"/>
      <c r="V240" s="114"/>
      <c r="W240" s="114"/>
      <c r="X240" s="114"/>
      <c r="Y240" s="114"/>
      <c r="Z240" s="114"/>
    </row>
    <row r="241">
      <c r="A241" s="114"/>
      <c r="B241" s="114"/>
      <c r="C241" s="114"/>
      <c r="D241" s="114"/>
      <c r="E241" s="114"/>
      <c r="F241" s="114"/>
      <c r="G241" s="114"/>
      <c r="H241" s="114"/>
      <c r="I241" s="114"/>
      <c r="J241" s="114"/>
      <c r="K241" s="114"/>
      <c r="L241" s="114"/>
      <c r="M241" s="114"/>
      <c r="N241" s="114"/>
      <c r="O241" s="114"/>
      <c r="P241" s="114"/>
      <c r="Q241" s="114"/>
      <c r="R241" s="114"/>
      <c r="S241" s="114"/>
      <c r="T241" s="114"/>
      <c r="U241" s="114"/>
      <c r="V241" s="114"/>
      <c r="W241" s="114"/>
      <c r="X241" s="114"/>
      <c r="Y241" s="114"/>
      <c r="Z241" s="114"/>
    </row>
    <row r="242">
      <c r="A242" s="114"/>
      <c r="B242" s="114"/>
      <c r="C242" s="114"/>
      <c r="D242" s="114"/>
      <c r="E242" s="114"/>
      <c r="F242" s="114"/>
      <c r="G242" s="114"/>
      <c r="H242" s="114"/>
      <c r="I242" s="114"/>
      <c r="J242" s="114"/>
      <c r="K242" s="114"/>
      <c r="L242" s="114"/>
      <c r="M242" s="114"/>
      <c r="N242" s="114"/>
      <c r="O242" s="114"/>
      <c r="P242" s="114"/>
      <c r="Q242" s="114"/>
      <c r="R242" s="114"/>
      <c r="S242" s="114"/>
      <c r="T242" s="114"/>
      <c r="U242" s="114"/>
      <c r="V242" s="114"/>
      <c r="W242" s="114"/>
      <c r="X242" s="114"/>
      <c r="Y242" s="114"/>
      <c r="Z242" s="114"/>
    </row>
    <row r="243">
      <c r="A243" s="114"/>
      <c r="B243" s="114"/>
      <c r="C243" s="114"/>
      <c r="D243" s="114"/>
      <c r="E243" s="114"/>
      <c r="F243" s="114"/>
      <c r="G243" s="114"/>
      <c r="H243" s="114"/>
      <c r="I243" s="114"/>
      <c r="J243" s="114"/>
      <c r="K243" s="114"/>
      <c r="L243" s="114"/>
      <c r="M243" s="114"/>
      <c r="N243" s="114"/>
      <c r="O243" s="114"/>
      <c r="P243" s="114"/>
      <c r="Q243" s="114"/>
      <c r="R243" s="114"/>
      <c r="S243" s="114"/>
      <c r="T243" s="114"/>
      <c r="U243" s="114"/>
      <c r="V243" s="114"/>
      <c r="W243" s="114"/>
      <c r="X243" s="114"/>
      <c r="Y243" s="114"/>
      <c r="Z243" s="114"/>
    </row>
    <row r="244">
      <c r="A244" s="114"/>
      <c r="B244" s="114"/>
      <c r="C244" s="114"/>
      <c r="D244" s="114"/>
      <c r="E244" s="114"/>
      <c r="F244" s="114"/>
      <c r="G244" s="114"/>
      <c r="H244" s="114"/>
      <c r="I244" s="114"/>
      <c r="J244" s="114"/>
      <c r="K244" s="114"/>
      <c r="L244" s="114"/>
      <c r="M244" s="114"/>
      <c r="N244" s="114"/>
      <c r="O244" s="114"/>
      <c r="P244" s="114"/>
      <c r="Q244" s="114"/>
      <c r="R244" s="114"/>
      <c r="S244" s="114"/>
      <c r="T244" s="114"/>
      <c r="U244" s="114"/>
      <c r="V244" s="114"/>
      <c r="W244" s="114"/>
      <c r="X244" s="114"/>
      <c r="Y244" s="114"/>
      <c r="Z244" s="114"/>
    </row>
    <row r="245">
      <c r="A245" s="114"/>
      <c r="B245" s="114"/>
      <c r="C245" s="114"/>
      <c r="D245" s="114"/>
      <c r="E245" s="114"/>
      <c r="F245" s="114"/>
      <c r="G245" s="114"/>
      <c r="H245" s="114"/>
      <c r="I245" s="114"/>
      <c r="J245" s="114"/>
      <c r="K245" s="114"/>
      <c r="L245" s="114"/>
      <c r="M245" s="114"/>
      <c r="N245" s="114"/>
      <c r="O245" s="114"/>
      <c r="P245" s="114"/>
      <c r="Q245" s="114"/>
      <c r="R245" s="114"/>
      <c r="S245" s="114"/>
      <c r="T245" s="114"/>
      <c r="U245" s="114"/>
      <c r="V245" s="114"/>
      <c r="W245" s="114"/>
      <c r="X245" s="114"/>
      <c r="Y245" s="114"/>
      <c r="Z245" s="114"/>
    </row>
    <row r="246">
      <c r="A246" s="114"/>
      <c r="B246" s="114"/>
      <c r="C246" s="114"/>
      <c r="D246" s="114"/>
      <c r="E246" s="114"/>
      <c r="F246" s="114"/>
      <c r="G246" s="114"/>
      <c r="H246" s="114"/>
      <c r="I246" s="114"/>
      <c r="J246" s="114"/>
      <c r="K246" s="114"/>
      <c r="L246" s="114"/>
      <c r="M246" s="114"/>
      <c r="N246" s="114"/>
      <c r="O246" s="114"/>
      <c r="P246" s="114"/>
      <c r="Q246" s="114"/>
      <c r="R246" s="114"/>
      <c r="S246" s="114"/>
      <c r="T246" s="114"/>
      <c r="U246" s="114"/>
      <c r="V246" s="114"/>
      <c r="W246" s="114"/>
      <c r="X246" s="114"/>
      <c r="Y246" s="114"/>
      <c r="Z246" s="114"/>
    </row>
    <row r="247">
      <c r="A247" s="114"/>
      <c r="B247" s="114"/>
      <c r="C247" s="114"/>
      <c r="D247" s="114"/>
      <c r="E247" s="114"/>
      <c r="F247" s="114"/>
      <c r="G247" s="114"/>
      <c r="H247" s="114"/>
      <c r="I247" s="114"/>
      <c r="J247" s="114"/>
      <c r="K247" s="114"/>
      <c r="L247" s="114"/>
      <c r="M247" s="114"/>
      <c r="N247" s="114"/>
      <c r="O247" s="114"/>
      <c r="P247" s="114"/>
      <c r="Q247" s="114"/>
      <c r="R247" s="114"/>
      <c r="S247" s="114"/>
      <c r="T247" s="114"/>
      <c r="U247" s="114"/>
      <c r="V247" s="114"/>
      <c r="W247" s="114"/>
      <c r="X247" s="114"/>
      <c r="Y247" s="114"/>
      <c r="Z247" s="114"/>
    </row>
    <row r="248">
      <c r="A248" s="114"/>
      <c r="B248" s="114"/>
      <c r="C248" s="114"/>
      <c r="D248" s="114"/>
      <c r="E248" s="114"/>
      <c r="F248" s="114"/>
      <c r="G248" s="114"/>
      <c r="H248" s="114"/>
      <c r="I248" s="114"/>
      <c r="J248" s="114"/>
      <c r="K248" s="114"/>
      <c r="L248" s="114"/>
      <c r="M248" s="114"/>
      <c r="N248" s="114"/>
      <c r="O248" s="114"/>
      <c r="P248" s="114"/>
      <c r="Q248" s="114"/>
      <c r="R248" s="114"/>
      <c r="S248" s="114"/>
      <c r="T248" s="114"/>
      <c r="U248" s="114"/>
      <c r="V248" s="114"/>
      <c r="W248" s="114"/>
      <c r="X248" s="114"/>
      <c r="Y248" s="114"/>
      <c r="Z248" s="114"/>
    </row>
    <row r="249">
      <c r="A249" s="114"/>
      <c r="B249" s="114"/>
      <c r="C249" s="114"/>
      <c r="D249" s="114"/>
      <c r="E249" s="114"/>
      <c r="F249" s="114"/>
      <c r="G249" s="114"/>
      <c r="H249" s="114"/>
      <c r="I249" s="114"/>
      <c r="J249" s="114"/>
      <c r="K249" s="114"/>
      <c r="L249" s="114"/>
      <c r="M249" s="114"/>
      <c r="N249" s="114"/>
      <c r="O249" s="114"/>
      <c r="P249" s="114"/>
      <c r="Q249" s="114"/>
      <c r="R249" s="114"/>
      <c r="S249" s="114"/>
      <c r="T249" s="114"/>
      <c r="U249" s="114"/>
      <c r="V249" s="114"/>
      <c r="W249" s="114"/>
      <c r="X249" s="114"/>
      <c r="Y249" s="114"/>
      <c r="Z249" s="114"/>
    </row>
    <row r="250">
      <c r="A250" s="114"/>
      <c r="B250" s="114"/>
      <c r="C250" s="114"/>
      <c r="D250" s="114"/>
      <c r="E250" s="114"/>
      <c r="F250" s="114"/>
      <c r="G250" s="114"/>
      <c r="H250" s="114"/>
      <c r="I250" s="114"/>
      <c r="J250" s="114"/>
      <c r="K250" s="114"/>
      <c r="L250" s="114"/>
      <c r="M250" s="114"/>
      <c r="N250" s="114"/>
      <c r="O250" s="114"/>
      <c r="P250" s="114"/>
      <c r="Q250" s="114"/>
      <c r="R250" s="114"/>
      <c r="S250" s="114"/>
      <c r="T250" s="114"/>
      <c r="U250" s="114"/>
      <c r="V250" s="114"/>
      <c r="W250" s="114"/>
      <c r="X250" s="114"/>
      <c r="Y250" s="114"/>
      <c r="Z250" s="114"/>
    </row>
    <row r="251">
      <c r="A251" s="114"/>
      <c r="B251" s="114"/>
      <c r="C251" s="114"/>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c r="Z251" s="114"/>
    </row>
    <row r="252">
      <c r="A252" s="114"/>
      <c r="B252" s="114"/>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c r="Z252" s="114"/>
    </row>
    <row r="253">
      <c r="A253" s="114"/>
      <c r="B253" s="114"/>
      <c r="C253" s="114"/>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c r="Z253" s="114"/>
    </row>
    <row r="254">
      <c r="A254" s="114"/>
      <c r="B254" s="114"/>
      <c r="C254" s="114"/>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c r="Z254" s="114"/>
    </row>
    <row r="255">
      <c r="A255" s="114"/>
      <c r="B255" s="114"/>
      <c r="C255" s="114"/>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c r="Z255" s="114"/>
    </row>
    <row r="256">
      <c r="A256" s="114"/>
      <c r="B256" s="114"/>
      <c r="C256" s="114"/>
      <c r="D256" s="114"/>
      <c r="E256" s="114"/>
      <c r="F256" s="114"/>
      <c r="G256" s="114"/>
      <c r="H256" s="114"/>
      <c r="I256" s="114"/>
      <c r="J256" s="114"/>
      <c r="K256" s="114"/>
      <c r="L256" s="114"/>
      <c r="M256" s="114"/>
      <c r="N256" s="114"/>
      <c r="O256" s="114"/>
      <c r="P256" s="114"/>
      <c r="Q256" s="114"/>
      <c r="R256" s="114"/>
      <c r="S256" s="114"/>
      <c r="T256" s="114"/>
      <c r="U256" s="114"/>
      <c r="V256" s="114"/>
      <c r="W256" s="114"/>
      <c r="X256" s="114"/>
      <c r="Y256" s="114"/>
      <c r="Z256" s="114"/>
    </row>
    <row r="257">
      <c r="A257" s="114"/>
      <c r="B257" s="114"/>
      <c r="C257" s="114"/>
      <c r="D257" s="114"/>
      <c r="E257" s="114"/>
      <c r="F257" s="114"/>
      <c r="G257" s="114"/>
      <c r="H257" s="114"/>
      <c r="I257" s="114"/>
      <c r="J257" s="114"/>
      <c r="K257" s="114"/>
      <c r="L257" s="114"/>
      <c r="M257" s="114"/>
      <c r="N257" s="114"/>
      <c r="O257" s="114"/>
      <c r="P257" s="114"/>
      <c r="Q257" s="114"/>
      <c r="R257" s="114"/>
      <c r="S257" s="114"/>
      <c r="T257" s="114"/>
      <c r="U257" s="114"/>
      <c r="V257" s="114"/>
      <c r="W257" s="114"/>
      <c r="X257" s="114"/>
      <c r="Y257" s="114"/>
      <c r="Z257" s="114"/>
    </row>
    <row r="258">
      <c r="A258" s="114"/>
      <c r="B258" s="114"/>
      <c r="C258" s="114"/>
      <c r="D258" s="114"/>
      <c r="E258" s="114"/>
      <c r="F258" s="114"/>
      <c r="G258" s="114"/>
      <c r="H258" s="114"/>
      <c r="I258" s="114"/>
      <c r="J258" s="114"/>
      <c r="K258" s="114"/>
      <c r="L258" s="114"/>
      <c r="M258" s="114"/>
      <c r="N258" s="114"/>
      <c r="O258" s="114"/>
      <c r="P258" s="114"/>
      <c r="Q258" s="114"/>
      <c r="R258" s="114"/>
      <c r="S258" s="114"/>
      <c r="T258" s="114"/>
      <c r="U258" s="114"/>
      <c r="V258" s="114"/>
      <c r="W258" s="114"/>
      <c r="X258" s="114"/>
      <c r="Y258" s="114"/>
      <c r="Z258" s="114"/>
    </row>
    <row r="259">
      <c r="A259" s="114"/>
      <c r="B259" s="114"/>
      <c r="C259" s="114"/>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c r="Z259" s="114"/>
    </row>
    <row r="260">
      <c r="A260" s="114"/>
      <c r="B260" s="114"/>
      <c r="C260" s="114"/>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c r="Z260" s="114"/>
    </row>
    <row r="261">
      <c r="A261" s="114"/>
      <c r="B261" s="114"/>
      <c r="C261" s="114"/>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c r="Z261" s="114"/>
    </row>
    <row r="262">
      <c r="A262" s="114"/>
      <c r="B262" s="114"/>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4"/>
      <c r="Z262" s="114"/>
    </row>
    <row r="263">
      <c r="A263" s="114"/>
      <c r="B263" s="114"/>
      <c r="C263" s="114"/>
      <c r="D263" s="114"/>
      <c r="E263" s="114"/>
      <c r="F263" s="114"/>
      <c r="G263" s="114"/>
      <c r="H263" s="114"/>
      <c r="I263" s="114"/>
      <c r="J263" s="114"/>
      <c r="K263" s="114"/>
      <c r="L263" s="114"/>
      <c r="M263" s="114"/>
      <c r="N263" s="114"/>
      <c r="O263" s="114"/>
      <c r="P263" s="114"/>
      <c r="Q263" s="114"/>
      <c r="R263" s="114"/>
      <c r="S263" s="114"/>
      <c r="T263" s="114"/>
      <c r="U263" s="114"/>
      <c r="V263" s="114"/>
      <c r="W263" s="114"/>
      <c r="X263" s="114"/>
      <c r="Y263" s="114"/>
      <c r="Z263" s="114"/>
    </row>
    <row r="264">
      <c r="A264" s="114"/>
      <c r="B264" s="114"/>
      <c r="C264" s="114"/>
      <c r="D264" s="114"/>
      <c r="E264" s="114"/>
      <c r="F264" s="114"/>
      <c r="G264" s="114"/>
      <c r="H264" s="114"/>
      <c r="I264" s="114"/>
      <c r="J264" s="114"/>
      <c r="K264" s="114"/>
      <c r="L264" s="114"/>
      <c r="M264" s="114"/>
      <c r="N264" s="114"/>
      <c r="O264" s="114"/>
      <c r="P264" s="114"/>
      <c r="Q264" s="114"/>
      <c r="R264" s="114"/>
      <c r="S264" s="114"/>
      <c r="T264" s="114"/>
      <c r="U264" s="114"/>
      <c r="V264" s="114"/>
      <c r="W264" s="114"/>
      <c r="X264" s="114"/>
      <c r="Y264" s="114"/>
      <c r="Z264" s="114"/>
    </row>
    <row r="265">
      <c r="A265" s="114"/>
      <c r="B265" s="114"/>
      <c r="C265" s="114"/>
      <c r="D265" s="114"/>
      <c r="E265" s="114"/>
      <c r="F265" s="114"/>
      <c r="G265" s="114"/>
      <c r="H265" s="114"/>
      <c r="I265" s="114"/>
      <c r="J265" s="114"/>
      <c r="K265" s="114"/>
      <c r="L265" s="114"/>
      <c r="M265" s="114"/>
      <c r="N265" s="114"/>
      <c r="O265" s="114"/>
      <c r="P265" s="114"/>
      <c r="Q265" s="114"/>
      <c r="R265" s="114"/>
      <c r="S265" s="114"/>
      <c r="T265" s="114"/>
      <c r="U265" s="114"/>
      <c r="V265" s="114"/>
      <c r="W265" s="114"/>
      <c r="X265" s="114"/>
      <c r="Y265" s="114"/>
      <c r="Z265" s="114"/>
    </row>
    <row r="266">
      <c r="A266" s="114"/>
      <c r="B266" s="114"/>
      <c r="C266" s="114"/>
      <c r="D266" s="114"/>
      <c r="E266" s="114"/>
      <c r="F266" s="114"/>
      <c r="G266" s="114"/>
      <c r="H266" s="114"/>
      <c r="I266" s="114"/>
      <c r="J266" s="114"/>
      <c r="K266" s="114"/>
      <c r="L266" s="114"/>
      <c r="M266" s="114"/>
      <c r="N266" s="114"/>
      <c r="O266" s="114"/>
      <c r="P266" s="114"/>
      <c r="Q266" s="114"/>
      <c r="R266" s="114"/>
      <c r="S266" s="114"/>
      <c r="T266" s="114"/>
      <c r="U266" s="114"/>
      <c r="V266" s="114"/>
      <c r="W266" s="114"/>
      <c r="X266" s="114"/>
      <c r="Y266" s="114"/>
      <c r="Z266" s="114"/>
    </row>
    <row r="267">
      <c r="A267" s="114"/>
      <c r="B267" s="114"/>
      <c r="C267" s="114"/>
      <c r="D267" s="114"/>
      <c r="E267" s="114"/>
      <c r="F267" s="114"/>
      <c r="G267" s="114"/>
      <c r="H267" s="114"/>
      <c r="I267" s="114"/>
      <c r="J267" s="114"/>
      <c r="K267" s="114"/>
      <c r="L267" s="114"/>
      <c r="M267" s="114"/>
      <c r="N267" s="114"/>
      <c r="O267" s="114"/>
      <c r="P267" s="114"/>
      <c r="Q267" s="114"/>
      <c r="R267" s="114"/>
      <c r="S267" s="114"/>
      <c r="T267" s="114"/>
      <c r="U267" s="114"/>
      <c r="V267" s="114"/>
      <c r="W267" s="114"/>
      <c r="X267" s="114"/>
      <c r="Y267" s="114"/>
      <c r="Z267" s="114"/>
    </row>
    <row r="268">
      <c r="A268" s="114"/>
      <c r="B268" s="114"/>
      <c r="C268" s="114"/>
      <c r="D268" s="114"/>
      <c r="E268" s="114"/>
      <c r="F268" s="114"/>
      <c r="G268" s="114"/>
      <c r="H268" s="114"/>
      <c r="I268" s="114"/>
      <c r="J268" s="114"/>
      <c r="K268" s="114"/>
      <c r="L268" s="114"/>
      <c r="M268" s="114"/>
      <c r="N268" s="114"/>
      <c r="O268" s="114"/>
      <c r="P268" s="114"/>
      <c r="Q268" s="114"/>
      <c r="R268" s="114"/>
      <c r="S268" s="114"/>
      <c r="T268" s="114"/>
      <c r="U268" s="114"/>
      <c r="V268" s="114"/>
      <c r="W268" s="114"/>
      <c r="X268" s="114"/>
      <c r="Y268" s="114"/>
      <c r="Z268" s="114"/>
    </row>
    <row r="269">
      <c r="A269" s="114"/>
      <c r="B269" s="114"/>
      <c r="C269" s="114"/>
      <c r="D269" s="114"/>
      <c r="E269" s="114"/>
      <c r="F269" s="114"/>
      <c r="G269" s="114"/>
      <c r="H269" s="114"/>
      <c r="I269" s="114"/>
      <c r="J269" s="114"/>
      <c r="K269" s="114"/>
      <c r="L269" s="114"/>
      <c r="M269" s="114"/>
      <c r="N269" s="114"/>
      <c r="O269" s="114"/>
      <c r="P269" s="114"/>
      <c r="Q269" s="114"/>
      <c r="R269" s="114"/>
      <c r="S269" s="114"/>
      <c r="T269" s="114"/>
      <c r="U269" s="114"/>
      <c r="V269" s="114"/>
      <c r="W269" s="114"/>
      <c r="X269" s="114"/>
      <c r="Y269" s="114"/>
      <c r="Z269" s="114"/>
    </row>
    <row r="270">
      <c r="A270" s="114"/>
      <c r="B270" s="114"/>
      <c r="C270" s="114"/>
      <c r="D270" s="114"/>
      <c r="E270" s="114"/>
      <c r="F270" s="114"/>
      <c r="G270" s="114"/>
      <c r="H270" s="114"/>
      <c r="I270" s="114"/>
      <c r="J270" s="114"/>
      <c r="K270" s="114"/>
      <c r="L270" s="114"/>
      <c r="M270" s="114"/>
      <c r="N270" s="114"/>
      <c r="O270" s="114"/>
      <c r="P270" s="114"/>
      <c r="Q270" s="114"/>
      <c r="R270" s="114"/>
      <c r="S270" s="114"/>
      <c r="T270" s="114"/>
      <c r="U270" s="114"/>
      <c r="V270" s="114"/>
      <c r="W270" s="114"/>
      <c r="X270" s="114"/>
      <c r="Y270" s="114"/>
      <c r="Z270" s="114"/>
    </row>
    <row r="271">
      <c r="A271" s="114"/>
      <c r="B271" s="114"/>
      <c r="C271" s="114"/>
      <c r="D271" s="114"/>
      <c r="E271" s="114"/>
      <c r="F271" s="114"/>
      <c r="G271" s="114"/>
      <c r="H271" s="114"/>
      <c r="I271" s="114"/>
      <c r="J271" s="114"/>
      <c r="K271" s="114"/>
      <c r="L271" s="114"/>
      <c r="M271" s="114"/>
      <c r="N271" s="114"/>
      <c r="O271" s="114"/>
      <c r="P271" s="114"/>
      <c r="Q271" s="114"/>
      <c r="R271" s="114"/>
      <c r="S271" s="114"/>
      <c r="T271" s="114"/>
      <c r="U271" s="114"/>
      <c r="V271" s="114"/>
      <c r="W271" s="114"/>
      <c r="X271" s="114"/>
      <c r="Y271" s="114"/>
      <c r="Z271" s="114"/>
    </row>
    <row r="272">
      <c r="A272" s="114"/>
      <c r="B272" s="114"/>
      <c r="C272" s="114"/>
      <c r="D272" s="114"/>
      <c r="E272" s="114"/>
      <c r="F272" s="114"/>
      <c r="G272" s="114"/>
      <c r="H272" s="114"/>
      <c r="I272" s="114"/>
      <c r="J272" s="114"/>
      <c r="K272" s="114"/>
      <c r="L272" s="114"/>
      <c r="M272" s="114"/>
      <c r="N272" s="114"/>
      <c r="O272" s="114"/>
      <c r="P272" s="114"/>
      <c r="Q272" s="114"/>
      <c r="R272" s="114"/>
      <c r="S272" s="114"/>
      <c r="T272" s="114"/>
      <c r="U272" s="114"/>
      <c r="V272" s="114"/>
      <c r="W272" s="114"/>
      <c r="X272" s="114"/>
      <c r="Y272" s="114"/>
      <c r="Z272" s="114"/>
    </row>
    <row r="273">
      <c r="A273" s="114"/>
      <c r="B273" s="114"/>
      <c r="C273" s="114"/>
      <c r="D273" s="114"/>
      <c r="E273" s="114"/>
      <c r="F273" s="114"/>
      <c r="G273" s="114"/>
      <c r="H273" s="114"/>
      <c r="I273" s="114"/>
      <c r="J273" s="114"/>
      <c r="K273" s="114"/>
      <c r="L273" s="114"/>
      <c r="M273" s="114"/>
      <c r="N273" s="114"/>
      <c r="O273" s="114"/>
      <c r="P273" s="114"/>
      <c r="Q273" s="114"/>
      <c r="R273" s="114"/>
      <c r="S273" s="114"/>
      <c r="T273" s="114"/>
      <c r="U273" s="114"/>
      <c r="V273" s="114"/>
      <c r="W273" s="114"/>
      <c r="X273" s="114"/>
      <c r="Y273" s="114"/>
      <c r="Z273" s="114"/>
    </row>
    <row r="274">
      <c r="A274" s="114"/>
      <c r="B274" s="114"/>
      <c r="C274" s="114"/>
      <c r="D274" s="114"/>
      <c r="E274" s="114"/>
      <c r="F274" s="114"/>
      <c r="G274" s="114"/>
      <c r="H274" s="114"/>
      <c r="I274" s="114"/>
      <c r="J274" s="114"/>
      <c r="K274" s="114"/>
      <c r="L274" s="114"/>
      <c r="M274" s="114"/>
      <c r="N274" s="114"/>
      <c r="O274" s="114"/>
      <c r="P274" s="114"/>
      <c r="Q274" s="114"/>
      <c r="R274" s="114"/>
      <c r="S274" s="114"/>
      <c r="T274" s="114"/>
      <c r="U274" s="114"/>
      <c r="V274" s="114"/>
      <c r="W274" s="114"/>
      <c r="X274" s="114"/>
      <c r="Y274" s="114"/>
      <c r="Z274" s="114"/>
    </row>
    <row r="275">
      <c r="A275" s="114"/>
      <c r="B275" s="114"/>
      <c r="C275" s="114"/>
      <c r="D275" s="114"/>
      <c r="E275" s="114"/>
      <c r="F275" s="114"/>
      <c r="G275" s="114"/>
      <c r="H275" s="114"/>
      <c r="I275" s="114"/>
      <c r="J275" s="114"/>
      <c r="K275" s="114"/>
      <c r="L275" s="114"/>
      <c r="M275" s="114"/>
      <c r="N275" s="114"/>
      <c r="O275" s="114"/>
      <c r="P275" s="114"/>
      <c r="Q275" s="114"/>
      <c r="R275" s="114"/>
      <c r="S275" s="114"/>
      <c r="T275" s="114"/>
      <c r="U275" s="114"/>
      <c r="V275" s="114"/>
      <c r="W275" s="114"/>
      <c r="X275" s="114"/>
      <c r="Y275" s="114"/>
      <c r="Z275" s="114"/>
    </row>
    <row r="276">
      <c r="A276" s="114"/>
      <c r="B276" s="114"/>
      <c r="C276" s="114"/>
      <c r="D276" s="114"/>
      <c r="E276" s="114"/>
      <c r="F276" s="114"/>
      <c r="G276" s="114"/>
      <c r="H276" s="114"/>
      <c r="I276" s="114"/>
      <c r="J276" s="114"/>
      <c r="K276" s="114"/>
      <c r="L276" s="114"/>
      <c r="M276" s="114"/>
      <c r="N276" s="114"/>
      <c r="O276" s="114"/>
      <c r="P276" s="114"/>
      <c r="Q276" s="114"/>
      <c r="R276" s="114"/>
      <c r="S276" s="114"/>
      <c r="T276" s="114"/>
      <c r="U276" s="114"/>
      <c r="V276" s="114"/>
      <c r="W276" s="114"/>
      <c r="X276" s="114"/>
      <c r="Y276" s="114"/>
      <c r="Z276" s="114"/>
    </row>
    <row r="277">
      <c r="A277" s="114"/>
      <c r="B277" s="114"/>
      <c r="C277" s="114"/>
      <c r="D277" s="114"/>
      <c r="E277" s="114"/>
      <c r="F277" s="114"/>
      <c r="G277" s="114"/>
      <c r="H277" s="114"/>
      <c r="I277" s="114"/>
      <c r="J277" s="114"/>
      <c r="K277" s="114"/>
      <c r="L277" s="114"/>
      <c r="M277" s="114"/>
      <c r="N277" s="114"/>
      <c r="O277" s="114"/>
      <c r="P277" s="114"/>
      <c r="Q277" s="114"/>
      <c r="R277" s="114"/>
      <c r="S277" s="114"/>
      <c r="T277" s="114"/>
      <c r="U277" s="114"/>
      <c r="V277" s="114"/>
      <c r="W277" s="114"/>
      <c r="X277" s="114"/>
      <c r="Y277" s="114"/>
      <c r="Z277" s="114"/>
    </row>
    <row r="278">
      <c r="A278" s="114"/>
      <c r="B278" s="114"/>
      <c r="C278" s="114"/>
      <c r="D278" s="114"/>
      <c r="E278" s="114"/>
      <c r="F278" s="114"/>
      <c r="G278" s="114"/>
      <c r="H278" s="114"/>
      <c r="I278" s="114"/>
      <c r="J278" s="114"/>
      <c r="K278" s="114"/>
      <c r="L278" s="114"/>
      <c r="M278" s="114"/>
      <c r="N278" s="114"/>
      <c r="O278" s="114"/>
      <c r="P278" s="114"/>
      <c r="Q278" s="114"/>
      <c r="R278" s="114"/>
      <c r="S278" s="114"/>
      <c r="T278" s="114"/>
      <c r="U278" s="114"/>
      <c r="V278" s="114"/>
      <c r="W278" s="114"/>
      <c r="X278" s="114"/>
      <c r="Y278" s="114"/>
      <c r="Z278" s="114"/>
    </row>
    <row r="279">
      <c r="A279" s="114"/>
      <c r="B279" s="114"/>
      <c r="C279" s="114"/>
      <c r="D279" s="114"/>
      <c r="E279" s="114"/>
      <c r="F279" s="114"/>
      <c r="G279" s="114"/>
      <c r="H279" s="114"/>
      <c r="I279" s="114"/>
      <c r="J279" s="114"/>
      <c r="K279" s="114"/>
      <c r="L279" s="114"/>
      <c r="M279" s="114"/>
      <c r="N279" s="114"/>
      <c r="O279" s="114"/>
      <c r="P279" s="114"/>
      <c r="Q279" s="114"/>
      <c r="R279" s="114"/>
      <c r="S279" s="114"/>
      <c r="T279" s="114"/>
      <c r="U279" s="114"/>
      <c r="V279" s="114"/>
      <c r="W279" s="114"/>
      <c r="X279" s="114"/>
      <c r="Y279" s="114"/>
      <c r="Z279" s="114"/>
    </row>
    <row r="280">
      <c r="A280" s="114"/>
      <c r="B280" s="114"/>
      <c r="C280" s="114"/>
      <c r="D280" s="114"/>
      <c r="E280" s="114"/>
      <c r="F280" s="114"/>
      <c r="G280" s="114"/>
      <c r="H280" s="114"/>
      <c r="I280" s="114"/>
      <c r="J280" s="114"/>
      <c r="K280" s="114"/>
      <c r="L280" s="114"/>
      <c r="M280" s="114"/>
      <c r="N280" s="114"/>
      <c r="O280" s="114"/>
      <c r="P280" s="114"/>
      <c r="Q280" s="114"/>
      <c r="R280" s="114"/>
      <c r="S280" s="114"/>
      <c r="T280" s="114"/>
      <c r="U280" s="114"/>
      <c r="V280" s="114"/>
      <c r="W280" s="114"/>
      <c r="X280" s="114"/>
      <c r="Y280" s="114"/>
      <c r="Z280" s="114"/>
    </row>
    <row r="281">
      <c r="A281" s="114"/>
      <c r="B281" s="114"/>
      <c r="C281" s="114"/>
      <c r="D281" s="114"/>
      <c r="E281" s="114"/>
      <c r="F281" s="114"/>
      <c r="G281" s="114"/>
      <c r="H281" s="114"/>
      <c r="I281" s="114"/>
      <c r="J281" s="114"/>
      <c r="K281" s="114"/>
      <c r="L281" s="114"/>
      <c r="M281" s="114"/>
      <c r="N281" s="114"/>
      <c r="O281" s="114"/>
      <c r="P281" s="114"/>
      <c r="Q281" s="114"/>
      <c r="R281" s="114"/>
      <c r="S281" s="114"/>
      <c r="T281" s="114"/>
      <c r="U281" s="114"/>
      <c r="V281" s="114"/>
      <c r="W281" s="114"/>
      <c r="X281" s="114"/>
      <c r="Y281" s="114"/>
      <c r="Z281" s="114"/>
    </row>
    <row r="282">
      <c r="A282" s="114"/>
      <c r="B282" s="114"/>
      <c r="C282" s="114"/>
      <c r="D282" s="114"/>
      <c r="E282" s="114"/>
      <c r="F282" s="114"/>
      <c r="G282" s="114"/>
      <c r="H282" s="114"/>
      <c r="I282" s="114"/>
      <c r="J282" s="114"/>
      <c r="K282" s="114"/>
      <c r="L282" s="114"/>
      <c r="M282" s="114"/>
      <c r="N282" s="114"/>
      <c r="O282" s="114"/>
      <c r="P282" s="114"/>
      <c r="Q282" s="114"/>
      <c r="R282" s="114"/>
      <c r="S282" s="114"/>
      <c r="T282" s="114"/>
      <c r="U282" s="114"/>
      <c r="V282" s="114"/>
      <c r="W282" s="114"/>
      <c r="X282" s="114"/>
      <c r="Y282" s="114"/>
      <c r="Z282" s="114"/>
    </row>
    <row r="283">
      <c r="A283" s="114"/>
      <c r="B283" s="114"/>
      <c r="C283" s="114"/>
      <c r="D283" s="114"/>
      <c r="E283" s="114"/>
      <c r="F283" s="114"/>
      <c r="G283" s="114"/>
      <c r="H283" s="114"/>
      <c r="I283" s="114"/>
      <c r="J283" s="114"/>
      <c r="K283" s="114"/>
      <c r="L283" s="114"/>
      <c r="M283" s="114"/>
      <c r="N283" s="114"/>
      <c r="O283" s="114"/>
      <c r="P283" s="114"/>
      <c r="Q283" s="114"/>
      <c r="R283" s="114"/>
      <c r="S283" s="114"/>
      <c r="T283" s="114"/>
      <c r="U283" s="114"/>
      <c r="V283" s="114"/>
      <c r="W283" s="114"/>
      <c r="X283" s="114"/>
      <c r="Y283" s="114"/>
      <c r="Z283" s="114"/>
    </row>
    <row r="284">
      <c r="A284" s="114"/>
      <c r="B284" s="114"/>
      <c r="C284" s="114"/>
      <c r="D284" s="114"/>
      <c r="E284" s="114"/>
      <c r="F284" s="114"/>
      <c r="G284" s="114"/>
      <c r="H284" s="114"/>
      <c r="I284" s="114"/>
      <c r="J284" s="114"/>
      <c r="K284" s="114"/>
      <c r="L284" s="114"/>
      <c r="M284" s="114"/>
      <c r="N284" s="114"/>
      <c r="O284" s="114"/>
      <c r="P284" s="114"/>
      <c r="Q284" s="114"/>
      <c r="R284" s="114"/>
      <c r="S284" s="114"/>
      <c r="T284" s="114"/>
      <c r="U284" s="114"/>
      <c r="V284" s="114"/>
      <c r="W284" s="114"/>
      <c r="X284" s="114"/>
      <c r="Y284" s="114"/>
      <c r="Z284" s="114"/>
    </row>
    <row r="285">
      <c r="A285" s="114"/>
      <c r="B285" s="114"/>
      <c r="C285" s="114"/>
      <c r="D285" s="114"/>
      <c r="E285" s="114"/>
      <c r="F285" s="114"/>
      <c r="G285" s="114"/>
      <c r="H285" s="114"/>
      <c r="I285" s="114"/>
      <c r="J285" s="114"/>
      <c r="K285" s="114"/>
      <c r="L285" s="114"/>
      <c r="M285" s="114"/>
      <c r="N285" s="114"/>
      <c r="O285" s="114"/>
      <c r="P285" s="114"/>
      <c r="Q285" s="114"/>
      <c r="R285" s="114"/>
      <c r="S285" s="114"/>
      <c r="T285" s="114"/>
      <c r="U285" s="114"/>
      <c r="V285" s="114"/>
      <c r="W285" s="114"/>
      <c r="X285" s="114"/>
      <c r="Y285" s="114"/>
      <c r="Z285" s="114"/>
    </row>
    <row r="286">
      <c r="A286" s="114"/>
      <c r="B286" s="114"/>
      <c r="C286" s="114"/>
      <c r="D286" s="114"/>
      <c r="E286" s="114"/>
      <c r="F286" s="114"/>
      <c r="G286" s="114"/>
      <c r="H286" s="114"/>
      <c r="I286" s="114"/>
      <c r="J286" s="114"/>
      <c r="K286" s="114"/>
      <c r="L286" s="114"/>
      <c r="M286" s="114"/>
      <c r="N286" s="114"/>
      <c r="O286" s="114"/>
      <c r="P286" s="114"/>
      <c r="Q286" s="114"/>
      <c r="R286" s="114"/>
      <c r="S286" s="114"/>
      <c r="T286" s="114"/>
      <c r="U286" s="114"/>
      <c r="V286" s="114"/>
      <c r="W286" s="114"/>
      <c r="X286" s="114"/>
      <c r="Y286" s="114"/>
      <c r="Z286" s="114"/>
    </row>
    <row r="287">
      <c r="A287" s="114"/>
      <c r="B287" s="114"/>
      <c r="C287" s="114"/>
      <c r="D287" s="114"/>
      <c r="E287" s="114"/>
      <c r="F287" s="114"/>
      <c r="G287" s="114"/>
      <c r="H287" s="114"/>
      <c r="I287" s="114"/>
      <c r="J287" s="114"/>
      <c r="K287" s="114"/>
      <c r="L287" s="114"/>
      <c r="M287" s="114"/>
      <c r="N287" s="114"/>
      <c r="O287" s="114"/>
      <c r="P287" s="114"/>
      <c r="Q287" s="114"/>
      <c r="R287" s="114"/>
      <c r="S287" s="114"/>
      <c r="T287" s="114"/>
      <c r="U287" s="114"/>
      <c r="V287" s="114"/>
      <c r="W287" s="114"/>
      <c r="X287" s="114"/>
      <c r="Y287" s="114"/>
      <c r="Z287" s="114"/>
    </row>
    <row r="288">
      <c r="A288" s="114"/>
      <c r="B288" s="114"/>
      <c r="C288" s="114"/>
      <c r="D288" s="114"/>
      <c r="E288" s="114"/>
      <c r="F288" s="114"/>
      <c r="G288" s="114"/>
      <c r="H288" s="114"/>
      <c r="I288" s="114"/>
      <c r="J288" s="114"/>
      <c r="K288" s="114"/>
      <c r="L288" s="114"/>
      <c r="M288" s="114"/>
      <c r="N288" s="114"/>
      <c r="O288" s="114"/>
      <c r="P288" s="114"/>
      <c r="Q288" s="114"/>
      <c r="R288" s="114"/>
      <c r="S288" s="114"/>
      <c r="T288" s="114"/>
      <c r="U288" s="114"/>
      <c r="V288" s="114"/>
      <c r="W288" s="114"/>
      <c r="X288" s="114"/>
      <c r="Y288" s="114"/>
      <c r="Z288" s="114"/>
    </row>
    <row r="289">
      <c r="A289" s="114"/>
      <c r="B289" s="114"/>
      <c r="C289" s="114"/>
      <c r="D289" s="114"/>
      <c r="E289" s="114"/>
      <c r="F289" s="114"/>
      <c r="G289" s="114"/>
      <c r="H289" s="114"/>
      <c r="I289" s="114"/>
      <c r="J289" s="114"/>
      <c r="K289" s="114"/>
      <c r="L289" s="114"/>
      <c r="M289" s="114"/>
      <c r="N289" s="114"/>
      <c r="O289" s="114"/>
      <c r="P289" s="114"/>
      <c r="Q289" s="114"/>
      <c r="R289" s="114"/>
      <c r="S289" s="114"/>
      <c r="T289" s="114"/>
      <c r="U289" s="114"/>
      <c r="V289" s="114"/>
      <c r="W289" s="114"/>
      <c r="X289" s="114"/>
      <c r="Y289" s="114"/>
      <c r="Z289" s="114"/>
    </row>
    <row r="290">
      <c r="A290" s="114"/>
      <c r="B290" s="114"/>
      <c r="C290" s="114"/>
      <c r="D290" s="114"/>
      <c r="E290" s="114"/>
      <c r="F290" s="114"/>
      <c r="G290" s="114"/>
      <c r="H290" s="114"/>
      <c r="I290" s="114"/>
      <c r="J290" s="114"/>
      <c r="K290" s="114"/>
      <c r="L290" s="114"/>
      <c r="M290" s="114"/>
      <c r="N290" s="114"/>
      <c r="O290" s="114"/>
      <c r="P290" s="114"/>
      <c r="Q290" s="114"/>
      <c r="R290" s="114"/>
      <c r="S290" s="114"/>
      <c r="T290" s="114"/>
      <c r="U290" s="114"/>
      <c r="V290" s="114"/>
      <c r="W290" s="114"/>
      <c r="X290" s="114"/>
      <c r="Y290" s="114"/>
      <c r="Z290" s="114"/>
    </row>
    <row r="291">
      <c r="A291" s="114"/>
      <c r="B291" s="114"/>
      <c r="C291" s="114"/>
      <c r="D291" s="114"/>
      <c r="E291" s="114"/>
      <c r="F291" s="114"/>
      <c r="G291" s="114"/>
      <c r="H291" s="114"/>
      <c r="I291" s="114"/>
      <c r="J291" s="114"/>
      <c r="K291" s="114"/>
      <c r="L291" s="114"/>
      <c r="M291" s="114"/>
      <c r="N291" s="114"/>
      <c r="O291" s="114"/>
      <c r="P291" s="114"/>
      <c r="Q291" s="114"/>
      <c r="R291" s="114"/>
      <c r="S291" s="114"/>
      <c r="T291" s="114"/>
      <c r="U291" s="114"/>
      <c r="V291" s="114"/>
      <c r="W291" s="114"/>
      <c r="X291" s="114"/>
      <c r="Y291" s="114"/>
      <c r="Z291" s="114"/>
    </row>
    <row r="292">
      <c r="A292" s="114"/>
      <c r="B292" s="114"/>
      <c r="C292" s="114"/>
      <c r="D292" s="114"/>
      <c r="E292" s="114"/>
      <c r="F292" s="114"/>
      <c r="G292" s="114"/>
      <c r="H292" s="114"/>
      <c r="I292" s="114"/>
      <c r="J292" s="114"/>
      <c r="K292" s="114"/>
      <c r="L292" s="114"/>
      <c r="M292" s="114"/>
      <c r="N292" s="114"/>
      <c r="O292" s="114"/>
      <c r="P292" s="114"/>
      <c r="Q292" s="114"/>
      <c r="R292" s="114"/>
      <c r="S292" s="114"/>
      <c r="T292" s="114"/>
      <c r="U292" s="114"/>
      <c r="V292" s="114"/>
      <c r="W292" s="114"/>
      <c r="X292" s="114"/>
      <c r="Y292" s="114"/>
      <c r="Z292" s="114"/>
    </row>
    <row r="293">
      <c r="A293" s="114"/>
      <c r="B293" s="114"/>
      <c r="C293" s="114"/>
      <c r="D293" s="114"/>
      <c r="E293" s="114"/>
      <c r="F293" s="114"/>
      <c r="G293" s="114"/>
      <c r="H293" s="114"/>
      <c r="I293" s="114"/>
      <c r="J293" s="114"/>
      <c r="K293" s="114"/>
      <c r="L293" s="114"/>
      <c r="M293" s="114"/>
      <c r="N293" s="114"/>
      <c r="O293" s="114"/>
      <c r="P293" s="114"/>
      <c r="Q293" s="114"/>
      <c r="R293" s="114"/>
      <c r="S293" s="114"/>
      <c r="T293" s="114"/>
      <c r="U293" s="114"/>
      <c r="V293" s="114"/>
      <c r="W293" s="114"/>
      <c r="X293" s="114"/>
      <c r="Y293" s="114"/>
      <c r="Z293" s="114"/>
    </row>
    <row r="294">
      <c r="A294" s="114"/>
      <c r="B294" s="114"/>
      <c r="C294" s="114"/>
      <c r="D294" s="114"/>
      <c r="E294" s="114"/>
      <c r="F294" s="114"/>
      <c r="G294" s="114"/>
      <c r="H294" s="114"/>
      <c r="I294" s="114"/>
      <c r="J294" s="114"/>
      <c r="K294" s="114"/>
      <c r="L294" s="114"/>
      <c r="M294" s="114"/>
      <c r="N294" s="114"/>
      <c r="O294" s="114"/>
      <c r="P294" s="114"/>
      <c r="Q294" s="114"/>
      <c r="R294" s="114"/>
      <c r="S294" s="114"/>
      <c r="T294" s="114"/>
      <c r="U294" s="114"/>
      <c r="V294" s="114"/>
      <c r="W294" s="114"/>
      <c r="X294" s="114"/>
      <c r="Y294" s="114"/>
      <c r="Z294" s="114"/>
    </row>
    <row r="295">
      <c r="A295" s="114"/>
      <c r="B295" s="114"/>
      <c r="C295" s="114"/>
      <c r="D295" s="114"/>
      <c r="E295" s="114"/>
      <c r="F295" s="114"/>
      <c r="G295" s="114"/>
      <c r="H295" s="114"/>
      <c r="I295" s="114"/>
      <c r="J295" s="114"/>
      <c r="K295" s="114"/>
      <c r="L295" s="114"/>
      <c r="M295" s="114"/>
      <c r="N295" s="114"/>
      <c r="O295" s="114"/>
      <c r="P295" s="114"/>
      <c r="Q295" s="114"/>
      <c r="R295" s="114"/>
      <c r="S295" s="114"/>
      <c r="T295" s="114"/>
      <c r="U295" s="114"/>
      <c r="V295" s="114"/>
      <c r="W295" s="114"/>
      <c r="X295" s="114"/>
      <c r="Y295" s="114"/>
      <c r="Z295" s="114"/>
    </row>
    <row r="296">
      <c r="A296" s="114"/>
      <c r="B296" s="114"/>
      <c r="C296" s="114"/>
      <c r="D296" s="114"/>
      <c r="E296" s="114"/>
      <c r="F296" s="114"/>
      <c r="G296" s="114"/>
      <c r="H296" s="114"/>
      <c r="I296" s="114"/>
      <c r="J296" s="114"/>
      <c r="K296" s="114"/>
      <c r="L296" s="114"/>
      <c r="M296" s="114"/>
      <c r="N296" s="114"/>
      <c r="O296" s="114"/>
      <c r="P296" s="114"/>
      <c r="Q296" s="114"/>
      <c r="R296" s="114"/>
      <c r="S296" s="114"/>
      <c r="T296" s="114"/>
      <c r="U296" s="114"/>
      <c r="V296" s="114"/>
      <c r="W296" s="114"/>
      <c r="X296" s="114"/>
      <c r="Y296" s="114"/>
      <c r="Z296" s="114"/>
    </row>
    <row r="297">
      <c r="A297" s="114"/>
      <c r="B297" s="114"/>
      <c r="C297" s="114"/>
      <c r="D297" s="114"/>
      <c r="E297" s="114"/>
      <c r="F297" s="114"/>
      <c r="G297" s="114"/>
      <c r="H297" s="114"/>
      <c r="I297" s="114"/>
      <c r="J297" s="114"/>
      <c r="K297" s="114"/>
      <c r="L297" s="114"/>
      <c r="M297" s="114"/>
      <c r="N297" s="114"/>
      <c r="O297" s="114"/>
      <c r="P297" s="114"/>
      <c r="Q297" s="114"/>
      <c r="R297" s="114"/>
      <c r="S297" s="114"/>
      <c r="T297" s="114"/>
      <c r="U297" s="114"/>
      <c r="V297" s="114"/>
      <c r="W297" s="114"/>
      <c r="X297" s="114"/>
      <c r="Y297" s="114"/>
      <c r="Z297" s="114"/>
    </row>
    <row r="298">
      <c r="A298" s="114"/>
      <c r="B298" s="114"/>
      <c r="C298" s="114"/>
      <c r="D298" s="114"/>
      <c r="E298" s="114"/>
      <c r="F298" s="114"/>
      <c r="G298" s="114"/>
      <c r="H298" s="114"/>
      <c r="I298" s="114"/>
      <c r="J298" s="114"/>
      <c r="K298" s="114"/>
      <c r="L298" s="114"/>
      <c r="M298" s="114"/>
      <c r="N298" s="114"/>
      <c r="O298" s="114"/>
      <c r="P298" s="114"/>
      <c r="Q298" s="114"/>
      <c r="R298" s="114"/>
      <c r="S298" s="114"/>
      <c r="T298" s="114"/>
      <c r="U298" s="114"/>
      <c r="V298" s="114"/>
      <c r="W298" s="114"/>
      <c r="X298" s="114"/>
      <c r="Y298" s="114"/>
      <c r="Z298" s="114"/>
    </row>
    <row r="299">
      <c r="A299" s="114"/>
      <c r="B299" s="114"/>
      <c r="C299" s="114"/>
      <c r="D299" s="114"/>
      <c r="E299" s="114"/>
      <c r="F299" s="114"/>
      <c r="G299" s="114"/>
      <c r="H299" s="114"/>
      <c r="I299" s="114"/>
      <c r="J299" s="114"/>
      <c r="K299" s="114"/>
      <c r="L299" s="114"/>
      <c r="M299" s="114"/>
      <c r="N299" s="114"/>
      <c r="O299" s="114"/>
      <c r="P299" s="114"/>
      <c r="Q299" s="114"/>
      <c r="R299" s="114"/>
      <c r="S299" s="114"/>
      <c r="T299" s="114"/>
      <c r="U299" s="114"/>
      <c r="V299" s="114"/>
      <c r="W299" s="114"/>
      <c r="X299" s="114"/>
      <c r="Y299" s="114"/>
      <c r="Z299" s="114"/>
    </row>
    <row r="300">
      <c r="A300" s="114"/>
      <c r="B300" s="114"/>
      <c r="C300" s="114"/>
      <c r="D300" s="114"/>
      <c r="E300" s="114"/>
      <c r="F300" s="114"/>
      <c r="G300" s="114"/>
      <c r="H300" s="114"/>
      <c r="I300" s="114"/>
      <c r="J300" s="114"/>
      <c r="K300" s="114"/>
      <c r="L300" s="114"/>
      <c r="M300" s="114"/>
      <c r="N300" s="114"/>
      <c r="O300" s="114"/>
      <c r="P300" s="114"/>
      <c r="Q300" s="114"/>
      <c r="R300" s="114"/>
      <c r="S300" s="114"/>
      <c r="T300" s="114"/>
      <c r="U300" s="114"/>
      <c r="V300" s="114"/>
      <c r="W300" s="114"/>
      <c r="X300" s="114"/>
      <c r="Y300" s="114"/>
      <c r="Z300" s="114"/>
    </row>
    <row r="301">
      <c r="A301" s="114"/>
      <c r="B301" s="114"/>
      <c r="C301" s="114"/>
      <c r="D301" s="114"/>
      <c r="E301" s="114"/>
      <c r="F301" s="114"/>
      <c r="G301" s="114"/>
      <c r="H301" s="114"/>
      <c r="I301" s="114"/>
      <c r="J301" s="114"/>
      <c r="K301" s="114"/>
      <c r="L301" s="114"/>
      <c r="M301" s="114"/>
      <c r="N301" s="114"/>
      <c r="O301" s="114"/>
      <c r="P301" s="114"/>
      <c r="Q301" s="114"/>
      <c r="R301" s="114"/>
      <c r="S301" s="114"/>
      <c r="T301" s="114"/>
      <c r="U301" s="114"/>
      <c r="V301" s="114"/>
      <c r="W301" s="114"/>
      <c r="X301" s="114"/>
      <c r="Y301" s="114"/>
      <c r="Z301" s="114"/>
    </row>
    <row r="302">
      <c r="A302" s="114"/>
      <c r="B302" s="114"/>
      <c r="C302" s="114"/>
      <c r="D302" s="114"/>
      <c r="E302" s="114"/>
      <c r="F302" s="114"/>
      <c r="G302" s="114"/>
      <c r="H302" s="114"/>
      <c r="I302" s="114"/>
      <c r="J302" s="114"/>
      <c r="K302" s="114"/>
      <c r="L302" s="114"/>
      <c r="M302" s="114"/>
      <c r="N302" s="114"/>
      <c r="O302" s="114"/>
      <c r="P302" s="114"/>
      <c r="Q302" s="114"/>
      <c r="R302" s="114"/>
      <c r="S302" s="114"/>
      <c r="T302" s="114"/>
      <c r="U302" s="114"/>
      <c r="V302" s="114"/>
      <c r="W302" s="114"/>
      <c r="X302" s="114"/>
      <c r="Y302" s="114"/>
      <c r="Z302" s="114"/>
    </row>
    <row r="303">
      <c r="A303" s="114"/>
      <c r="B303" s="114"/>
      <c r="C303" s="114"/>
      <c r="D303" s="114"/>
      <c r="E303" s="114"/>
      <c r="F303" s="114"/>
      <c r="G303" s="114"/>
      <c r="H303" s="114"/>
      <c r="I303" s="114"/>
      <c r="J303" s="114"/>
      <c r="K303" s="114"/>
      <c r="L303" s="114"/>
      <c r="M303" s="114"/>
      <c r="N303" s="114"/>
      <c r="O303" s="114"/>
      <c r="P303" s="114"/>
      <c r="Q303" s="114"/>
      <c r="R303" s="114"/>
      <c r="S303" s="114"/>
      <c r="T303" s="114"/>
      <c r="U303" s="114"/>
      <c r="V303" s="114"/>
      <c r="W303" s="114"/>
      <c r="X303" s="114"/>
      <c r="Y303" s="114"/>
      <c r="Z303" s="114"/>
    </row>
    <row r="304">
      <c r="A304" s="114"/>
      <c r="B304" s="114"/>
      <c r="C304" s="114"/>
      <c r="D304" s="114"/>
      <c r="E304" s="114"/>
      <c r="F304" s="114"/>
      <c r="G304" s="114"/>
      <c r="H304" s="114"/>
      <c r="I304" s="114"/>
      <c r="J304" s="114"/>
      <c r="K304" s="114"/>
      <c r="L304" s="114"/>
      <c r="M304" s="114"/>
      <c r="N304" s="114"/>
      <c r="O304" s="114"/>
      <c r="P304" s="114"/>
      <c r="Q304" s="114"/>
      <c r="R304" s="114"/>
      <c r="S304" s="114"/>
      <c r="T304" s="114"/>
      <c r="U304" s="114"/>
      <c r="V304" s="114"/>
      <c r="W304" s="114"/>
      <c r="X304" s="114"/>
      <c r="Y304" s="114"/>
      <c r="Z304" s="114"/>
    </row>
    <row r="305">
      <c r="A305" s="114"/>
      <c r="B305" s="114"/>
      <c r="C305" s="114"/>
      <c r="D305" s="114"/>
      <c r="E305" s="114"/>
      <c r="F305" s="114"/>
      <c r="G305" s="114"/>
      <c r="H305" s="114"/>
      <c r="I305" s="114"/>
      <c r="J305" s="114"/>
      <c r="K305" s="114"/>
      <c r="L305" s="114"/>
      <c r="M305" s="114"/>
      <c r="N305" s="114"/>
      <c r="O305" s="114"/>
      <c r="P305" s="114"/>
      <c r="Q305" s="114"/>
      <c r="R305" s="114"/>
      <c r="S305" s="114"/>
      <c r="T305" s="114"/>
      <c r="U305" s="114"/>
      <c r="V305" s="114"/>
      <c r="W305" s="114"/>
      <c r="X305" s="114"/>
      <c r="Y305" s="114"/>
      <c r="Z305" s="114"/>
    </row>
    <row r="306">
      <c r="A306" s="114"/>
      <c r="B306" s="114"/>
      <c r="C306" s="114"/>
      <c r="D306" s="114"/>
      <c r="E306" s="114"/>
      <c r="F306" s="114"/>
      <c r="G306" s="114"/>
      <c r="H306" s="114"/>
      <c r="I306" s="114"/>
      <c r="J306" s="114"/>
      <c r="K306" s="114"/>
      <c r="L306" s="114"/>
      <c r="M306" s="114"/>
      <c r="N306" s="114"/>
      <c r="O306" s="114"/>
      <c r="P306" s="114"/>
      <c r="Q306" s="114"/>
      <c r="R306" s="114"/>
      <c r="S306" s="114"/>
      <c r="T306" s="114"/>
      <c r="U306" s="114"/>
      <c r="V306" s="114"/>
      <c r="W306" s="114"/>
      <c r="X306" s="114"/>
      <c r="Y306" s="114"/>
      <c r="Z306" s="114"/>
    </row>
    <row r="307">
      <c r="A307" s="114"/>
      <c r="B307" s="114"/>
      <c r="C307" s="114"/>
      <c r="D307" s="114"/>
      <c r="E307" s="114"/>
      <c r="F307" s="114"/>
      <c r="G307" s="114"/>
      <c r="H307" s="114"/>
      <c r="I307" s="114"/>
      <c r="J307" s="114"/>
      <c r="K307" s="114"/>
      <c r="L307" s="114"/>
      <c r="M307" s="114"/>
      <c r="N307" s="114"/>
      <c r="O307" s="114"/>
      <c r="P307" s="114"/>
      <c r="Q307" s="114"/>
      <c r="R307" s="114"/>
      <c r="S307" s="114"/>
      <c r="T307" s="114"/>
      <c r="U307" s="114"/>
      <c r="V307" s="114"/>
      <c r="W307" s="114"/>
      <c r="X307" s="114"/>
      <c r="Y307" s="114"/>
      <c r="Z307" s="114"/>
    </row>
    <row r="308">
      <c r="A308" s="114"/>
      <c r="B308" s="114"/>
      <c r="C308" s="114"/>
      <c r="D308" s="114"/>
      <c r="E308" s="114"/>
      <c r="F308" s="114"/>
      <c r="G308" s="114"/>
      <c r="H308" s="114"/>
      <c r="I308" s="114"/>
      <c r="J308" s="114"/>
      <c r="K308" s="114"/>
      <c r="L308" s="114"/>
      <c r="M308" s="114"/>
      <c r="N308" s="114"/>
      <c r="O308" s="114"/>
      <c r="P308" s="114"/>
      <c r="Q308" s="114"/>
      <c r="R308" s="114"/>
      <c r="S308" s="114"/>
      <c r="T308" s="114"/>
      <c r="U308" s="114"/>
      <c r="V308" s="114"/>
      <c r="W308" s="114"/>
      <c r="X308" s="114"/>
      <c r="Y308" s="114"/>
      <c r="Z308" s="114"/>
    </row>
    <row r="309">
      <c r="A309" s="114"/>
      <c r="B309" s="114"/>
      <c r="C309" s="114"/>
      <c r="D309" s="114"/>
      <c r="E309" s="114"/>
      <c r="F309" s="114"/>
      <c r="G309" s="114"/>
      <c r="H309" s="114"/>
      <c r="I309" s="114"/>
      <c r="J309" s="114"/>
      <c r="K309" s="114"/>
      <c r="L309" s="114"/>
      <c r="M309" s="114"/>
      <c r="N309" s="114"/>
      <c r="O309" s="114"/>
      <c r="P309" s="114"/>
      <c r="Q309" s="114"/>
      <c r="R309" s="114"/>
      <c r="S309" s="114"/>
      <c r="T309" s="114"/>
      <c r="U309" s="114"/>
      <c r="V309" s="114"/>
      <c r="W309" s="114"/>
      <c r="X309" s="114"/>
      <c r="Y309" s="114"/>
      <c r="Z309" s="114"/>
    </row>
    <row r="310">
      <c r="A310" s="114"/>
      <c r="B310" s="114"/>
      <c r="C310" s="114"/>
      <c r="D310" s="114"/>
      <c r="E310" s="114"/>
      <c r="F310" s="114"/>
      <c r="G310" s="114"/>
      <c r="H310" s="114"/>
      <c r="I310" s="114"/>
      <c r="J310" s="114"/>
      <c r="K310" s="114"/>
      <c r="L310" s="114"/>
      <c r="M310" s="114"/>
      <c r="N310" s="114"/>
      <c r="O310" s="114"/>
      <c r="P310" s="114"/>
      <c r="Q310" s="114"/>
      <c r="R310" s="114"/>
      <c r="S310" s="114"/>
      <c r="T310" s="114"/>
      <c r="U310" s="114"/>
      <c r="V310" s="114"/>
      <c r="W310" s="114"/>
      <c r="X310" s="114"/>
      <c r="Y310" s="114"/>
      <c r="Z310" s="114"/>
    </row>
    <row r="311">
      <c r="A311" s="114"/>
      <c r="B311" s="114"/>
      <c r="C311" s="114"/>
      <c r="D311" s="114"/>
      <c r="E311" s="114"/>
      <c r="F311" s="114"/>
      <c r="G311" s="114"/>
      <c r="H311" s="114"/>
      <c r="I311" s="114"/>
      <c r="J311" s="114"/>
      <c r="K311" s="114"/>
      <c r="L311" s="114"/>
      <c r="M311" s="114"/>
      <c r="N311" s="114"/>
      <c r="O311" s="114"/>
      <c r="P311" s="114"/>
      <c r="Q311" s="114"/>
      <c r="R311" s="114"/>
      <c r="S311" s="114"/>
      <c r="T311" s="114"/>
      <c r="U311" s="114"/>
      <c r="V311" s="114"/>
      <c r="W311" s="114"/>
      <c r="X311" s="114"/>
      <c r="Y311" s="114"/>
      <c r="Z311" s="114"/>
    </row>
    <row r="312">
      <c r="A312" s="114"/>
      <c r="B312" s="114"/>
      <c r="C312" s="114"/>
      <c r="D312" s="114"/>
      <c r="E312" s="114"/>
      <c r="F312" s="114"/>
      <c r="G312" s="114"/>
      <c r="H312" s="114"/>
      <c r="I312" s="114"/>
      <c r="J312" s="114"/>
      <c r="K312" s="114"/>
      <c r="L312" s="114"/>
      <c r="M312" s="114"/>
      <c r="N312" s="114"/>
      <c r="O312" s="114"/>
      <c r="P312" s="114"/>
      <c r="Q312" s="114"/>
      <c r="R312" s="114"/>
      <c r="S312" s="114"/>
      <c r="T312" s="114"/>
      <c r="U312" s="114"/>
      <c r="V312" s="114"/>
      <c r="W312" s="114"/>
      <c r="X312" s="114"/>
      <c r="Y312" s="114"/>
      <c r="Z312" s="114"/>
    </row>
    <row r="313">
      <c r="A313" s="114"/>
      <c r="B313" s="114"/>
      <c r="C313" s="114"/>
      <c r="D313" s="114"/>
      <c r="E313" s="114"/>
      <c r="F313" s="114"/>
      <c r="G313" s="114"/>
      <c r="H313" s="114"/>
      <c r="I313" s="114"/>
      <c r="J313" s="114"/>
      <c r="K313" s="114"/>
      <c r="L313" s="114"/>
      <c r="M313" s="114"/>
      <c r="N313" s="114"/>
      <c r="O313" s="114"/>
      <c r="P313" s="114"/>
      <c r="Q313" s="114"/>
      <c r="R313" s="114"/>
      <c r="S313" s="114"/>
      <c r="T313" s="114"/>
      <c r="U313" s="114"/>
      <c r="V313" s="114"/>
      <c r="W313" s="114"/>
      <c r="X313" s="114"/>
      <c r="Y313" s="114"/>
      <c r="Z313" s="114"/>
    </row>
    <row r="314">
      <c r="A314" s="114"/>
      <c r="B314" s="114"/>
      <c r="C314" s="114"/>
      <c r="D314" s="114"/>
      <c r="E314" s="114"/>
      <c r="F314" s="114"/>
      <c r="G314" s="114"/>
      <c r="H314" s="114"/>
      <c r="I314" s="114"/>
      <c r="J314" s="114"/>
      <c r="K314" s="114"/>
      <c r="L314" s="114"/>
      <c r="M314" s="114"/>
      <c r="N314" s="114"/>
      <c r="O314" s="114"/>
      <c r="P314" s="114"/>
      <c r="Q314" s="114"/>
      <c r="R314" s="114"/>
      <c r="S314" s="114"/>
      <c r="T314" s="114"/>
      <c r="U314" s="114"/>
      <c r="V314" s="114"/>
      <c r="W314" s="114"/>
      <c r="X314" s="114"/>
      <c r="Y314" s="114"/>
      <c r="Z314" s="114"/>
    </row>
    <row r="315">
      <c r="A315" s="114"/>
      <c r="B315" s="114"/>
      <c r="C315" s="114"/>
      <c r="D315" s="114"/>
      <c r="E315" s="114"/>
      <c r="F315" s="114"/>
      <c r="G315" s="114"/>
      <c r="H315" s="114"/>
      <c r="I315" s="114"/>
      <c r="J315" s="114"/>
      <c r="K315" s="114"/>
      <c r="L315" s="114"/>
      <c r="M315" s="114"/>
      <c r="N315" s="114"/>
      <c r="O315" s="114"/>
      <c r="P315" s="114"/>
      <c r="Q315" s="114"/>
      <c r="R315" s="114"/>
      <c r="S315" s="114"/>
      <c r="T315" s="114"/>
      <c r="U315" s="114"/>
      <c r="V315" s="114"/>
      <c r="W315" s="114"/>
      <c r="X315" s="114"/>
      <c r="Y315" s="114"/>
      <c r="Z315" s="114"/>
    </row>
    <row r="316">
      <c r="A316" s="114"/>
      <c r="B316" s="114"/>
      <c r="C316" s="114"/>
      <c r="D316" s="114"/>
      <c r="E316" s="114"/>
      <c r="F316" s="114"/>
      <c r="G316" s="114"/>
      <c r="H316" s="114"/>
      <c r="I316" s="114"/>
      <c r="J316" s="114"/>
      <c r="K316" s="114"/>
      <c r="L316" s="114"/>
      <c r="M316" s="114"/>
      <c r="N316" s="114"/>
      <c r="O316" s="114"/>
      <c r="P316" s="114"/>
      <c r="Q316" s="114"/>
      <c r="R316" s="114"/>
      <c r="S316" s="114"/>
      <c r="T316" s="114"/>
      <c r="U316" s="114"/>
      <c r="V316" s="114"/>
      <c r="W316" s="114"/>
      <c r="X316" s="114"/>
      <c r="Y316" s="114"/>
      <c r="Z316" s="114"/>
    </row>
    <row r="317">
      <c r="A317" s="114"/>
      <c r="B317" s="114"/>
      <c r="C317" s="114"/>
      <c r="D317" s="114"/>
      <c r="E317" s="114"/>
      <c r="F317" s="114"/>
      <c r="G317" s="114"/>
      <c r="H317" s="114"/>
      <c r="I317" s="114"/>
      <c r="J317" s="114"/>
      <c r="K317" s="114"/>
      <c r="L317" s="114"/>
      <c r="M317" s="114"/>
      <c r="N317" s="114"/>
      <c r="O317" s="114"/>
      <c r="P317" s="114"/>
      <c r="Q317" s="114"/>
      <c r="R317" s="114"/>
      <c r="S317" s="114"/>
      <c r="T317" s="114"/>
      <c r="U317" s="114"/>
      <c r="V317" s="114"/>
      <c r="W317" s="114"/>
      <c r="X317" s="114"/>
      <c r="Y317" s="114"/>
      <c r="Z317" s="114"/>
    </row>
    <row r="318">
      <c r="A318" s="114"/>
      <c r="B318" s="114"/>
      <c r="C318" s="114"/>
      <c r="D318" s="114"/>
      <c r="E318" s="114"/>
      <c r="F318" s="114"/>
      <c r="G318" s="114"/>
      <c r="H318" s="114"/>
      <c r="I318" s="114"/>
      <c r="J318" s="114"/>
      <c r="K318" s="114"/>
      <c r="L318" s="114"/>
      <c r="M318" s="114"/>
      <c r="N318" s="114"/>
      <c r="O318" s="114"/>
      <c r="P318" s="114"/>
      <c r="Q318" s="114"/>
      <c r="R318" s="114"/>
      <c r="S318" s="114"/>
      <c r="T318" s="114"/>
      <c r="U318" s="114"/>
      <c r="V318" s="114"/>
      <c r="W318" s="114"/>
      <c r="X318" s="114"/>
      <c r="Y318" s="114"/>
      <c r="Z318" s="114"/>
    </row>
    <row r="319">
      <c r="A319" s="114"/>
      <c r="B319" s="114"/>
      <c r="C319" s="114"/>
      <c r="D319" s="114"/>
      <c r="E319" s="114"/>
      <c r="F319" s="114"/>
      <c r="G319" s="114"/>
      <c r="H319" s="114"/>
      <c r="I319" s="114"/>
      <c r="J319" s="114"/>
      <c r="K319" s="114"/>
      <c r="L319" s="114"/>
      <c r="M319" s="114"/>
      <c r="N319" s="114"/>
      <c r="O319" s="114"/>
      <c r="P319" s="114"/>
      <c r="Q319" s="114"/>
      <c r="R319" s="114"/>
      <c r="S319" s="114"/>
      <c r="T319" s="114"/>
      <c r="U319" s="114"/>
      <c r="V319" s="114"/>
      <c r="W319" s="114"/>
      <c r="X319" s="114"/>
      <c r="Y319" s="114"/>
      <c r="Z319" s="114"/>
    </row>
    <row r="320">
      <c r="A320" s="114"/>
      <c r="B320" s="114"/>
      <c r="C320" s="114"/>
      <c r="D320" s="114"/>
      <c r="E320" s="114"/>
      <c r="F320" s="114"/>
      <c r="G320" s="114"/>
      <c r="H320" s="114"/>
      <c r="I320" s="114"/>
      <c r="J320" s="114"/>
      <c r="K320" s="114"/>
      <c r="L320" s="114"/>
      <c r="M320" s="114"/>
      <c r="N320" s="114"/>
      <c r="O320" s="114"/>
      <c r="P320" s="114"/>
      <c r="Q320" s="114"/>
      <c r="R320" s="114"/>
      <c r="S320" s="114"/>
      <c r="T320" s="114"/>
      <c r="U320" s="114"/>
      <c r="V320" s="114"/>
      <c r="W320" s="114"/>
      <c r="X320" s="114"/>
      <c r="Y320" s="114"/>
      <c r="Z320" s="114"/>
    </row>
    <row r="321">
      <c r="A321" s="114"/>
      <c r="B321" s="114"/>
      <c r="C321" s="114"/>
      <c r="D321" s="114"/>
      <c r="E321" s="114"/>
      <c r="F321" s="114"/>
      <c r="G321" s="114"/>
      <c r="H321" s="114"/>
      <c r="I321" s="114"/>
      <c r="J321" s="114"/>
      <c r="K321" s="114"/>
      <c r="L321" s="114"/>
      <c r="M321" s="114"/>
      <c r="N321" s="114"/>
      <c r="O321" s="114"/>
      <c r="P321" s="114"/>
      <c r="Q321" s="114"/>
      <c r="R321" s="114"/>
      <c r="S321" s="114"/>
      <c r="T321" s="114"/>
      <c r="U321" s="114"/>
      <c r="V321" s="114"/>
      <c r="W321" s="114"/>
      <c r="X321" s="114"/>
      <c r="Y321" s="114"/>
      <c r="Z321" s="114"/>
    </row>
    <row r="322">
      <c r="A322" s="114"/>
      <c r="B322" s="114"/>
      <c r="C322" s="114"/>
      <c r="D322" s="114"/>
      <c r="E322" s="114"/>
      <c r="F322" s="114"/>
      <c r="G322" s="114"/>
      <c r="H322" s="114"/>
      <c r="I322" s="114"/>
      <c r="J322" s="114"/>
      <c r="K322" s="114"/>
      <c r="L322" s="114"/>
      <c r="M322" s="114"/>
      <c r="N322" s="114"/>
      <c r="O322" s="114"/>
      <c r="P322" s="114"/>
      <c r="Q322" s="114"/>
      <c r="R322" s="114"/>
      <c r="S322" s="114"/>
      <c r="T322" s="114"/>
      <c r="U322" s="114"/>
      <c r="V322" s="114"/>
      <c r="W322" s="114"/>
      <c r="X322" s="114"/>
      <c r="Y322" s="114"/>
      <c r="Z322" s="114"/>
    </row>
    <row r="323">
      <c r="A323" s="114"/>
      <c r="B323" s="114"/>
      <c r="C323" s="114"/>
      <c r="D323" s="114"/>
      <c r="E323" s="114"/>
      <c r="F323" s="114"/>
      <c r="G323" s="114"/>
      <c r="H323" s="114"/>
      <c r="I323" s="114"/>
      <c r="J323" s="114"/>
      <c r="K323" s="114"/>
      <c r="L323" s="114"/>
      <c r="M323" s="114"/>
      <c r="N323" s="114"/>
      <c r="O323" s="114"/>
      <c r="P323" s="114"/>
      <c r="Q323" s="114"/>
      <c r="R323" s="114"/>
      <c r="S323" s="114"/>
      <c r="T323" s="114"/>
      <c r="U323" s="114"/>
      <c r="V323" s="114"/>
      <c r="W323" s="114"/>
      <c r="X323" s="114"/>
      <c r="Y323" s="114"/>
      <c r="Z323" s="114"/>
    </row>
    <row r="324">
      <c r="A324" s="114"/>
      <c r="B324" s="114"/>
      <c r="C324" s="114"/>
      <c r="D324" s="114"/>
      <c r="E324" s="114"/>
      <c r="F324" s="114"/>
      <c r="G324" s="114"/>
      <c r="H324" s="114"/>
      <c r="I324" s="114"/>
      <c r="J324" s="114"/>
      <c r="K324" s="114"/>
      <c r="L324" s="114"/>
      <c r="M324" s="114"/>
      <c r="N324" s="114"/>
      <c r="O324" s="114"/>
      <c r="P324" s="114"/>
      <c r="Q324" s="114"/>
      <c r="R324" s="114"/>
      <c r="S324" s="114"/>
      <c r="T324" s="114"/>
      <c r="U324" s="114"/>
      <c r="V324" s="114"/>
      <c r="W324" s="114"/>
      <c r="X324" s="114"/>
      <c r="Y324" s="114"/>
      <c r="Z324" s="114"/>
    </row>
    <row r="325">
      <c r="A325" s="114"/>
      <c r="B325" s="114"/>
      <c r="C325" s="114"/>
      <c r="D325" s="114"/>
      <c r="E325" s="114"/>
      <c r="F325" s="114"/>
      <c r="G325" s="114"/>
      <c r="H325" s="114"/>
      <c r="I325" s="114"/>
      <c r="J325" s="114"/>
      <c r="K325" s="114"/>
      <c r="L325" s="114"/>
      <c r="M325" s="114"/>
      <c r="N325" s="114"/>
      <c r="O325" s="114"/>
      <c r="P325" s="114"/>
      <c r="Q325" s="114"/>
      <c r="R325" s="114"/>
      <c r="S325" s="114"/>
      <c r="T325" s="114"/>
      <c r="U325" s="114"/>
      <c r="V325" s="114"/>
      <c r="W325" s="114"/>
      <c r="X325" s="114"/>
      <c r="Y325" s="114"/>
      <c r="Z325" s="114"/>
    </row>
    <row r="326">
      <c r="A326" s="114"/>
      <c r="B326" s="114"/>
      <c r="C326" s="114"/>
      <c r="D326" s="114"/>
      <c r="E326" s="114"/>
      <c r="F326" s="114"/>
      <c r="G326" s="114"/>
      <c r="H326" s="114"/>
      <c r="I326" s="114"/>
      <c r="J326" s="114"/>
      <c r="K326" s="114"/>
      <c r="L326" s="114"/>
      <c r="M326" s="114"/>
      <c r="N326" s="114"/>
      <c r="O326" s="114"/>
      <c r="P326" s="114"/>
      <c r="Q326" s="114"/>
      <c r="R326" s="114"/>
      <c r="S326" s="114"/>
      <c r="T326" s="114"/>
      <c r="U326" s="114"/>
      <c r="V326" s="114"/>
      <c r="W326" s="114"/>
      <c r="X326" s="114"/>
      <c r="Y326" s="114"/>
      <c r="Z326" s="114"/>
    </row>
    <row r="327">
      <c r="A327" s="114"/>
      <c r="B327" s="114"/>
      <c r="C327" s="114"/>
      <c r="D327" s="114"/>
      <c r="E327" s="114"/>
      <c r="F327" s="114"/>
      <c r="G327" s="114"/>
      <c r="H327" s="114"/>
      <c r="I327" s="114"/>
      <c r="J327" s="114"/>
      <c r="K327" s="114"/>
      <c r="L327" s="114"/>
      <c r="M327" s="114"/>
      <c r="N327" s="114"/>
      <c r="O327" s="114"/>
      <c r="P327" s="114"/>
      <c r="Q327" s="114"/>
      <c r="R327" s="114"/>
      <c r="S327" s="114"/>
      <c r="T327" s="114"/>
      <c r="U327" s="114"/>
      <c r="V327" s="114"/>
      <c r="W327" s="114"/>
      <c r="X327" s="114"/>
      <c r="Y327" s="114"/>
      <c r="Z327" s="114"/>
    </row>
    <row r="328">
      <c r="A328" s="114"/>
      <c r="B328" s="114"/>
      <c r="C328" s="114"/>
      <c r="D328" s="114"/>
      <c r="E328" s="114"/>
      <c r="F328" s="114"/>
      <c r="G328" s="114"/>
      <c r="H328" s="114"/>
      <c r="I328" s="114"/>
      <c r="J328" s="114"/>
      <c r="K328" s="114"/>
      <c r="L328" s="114"/>
      <c r="M328" s="114"/>
      <c r="N328" s="114"/>
      <c r="O328" s="114"/>
      <c r="P328" s="114"/>
      <c r="Q328" s="114"/>
      <c r="R328" s="114"/>
      <c r="S328" s="114"/>
      <c r="T328" s="114"/>
      <c r="U328" s="114"/>
      <c r="V328" s="114"/>
      <c r="W328" s="114"/>
      <c r="X328" s="114"/>
      <c r="Y328" s="114"/>
      <c r="Z328" s="114"/>
    </row>
    <row r="329">
      <c r="A329" s="114"/>
      <c r="B329" s="114"/>
      <c r="C329" s="114"/>
      <c r="D329" s="114"/>
      <c r="E329" s="114"/>
      <c r="F329" s="114"/>
      <c r="G329" s="114"/>
      <c r="H329" s="114"/>
      <c r="I329" s="114"/>
      <c r="J329" s="114"/>
      <c r="K329" s="114"/>
      <c r="L329" s="114"/>
      <c r="M329" s="114"/>
      <c r="N329" s="114"/>
      <c r="O329" s="114"/>
      <c r="P329" s="114"/>
      <c r="Q329" s="114"/>
      <c r="R329" s="114"/>
      <c r="S329" s="114"/>
      <c r="T329" s="114"/>
      <c r="U329" s="114"/>
      <c r="V329" s="114"/>
      <c r="W329" s="114"/>
      <c r="X329" s="114"/>
      <c r="Y329" s="114"/>
      <c r="Z329" s="114"/>
    </row>
    <row r="330">
      <c r="A330" s="114"/>
      <c r="B330" s="114"/>
      <c r="C330" s="114"/>
      <c r="D330" s="114"/>
      <c r="E330" s="114"/>
      <c r="F330" s="114"/>
      <c r="G330" s="114"/>
      <c r="H330" s="114"/>
      <c r="I330" s="114"/>
      <c r="J330" s="114"/>
      <c r="K330" s="114"/>
      <c r="L330" s="114"/>
      <c r="M330" s="114"/>
      <c r="N330" s="114"/>
      <c r="O330" s="114"/>
      <c r="P330" s="114"/>
      <c r="Q330" s="114"/>
      <c r="R330" s="114"/>
      <c r="S330" s="114"/>
      <c r="T330" s="114"/>
      <c r="U330" s="114"/>
      <c r="V330" s="114"/>
      <c r="W330" s="114"/>
      <c r="X330" s="114"/>
      <c r="Y330" s="114"/>
      <c r="Z330" s="114"/>
    </row>
    <row r="331">
      <c r="A331" s="114"/>
      <c r="B331" s="114"/>
      <c r="C331" s="114"/>
      <c r="D331" s="114"/>
      <c r="E331" s="114"/>
      <c r="F331" s="114"/>
      <c r="G331" s="114"/>
      <c r="H331" s="114"/>
      <c r="I331" s="114"/>
      <c r="J331" s="114"/>
      <c r="K331" s="114"/>
      <c r="L331" s="114"/>
      <c r="M331" s="114"/>
      <c r="N331" s="114"/>
      <c r="O331" s="114"/>
      <c r="P331" s="114"/>
      <c r="Q331" s="114"/>
      <c r="R331" s="114"/>
      <c r="S331" s="114"/>
      <c r="T331" s="114"/>
      <c r="U331" s="114"/>
      <c r="V331" s="114"/>
      <c r="W331" s="114"/>
      <c r="X331" s="114"/>
      <c r="Y331" s="114"/>
      <c r="Z331" s="114"/>
    </row>
    <row r="332">
      <c r="A332" s="114"/>
      <c r="B332" s="114"/>
      <c r="C332" s="114"/>
      <c r="D332" s="114"/>
      <c r="E332" s="114"/>
      <c r="F332" s="114"/>
      <c r="G332" s="114"/>
      <c r="H332" s="114"/>
      <c r="I332" s="114"/>
      <c r="J332" s="114"/>
      <c r="K332" s="114"/>
      <c r="L332" s="114"/>
      <c r="M332" s="114"/>
      <c r="N332" s="114"/>
      <c r="O332" s="114"/>
      <c r="P332" s="114"/>
      <c r="Q332" s="114"/>
      <c r="R332" s="114"/>
      <c r="S332" s="114"/>
      <c r="T332" s="114"/>
      <c r="U332" s="114"/>
      <c r="V332" s="114"/>
      <c r="W332" s="114"/>
      <c r="X332" s="114"/>
      <c r="Y332" s="114"/>
      <c r="Z332" s="114"/>
    </row>
    <row r="333">
      <c r="A333" s="114"/>
      <c r="B333" s="114"/>
      <c r="C333" s="114"/>
      <c r="D333" s="114"/>
      <c r="E333" s="114"/>
      <c r="F333" s="114"/>
      <c r="G333" s="114"/>
      <c r="H333" s="114"/>
      <c r="I333" s="114"/>
      <c r="J333" s="114"/>
      <c r="K333" s="114"/>
      <c r="L333" s="114"/>
      <c r="M333" s="114"/>
      <c r="N333" s="114"/>
      <c r="O333" s="114"/>
      <c r="P333" s="114"/>
      <c r="Q333" s="114"/>
      <c r="R333" s="114"/>
      <c r="S333" s="114"/>
      <c r="T333" s="114"/>
      <c r="U333" s="114"/>
      <c r="V333" s="114"/>
      <c r="W333" s="114"/>
      <c r="X333" s="114"/>
      <c r="Y333" s="114"/>
      <c r="Z333" s="114"/>
    </row>
    <row r="334">
      <c r="A334" s="114"/>
      <c r="B334" s="114"/>
      <c r="C334" s="114"/>
      <c r="D334" s="114"/>
      <c r="E334" s="114"/>
      <c r="F334" s="114"/>
      <c r="G334" s="114"/>
      <c r="H334" s="114"/>
      <c r="I334" s="114"/>
      <c r="J334" s="114"/>
      <c r="K334" s="114"/>
      <c r="L334" s="114"/>
      <c r="M334" s="114"/>
      <c r="N334" s="114"/>
      <c r="O334" s="114"/>
      <c r="P334" s="114"/>
      <c r="Q334" s="114"/>
      <c r="R334" s="114"/>
      <c r="S334" s="114"/>
      <c r="T334" s="114"/>
      <c r="U334" s="114"/>
      <c r="V334" s="114"/>
      <c r="W334" s="114"/>
      <c r="X334" s="114"/>
      <c r="Y334" s="114"/>
      <c r="Z334" s="114"/>
    </row>
    <row r="335">
      <c r="A335" s="114"/>
      <c r="B335" s="114"/>
      <c r="C335" s="114"/>
      <c r="D335" s="114"/>
      <c r="E335" s="114"/>
      <c r="F335" s="114"/>
      <c r="G335" s="114"/>
      <c r="H335" s="114"/>
      <c r="I335" s="114"/>
      <c r="J335" s="114"/>
      <c r="K335" s="114"/>
      <c r="L335" s="114"/>
      <c r="M335" s="114"/>
      <c r="N335" s="114"/>
      <c r="O335" s="114"/>
      <c r="P335" s="114"/>
      <c r="Q335" s="114"/>
      <c r="R335" s="114"/>
      <c r="S335" s="114"/>
      <c r="T335" s="114"/>
      <c r="U335" s="114"/>
      <c r="V335" s="114"/>
      <c r="W335" s="114"/>
      <c r="X335" s="114"/>
      <c r="Y335" s="114"/>
      <c r="Z335" s="114"/>
    </row>
    <row r="336">
      <c r="A336" s="114"/>
      <c r="B336" s="114"/>
      <c r="C336" s="114"/>
      <c r="D336" s="114"/>
      <c r="E336" s="114"/>
      <c r="F336" s="114"/>
      <c r="G336" s="114"/>
      <c r="H336" s="114"/>
      <c r="I336" s="114"/>
      <c r="J336" s="114"/>
      <c r="K336" s="114"/>
      <c r="L336" s="114"/>
      <c r="M336" s="114"/>
      <c r="N336" s="114"/>
      <c r="O336" s="114"/>
      <c r="P336" s="114"/>
      <c r="Q336" s="114"/>
      <c r="R336" s="114"/>
      <c r="S336" s="114"/>
      <c r="T336" s="114"/>
      <c r="U336" s="114"/>
      <c r="V336" s="114"/>
      <c r="W336" s="114"/>
      <c r="X336" s="114"/>
      <c r="Y336" s="114"/>
      <c r="Z336" s="114"/>
    </row>
    <row r="337">
      <c r="A337" s="114"/>
      <c r="B337" s="114"/>
      <c r="C337" s="114"/>
      <c r="D337" s="114"/>
      <c r="E337" s="114"/>
      <c r="F337" s="114"/>
      <c r="G337" s="114"/>
      <c r="H337" s="114"/>
      <c r="I337" s="114"/>
      <c r="J337" s="114"/>
      <c r="K337" s="114"/>
      <c r="L337" s="114"/>
      <c r="M337" s="114"/>
      <c r="N337" s="114"/>
      <c r="O337" s="114"/>
      <c r="P337" s="114"/>
      <c r="Q337" s="114"/>
      <c r="R337" s="114"/>
      <c r="S337" s="114"/>
      <c r="T337" s="114"/>
      <c r="U337" s="114"/>
      <c r="V337" s="114"/>
      <c r="W337" s="114"/>
      <c r="X337" s="114"/>
      <c r="Y337" s="114"/>
      <c r="Z337" s="114"/>
    </row>
    <row r="338">
      <c r="A338" s="114"/>
      <c r="B338" s="114"/>
      <c r="C338" s="114"/>
      <c r="D338" s="114"/>
      <c r="E338" s="114"/>
      <c r="F338" s="114"/>
      <c r="G338" s="114"/>
      <c r="H338" s="114"/>
      <c r="I338" s="114"/>
      <c r="J338" s="114"/>
      <c r="K338" s="114"/>
      <c r="L338" s="114"/>
      <c r="M338" s="114"/>
      <c r="N338" s="114"/>
      <c r="O338" s="114"/>
      <c r="P338" s="114"/>
      <c r="Q338" s="114"/>
      <c r="R338" s="114"/>
      <c r="S338" s="114"/>
      <c r="T338" s="114"/>
      <c r="U338" s="114"/>
      <c r="V338" s="114"/>
      <c r="W338" s="114"/>
      <c r="X338" s="114"/>
      <c r="Y338" s="114"/>
      <c r="Z338" s="114"/>
    </row>
    <row r="339">
      <c r="A339" s="114"/>
      <c r="B339" s="114"/>
      <c r="C339" s="114"/>
      <c r="D339" s="114"/>
      <c r="E339" s="114"/>
      <c r="F339" s="114"/>
      <c r="G339" s="114"/>
      <c r="H339" s="114"/>
      <c r="I339" s="114"/>
      <c r="J339" s="114"/>
      <c r="K339" s="114"/>
      <c r="L339" s="114"/>
      <c r="M339" s="114"/>
      <c r="N339" s="114"/>
      <c r="O339" s="114"/>
      <c r="P339" s="114"/>
      <c r="Q339" s="114"/>
      <c r="R339" s="114"/>
      <c r="S339" s="114"/>
      <c r="T339" s="114"/>
      <c r="U339" s="114"/>
      <c r="V339" s="114"/>
      <c r="W339" s="114"/>
      <c r="X339" s="114"/>
      <c r="Y339" s="114"/>
      <c r="Z339" s="114"/>
    </row>
    <row r="340">
      <c r="A340" s="114"/>
      <c r="B340" s="114"/>
      <c r="C340" s="114"/>
      <c r="D340" s="114"/>
      <c r="E340" s="114"/>
      <c r="F340" s="114"/>
      <c r="G340" s="114"/>
      <c r="H340" s="114"/>
      <c r="I340" s="114"/>
      <c r="J340" s="114"/>
      <c r="K340" s="114"/>
      <c r="L340" s="114"/>
      <c r="M340" s="114"/>
      <c r="N340" s="114"/>
      <c r="O340" s="114"/>
      <c r="P340" s="114"/>
      <c r="Q340" s="114"/>
      <c r="R340" s="114"/>
      <c r="S340" s="114"/>
      <c r="T340" s="114"/>
      <c r="U340" s="114"/>
      <c r="V340" s="114"/>
      <c r="W340" s="114"/>
      <c r="X340" s="114"/>
      <c r="Y340" s="114"/>
      <c r="Z340" s="114"/>
    </row>
    <row r="341">
      <c r="A341" s="114"/>
      <c r="B341" s="114"/>
      <c r="C341" s="114"/>
      <c r="D341" s="114"/>
      <c r="E341" s="114"/>
      <c r="F341" s="114"/>
      <c r="G341" s="114"/>
      <c r="H341" s="114"/>
      <c r="I341" s="114"/>
      <c r="J341" s="114"/>
      <c r="K341" s="114"/>
      <c r="L341" s="114"/>
      <c r="M341" s="114"/>
      <c r="N341" s="114"/>
      <c r="O341" s="114"/>
      <c r="P341" s="114"/>
      <c r="Q341" s="114"/>
      <c r="R341" s="114"/>
      <c r="S341" s="114"/>
      <c r="T341" s="114"/>
      <c r="U341" s="114"/>
      <c r="V341" s="114"/>
      <c r="W341" s="114"/>
      <c r="X341" s="114"/>
      <c r="Y341" s="114"/>
      <c r="Z341" s="114"/>
    </row>
    <row r="342">
      <c r="A342" s="114"/>
      <c r="B342" s="114"/>
      <c r="C342" s="114"/>
      <c r="D342" s="114"/>
      <c r="E342" s="114"/>
      <c r="F342" s="114"/>
      <c r="G342" s="114"/>
      <c r="H342" s="114"/>
      <c r="I342" s="114"/>
      <c r="J342" s="114"/>
      <c r="K342" s="114"/>
      <c r="L342" s="114"/>
      <c r="M342" s="114"/>
      <c r="N342" s="114"/>
      <c r="O342" s="114"/>
      <c r="P342" s="114"/>
      <c r="Q342" s="114"/>
      <c r="R342" s="114"/>
      <c r="S342" s="114"/>
      <c r="T342" s="114"/>
      <c r="U342" s="114"/>
      <c r="V342" s="114"/>
      <c r="W342" s="114"/>
      <c r="X342" s="114"/>
      <c r="Y342" s="114"/>
      <c r="Z342" s="114"/>
    </row>
    <row r="343">
      <c r="A343" s="114"/>
      <c r="B343" s="114"/>
      <c r="C343" s="114"/>
      <c r="D343" s="114"/>
      <c r="E343" s="114"/>
      <c r="F343" s="114"/>
      <c r="G343" s="114"/>
      <c r="H343" s="114"/>
      <c r="I343" s="114"/>
      <c r="J343" s="114"/>
      <c r="K343" s="114"/>
      <c r="L343" s="114"/>
      <c r="M343" s="114"/>
      <c r="N343" s="114"/>
      <c r="O343" s="114"/>
      <c r="P343" s="114"/>
      <c r="Q343" s="114"/>
      <c r="R343" s="114"/>
      <c r="S343" s="114"/>
      <c r="T343" s="114"/>
      <c r="U343" s="114"/>
      <c r="V343" s="114"/>
      <c r="W343" s="114"/>
      <c r="X343" s="114"/>
      <c r="Y343" s="114"/>
      <c r="Z343" s="114"/>
    </row>
    <row r="344">
      <c r="A344" s="114"/>
      <c r="B344" s="114"/>
      <c r="C344" s="114"/>
      <c r="D344" s="114"/>
      <c r="E344" s="114"/>
      <c r="F344" s="114"/>
      <c r="G344" s="114"/>
      <c r="H344" s="114"/>
      <c r="I344" s="114"/>
      <c r="J344" s="114"/>
      <c r="K344" s="114"/>
      <c r="L344" s="114"/>
      <c r="M344" s="114"/>
      <c r="N344" s="114"/>
      <c r="O344" s="114"/>
      <c r="P344" s="114"/>
      <c r="Q344" s="114"/>
      <c r="R344" s="114"/>
      <c r="S344" s="114"/>
      <c r="T344" s="114"/>
      <c r="U344" s="114"/>
      <c r="V344" s="114"/>
      <c r="W344" s="114"/>
      <c r="X344" s="114"/>
      <c r="Y344" s="114"/>
      <c r="Z344" s="114"/>
    </row>
    <row r="345">
      <c r="A345" s="114"/>
      <c r="B345" s="114"/>
      <c r="C345" s="114"/>
      <c r="D345" s="114"/>
      <c r="E345" s="114"/>
      <c r="F345" s="114"/>
      <c r="G345" s="114"/>
      <c r="H345" s="114"/>
      <c r="I345" s="114"/>
      <c r="J345" s="114"/>
      <c r="K345" s="114"/>
      <c r="L345" s="114"/>
      <c r="M345" s="114"/>
      <c r="N345" s="114"/>
      <c r="O345" s="114"/>
      <c r="P345" s="114"/>
      <c r="Q345" s="114"/>
      <c r="R345" s="114"/>
      <c r="S345" s="114"/>
      <c r="T345" s="114"/>
      <c r="U345" s="114"/>
      <c r="V345" s="114"/>
      <c r="W345" s="114"/>
      <c r="X345" s="114"/>
      <c r="Y345" s="114"/>
      <c r="Z345" s="114"/>
    </row>
    <row r="346">
      <c r="A346" s="114"/>
      <c r="B346" s="114"/>
      <c r="C346" s="114"/>
      <c r="D346" s="114"/>
      <c r="E346" s="114"/>
      <c r="F346" s="114"/>
      <c r="G346" s="114"/>
      <c r="H346" s="114"/>
      <c r="I346" s="114"/>
      <c r="J346" s="114"/>
      <c r="K346" s="114"/>
      <c r="L346" s="114"/>
      <c r="M346" s="114"/>
      <c r="N346" s="114"/>
      <c r="O346" s="114"/>
      <c r="P346" s="114"/>
      <c r="Q346" s="114"/>
      <c r="R346" s="114"/>
      <c r="S346" s="114"/>
      <c r="T346" s="114"/>
      <c r="U346" s="114"/>
      <c r="V346" s="114"/>
      <c r="W346" s="114"/>
      <c r="X346" s="114"/>
      <c r="Y346" s="114"/>
      <c r="Z346" s="114"/>
    </row>
    <row r="347">
      <c r="A347" s="114"/>
      <c r="B347" s="114"/>
      <c r="C347" s="114"/>
      <c r="D347" s="114"/>
      <c r="E347" s="114"/>
      <c r="F347" s="114"/>
      <c r="G347" s="114"/>
      <c r="H347" s="114"/>
      <c r="I347" s="114"/>
      <c r="J347" s="114"/>
      <c r="K347" s="114"/>
      <c r="L347" s="114"/>
      <c r="M347" s="114"/>
      <c r="N347" s="114"/>
      <c r="O347" s="114"/>
      <c r="P347" s="114"/>
      <c r="Q347" s="114"/>
      <c r="R347" s="114"/>
      <c r="S347" s="114"/>
      <c r="T347" s="114"/>
      <c r="U347" s="114"/>
      <c r="V347" s="114"/>
      <c r="W347" s="114"/>
      <c r="X347" s="114"/>
      <c r="Y347" s="114"/>
      <c r="Z347" s="114"/>
    </row>
    <row r="348">
      <c r="A348" s="114"/>
      <c r="B348" s="114"/>
      <c r="C348" s="114"/>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c r="Z348" s="114"/>
    </row>
    <row r="349">
      <c r="A349" s="114"/>
      <c r="B349" s="114"/>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c r="Z349" s="114"/>
    </row>
    <row r="350">
      <c r="A350" s="114"/>
      <c r="B350" s="114"/>
      <c r="C350" s="114"/>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c r="Z350" s="114"/>
    </row>
    <row r="351">
      <c r="A351" s="114"/>
      <c r="B351" s="114"/>
      <c r="C351" s="114"/>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c r="Z351" s="114"/>
    </row>
    <row r="352">
      <c r="A352" s="114"/>
      <c r="B352" s="114"/>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c r="Z352" s="114"/>
    </row>
    <row r="353">
      <c r="A353" s="114"/>
      <c r="B353" s="114"/>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c r="Z353" s="114"/>
    </row>
    <row r="354">
      <c r="A354" s="114"/>
      <c r="B354" s="114"/>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c r="Z354" s="114"/>
    </row>
    <row r="355">
      <c r="A355" s="114"/>
      <c r="B355" s="114"/>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c r="Z355" s="114"/>
    </row>
    <row r="356">
      <c r="A356" s="114"/>
      <c r="B356" s="114"/>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c r="Z356" s="114"/>
    </row>
    <row r="357">
      <c r="A357" s="114"/>
      <c r="B357" s="114"/>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c r="Z357" s="114"/>
    </row>
    <row r="358">
      <c r="A358" s="114"/>
      <c r="B358" s="114"/>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c r="Z358" s="114"/>
    </row>
    <row r="359">
      <c r="A359" s="114"/>
      <c r="B359" s="114"/>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c r="Z359" s="114"/>
    </row>
    <row r="360">
      <c r="A360" s="114"/>
      <c r="B360" s="114"/>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c r="Z360" s="114"/>
    </row>
    <row r="361">
      <c r="A361" s="114"/>
      <c r="B361" s="114"/>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c r="Z361" s="114"/>
    </row>
    <row r="362">
      <c r="A362" s="114"/>
      <c r="B362" s="114"/>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c r="Z362" s="114"/>
    </row>
    <row r="363">
      <c r="A363" s="114"/>
      <c r="B363" s="114"/>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c r="Z363" s="114"/>
    </row>
    <row r="364">
      <c r="A364" s="114"/>
      <c r="B364" s="114"/>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c r="Z364" s="114"/>
    </row>
    <row r="365">
      <c r="A365" s="114"/>
      <c r="B365" s="114"/>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c r="Z365" s="114"/>
    </row>
    <row r="366">
      <c r="A366" s="114"/>
      <c r="B366" s="114"/>
      <c r="C366" s="114"/>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c r="Z366" s="114"/>
    </row>
    <row r="367">
      <c r="A367" s="114"/>
      <c r="B367" s="114"/>
      <c r="C367" s="114"/>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c r="Z367" s="114"/>
    </row>
    <row r="368">
      <c r="A368" s="114"/>
      <c r="B368" s="114"/>
      <c r="C368" s="114"/>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c r="Z368" s="114"/>
    </row>
    <row r="369">
      <c r="A369" s="114"/>
      <c r="B369" s="114"/>
      <c r="C369" s="114"/>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c r="Z369" s="114"/>
    </row>
    <row r="370">
      <c r="A370" s="114"/>
      <c r="B370" s="114"/>
      <c r="C370" s="114"/>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c r="Z370" s="114"/>
    </row>
    <row r="371">
      <c r="A371" s="114"/>
      <c r="B371" s="114"/>
      <c r="C371" s="114"/>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c r="Z371" s="114"/>
    </row>
    <row r="372">
      <c r="A372" s="114"/>
      <c r="B372" s="114"/>
      <c r="C372" s="114"/>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c r="Z372" s="114"/>
    </row>
    <row r="373">
      <c r="A373" s="114"/>
      <c r="B373" s="114"/>
      <c r="C373" s="114"/>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c r="Z373" s="114"/>
    </row>
    <row r="374">
      <c r="A374" s="114"/>
      <c r="B374" s="114"/>
      <c r="C374" s="114"/>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c r="Z374" s="114"/>
    </row>
    <row r="375">
      <c r="A375" s="114"/>
      <c r="B375" s="114"/>
      <c r="C375" s="114"/>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c r="Z375" s="114"/>
    </row>
    <row r="376">
      <c r="A376" s="114"/>
      <c r="B376" s="114"/>
      <c r="C376" s="114"/>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c r="Z376" s="114"/>
    </row>
    <row r="377">
      <c r="A377" s="114"/>
      <c r="B377" s="114"/>
      <c r="C377" s="114"/>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c r="Z377" s="114"/>
    </row>
    <row r="378">
      <c r="A378" s="114"/>
      <c r="B378" s="114"/>
      <c r="C378" s="114"/>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c r="Z378" s="114"/>
    </row>
    <row r="379">
      <c r="A379" s="114"/>
      <c r="B379" s="114"/>
      <c r="C379" s="114"/>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c r="Z379" s="114"/>
    </row>
    <row r="380">
      <c r="A380" s="114"/>
      <c r="B380" s="114"/>
      <c r="C380" s="114"/>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c r="Z380" s="114"/>
    </row>
    <row r="381">
      <c r="A381" s="114"/>
      <c r="B381" s="114"/>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4"/>
    </row>
    <row r="382">
      <c r="A382" s="114"/>
      <c r="B382" s="114"/>
      <c r="C382" s="114"/>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c r="Z382" s="114"/>
    </row>
    <row r="383">
      <c r="A383" s="114"/>
      <c r="B383" s="114"/>
      <c r="C383" s="114"/>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c r="Z383" s="114"/>
    </row>
    <row r="384">
      <c r="A384" s="114"/>
      <c r="B384" s="114"/>
      <c r="C384" s="114"/>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c r="Z384" s="114"/>
    </row>
    <row r="385">
      <c r="A385" s="114"/>
      <c r="B385" s="114"/>
      <c r="C385" s="114"/>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c r="Z385" s="114"/>
    </row>
    <row r="386">
      <c r="A386" s="114"/>
      <c r="B386" s="114"/>
      <c r="C386" s="114"/>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c r="Z386" s="114"/>
    </row>
    <row r="387">
      <c r="A387" s="114"/>
      <c r="B387" s="114"/>
      <c r="C387" s="114"/>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c r="Z387" s="114"/>
    </row>
    <row r="388">
      <c r="A388" s="114"/>
      <c r="B388" s="114"/>
      <c r="C388" s="114"/>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c r="Z388" s="114"/>
    </row>
    <row r="389">
      <c r="A389" s="114"/>
      <c r="B389" s="114"/>
      <c r="C389" s="114"/>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c r="Z389" s="114"/>
    </row>
    <row r="390">
      <c r="A390" s="114"/>
      <c r="B390" s="114"/>
      <c r="C390" s="114"/>
      <c r="D390" s="114"/>
      <c r="E390" s="114"/>
      <c r="F390" s="114"/>
      <c r="G390" s="114"/>
      <c r="H390" s="114"/>
      <c r="I390" s="114"/>
      <c r="J390" s="114"/>
      <c r="K390" s="114"/>
      <c r="L390" s="114"/>
      <c r="M390" s="114"/>
      <c r="N390" s="114"/>
      <c r="O390" s="114"/>
      <c r="P390" s="114"/>
      <c r="Q390" s="114"/>
      <c r="R390" s="114"/>
      <c r="S390" s="114"/>
      <c r="T390" s="114"/>
      <c r="U390" s="114"/>
      <c r="V390" s="114"/>
      <c r="W390" s="114"/>
      <c r="X390" s="114"/>
      <c r="Y390" s="114"/>
      <c r="Z390" s="114"/>
    </row>
    <row r="391">
      <c r="A391" s="114"/>
      <c r="B391" s="114"/>
      <c r="C391" s="114"/>
      <c r="D391" s="114"/>
      <c r="E391" s="114"/>
      <c r="F391" s="114"/>
      <c r="G391" s="114"/>
      <c r="H391" s="114"/>
      <c r="I391" s="114"/>
      <c r="J391" s="114"/>
      <c r="K391" s="114"/>
      <c r="L391" s="114"/>
      <c r="M391" s="114"/>
      <c r="N391" s="114"/>
      <c r="O391" s="114"/>
      <c r="P391" s="114"/>
      <c r="Q391" s="114"/>
      <c r="R391" s="114"/>
      <c r="S391" s="114"/>
      <c r="T391" s="114"/>
      <c r="U391" s="114"/>
      <c r="V391" s="114"/>
      <c r="W391" s="114"/>
      <c r="X391" s="114"/>
      <c r="Y391" s="114"/>
      <c r="Z391" s="114"/>
    </row>
    <row r="392">
      <c r="A392" s="114"/>
      <c r="B392" s="114"/>
      <c r="C392" s="114"/>
      <c r="D392" s="114"/>
      <c r="E392" s="114"/>
      <c r="F392" s="114"/>
      <c r="G392" s="114"/>
      <c r="H392" s="114"/>
      <c r="I392" s="114"/>
      <c r="J392" s="114"/>
      <c r="K392" s="114"/>
      <c r="L392" s="114"/>
      <c r="M392" s="114"/>
      <c r="N392" s="114"/>
      <c r="O392" s="114"/>
      <c r="P392" s="114"/>
      <c r="Q392" s="114"/>
      <c r="R392" s="114"/>
      <c r="S392" s="114"/>
      <c r="T392" s="114"/>
      <c r="U392" s="114"/>
      <c r="V392" s="114"/>
      <c r="W392" s="114"/>
      <c r="X392" s="114"/>
      <c r="Y392" s="114"/>
      <c r="Z392" s="114"/>
    </row>
    <row r="393">
      <c r="A393" s="114"/>
      <c r="B393" s="114"/>
      <c r="C393" s="114"/>
      <c r="D393" s="114"/>
      <c r="E393" s="114"/>
      <c r="F393" s="114"/>
      <c r="G393" s="114"/>
      <c r="H393" s="114"/>
      <c r="I393" s="114"/>
      <c r="J393" s="114"/>
      <c r="K393" s="114"/>
      <c r="L393" s="114"/>
      <c r="M393" s="114"/>
      <c r="N393" s="114"/>
      <c r="O393" s="114"/>
      <c r="P393" s="114"/>
      <c r="Q393" s="114"/>
      <c r="R393" s="114"/>
      <c r="S393" s="114"/>
      <c r="T393" s="114"/>
      <c r="U393" s="114"/>
      <c r="V393" s="114"/>
      <c r="W393" s="114"/>
      <c r="X393" s="114"/>
      <c r="Y393" s="114"/>
      <c r="Z393" s="114"/>
    </row>
    <row r="394">
      <c r="A394" s="114"/>
      <c r="B394" s="114"/>
      <c r="C394" s="114"/>
      <c r="D394" s="114"/>
      <c r="E394" s="114"/>
      <c r="F394" s="114"/>
      <c r="G394" s="114"/>
      <c r="H394" s="114"/>
      <c r="I394" s="114"/>
      <c r="J394" s="114"/>
      <c r="K394" s="114"/>
      <c r="L394" s="114"/>
      <c r="M394" s="114"/>
      <c r="N394" s="114"/>
      <c r="O394" s="114"/>
      <c r="P394" s="114"/>
      <c r="Q394" s="114"/>
      <c r="R394" s="114"/>
      <c r="S394" s="114"/>
      <c r="T394" s="114"/>
      <c r="U394" s="114"/>
      <c r="V394" s="114"/>
      <c r="W394" s="114"/>
      <c r="X394" s="114"/>
      <c r="Y394" s="114"/>
      <c r="Z394" s="114"/>
    </row>
    <row r="395">
      <c r="A395" s="114"/>
      <c r="B395" s="114"/>
      <c r="C395" s="114"/>
      <c r="D395" s="114"/>
      <c r="E395" s="114"/>
      <c r="F395" s="114"/>
      <c r="G395" s="114"/>
      <c r="H395" s="114"/>
      <c r="I395" s="114"/>
      <c r="J395" s="114"/>
      <c r="K395" s="114"/>
      <c r="L395" s="114"/>
      <c r="M395" s="114"/>
      <c r="N395" s="114"/>
      <c r="O395" s="114"/>
      <c r="P395" s="114"/>
      <c r="Q395" s="114"/>
      <c r="R395" s="114"/>
      <c r="S395" s="114"/>
      <c r="T395" s="114"/>
      <c r="U395" s="114"/>
      <c r="V395" s="114"/>
      <c r="W395" s="114"/>
      <c r="X395" s="114"/>
      <c r="Y395" s="114"/>
      <c r="Z395" s="114"/>
    </row>
    <row r="396">
      <c r="A396" s="114"/>
      <c r="B396" s="114"/>
      <c r="C396" s="114"/>
      <c r="D396" s="114"/>
      <c r="E396" s="114"/>
      <c r="F396" s="114"/>
      <c r="G396" s="114"/>
      <c r="H396" s="114"/>
      <c r="I396" s="114"/>
      <c r="J396" s="114"/>
      <c r="K396" s="114"/>
      <c r="L396" s="114"/>
      <c r="M396" s="114"/>
      <c r="N396" s="114"/>
      <c r="O396" s="114"/>
      <c r="P396" s="114"/>
      <c r="Q396" s="114"/>
      <c r="R396" s="114"/>
      <c r="S396" s="114"/>
      <c r="T396" s="114"/>
      <c r="U396" s="114"/>
      <c r="V396" s="114"/>
      <c r="W396" s="114"/>
      <c r="X396" s="114"/>
      <c r="Y396" s="114"/>
      <c r="Z396" s="114"/>
    </row>
    <row r="397">
      <c r="A397" s="114"/>
      <c r="B397" s="114"/>
      <c r="C397" s="114"/>
      <c r="D397" s="114"/>
      <c r="E397" s="114"/>
      <c r="F397" s="114"/>
      <c r="G397" s="114"/>
      <c r="H397" s="114"/>
      <c r="I397" s="114"/>
      <c r="J397" s="114"/>
      <c r="K397" s="114"/>
      <c r="L397" s="114"/>
      <c r="M397" s="114"/>
      <c r="N397" s="114"/>
      <c r="O397" s="114"/>
      <c r="P397" s="114"/>
      <c r="Q397" s="114"/>
      <c r="R397" s="114"/>
      <c r="S397" s="114"/>
      <c r="T397" s="114"/>
      <c r="U397" s="114"/>
      <c r="V397" s="114"/>
      <c r="W397" s="114"/>
      <c r="X397" s="114"/>
      <c r="Y397" s="114"/>
      <c r="Z397" s="114"/>
    </row>
    <row r="398">
      <c r="A398" s="114"/>
      <c r="B398" s="114"/>
      <c r="C398" s="114"/>
      <c r="D398" s="114"/>
      <c r="E398" s="114"/>
      <c r="F398" s="114"/>
      <c r="G398" s="114"/>
      <c r="H398" s="114"/>
      <c r="I398" s="114"/>
      <c r="J398" s="114"/>
      <c r="K398" s="114"/>
      <c r="L398" s="114"/>
      <c r="M398" s="114"/>
      <c r="N398" s="114"/>
      <c r="O398" s="114"/>
      <c r="P398" s="114"/>
      <c r="Q398" s="114"/>
      <c r="R398" s="114"/>
      <c r="S398" s="114"/>
      <c r="T398" s="114"/>
      <c r="U398" s="114"/>
      <c r="V398" s="114"/>
      <c r="W398" s="114"/>
      <c r="X398" s="114"/>
      <c r="Y398" s="114"/>
      <c r="Z398" s="114"/>
    </row>
    <row r="399">
      <c r="A399" s="114"/>
      <c r="B399" s="114"/>
      <c r="C399" s="114"/>
      <c r="D399" s="114"/>
      <c r="E399" s="114"/>
      <c r="F399" s="114"/>
      <c r="G399" s="114"/>
      <c r="H399" s="114"/>
      <c r="I399" s="114"/>
      <c r="J399" s="114"/>
      <c r="K399" s="114"/>
      <c r="L399" s="114"/>
      <c r="M399" s="114"/>
      <c r="N399" s="114"/>
      <c r="O399" s="114"/>
      <c r="P399" s="114"/>
      <c r="Q399" s="114"/>
      <c r="R399" s="114"/>
      <c r="S399" s="114"/>
      <c r="T399" s="114"/>
      <c r="U399" s="114"/>
      <c r="V399" s="114"/>
      <c r="W399" s="114"/>
      <c r="X399" s="114"/>
      <c r="Y399" s="114"/>
      <c r="Z399" s="114"/>
    </row>
    <row r="400">
      <c r="A400" s="114"/>
      <c r="B400" s="114"/>
      <c r="C400" s="114"/>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c r="Z400" s="114"/>
    </row>
    <row r="401">
      <c r="A401" s="114"/>
      <c r="B401" s="114"/>
      <c r="C401" s="114"/>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c r="Z401" s="114"/>
    </row>
    <row r="402">
      <c r="A402" s="114"/>
      <c r="B402" s="114"/>
      <c r="C402" s="114"/>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c r="Z402" s="114"/>
    </row>
    <row r="403">
      <c r="A403" s="114"/>
      <c r="B403" s="114"/>
      <c r="C403" s="114"/>
      <c r="D403" s="114"/>
      <c r="E403" s="114"/>
      <c r="F403" s="114"/>
      <c r="G403" s="114"/>
      <c r="H403" s="114"/>
      <c r="I403" s="114"/>
      <c r="J403" s="114"/>
      <c r="K403" s="114"/>
      <c r="L403" s="114"/>
      <c r="M403" s="114"/>
      <c r="N403" s="114"/>
      <c r="O403" s="114"/>
      <c r="P403" s="114"/>
      <c r="Q403" s="114"/>
      <c r="R403" s="114"/>
      <c r="S403" s="114"/>
      <c r="T403" s="114"/>
      <c r="U403" s="114"/>
      <c r="V403" s="114"/>
      <c r="W403" s="114"/>
      <c r="X403" s="114"/>
      <c r="Y403" s="114"/>
      <c r="Z403" s="114"/>
    </row>
    <row r="404">
      <c r="A404" s="114"/>
      <c r="B404" s="114"/>
      <c r="C404" s="114"/>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c r="Z404" s="114"/>
    </row>
    <row r="405">
      <c r="A405" s="114"/>
      <c r="B405" s="114"/>
      <c r="C405" s="114"/>
      <c r="D405" s="114"/>
      <c r="E405" s="114"/>
      <c r="F405" s="114"/>
      <c r="G405" s="114"/>
      <c r="H405" s="114"/>
      <c r="I405" s="114"/>
      <c r="J405" s="114"/>
      <c r="K405" s="114"/>
      <c r="L405" s="114"/>
      <c r="M405" s="114"/>
      <c r="N405" s="114"/>
      <c r="O405" s="114"/>
      <c r="P405" s="114"/>
      <c r="Q405" s="114"/>
      <c r="R405" s="114"/>
      <c r="S405" s="114"/>
      <c r="T405" s="114"/>
      <c r="U405" s="114"/>
      <c r="V405" s="114"/>
      <c r="W405" s="114"/>
      <c r="X405" s="114"/>
      <c r="Y405" s="114"/>
      <c r="Z405" s="114"/>
    </row>
    <row r="406">
      <c r="A406" s="114"/>
      <c r="B406" s="114"/>
      <c r="C406" s="114"/>
      <c r="D406" s="114"/>
      <c r="E406" s="114"/>
      <c r="F406" s="114"/>
      <c r="G406" s="114"/>
      <c r="H406" s="114"/>
      <c r="I406" s="114"/>
      <c r="J406" s="114"/>
      <c r="K406" s="114"/>
      <c r="L406" s="114"/>
      <c r="M406" s="114"/>
      <c r="N406" s="114"/>
      <c r="O406" s="114"/>
      <c r="P406" s="114"/>
      <c r="Q406" s="114"/>
      <c r="R406" s="114"/>
      <c r="S406" s="114"/>
      <c r="T406" s="114"/>
      <c r="U406" s="114"/>
      <c r="V406" s="114"/>
      <c r="W406" s="114"/>
      <c r="X406" s="114"/>
      <c r="Y406" s="114"/>
      <c r="Z406" s="114"/>
    </row>
    <row r="407">
      <c r="A407" s="114"/>
      <c r="B407" s="114"/>
      <c r="C407" s="114"/>
      <c r="D407" s="114"/>
      <c r="E407" s="114"/>
      <c r="F407" s="114"/>
      <c r="G407" s="114"/>
      <c r="H407" s="114"/>
      <c r="I407" s="114"/>
      <c r="J407" s="114"/>
      <c r="K407" s="114"/>
      <c r="L407" s="114"/>
      <c r="M407" s="114"/>
      <c r="N407" s="114"/>
      <c r="O407" s="114"/>
      <c r="P407" s="114"/>
      <c r="Q407" s="114"/>
      <c r="R407" s="114"/>
      <c r="S407" s="114"/>
      <c r="T407" s="114"/>
      <c r="U407" s="114"/>
      <c r="V407" s="114"/>
      <c r="W407" s="114"/>
      <c r="X407" s="114"/>
      <c r="Y407" s="114"/>
      <c r="Z407" s="114"/>
    </row>
    <row r="408">
      <c r="A408" s="114"/>
      <c r="B408" s="114"/>
      <c r="C408" s="114"/>
      <c r="D408" s="114"/>
      <c r="E408" s="114"/>
      <c r="F408" s="114"/>
      <c r="G408" s="114"/>
      <c r="H408" s="114"/>
      <c r="I408" s="114"/>
      <c r="J408" s="114"/>
      <c r="K408" s="114"/>
      <c r="L408" s="114"/>
      <c r="M408" s="114"/>
      <c r="N408" s="114"/>
      <c r="O408" s="114"/>
      <c r="P408" s="114"/>
      <c r="Q408" s="114"/>
      <c r="R408" s="114"/>
      <c r="S408" s="114"/>
      <c r="T408" s="114"/>
      <c r="U408" s="114"/>
      <c r="V408" s="114"/>
      <c r="W408" s="114"/>
      <c r="X408" s="114"/>
      <c r="Y408" s="114"/>
      <c r="Z408" s="114"/>
    </row>
    <row r="409">
      <c r="A409" s="114"/>
      <c r="B409" s="114"/>
      <c r="C409" s="114"/>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c r="Z409" s="114"/>
    </row>
    <row r="410">
      <c r="A410" s="114"/>
      <c r="B410" s="114"/>
      <c r="C410" s="114"/>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c r="Z410" s="114"/>
    </row>
    <row r="411">
      <c r="A411" s="114"/>
      <c r="B411" s="114"/>
      <c r="C411" s="114"/>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c r="Z411" s="114"/>
    </row>
    <row r="412">
      <c r="A412" s="114"/>
      <c r="B412" s="114"/>
      <c r="C412" s="114"/>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c r="Z412" s="114"/>
    </row>
    <row r="413">
      <c r="A413" s="114"/>
      <c r="B413" s="114"/>
      <c r="C413" s="114"/>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c r="Z413" s="114"/>
    </row>
    <row r="414">
      <c r="A414" s="114"/>
      <c r="B414" s="114"/>
      <c r="C414" s="114"/>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c r="Z414" s="114"/>
    </row>
    <row r="415">
      <c r="A415" s="114"/>
      <c r="B415" s="114"/>
      <c r="C415" s="114"/>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c r="Z415" s="114"/>
    </row>
    <row r="416">
      <c r="A416" s="114"/>
      <c r="B416" s="114"/>
      <c r="C416" s="114"/>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c r="Z416" s="114"/>
    </row>
    <row r="417">
      <c r="A417" s="114"/>
      <c r="B417" s="114"/>
      <c r="C417" s="114"/>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c r="Z417" s="114"/>
    </row>
    <row r="418">
      <c r="A418" s="114"/>
      <c r="B418" s="114"/>
      <c r="C418" s="114"/>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c r="Z418" s="114"/>
    </row>
    <row r="419">
      <c r="A419" s="114"/>
      <c r="B419" s="114"/>
      <c r="C419" s="114"/>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c r="Z419" s="114"/>
    </row>
    <row r="420">
      <c r="A420" s="114"/>
      <c r="B420" s="114"/>
      <c r="C420" s="114"/>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c r="Z420" s="114"/>
    </row>
    <row r="421">
      <c r="A421" s="114"/>
      <c r="B421" s="114"/>
      <c r="C421" s="114"/>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c r="Z421" s="114"/>
    </row>
    <row r="422">
      <c r="A422" s="114"/>
      <c r="B422" s="114"/>
      <c r="C422" s="114"/>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c r="Z422" s="114"/>
    </row>
    <row r="423">
      <c r="A423" s="114"/>
      <c r="B423" s="114"/>
      <c r="C423" s="114"/>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c r="Z423" s="114"/>
    </row>
    <row r="424">
      <c r="A424" s="114"/>
      <c r="B424" s="114"/>
      <c r="C424" s="114"/>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c r="Z424" s="114"/>
    </row>
    <row r="425">
      <c r="A425" s="114"/>
      <c r="B425" s="114"/>
      <c r="C425" s="114"/>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c r="Z425" s="114"/>
    </row>
    <row r="426">
      <c r="A426" s="114"/>
      <c r="B426" s="114"/>
      <c r="C426" s="114"/>
      <c r="D426" s="114"/>
      <c r="E426" s="114"/>
      <c r="F426" s="114"/>
      <c r="G426" s="114"/>
      <c r="H426" s="114"/>
      <c r="I426" s="114"/>
      <c r="J426" s="114"/>
      <c r="K426" s="114"/>
      <c r="L426" s="114"/>
      <c r="M426" s="114"/>
      <c r="N426" s="114"/>
      <c r="O426" s="114"/>
      <c r="P426" s="114"/>
      <c r="Q426" s="114"/>
      <c r="R426" s="114"/>
      <c r="S426" s="114"/>
      <c r="T426" s="114"/>
      <c r="U426" s="114"/>
      <c r="V426" s="114"/>
      <c r="W426" s="114"/>
      <c r="X426" s="114"/>
      <c r="Y426" s="114"/>
      <c r="Z426" s="114"/>
    </row>
    <row r="427">
      <c r="A427" s="114"/>
      <c r="B427" s="114"/>
      <c r="C427" s="114"/>
      <c r="D427" s="114"/>
      <c r="E427" s="114"/>
      <c r="F427" s="114"/>
      <c r="G427" s="114"/>
      <c r="H427" s="114"/>
      <c r="I427" s="114"/>
      <c r="J427" s="114"/>
      <c r="K427" s="114"/>
      <c r="L427" s="114"/>
      <c r="M427" s="114"/>
      <c r="N427" s="114"/>
      <c r="O427" s="114"/>
      <c r="P427" s="114"/>
      <c r="Q427" s="114"/>
      <c r="R427" s="114"/>
      <c r="S427" s="114"/>
      <c r="T427" s="114"/>
      <c r="U427" s="114"/>
      <c r="V427" s="114"/>
      <c r="W427" s="114"/>
      <c r="X427" s="114"/>
      <c r="Y427" s="114"/>
      <c r="Z427" s="114"/>
    </row>
    <row r="428">
      <c r="A428" s="114"/>
      <c r="B428" s="114"/>
      <c r="C428" s="114"/>
      <c r="D428" s="114"/>
      <c r="E428" s="114"/>
      <c r="F428" s="114"/>
      <c r="G428" s="114"/>
      <c r="H428" s="114"/>
      <c r="I428" s="114"/>
      <c r="J428" s="114"/>
      <c r="K428" s="114"/>
      <c r="L428" s="114"/>
      <c r="M428" s="114"/>
      <c r="N428" s="114"/>
      <c r="O428" s="114"/>
      <c r="P428" s="114"/>
      <c r="Q428" s="114"/>
      <c r="R428" s="114"/>
      <c r="S428" s="114"/>
      <c r="T428" s="114"/>
      <c r="U428" s="114"/>
      <c r="V428" s="114"/>
      <c r="W428" s="114"/>
      <c r="X428" s="114"/>
      <c r="Y428" s="114"/>
      <c r="Z428" s="114"/>
    </row>
    <row r="429">
      <c r="A429" s="114"/>
      <c r="B429" s="114"/>
      <c r="C429" s="114"/>
      <c r="D429" s="114"/>
      <c r="E429" s="114"/>
      <c r="F429" s="114"/>
      <c r="G429" s="114"/>
      <c r="H429" s="114"/>
      <c r="I429" s="114"/>
      <c r="J429" s="114"/>
      <c r="K429" s="114"/>
      <c r="L429" s="114"/>
      <c r="M429" s="114"/>
      <c r="N429" s="114"/>
      <c r="O429" s="114"/>
      <c r="P429" s="114"/>
      <c r="Q429" s="114"/>
      <c r="R429" s="114"/>
      <c r="S429" s="114"/>
      <c r="T429" s="114"/>
      <c r="U429" s="114"/>
      <c r="V429" s="114"/>
      <c r="W429" s="114"/>
      <c r="X429" s="114"/>
      <c r="Y429" s="114"/>
      <c r="Z429" s="114"/>
    </row>
    <row r="430">
      <c r="A430" s="114"/>
      <c r="B430" s="114"/>
      <c r="C430" s="114"/>
      <c r="D430" s="114"/>
      <c r="E430" s="114"/>
      <c r="F430" s="114"/>
      <c r="G430" s="114"/>
      <c r="H430" s="114"/>
      <c r="I430" s="114"/>
      <c r="J430" s="114"/>
      <c r="K430" s="114"/>
      <c r="L430" s="114"/>
      <c r="M430" s="114"/>
      <c r="N430" s="114"/>
      <c r="O430" s="114"/>
      <c r="P430" s="114"/>
      <c r="Q430" s="114"/>
      <c r="R430" s="114"/>
      <c r="S430" s="114"/>
      <c r="T430" s="114"/>
      <c r="U430" s="114"/>
      <c r="V430" s="114"/>
      <c r="W430" s="114"/>
      <c r="X430" s="114"/>
      <c r="Y430" s="114"/>
      <c r="Z430" s="114"/>
    </row>
    <row r="431">
      <c r="A431" s="114"/>
      <c r="B431" s="114"/>
      <c r="C431" s="114"/>
      <c r="D431" s="114"/>
      <c r="E431" s="114"/>
      <c r="F431" s="114"/>
      <c r="G431" s="114"/>
      <c r="H431" s="114"/>
      <c r="I431" s="114"/>
      <c r="J431" s="114"/>
      <c r="K431" s="114"/>
      <c r="L431" s="114"/>
      <c r="M431" s="114"/>
      <c r="N431" s="114"/>
      <c r="O431" s="114"/>
      <c r="P431" s="114"/>
      <c r="Q431" s="114"/>
      <c r="R431" s="114"/>
      <c r="S431" s="114"/>
      <c r="T431" s="114"/>
      <c r="U431" s="114"/>
      <c r="V431" s="114"/>
      <c r="W431" s="114"/>
      <c r="X431" s="114"/>
      <c r="Y431" s="114"/>
      <c r="Z431" s="114"/>
    </row>
    <row r="432">
      <c r="A432" s="114"/>
      <c r="B432" s="114"/>
      <c r="C432" s="114"/>
      <c r="D432" s="114"/>
      <c r="E432" s="114"/>
      <c r="F432" s="114"/>
      <c r="G432" s="114"/>
      <c r="H432" s="114"/>
      <c r="I432" s="114"/>
      <c r="J432" s="114"/>
      <c r="K432" s="114"/>
      <c r="L432" s="114"/>
      <c r="M432" s="114"/>
      <c r="N432" s="114"/>
      <c r="O432" s="114"/>
      <c r="P432" s="114"/>
      <c r="Q432" s="114"/>
      <c r="R432" s="114"/>
      <c r="S432" s="114"/>
      <c r="T432" s="114"/>
      <c r="U432" s="114"/>
      <c r="V432" s="114"/>
      <c r="W432" s="114"/>
      <c r="X432" s="114"/>
      <c r="Y432" s="114"/>
      <c r="Z432" s="114"/>
    </row>
    <row r="433">
      <c r="A433" s="114"/>
      <c r="B433" s="114"/>
      <c r="C433" s="114"/>
      <c r="D433" s="114"/>
      <c r="E433" s="114"/>
      <c r="F433" s="114"/>
      <c r="G433" s="114"/>
      <c r="H433" s="114"/>
      <c r="I433" s="114"/>
      <c r="J433" s="114"/>
      <c r="K433" s="114"/>
      <c r="L433" s="114"/>
      <c r="M433" s="114"/>
      <c r="N433" s="114"/>
      <c r="O433" s="114"/>
      <c r="P433" s="114"/>
      <c r="Q433" s="114"/>
      <c r="R433" s="114"/>
      <c r="S433" s="114"/>
      <c r="T433" s="114"/>
      <c r="U433" s="114"/>
      <c r="V433" s="114"/>
      <c r="W433" s="114"/>
      <c r="X433" s="114"/>
      <c r="Y433" s="114"/>
      <c r="Z433" s="114"/>
    </row>
    <row r="434">
      <c r="A434" s="114"/>
      <c r="B434" s="114"/>
      <c r="C434" s="114"/>
      <c r="D434" s="114"/>
      <c r="E434" s="114"/>
      <c r="F434" s="114"/>
      <c r="G434" s="114"/>
      <c r="H434" s="114"/>
      <c r="I434" s="114"/>
      <c r="J434" s="114"/>
      <c r="K434" s="114"/>
      <c r="L434" s="114"/>
      <c r="M434" s="114"/>
      <c r="N434" s="114"/>
      <c r="O434" s="114"/>
      <c r="P434" s="114"/>
      <c r="Q434" s="114"/>
      <c r="R434" s="114"/>
      <c r="S434" s="114"/>
      <c r="T434" s="114"/>
      <c r="U434" s="114"/>
      <c r="V434" s="114"/>
      <c r="W434" s="114"/>
      <c r="X434" s="114"/>
      <c r="Y434" s="114"/>
      <c r="Z434" s="114"/>
    </row>
    <row r="435">
      <c r="A435" s="114"/>
      <c r="B435" s="114"/>
      <c r="C435" s="114"/>
      <c r="D435" s="114"/>
      <c r="E435" s="114"/>
      <c r="F435" s="114"/>
      <c r="G435" s="114"/>
      <c r="H435" s="114"/>
      <c r="I435" s="114"/>
      <c r="J435" s="114"/>
      <c r="K435" s="114"/>
      <c r="L435" s="114"/>
      <c r="M435" s="114"/>
      <c r="N435" s="114"/>
      <c r="O435" s="114"/>
      <c r="P435" s="114"/>
      <c r="Q435" s="114"/>
      <c r="R435" s="114"/>
      <c r="S435" s="114"/>
      <c r="T435" s="114"/>
      <c r="U435" s="114"/>
      <c r="V435" s="114"/>
      <c r="W435" s="114"/>
      <c r="X435" s="114"/>
      <c r="Y435" s="114"/>
      <c r="Z435" s="114"/>
    </row>
    <row r="436">
      <c r="A436" s="114"/>
      <c r="B436" s="114"/>
      <c r="C436" s="114"/>
      <c r="D436" s="114"/>
      <c r="E436" s="114"/>
      <c r="F436" s="114"/>
      <c r="G436" s="114"/>
      <c r="H436" s="114"/>
      <c r="I436" s="114"/>
      <c r="J436" s="114"/>
      <c r="K436" s="114"/>
      <c r="L436" s="114"/>
      <c r="M436" s="114"/>
      <c r="N436" s="114"/>
      <c r="O436" s="114"/>
      <c r="P436" s="114"/>
      <c r="Q436" s="114"/>
      <c r="R436" s="114"/>
      <c r="S436" s="114"/>
      <c r="T436" s="114"/>
      <c r="U436" s="114"/>
      <c r="V436" s="114"/>
      <c r="W436" s="114"/>
      <c r="X436" s="114"/>
      <c r="Y436" s="114"/>
      <c r="Z436" s="114"/>
    </row>
    <row r="437">
      <c r="A437" s="114"/>
      <c r="B437" s="114"/>
      <c r="C437" s="114"/>
      <c r="D437" s="114"/>
      <c r="E437" s="114"/>
      <c r="F437" s="114"/>
      <c r="G437" s="114"/>
      <c r="H437" s="114"/>
      <c r="I437" s="114"/>
      <c r="J437" s="114"/>
      <c r="K437" s="114"/>
      <c r="L437" s="114"/>
      <c r="M437" s="114"/>
      <c r="N437" s="114"/>
      <c r="O437" s="114"/>
      <c r="P437" s="114"/>
      <c r="Q437" s="114"/>
      <c r="R437" s="114"/>
      <c r="S437" s="114"/>
      <c r="T437" s="114"/>
      <c r="U437" s="114"/>
      <c r="V437" s="114"/>
      <c r="W437" s="114"/>
      <c r="X437" s="114"/>
      <c r="Y437" s="114"/>
      <c r="Z437" s="114"/>
    </row>
    <row r="438">
      <c r="A438" s="114"/>
      <c r="B438" s="114"/>
      <c r="C438" s="114"/>
      <c r="D438" s="114"/>
      <c r="E438" s="114"/>
      <c r="F438" s="114"/>
      <c r="G438" s="114"/>
      <c r="H438" s="114"/>
      <c r="I438" s="114"/>
      <c r="J438" s="114"/>
      <c r="K438" s="114"/>
      <c r="L438" s="114"/>
      <c r="M438" s="114"/>
      <c r="N438" s="114"/>
      <c r="O438" s="114"/>
      <c r="P438" s="114"/>
      <c r="Q438" s="114"/>
      <c r="R438" s="114"/>
      <c r="S438" s="114"/>
      <c r="T438" s="114"/>
      <c r="U438" s="114"/>
      <c r="V438" s="114"/>
      <c r="W438" s="114"/>
      <c r="X438" s="114"/>
      <c r="Y438" s="114"/>
      <c r="Z438" s="114"/>
    </row>
    <row r="439">
      <c r="A439" s="114"/>
      <c r="B439" s="114"/>
      <c r="C439" s="114"/>
      <c r="D439" s="114"/>
      <c r="E439" s="114"/>
      <c r="F439" s="114"/>
      <c r="G439" s="114"/>
      <c r="H439" s="114"/>
      <c r="I439" s="114"/>
      <c r="J439" s="114"/>
      <c r="K439" s="114"/>
      <c r="L439" s="114"/>
      <c r="M439" s="114"/>
      <c r="N439" s="114"/>
      <c r="O439" s="114"/>
      <c r="P439" s="114"/>
      <c r="Q439" s="114"/>
      <c r="R439" s="114"/>
      <c r="S439" s="114"/>
      <c r="T439" s="114"/>
      <c r="U439" s="114"/>
      <c r="V439" s="114"/>
      <c r="W439" s="114"/>
      <c r="X439" s="114"/>
      <c r="Y439" s="114"/>
      <c r="Z439" s="114"/>
    </row>
    <row r="440">
      <c r="A440" s="114"/>
      <c r="B440" s="114"/>
      <c r="C440" s="114"/>
      <c r="D440" s="114"/>
      <c r="E440" s="114"/>
      <c r="F440" s="114"/>
      <c r="G440" s="114"/>
      <c r="H440" s="114"/>
      <c r="I440" s="114"/>
      <c r="J440" s="114"/>
      <c r="K440" s="114"/>
      <c r="L440" s="114"/>
      <c r="M440" s="114"/>
      <c r="N440" s="114"/>
      <c r="O440" s="114"/>
      <c r="P440" s="114"/>
      <c r="Q440" s="114"/>
      <c r="R440" s="114"/>
      <c r="S440" s="114"/>
      <c r="T440" s="114"/>
      <c r="U440" s="114"/>
      <c r="V440" s="114"/>
      <c r="W440" s="114"/>
      <c r="X440" s="114"/>
      <c r="Y440" s="114"/>
      <c r="Z440" s="114"/>
    </row>
    <row r="441">
      <c r="A441" s="114"/>
      <c r="B441" s="114"/>
      <c r="C441" s="114"/>
      <c r="D441" s="114"/>
      <c r="E441" s="114"/>
      <c r="F441" s="114"/>
      <c r="G441" s="114"/>
      <c r="H441" s="114"/>
      <c r="I441" s="114"/>
      <c r="J441" s="114"/>
      <c r="K441" s="114"/>
      <c r="L441" s="114"/>
      <c r="M441" s="114"/>
      <c r="N441" s="114"/>
      <c r="O441" s="114"/>
      <c r="P441" s="114"/>
      <c r="Q441" s="114"/>
      <c r="R441" s="114"/>
      <c r="S441" s="114"/>
      <c r="T441" s="114"/>
      <c r="U441" s="114"/>
      <c r="V441" s="114"/>
      <c r="W441" s="114"/>
      <c r="X441" s="114"/>
      <c r="Y441" s="114"/>
      <c r="Z441" s="114"/>
    </row>
    <row r="442">
      <c r="A442" s="114"/>
      <c r="B442" s="114"/>
      <c r="C442" s="114"/>
      <c r="D442" s="114"/>
      <c r="E442" s="114"/>
      <c r="F442" s="114"/>
      <c r="G442" s="114"/>
      <c r="H442" s="114"/>
      <c r="I442" s="114"/>
      <c r="J442" s="114"/>
      <c r="K442" s="114"/>
      <c r="L442" s="114"/>
      <c r="M442" s="114"/>
      <c r="N442" s="114"/>
      <c r="O442" s="114"/>
      <c r="P442" s="114"/>
      <c r="Q442" s="114"/>
      <c r="R442" s="114"/>
      <c r="S442" s="114"/>
      <c r="T442" s="114"/>
      <c r="U442" s="114"/>
      <c r="V442" s="114"/>
      <c r="W442" s="114"/>
      <c r="X442" s="114"/>
      <c r="Y442" s="114"/>
      <c r="Z442" s="114"/>
    </row>
    <row r="443">
      <c r="A443" s="114"/>
      <c r="B443" s="114"/>
      <c r="C443" s="114"/>
      <c r="D443" s="114"/>
      <c r="E443" s="114"/>
      <c r="F443" s="114"/>
      <c r="G443" s="114"/>
      <c r="H443" s="114"/>
      <c r="I443" s="114"/>
      <c r="J443" s="114"/>
      <c r="K443" s="114"/>
      <c r="L443" s="114"/>
      <c r="M443" s="114"/>
      <c r="N443" s="114"/>
      <c r="O443" s="114"/>
      <c r="P443" s="114"/>
      <c r="Q443" s="114"/>
      <c r="R443" s="114"/>
      <c r="S443" s="114"/>
      <c r="T443" s="114"/>
      <c r="U443" s="114"/>
      <c r="V443" s="114"/>
      <c r="W443" s="114"/>
      <c r="X443" s="114"/>
      <c r="Y443" s="114"/>
      <c r="Z443" s="114"/>
    </row>
    <row r="444">
      <c r="A444" s="114"/>
      <c r="B444" s="114"/>
      <c r="C444" s="114"/>
      <c r="D444" s="114"/>
      <c r="E444" s="114"/>
      <c r="F444" s="114"/>
      <c r="G444" s="114"/>
      <c r="H444" s="114"/>
      <c r="I444" s="114"/>
      <c r="J444" s="114"/>
      <c r="K444" s="114"/>
      <c r="L444" s="114"/>
      <c r="M444" s="114"/>
      <c r="N444" s="114"/>
      <c r="O444" s="114"/>
      <c r="P444" s="114"/>
      <c r="Q444" s="114"/>
      <c r="R444" s="114"/>
      <c r="S444" s="114"/>
      <c r="T444" s="114"/>
      <c r="U444" s="114"/>
      <c r="V444" s="114"/>
      <c r="W444" s="114"/>
      <c r="X444" s="114"/>
      <c r="Y444" s="114"/>
      <c r="Z444" s="114"/>
    </row>
    <row r="445">
      <c r="A445" s="114"/>
      <c r="B445" s="114"/>
      <c r="C445" s="114"/>
      <c r="D445" s="114"/>
      <c r="E445" s="114"/>
      <c r="F445" s="114"/>
      <c r="G445" s="114"/>
      <c r="H445" s="114"/>
      <c r="I445" s="114"/>
      <c r="J445" s="114"/>
      <c r="K445" s="114"/>
      <c r="L445" s="114"/>
      <c r="M445" s="114"/>
      <c r="N445" s="114"/>
      <c r="O445" s="114"/>
      <c r="P445" s="114"/>
      <c r="Q445" s="114"/>
      <c r="R445" s="114"/>
      <c r="S445" s="114"/>
      <c r="T445" s="114"/>
      <c r="U445" s="114"/>
      <c r="V445" s="114"/>
      <c r="W445" s="114"/>
      <c r="X445" s="114"/>
      <c r="Y445" s="114"/>
      <c r="Z445" s="114"/>
    </row>
    <row r="446">
      <c r="A446" s="114"/>
      <c r="B446" s="114"/>
      <c r="C446" s="114"/>
      <c r="D446" s="114"/>
      <c r="E446" s="114"/>
      <c r="F446" s="114"/>
      <c r="G446" s="114"/>
      <c r="H446" s="114"/>
      <c r="I446" s="114"/>
      <c r="J446" s="114"/>
      <c r="K446" s="114"/>
      <c r="L446" s="114"/>
      <c r="M446" s="114"/>
      <c r="N446" s="114"/>
      <c r="O446" s="114"/>
      <c r="P446" s="114"/>
      <c r="Q446" s="114"/>
      <c r="R446" s="114"/>
      <c r="S446" s="114"/>
      <c r="T446" s="114"/>
      <c r="U446" s="114"/>
      <c r="V446" s="114"/>
      <c r="W446" s="114"/>
      <c r="X446" s="114"/>
      <c r="Y446" s="114"/>
      <c r="Z446" s="114"/>
    </row>
    <row r="447">
      <c r="A447" s="114"/>
      <c r="B447" s="114"/>
      <c r="C447" s="114"/>
      <c r="D447" s="114"/>
      <c r="E447" s="114"/>
      <c r="F447" s="114"/>
      <c r="G447" s="114"/>
      <c r="H447" s="114"/>
      <c r="I447" s="114"/>
      <c r="J447" s="114"/>
      <c r="K447" s="114"/>
      <c r="L447" s="114"/>
      <c r="M447" s="114"/>
      <c r="N447" s="114"/>
      <c r="O447" s="114"/>
      <c r="P447" s="114"/>
      <c r="Q447" s="114"/>
      <c r="R447" s="114"/>
      <c r="S447" s="114"/>
      <c r="T447" s="114"/>
      <c r="U447" s="114"/>
      <c r="V447" s="114"/>
      <c r="W447" s="114"/>
      <c r="X447" s="114"/>
      <c r="Y447" s="114"/>
      <c r="Z447" s="114"/>
    </row>
    <row r="448">
      <c r="A448" s="114"/>
      <c r="B448" s="114"/>
      <c r="C448" s="114"/>
      <c r="D448" s="114"/>
      <c r="E448" s="114"/>
      <c r="F448" s="114"/>
      <c r="G448" s="114"/>
      <c r="H448" s="114"/>
      <c r="I448" s="114"/>
      <c r="J448" s="114"/>
      <c r="K448" s="114"/>
      <c r="L448" s="114"/>
      <c r="M448" s="114"/>
      <c r="N448" s="114"/>
      <c r="O448" s="114"/>
      <c r="P448" s="114"/>
      <c r="Q448" s="114"/>
      <c r="R448" s="114"/>
      <c r="S448" s="114"/>
      <c r="T448" s="114"/>
      <c r="U448" s="114"/>
      <c r="V448" s="114"/>
      <c r="W448" s="114"/>
      <c r="X448" s="114"/>
      <c r="Y448" s="114"/>
      <c r="Z448" s="114"/>
    </row>
    <row r="449">
      <c r="A449" s="114"/>
      <c r="B449" s="114"/>
      <c r="C449" s="114"/>
      <c r="D449" s="114"/>
      <c r="E449" s="114"/>
      <c r="F449" s="114"/>
      <c r="G449" s="114"/>
      <c r="H449" s="114"/>
      <c r="I449" s="114"/>
      <c r="J449" s="114"/>
      <c r="K449" s="114"/>
      <c r="L449" s="114"/>
      <c r="M449" s="114"/>
      <c r="N449" s="114"/>
      <c r="O449" s="114"/>
      <c r="P449" s="114"/>
      <c r="Q449" s="114"/>
      <c r="R449" s="114"/>
      <c r="S449" s="114"/>
      <c r="T449" s="114"/>
      <c r="U449" s="114"/>
      <c r="V449" s="114"/>
      <c r="W449" s="114"/>
      <c r="X449" s="114"/>
      <c r="Y449" s="114"/>
      <c r="Z449" s="114"/>
    </row>
    <row r="450">
      <c r="A450" s="114"/>
      <c r="B450" s="114"/>
      <c r="C450" s="114"/>
      <c r="D450" s="114"/>
      <c r="E450" s="114"/>
      <c r="F450" s="114"/>
      <c r="G450" s="114"/>
      <c r="H450" s="114"/>
      <c r="I450" s="114"/>
      <c r="J450" s="114"/>
      <c r="K450" s="114"/>
      <c r="L450" s="114"/>
      <c r="M450" s="114"/>
      <c r="N450" s="114"/>
      <c r="O450" s="114"/>
      <c r="P450" s="114"/>
      <c r="Q450" s="114"/>
      <c r="R450" s="114"/>
      <c r="S450" s="114"/>
      <c r="T450" s="114"/>
      <c r="U450" s="114"/>
      <c r="V450" s="114"/>
      <c r="W450" s="114"/>
      <c r="X450" s="114"/>
      <c r="Y450" s="114"/>
      <c r="Z450" s="114"/>
    </row>
    <row r="451">
      <c r="A451" s="114"/>
      <c r="B451" s="114"/>
      <c r="C451" s="114"/>
      <c r="D451" s="114"/>
      <c r="E451" s="114"/>
      <c r="F451" s="114"/>
      <c r="G451" s="114"/>
      <c r="H451" s="114"/>
      <c r="I451" s="114"/>
      <c r="J451" s="114"/>
      <c r="K451" s="114"/>
      <c r="L451" s="114"/>
      <c r="M451" s="114"/>
      <c r="N451" s="114"/>
      <c r="O451" s="114"/>
      <c r="P451" s="114"/>
      <c r="Q451" s="114"/>
      <c r="R451" s="114"/>
      <c r="S451" s="114"/>
      <c r="T451" s="114"/>
      <c r="U451" s="114"/>
      <c r="V451" s="114"/>
      <c r="W451" s="114"/>
      <c r="X451" s="114"/>
      <c r="Y451" s="114"/>
      <c r="Z451" s="114"/>
    </row>
    <row r="452">
      <c r="A452" s="114"/>
      <c r="B452" s="114"/>
      <c r="C452" s="114"/>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c r="Z452" s="114"/>
    </row>
    <row r="453">
      <c r="A453" s="114"/>
      <c r="B453" s="114"/>
      <c r="C453" s="114"/>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c r="Z453" s="114"/>
    </row>
    <row r="454">
      <c r="A454" s="114"/>
      <c r="B454" s="114"/>
      <c r="C454" s="114"/>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c r="Z454" s="114"/>
    </row>
    <row r="455">
      <c r="A455" s="114"/>
      <c r="B455" s="114"/>
      <c r="C455" s="114"/>
      <c r="D455" s="114"/>
      <c r="E455" s="114"/>
      <c r="F455" s="114"/>
      <c r="G455" s="114"/>
      <c r="H455" s="114"/>
      <c r="I455" s="114"/>
      <c r="J455" s="114"/>
      <c r="K455" s="114"/>
      <c r="L455" s="114"/>
      <c r="M455" s="114"/>
      <c r="N455" s="114"/>
      <c r="O455" s="114"/>
      <c r="P455" s="114"/>
      <c r="Q455" s="114"/>
      <c r="R455" s="114"/>
      <c r="S455" s="114"/>
      <c r="T455" s="114"/>
      <c r="U455" s="114"/>
      <c r="V455" s="114"/>
      <c r="W455" s="114"/>
      <c r="X455" s="114"/>
      <c r="Y455" s="114"/>
      <c r="Z455" s="114"/>
    </row>
    <row r="456">
      <c r="A456" s="114"/>
      <c r="B456" s="114"/>
      <c r="C456" s="114"/>
      <c r="D456" s="114"/>
      <c r="E456" s="114"/>
      <c r="F456" s="114"/>
      <c r="G456" s="114"/>
      <c r="H456" s="114"/>
      <c r="I456" s="114"/>
      <c r="J456" s="114"/>
      <c r="K456" s="114"/>
      <c r="L456" s="114"/>
      <c r="M456" s="114"/>
      <c r="N456" s="114"/>
      <c r="O456" s="114"/>
      <c r="P456" s="114"/>
      <c r="Q456" s="114"/>
      <c r="R456" s="114"/>
      <c r="S456" s="114"/>
      <c r="T456" s="114"/>
      <c r="U456" s="114"/>
      <c r="V456" s="114"/>
      <c r="W456" s="114"/>
      <c r="X456" s="114"/>
      <c r="Y456" s="114"/>
      <c r="Z456" s="114"/>
    </row>
    <row r="457">
      <c r="A457" s="114"/>
      <c r="B457" s="114"/>
      <c r="C457" s="114"/>
      <c r="D457" s="114"/>
      <c r="E457" s="114"/>
      <c r="F457" s="114"/>
      <c r="G457" s="114"/>
      <c r="H457" s="114"/>
      <c r="I457" s="114"/>
      <c r="J457" s="114"/>
      <c r="K457" s="114"/>
      <c r="L457" s="114"/>
      <c r="M457" s="114"/>
      <c r="N457" s="114"/>
      <c r="O457" s="114"/>
      <c r="P457" s="114"/>
      <c r="Q457" s="114"/>
      <c r="R457" s="114"/>
      <c r="S457" s="114"/>
      <c r="T457" s="114"/>
      <c r="U457" s="114"/>
      <c r="V457" s="114"/>
      <c r="W457" s="114"/>
      <c r="X457" s="114"/>
      <c r="Y457" s="114"/>
      <c r="Z457" s="114"/>
    </row>
    <row r="458">
      <c r="A458" s="114"/>
      <c r="B458" s="114"/>
      <c r="C458" s="114"/>
      <c r="D458" s="114"/>
      <c r="E458" s="114"/>
      <c r="F458" s="114"/>
      <c r="G458" s="114"/>
      <c r="H458" s="114"/>
      <c r="I458" s="114"/>
      <c r="J458" s="114"/>
      <c r="K458" s="114"/>
      <c r="L458" s="114"/>
      <c r="M458" s="114"/>
      <c r="N458" s="114"/>
      <c r="O458" s="114"/>
      <c r="P458" s="114"/>
      <c r="Q458" s="114"/>
      <c r="R458" s="114"/>
      <c r="S458" s="114"/>
      <c r="T458" s="114"/>
      <c r="U458" s="114"/>
      <c r="V458" s="114"/>
      <c r="W458" s="114"/>
      <c r="X458" s="114"/>
      <c r="Y458" s="114"/>
      <c r="Z458" s="114"/>
    </row>
    <row r="459">
      <c r="A459" s="114"/>
      <c r="B459" s="114"/>
      <c r="C459" s="114"/>
      <c r="D459" s="114"/>
      <c r="E459" s="114"/>
      <c r="F459" s="114"/>
      <c r="G459" s="114"/>
      <c r="H459" s="114"/>
      <c r="I459" s="114"/>
      <c r="J459" s="114"/>
      <c r="K459" s="114"/>
      <c r="L459" s="114"/>
      <c r="M459" s="114"/>
      <c r="N459" s="114"/>
      <c r="O459" s="114"/>
      <c r="P459" s="114"/>
      <c r="Q459" s="114"/>
      <c r="R459" s="114"/>
      <c r="S459" s="114"/>
      <c r="T459" s="114"/>
      <c r="U459" s="114"/>
      <c r="V459" s="114"/>
      <c r="W459" s="114"/>
      <c r="X459" s="114"/>
      <c r="Y459" s="114"/>
      <c r="Z459" s="114"/>
    </row>
    <row r="460">
      <c r="A460" s="114"/>
      <c r="B460" s="114"/>
      <c r="C460" s="114"/>
      <c r="D460" s="114"/>
      <c r="E460" s="114"/>
      <c r="F460" s="114"/>
      <c r="G460" s="114"/>
      <c r="H460" s="114"/>
      <c r="I460" s="114"/>
      <c r="J460" s="114"/>
      <c r="K460" s="114"/>
      <c r="L460" s="114"/>
      <c r="M460" s="114"/>
      <c r="N460" s="114"/>
      <c r="O460" s="114"/>
      <c r="P460" s="114"/>
      <c r="Q460" s="114"/>
      <c r="R460" s="114"/>
      <c r="S460" s="114"/>
      <c r="T460" s="114"/>
      <c r="U460" s="114"/>
      <c r="V460" s="114"/>
      <c r="W460" s="114"/>
      <c r="X460" s="114"/>
      <c r="Y460" s="114"/>
      <c r="Z460" s="114"/>
    </row>
    <row r="461">
      <c r="A461" s="114"/>
      <c r="B461" s="114"/>
      <c r="C461" s="114"/>
      <c r="D461" s="114"/>
      <c r="E461" s="114"/>
      <c r="F461" s="114"/>
      <c r="G461" s="114"/>
      <c r="H461" s="114"/>
      <c r="I461" s="114"/>
      <c r="J461" s="114"/>
      <c r="K461" s="114"/>
      <c r="L461" s="114"/>
      <c r="M461" s="114"/>
      <c r="N461" s="114"/>
      <c r="O461" s="114"/>
      <c r="P461" s="114"/>
      <c r="Q461" s="114"/>
      <c r="R461" s="114"/>
      <c r="S461" s="114"/>
      <c r="T461" s="114"/>
      <c r="U461" s="114"/>
      <c r="V461" s="114"/>
      <c r="W461" s="114"/>
      <c r="X461" s="114"/>
      <c r="Y461" s="114"/>
      <c r="Z461" s="114"/>
    </row>
    <row r="462">
      <c r="A462" s="114"/>
      <c r="B462" s="114"/>
      <c r="C462" s="114"/>
      <c r="D462" s="114"/>
      <c r="E462" s="114"/>
      <c r="F462" s="114"/>
      <c r="G462" s="114"/>
      <c r="H462" s="114"/>
      <c r="I462" s="114"/>
      <c r="J462" s="114"/>
      <c r="K462" s="114"/>
      <c r="L462" s="114"/>
      <c r="M462" s="114"/>
      <c r="N462" s="114"/>
      <c r="O462" s="114"/>
      <c r="P462" s="114"/>
      <c r="Q462" s="114"/>
      <c r="R462" s="114"/>
      <c r="S462" s="114"/>
      <c r="T462" s="114"/>
      <c r="U462" s="114"/>
      <c r="V462" s="114"/>
      <c r="W462" s="114"/>
      <c r="X462" s="114"/>
      <c r="Y462" s="114"/>
      <c r="Z462" s="114"/>
    </row>
    <row r="463">
      <c r="A463" s="114"/>
      <c r="B463" s="114"/>
      <c r="C463" s="114"/>
      <c r="D463" s="114"/>
      <c r="E463" s="114"/>
      <c r="F463" s="114"/>
      <c r="G463" s="114"/>
      <c r="H463" s="114"/>
      <c r="I463" s="114"/>
      <c r="J463" s="114"/>
      <c r="K463" s="114"/>
      <c r="L463" s="114"/>
      <c r="M463" s="114"/>
      <c r="N463" s="114"/>
      <c r="O463" s="114"/>
      <c r="P463" s="114"/>
      <c r="Q463" s="114"/>
      <c r="R463" s="114"/>
      <c r="S463" s="114"/>
      <c r="T463" s="114"/>
      <c r="U463" s="114"/>
      <c r="V463" s="114"/>
      <c r="W463" s="114"/>
      <c r="X463" s="114"/>
      <c r="Y463" s="114"/>
      <c r="Z463" s="114"/>
    </row>
    <row r="464">
      <c r="A464" s="114"/>
      <c r="B464" s="114"/>
      <c r="C464" s="114"/>
      <c r="D464" s="114"/>
      <c r="E464" s="114"/>
      <c r="F464" s="114"/>
      <c r="G464" s="114"/>
      <c r="H464" s="114"/>
      <c r="I464" s="114"/>
      <c r="J464" s="114"/>
      <c r="K464" s="114"/>
      <c r="L464" s="114"/>
      <c r="M464" s="114"/>
      <c r="N464" s="114"/>
      <c r="O464" s="114"/>
      <c r="P464" s="114"/>
      <c r="Q464" s="114"/>
      <c r="R464" s="114"/>
      <c r="S464" s="114"/>
      <c r="T464" s="114"/>
      <c r="U464" s="114"/>
      <c r="V464" s="114"/>
      <c r="W464" s="114"/>
      <c r="X464" s="114"/>
      <c r="Y464" s="114"/>
      <c r="Z464" s="114"/>
    </row>
    <row r="465">
      <c r="A465" s="114"/>
      <c r="B465" s="114"/>
      <c r="C465" s="114"/>
      <c r="D465" s="114"/>
      <c r="E465" s="114"/>
      <c r="F465" s="114"/>
      <c r="G465" s="114"/>
      <c r="H465" s="114"/>
      <c r="I465" s="114"/>
      <c r="J465" s="114"/>
      <c r="K465" s="114"/>
      <c r="L465" s="114"/>
      <c r="M465" s="114"/>
      <c r="N465" s="114"/>
      <c r="O465" s="114"/>
      <c r="P465" s="114"/>
      <c r="Q465" s="114"/>
      <c r="R465" s="114"/>
      <c r="S465" s="114"/>
      <c r="T465" s="114"/>
      <c r="U465" s="114"/>
      <c r="V465" s="114"/>
      <c r="W465" s="114"/>
      <c r="X465" s="114"/>
      <c r="Y465" s="114"/>
      <c r="Z465" s="114"/>
    </row>
    <row r="466">
      <c r="A466" s="114"/>
      <c r="B466" s="114"/>
      <c r="C466" s="114"/>
      <c r="D466" s="114"/>
      <c r="E466" s="114"/>
      <c r="F466" s="114"/>
      <c r="G466" s="114"/>
      <c r="H466" s="114"/>
      <c r="I466" s="114"/>
      <c r="J466" s="114"/>
      <c r="K466" s="114"/>
      <c r="L466" s="114"/>
      <c r="M466" s="114"/>
      <c r="N466" s="114"/>
      <c r="O466" s="114"/>
      <c r="P466" s="114"/>
      <c r="Q466" s="114"/>
      <c r="R466" s="114"/>
      <c r="S466" s="114"/>
      <c r="T466" s="114"/>
      <c r="U466" s="114"/>
      <c r="V466" s="114"/>
      <c r="W466" s="114"/>
      <c r="X466" s="114"/>
      <c r="Y466" s="114"/>
      <c r="Z466" s="114"/>
    </row>
    <row r="467">
      <c r="A467" s="114"/>
      <c r="B467" s="114"/>
      <c r="C467" s="114"/>
      <c r="D467" s="114"/>
      <c r="E467" s="114"/>
      <c r="F467" s="114"/>
      <c r="G467" s="114"/>
      <c r="H467" s="114"/>
      <c r="I467" s="114"/>
      <c r="J467" s="114"/>
      <c r="K467" s="114"/>
      <c r="L467" s="114"/>
      <c r="M467" s="114"/>
      <c r="N467" s="114"/>
      <c r="O467" s="114"/>
      <c r="P467" s="114"/>
      <c r="Q467" s="114"/>
      <c r="R467" s="114"/>
      <c r="S467" s="114"/>
      <c r="T467" s="114"/>
      <c r="U467" s="114"/>
      <c r="V467" s="114"/>
      <c r="W467" s="114"/>
      <c r="X467" s="114"/>
      <c r="Y467" s="114"/>
      <c r="Z467" s="114"/>
    </row>
    <row r="468">
      <c r="A468" s="114"/>
      <c r="B468" s="114"/>
      <c r="C468" s="114"/>
      <c r="D468" s="114"/>
      <c r="E468" s="114"/>
      <c r="F468" s="114"/>
      <c r="G468" s="114"/>
      <c r="H468" s="114"/>
      <c r="I468" s="114"/>
      <c r="J468" s="114"/>
      <c r="K468" s="114"/>
      <c r="L468" s="114"/>
      <c r="M468" s="114"/>
      <c r="N468" s="114"/>
      <c r="O468" s="114"/>
      <c r="P468" s="114"/>
      <c r="Q468" s="114"/>
      <c r="R468" s="114"/>
      <c r="S468" s="114"/>
      <c r="T468" s="114"/>
      <c r="U468" s="114"/>
      <c r="V468" s="114"/>
      <c r="W468" s="114"/>
      <c r="X468" s="114"/>
      <c r="Y468" s="114"/>
      <c r="Z468" s="114"/>
    </row>
    <row r="469">
      <c r="A469" s="114"/>
      <c r="B469" s="114"/>
      <c r="C469" s="114"/>
      <c r="D469" s="114"/>
      <c r="E469" s="114"/>
      <c r="F469" s="114"/>
      <c r="G469" s="114"/>
      <c r="H469" s="114"/>
      <c r="I469" s="114"/>
      <c r="J469" s="114"/>
      <c r="K469" s="114"/>
      <c r="L469" s="114"/>
      <c r="M469" s="114"/>
      <c r="N469" s="114"/>
      <c r="O469" s="114"/>
      <c r="P469" s="114"/>
      <c r="Q469" s="114"/>
      <c r="R469" s="114"/>
      <c r="S469" s="114"/>
      <c r="T469" s="114"/>
      <c r="U469" s="114"/>
      <c r="V469" s="114"/>
      <c r="W469" s="114"/>
      <c r="X469" s="114"/>
      <c r="Y469" s="114"/>
      <c r="Z469" s="114"/>
    </row>
    <row r="470">
      <c r="A470" s="114"/>
      <c r="B470" s="114"/>
      <c r="C470" s="114"/>
      <c r="D470" s="114"/>
      <c r="E470" s="114"/>
      <c r="F470" s="114"/>
      <c r="G470" s="114"/>
      <c r="H470" s="114"/>
      <c r="I470" s="114"/>
      <c r="J470" s="114"/>
      <c r="K470" s="114"/>
      <c r="L470" s="114"/>
      <c r="M470" s="114"/>
      <c r="N470" s="114"/>
      <c r="O470" s="114"/>
      <c r="P470" s="114"/>
      <c r="Q470" s="114"/>
      <c r="R470" s="114"/>
      <c r="S470" s="114"/>
      <c r="T470" s="114"/>
      <c r="U470" s="114"/>
      <c r="V470" s="114"/>
      <c r="W470" s="114"/>
      <c r="X470" s="114"/>
      <c r="Y470" s="114"/>
      <c r="Z470" s="114"/>
    </row>
    <row r="471">
      <c r="A471" s="114"/>
      <c r="B471" s="114"/>
      <c r="C471" s="114"/>
      <c r="D471" s="114"/>
      <c r="E471" s="114"/>
      <c r="F471" s="114"/>
      <c r="G471" s="114"/>
      <c r="H471" s="114"/>
      <c r="I471" s="114"/>
      <c r="J471" s="114"/>
      <c r="K471" s="114"/>
      <c r="L471" s="114"/>
      <c r="M471" s="114"/>
      <c r="N471" s="114"/>
      <c r="O471" s="114"/>
      <c r="P471" s="114"/>
      <c r="Q471" s="114"/>
      <c r="R471" s="114"/>
      <c r="S471" s="114"/>
      <c r="T471" s="114"/>
      <c r="U471" s="114"/>
      <c r="V471" s="114"/>
      <c r="W471" s="114"/>
      <c r="X471" s="114"/>
      <c r="Y471" s="114"/>
      <c r="Z471" s="114"/>
    </row>
    <row r="472">
      <c r="A472" s="114"/>
      <c r="B472" s="114"/>
      <c r="C472" s="114"/>
      <c r="D472" s="114"/>
      <c r="E472" s="114"/>
      <c r="F472" s="114"/>
      <c r="G472" s="114"/>
      <c r="H472" s="114"/>
      <c r="I472" s="114"/>
      <c r="J472" s="114"/>
      <c r="K472" s="114"/>
      <c r="L472" s="114"/>
      <c r="M472" s="114"/>
      <c r="N472" s="114"/>
      <c r="O472" s="114"/>
      <c r="P472" s="114"/>
      <c r="Q472" s="114"/>
      <c r="R472" s="114"/>
      <c r="S472" s="114"/>
      <c r="T472" s="114"/>
      <c r="U472" s="114"/>
      <c r="V472" s="114"/>
      <c r="W472" s="114"/>
      <c r="X472" s="114"/>
      <c r="Y472" s="114"/>
      <c r="Z472" s="114"/>
    </row>
    <row r="473">
      <c r="A473" s="114"/>
      <c r="B473" s="114"/>
      <c r="C473" s="114"/>
      <c r="D473" s="114"/>
      <c r="E473" s="114"/>
      <c r="F473" s="114"/>
      <c r="G473" s="114"/>
      <c r="H473" s="114"/>
      <c r="I473" s="114"/>
      <c r="J473" s="114"/>
      <c r="K473" s="114"/>
      <c r="L473" s="114"/>
      <c r="M473" s="114"/>
      <c r="N473" s="114"/>
      <c r="O473" s="114"/>
      <c r="P473" s="114"/>
      <c r="Q473" s="114"/>
      <c r="R473" s="114"/>
      <c r="S473" s="114"/>
      <c r="T473" s="114"/>
      <c r="U473" s="114"/>
      <c r="V473" s="114"/>
      <c r="W473" s="114"/>
      <c r="X473" s="114"/>
      <c r="Y473" s="114"/>
      <c r="Z473" s="114"/>
    </row>
    <row r="474">
      <c r="A474" s="114"/>
      <c r="B474" s="114"/>
      <c r="C474" s="114"/>
      <c r="D474" s="114"/>
      <c r="E474" s="114"/>
      <c r="F474" s="114"/>
      <c r="G474" s="114"/>
      <c r="H474" s="114"/>
      <c r="I474" s="114"/>
      <c r="J474" s="114"/>
      <c r="K474" s="114"/>
      <c r="L474" s="114"/>
      <c r="M474" s="114"/>
      <c r="N474" s="114"/>
      <c r="O474" s="114"/>
      <c r="P474" s="114"/>
      <c r="Q474" s="114"/>
      <c r="R474" s="114"/>
      <c r="S474" s="114"/>
      <c r="T474" s="114"/>
      <c r="U474" s="114"/>
      <c r="V474" s="114"/>
      <c r="W474" s="114"/>
      <c r="X474" s="114"/>
      <c r="Y474" s="114"/>
      <c r="Z474" s="114"/>
    </row>
    <row r="475">
      <c r="A475" s="114"/>
      <c r="B475" s="114"/>
      <c r="C475" s="114"/>
      <c r="D475" s="114"/>
      <c r="E475" s="114"/>
      <c r="F475" s="114"/>
      <c r="G475" s="114"/>
      <c r="H475" s="114"/>
      <c r="I475" s="114"/>
      <c r="J475" s="114"/>
      <c r="K475" s="114"/>
      <c r="L475" s="114"/>
      <c r="M475" s="114"/>
      <c r="N475" s="114"/>
      <c r="O475" s="114"/>
      <c r="P475" s="114"/>
      <c r="Q475" s="114"/>
      <c r="R475" s="114"/>
      <c r="S475" s="114"/>
      <c r="T475" s="114"/>
      <c r="U475" s="114"/>
      <c r="V475" s="114"/>
      <c r="W475" s="114"/>
      <c r="X475" s="114"/>
      <c r="Y475" s="114"/>
      <c r="Z475" s="114"/>
    </row>
    <row r="476">
      <c r="A476" s="114"/>
      <c r="B476" s="114"/>
      <c r="C476" s="114"/>
      <c r="D476" s="114"/>
      <c r="E476" s="114"/>
      <c r="F476" s="114"/>
      <c r="G476" s="114"/>
      <c r="H476" s="114"/>
      <c r="I476" s="114"/>
      <c r="J476" s="114"/>
      <c r="K476" s="114"/>
      <c r="L476" s="114"/>
      <c r="M476" s="114"/>
      <c r="N476" s="114"/>
      <c r="O476" s="114"/>
      <c r="P476" s="114"/>
      <c r="Q476" s="114"/>
      <c r="R476" s="114"/>
      <c r="S476" s="114"/>
      <c r="T476" s="114"/>
      <c r="U476" s="114"/>
      <c r="V476" s="114"/>
      <c r="W476" s="114"/>
      <c r="X476" s="114"/>
      <c r="Y476" s="114"/>
      <c r="Z476" s="114"/>
    </row>
    <row r="477">
      <c r="A477" s="114"/>
      <c r="B477" s="114"/>
      <c r="C477" s="114"/>
      <c r="D477" s="114"/>
      <c r="E477" s="114"/>
      <c r="F477" s="114"/>
      <c r="G477" s="114"/>
      <c r="H477" s="114"/>
      <c r="I477" s="114"/>
      <c r="J477" s="114"/>
      <c r="K477" s="114"/>
      <c r="L477" s="114"/>
      <c r="M477" s="114"/>
      <c r="N477" s="114"/>
      <c r="O477" s="114"/>
      <c r="P477" s="114"/>
      <c r="Q477" s="114"/>
      <c r="R477" s="114"/>
      <c r="S477" s="114"/>
      <c r="T477" s="114"/>
      <c r="U477" s="114"/>
      <c r="V477" s="114"/>
      <c r="W477" s="114"/>
      <c r="X477" s="114"/>
      <c r="Y477" s="114"/>
      <c r="Z477" s="114"/>
    </row>
    <row r="478">
      <c r="A478" s="114"/>
      <c r="B478" s="114"/>
      <c r="C478" s="114"/>
      <c r="D478" s="114"/>
      <c r="E478" s="114"/>
      <c r="F478" s="114"/>
      <c r="G478" s="114"/>
      <c r="H478" s="114"/>
      <c r="I478" s="114"/>
      <c r="J478" s="114"/>
      <c r="K478" s="114"/>
      <c r="L478" s="114"/>
      <c r="M478" s="114"/>
      <c r="N478" s="114"/>
      <c r="O478" s="114"/>
      <c r="P478" s="114"/>
      <c r="Q478" s="114"/>
      <c r="R478" s="114"/>
      <c r="S478" s="114"/>
      <c r="T478" s="114"/>
      <c r="U478" s="114"/>
      <c r="V478" s="114"/>
      <c r="W478" s="114"/>
      <c r="X478" s="114"/>
      <c r="Y478" s="114"/>
      <c r="Z478" s="114"/>
    </row>
    <row r="479">
      <c r="A479" s="114"/>
      <c r="B479" s="114"/>
      <c r="C479" s="114"/>
      <c r="D479" s="114"/>
      <c r="E479" s="114"/>
      <c r="F479" s="114"/>
      <c r="G479" s="114"/>
      <c r="H479" s="114"/>
      <c r="I479" s="114"/>
      <c r="J479" s="114"/>
      <c r="K479" s="114"/>
      <c r="L479" s="114"/>
      <c r="M479" s="114"/>
      <c r="N479" s="114"/>
      <c r="O479" s="114"/>
      <c r="P479" s="114"/>
      <c r="Q479" s="114"/>
      <c r="R479" s="114"/>
      <c r="S479" s="114"/>
      <c r="T479" s="114"/>
      <c r="U479" s="114"/>
      <c r="V479" s="114"/>
      <c r="W479" s="114"/>
      <c r="X479" s="114"/>
      <c r="Y479" s="114"/>
      <c r="Z479" s="114"/>
    </row>
    <row r="480">
      <c r="A480" s="114"/>
      <c r="B480" s="114"/>
      <c r="C480" s="114"/>
      <c r="D480" s="114"/>
      <c r="E480" s="114"/>
      <c r="F480" s="114"/>
      <c r="G480" s="114"/>
      <c r="H480" s="114"/>
      <c r="I480" s="114"/>
      <c r="J480" s="114"/>
      <c r="K480" s="114"/>
      <c r="L480" s="114"/>
      <c r="M480" s="114"/>
      <c r="N480" s="114"/>
      <c r="O480" s="114"/>
      <c r="P480" s="114"/>
      <c r="Q480" s="114"/>
      <c r="R480" s="114"/>
      <c r="S480" s="114"/>
      <c r="T480" s="114"/>
      <c r="U480" s="114"/>
      <c r="V480" s="114"/>
      <c r="W480" s="114"/>
      <c r="X480" s="114"/>
      <c r="Y480" s="114"/>
      <c r="Z480" s="114"/>
    </row>
    <row r="481">
      <c r="A481" s="114"/>
      <c r="B481" s="114"/>
      <c r="C481" s="114"/>
      <c r="D481" s="114"/>
      <c r="E481" s="114"/>
      <c r="F481" s="114"/>
      <c r="G481" s="114"/>
      <c r="H481" s="114"/>
      <c r="I481" s="114"/>
      <c r="J481" s="114"/>
      <c r="K481" s="114"/>
      <c r="L481" s="114"/>
      <c r="M481" s="114"/>
      <c r="N481" s="114"/>
      <c r="O481" s="114"/>
      <c r="P481" s="114"/>
      <c r="Q481" s="114"/>
      <c r="R481" s="114"/>
      <c r="S481" s="114"/>
      <c r="T481" s="114"/>
      <c r="U481" s="114"/>
      <c r="V481" s="114"/>
      <c r="W481" s="114"/>
      <c r="X481" s="114"/>
      <c r="Y481" s="114"/>
      <c r="Z481" s="114"/>
    </row>
    <row r="482">
      <c r="A482" s="114"/>
      <c r="B482" s="114"/>
      <c r="C482" s="114"/>
      <c r="D482" s="114"/>
      <c r="E482" s="114"/>
      <c r="F482" s="114"/>
      <c r="G482" s="114"/>
      <c r="H482" s="114"/>
      <c r="I482" s="114"/>
      <c r="J482" s="114"/>
      <c r="K482" s="114"/>
      <c r="L482" s="114"/>
      <c r="M482" s="114"/>
      <c r="N482" s="114"/>
      <c r="O482" s="114"/>
      <c r="P482" s="114"/>
      <c r="Q482" s="114"/>
      <c r="R482" s="114"/>
      <c r="S482" s="114"/>
      <c r="T482" s="114"/>
      <c r="U482" s="114"/>
      <c r="V482" s="114"/>
      <c r="W482" s="114"/>
      <c r="X482" s="114"/>
      <c r="Y482" s="114"/>
      <c r="Z482" s="114"/>
    </row>
    <row r="483">
      <c r="A483" s="114"/>
      <c r="B483" s="114"/>
      <c r="C483" s="114"/>
      <c r="D483" s="114"/>
      <c r="E483" s="114"/>
      <c r="F483" s="114"/>
      <c r="G483" s="114"/>
      <c r="H483" s="114"/>
      <c r="I483" s="114"/>
      <c r="J483" s="114"/>
      <c r="K483" s="114"/>
      <c r="L483" s="114"/>
      <c r="M483" s="114"/>
      <c r="N483" s="114"/>
      <c r="O483" s="114"/>
      <c r="P483" s="114"/>
      <c r="Q483" s="114"/>
      <c r="R483" s="114"/>
      <c r="S483" s="114"/>
      <c r="T483" s="114"/>
      <c r="U483" s="114"/>
      <c r="V483" s="114"/>
      <c r="W483" s="114"/>
      <c r="X483" s="114"/>
      <c r="Y483" s="114"/>
      <c r="Z483" s="114"/>
    </row>
    <row r="484">
      <c r="A484" s="114"/>
      <c r="B484" s="114"/>
      <c r="C484" s="114"/>
      <c r="D484" s="114"/>
      <c r="E484" s="114"/>
      <c r="F484" s="114"/>
      <c r="G484" s="114"/>
      <c r="H484" s="114"/>
      <c r="I484" s="114"/>
      <c r="J484" s="114"/>
      <c r="K484" s="114"/>
      <c r="L484" s="114"/>
      <c r="M484" s="114"/>
      <c r="N484" s="114"/>
      <c r="O484" s="114"/>
      <c r="P484" s="114"/>
      <c r="Q484" s="114"/>
      <c r="R484" s="114"/>
      <c r="S484" s="114"/>
      <c r="T484" s="114"/>
      <c r="U484" s="114"/>
      <c r="V484" s="114"/>
      <c r="W484" s="114"/>
      <c r="X484" s="114"/>
      <c r="Y484" s="114"/>
      <c r="Z484" s="114"/>
    </row>
    <row r="485">
      <c r="A485" s="114"/>
      <c r="B485" s="114"/>
      <c r="C485" s="114"/>
      <c r="D485" s="114"/>
      <c r="E485" s="114"/>
      <c r="F485" s="114"/>
      <c r="G485" s="114"/>
      <c r="H485" s="114"/>
      <c r="I485" s="114"/>
      <c r="J485" s="114"/>
      <c r="K485" s="114"/>
      <c r="L485" s="114"/>
      <c r="M485" s="114"/>
      <c r="N485" s="114"/>
      <c r="O485" s="114"/>
      <c r="P485" s="114"/>
      <c r="Q485" s="114"/>
      <c r="R485" s="114"/>
      <c r="S485" s="114"/>
      <c r="T485" s="114"/>
      <c r="U485" s="114"/>
      <c r="V485" s="114"/>
      <c r="W485" s="114"/>
      <c r="X485" s="114"/>
      <c r="Y485" s="114"/>
      <c r="Z485" s="114"/>
    </row>
    <row r="486">
      <c r="A486" s="114"/>
      <c r="B486" s="114"/>
      <c r="C486" s="114"/>
      <c r="D486" s="114"/>
      <c r="E486" s="114"/>
      <c r="F486" s="114"/>
      <c r="G486" s="114"/>
      <c r="H486" s="114"/>
      <c r="I486" s="114"/>
      <c r="J486" s="114"/>
      <c r="K486" s="114"/>
      <c r="L486" s="114"/>
      <c r="M486" s="114"/>
      <c r="N486" s="114"/>
      <c r="O486" s="114"/>
      <c r="P486" s="114"/>
      <c r="Q486" s="114"/>
      <c r="R486" s="114"/>
      <c r="S486" s="114"/>
      <c r="T486" s="114"/>
      <c r="U486" s="114"/>
      <c r="V486" s="114"/>
      <c r="W486" s="114"/>
      <c r="X486" s="114"/>
      <c r="Y486" s="114"/>
      <c r="Z486" s="114"/>
    </row>
    <row r="487">
      <c r="A487" s="114"/>
      <c r="B487" s="114"/>
      <c r="C487" s="114"/>
      <c r="D487" s="114"/>
      <c r="E487" s="114"/>
      <c r="F487" s="114"/>
      <c r="G487" s="114"/>
      <c r="H487" s="114"/>
      <c r="I487" s="114"/>
      <c r="J487" s="114"/>
      <c r="K487" s="114"/>
      <c r="L487" s="114"/>
      <c r="M487" s="114"/>
      <c r="N487" s="114"/>
      <c r="O487" s="114"/>
      <c r="P487" s="114"/>
      <c r="Q487" s="114"/>
      <c r="R487" s="114"/>
      <c r="S487" s="114"/>
      <c r="T487" s="114"/>
      <c r="U487" s="114"/>
      <c r="V487" s="114"/>
      <c r="W487" s="114"/>
      <c r="X487" s="114"/>
      <c r="Y487" s="114"/>
      <c r="Z487" s="114"/>
    </row>
    <row r="488">
      <c r="A488" s="114"/>
      <c r="B488" s="114"/>
      <c r="C488" s="114"/>
      <c r="D488" s="114"/>
      <c r="E488" s="114"/>
      <c r="F488" s="114"/>
      <c r="G488" s="114"/>
      <c r="H488" s="114"/>
      <c r="I488" s="114"/>
      <c r="J488" s="114"/>
      <c r="K488" s="114"/>
      <c r="L488" s="114"/>
      <c r="M488" s="114"/>
      <c r="N488" s="114"/>
      <c r="O488" s="114"/>
      <c r="P488" s="114"/>
      <c r="Q488" s="114"/>
      <c r="R488" s="114"/>
      <c r="S488" s="114"/>
      <c r="T488" s="114"/>
      <c r="U488" s="114"/>
      <c r="V488" s="114"/>
      <c r="W488" s="114"/>
      <c r="X488" s="114"/>
      <c r="Y488" s="114"/>
      <c r="Z488" s="114"/>
    </row>
    <row r="489">
      <c r="A489" s="114"/>
      <c r="B489" s="114"/>
      <c r="C489" s="114"/>
      <c r="D489" s="114"/>
      <c r="E489" s="114"/>
      <c r="F489" s="114"/>
      <c r="G489" s="114"/>
      <c r="H489" s="114"/>
      <c r="I489" s="114"/>
      <c r="J489" s="114"/>
      <c r="K489" s="114"/>
      <c r="L489" s="114"/>
      <c r="M489" s="114"/>
      <c r="N489" s="114"/>
      <c r="O489" s="114"/>
      <c r="P489" s="114"/>
      <c r="Q489" s="114"/>
      <c r="R489" s="114"/>
      <c r="S489" s="114"/>
      <c r="T489" s="114"/>
      <c r="U489" s="114"/>
      <c r="V489" s="114"/>
      <c r="W489" s="114"/>
      <c r="X489" s="114"/>
      <c r="Y489" s="114"/>
      <c r="Z489" s="114"/>
    </row>
    <row r="490">
      <c r="A490" s="114"/>
      <c r="B490" s="114"/>
      <c r="C490" s="114"/>
      <c r="D490" s="114"/>
      <c r="E490" s="114"/>
      <c r="F490" s="114"/>
      <c r="G490" s="114"/>
      <c r="H490" s="114"/>
      <c r="I490" s="114"/>
      <c r="J490" s="114"/>
      <c r="K490" s="114"/>
      <c r="L490" s="114"/>
      <c r="M490" s="114"/>
      <c r="N490" s="114"/>
      <c r="O490" s="114"/>
      <c r="P490" s="114"/>
      <c r="Q490" s="114"/>
      <c r="R490" s="114"/>
      <c r="S490" s="114"/>
      <c r="T490" s="114"/>
      <c r="U490" s="114"/>
      <c r="V490" s="114"/>
      <c r="W490" s="114"/>
      <c r="X490" s="114"/>
      <c r="Y490" s="114"/>
      <c r="Z490" s="114"/>
    </row>
    <row r="491">
      <c r="A491" s="114"/>
      <c r="B491" s="114"/>
      <c r="C491" s="114"/>
      <c r="D491" s="114"/>
      <c r="E491" s="114"/>
      <c r="F491" s="114"/>
      <c r="G491" s="114"/>
      <c r="H491" s="114"/>
      <c r="I491" s="114"/>
      <c r="J491" s="114"/>
      <c r="K491" s="114"/>
      <c r="L491" s="114"/>
      <c r="M491" s="114"/>
      <c r="N491" s="114"/>
      <c r="O491" s="114"/>
      <c r="P491" s="114"/>
      <c r="Q491" s="114"/>
      <c r="R491" s="114"/>
      <c r="S491" s="114"/>
      <c r="T491" s="114"/>
      <c r="U491" s="114"/>
      <c r="V491" s="114"/>
      <c r="W491" s="114"/>
      <c r="X491" s="114"/>
      <c r="Y491" s="114"/>
      <c r="Z491" s="114"/>
    </row>
    <row r="492">
      <c r="A492" s="114"/>
      <c r="B492" s="114"/>
      <c r="C492" s="114"/>
      <c r="D492" s="114"/>
      <c r="E492" s="114"/>
      <c r="F492" s="114"/>
      <c r="G492" s="114"/>
      <c r="H492" s="114"/>
      <c r="I492" s="114"/>
      <c r="J492" s="114"/>
      <c r="K492" s="114"/>
      <c r="L492" s="114"/>
      <c r="M492" s="114"/>
      <c r="N492" s="114"/>
      <c r="O492" s="114"/>
      <c r="P492" s="114"/>
      <c r="Q492" s="114"/>
      <c r="R492" s="114"/>
      <c r="S492" s="114"/>
      <c r="T492" s="114"/>
      <c r="U492" s="114"/>
      <c r="V492" s="114"/>
      <c r="W492" s="114"/>
      <c r="X492" s="114"/>
      <c r="Y492" s="114"/>
      <c r="Z492" s="114"/>
    </row>
    <row r="493">
      <c r="A493" s="114"/>
      <c r="B493" s="114"/>
      <c r="C493" s="114"/>
      <c r="D493" s="114"/>
      <c r="E493" s="114"/>
      <c r="F493" s="114"/>
      <c r="G493" s="114"/>
      <c r="H493" s="114"/>
      <c r="I493" s="114"/>
      <c r="J493" s="114"/>
      <c r="K493" s="114"/>
      <c r="L493" s="114"/>
      <c r="M493" s="114"/>
      <c r="N493" s="114"/>
      <c r="O493" s="114"/>
      <c r="P493" s="114"/>
      <c r="Q493" s="114"/>
      <c r="R493" s="114"/>
      <c r="S493" s="114"/>
      <c r="T493" s="114"/>
      <c r="U493" s="114"/>
      <c r="V493" s="114"/>
      <c r="W493" s="114"/>
      <c r="X493" s="114"/>
      <c r="Y493" s="114"/>
      <c r="Z493" s="114"/>
    </row>
    <row r="494">
      <c r="A494" s="114"/>
      <c r="B494" s="114"/>
      <c r="C494" s="114"/>
      <c r="D494" s="114"/>
      <c r="E494" s="114"/>
      <c r="F494" s="114"/>
      <c r="G494" s="114"/>
      <c r="H494" s="114"/>
      <c r="I494" s="114"/>
      <c r="J494" s="114"/>
      <c r="K494" s="114"/>
      <c r="L494" s="114"/>
      <c r="M494" s="114"/>
      <c r="N494" s="114"/>
      <c r="O494" s="114"/>
      <c r="P494" s="114"/>
      <c r="Q494" s="114"/>
      <c r="R494" s="114"/>
      <c r="S494" s="114"/>
      <c r="T494" s="114"/>
      <c r="U494" s="114"/>
      <c r="V494" s="114"/>
      <c r="W494" s="114"/>
      <c r="X494" s="114"/>
      <c r="Y494" s="114"/>
      <c r="Z494" s="114"/>
    </row>
    <row r="495">
      <c r="A495" s="114"/>
      <c r="B495" s="114"/>
      <c r="C495" s="114"/>
      <c r="D495" s="114"/>
      <c r="E495" s="114"/>
      <c r="F495" s="114"/>
      <c r="G495" s="114"/>
      <c r="H495" s="114"/>
      <c r="I495" s="114"/>
      <c r="J495" s="114"/>
      <c r="K495" s="114"/>
      <c r="L495" s="114"/>
      <c r="M495" s="114"/>
      <c r="N495" s="114"/>
      <c r="O495" s="114"/>
      <c r="P495" s="114"/>
      <c r="Q495" s="114"/>
      <c r="R495" s="114"/>
      <c r="S495" s="114"/>
      <c r="T495" s="114"/>
      <c r="U495" s="114"/>
      <c r="V495" s="114"/>
      <c r="W495" s="114"/>
      <c r="X495" s="114"/>
      <c r="Y495" s="114"/>
      <c r="Z495" s="114"/>
    </row>
    <row r="496">
      <c r="A496" s="114"/>
      <c r="B496" s="114"/>
      <c r="C496" s="114"/>
      <c r="D496" s="114"/>
      <c r="E496" s="114"/>
      <c r="F496" s="114"/>
      <c r="G496" s="114"/>
      <c r="H496" s="114"/>
      <c r="I496" s="114"/>
      <c r="J496" s="114"/>
      <c r="K496" s="114"/>
      <c r="L496" s="114"/>
      <c r="M496" s="114"/>
      <c r="N496" s="114"/>
      <c r="O496" s="114"/>
      <c r="P496" s="114"/>
      <c r="Q496" s="114"/>
      <c r="R496" s="114"/>
      <c r="S496" s="114"/>
      <c r="T496" s="114"/>
      <c r="U496" s="114"/>
      <c r="V496" s="114"/>
      <c r="W496" s="114"/>
      <c r="X496" s="114"/>
      <c r="Y496" s="114"/>
      <c r="Z496" s="114"/>
    </row>
    <row r="497">
      <c r="A497" s="114"/>
      <c r="B497" s="114"/>
      <c r="C497" s="114"/>
      <c r="D497" s="114"/>
      <c r="E497" s="114"/>
      <c r="F497" s="114"/>
      <c r="G497" s="114"/>
      <c r="H497" s="114"/>
      <c r="I497" s="114"/>
      <c r="J497" s="114"/>
      <c r="K497" s="114"/>
      <c r="L497" s="114"/>
      <c r="M497" s="114"/>
      <c r="N497" s="114"/>
      <c r="O497" s="114"/>
      <c r="P497" s="114"/>
      <c r="Q497" s="114"/>
      <c r="R497" s="114"/>
      <c r="S497" s="114"/>
      <c r="T497" s="114"/>
      <c r="U497" s="114"/>
      <c r="V497" s="114"/>
      <c r="W497" s="114"/>
      <c r="X497" s="114"/>
      <c r="Y497" s="114"/>
      <c r="Z497" s="114"/>
    </row>
    <row r="498">
      <c r="A498" s="114"/>
      <c r="B498" s="114"/>
      <c r="C498" s="114"/>
      <c r="D498" s="114"/>
      <c r="E498" s="114"/>
      <c r="F498" s="114"/>
      <c r="G498" s="114"/>
      <c r="H498" s="114"/>
      <c r="I498" s="114"/>
      <c r="J498" s="114"/>
      <c r="K498" s="114"/>
      <c r="L498" s="114"/>
      <c r="M498" s="114"/>
      <c r="N498" s="114"/>
      <c r="O498" s="114"/>
      <c r="P498" s="114"/>
      <c r="Q498" s="114"/>
      <c r="R498" s="114"/>
      <c r="S498" s="114"/>
      <c r="T498" s="114"/>
      <c r="U498" s="114"/>
      <c r="V498" s="114"/>
      <c r="W498" s="114"/>
      <c r="X498" s="114"/>
      <c r="Y498" s="114"/>
      <c r="Z498" s="114"/>
    </row>
    <row r="499">
      <c r="A499" s="114"/>
      <c r="B499" s="114"/>
      <c r="C499" s="114"/>
      <c r="D499" s="114"/>
      <c r="E499" s="114"/>
      <c r="F499" s="114"/>
      <c r="G499" s="114"/>
      <c r="H499" s="114"/>
      <c r="I499" s="114"/>
      <c r="J499" s="114"/>
      <c r="K499" s="114"/>
      <c r="L499" s="114"/>
      <c r="M499" s="114"/>
      <c r="N499" s="114"/>
      <c r="O499" s="114"/>
      <c r="P499" s="114"/>
      <c r="Q499" s="114"/>
      <c r="R499" s="114"/>
      <c r="S499" s="114"/>
      <c r="T499" s="114"/>
      <c r="U499" s="114"/>
      <c r="V499" s="114"/>
      <c r="W499" s="114"/>
      <c r="X499" s="114"/>
      <c r="Y499" s="114"/>
      <c r="Z499" s="114"/>
    </row>
    <row r="500">
      <c r="A500" s="114"/>
      <c r="B500" s="114"/>
      <c r="C500" s="114"/>
      <c r="D500" s="114"/>
      <c r="E500" s="114"/>
      <c r="F500" s="114"/>
      <c r="G500" s="114"/>
      <c r="H500" s="114"/>
      <c r="I500" s="114"/>
      <c r="J500" s="114"/>
      <c r="K500" s="114"/>
      <c r="L500" s="114"/>
      <c r="M500" s="114"/>
      <c r="N500" s="114"/>
      <c r="O500" s="114"/>
      <c r="P500" s="114"/>
      <c r="Q500" s="114"/>
      <c r="R500" s="114"/>
      <c r="S500" s="114"/>
      <c r="T500" s="114"/>
      <c r="U500" s="114"/>
      <c r="V500" s="114"/>
      <c r="W500" s="114"/>
      <c r="X500" s="114"/>
      <c r="Y500" s="114"/>
      <c r="Z500" s="114"/>
    </row>
    <row r="501">
      <c r="A501" s="114"/>
      <c r="B501" s="114"/>
      <c r="C501" s="114"/>
      <c r="D501" s="114"/>
      <c r="E501" s="114"/>
      <c r="F501" s="114"/>
      <c r="G501" s="114"/>
      <c r="H501" s="114"/>
      <c r="I501" s="114"/>
      <c r="J501" s="114"/>
      <c r="K501" s="114"/>
      <c r="L501" s="114"/>
      <c r="M501" s="114"/>
      <c r="N501" s="114"/>
      <c r="O501" s="114"/>
      <c r="P501" s="114"/>
      <c r="Q501" s="114"/>
      <c r="R501" s="114"/>
      <c r="S501" s="114"/>
      <c r="T501" s="114"/>
      <c r="U501" s="114"/>
      <c r="V501" s="114"/>
      <c r="W501" s="114"/>
      <c r="X501" s="114"/>
      <c r="Y501" s="114"/>
      <c r="Z501" s="114"/>
    </row>
    <row r="502">
      <c r="A502" s="114"/>
      <c r="B502" s="114"/>
      <c r="C502" s="114"/>
      <c r="D502" s="114"/>
      <c r="E502" s="114"/>
      <c r="F502" s="114"/>
      <c r="G502" s="114"/>
      <c r="H502" s="114"/>
      <c r="I502" s="114"/>
      <c r="J502" s="114"/>
      <c r="K502" s="114"/>
      <c r="L502" s="114"/>
      <c r="M502" s="114"/>
      <c r="N502" s="114"/>
      <c r="O502" s="114"/>
      <c r="P502" s="114"/>
      <c r="Q502" s="114"/>
      <c r="R502" s="114"/>
      <c r="S502" s="114"/>
      <c r="T502" s="114"/>
      <c r="U502" s="114"/>
      <c r="V502" s="114"/>
      <c r="W502" s="114"/>
      <c r="X502" s="114"/>
      <c r="Y502" s="114"/>
      <c r="Z502" s="114"/>
    </row>
    <row r="503">
      <c r="A503" s="114"/>
      <c r="B503" s="114"/>
      <c r="C503" s="114"/>
      <c r="D503" s="114"/>
      <c r="E503" s="114"/>
      <c r="F503" s="114"/>
      <c r="G503" s="114"/>
      <c r="H503" s="114"/>
      <c r="I503" s="114"/>
      <c r="J503" s="114"/>
      <c r="K503" s="114"/>
      <c r="L503" s="114"/>
      <c r="M503" s="114"/>
      <c r="N503" s="114"/>
      <c r="O503" s="114"/>
      <c r="P503" s="114"/>
      <c r="Q503" s="114"/>
      <c r="R503" s="114"/>
      <c r="S503" s="114"/>
      <c r="T503" s="114"/>
      <c r="U503" s="114"/>
      <c r="V503" s="114"/>
      <c r="W503" s="114"/>
      <c r="X503" s="114"/>
      <c r="Y503" s="114"/>
      <c r="Z503" s="114"/>
    </row>
    <row r="504">
      <c r="A504" s="114"/>
      <c r="B504" s="114"/>
      <c r="C504" s="114"/>
      <c r="D504" s="114"/>
      <c r="E504" s="114"/>
      <c r="F504" s="114"/>
      <c r="G504" s="114"/>
      <c r="H504" s="114"/>
      <c r="I504" s="114"/>
      <c r="J504" s="114"/>
      <c r="K504" s="114"/>
      <c r="L504" s="114"/>
      <c r="M504" s="114"/>
      <c r="N504" s="114"/>
      <c r="O504" s="114"/>
      <c r="P504" s="114"/>
      <c r="Q504" s="114"/>
      <c r="R504" s="114"/>
      <c r="S504" s="114"/>
      <c r="T504" s="114"/>
      <c r="U504" s="114"/>
      <c r="V504" s="114"/>
      <c r="W504" s="114"/>
      <c r="X504" s="114"/>
      <c r="Y504" s="114"/>
      <c r="Z504" s="114"/>
    </row>
    <row r="505">
      <c r="A505" s="114"/>
      <c r="B505" s="114"/>
      <c r="C505" s="114"/>
      <c r="D505" s="114"/>
      <c r="E505" s="114"/>
      <c r="F505" s="114"/>
      <c r="G505" s="114"/>
      <c r="H505" s="114"/>
      <c r="I505" s="114"/>
      <c r="J505" s="114"/>
      <c r="K505" s="114"/>
      <c r="L505" s="114"/>
      <c r="M505" s="114"/>
      <c r="N505" s="114"/>
      <c r="O505" s="114"/>
      <c r="P505" s="114"/>
      <c r="Q505" s="114"/>
      <c r="R505" s="114"/>
      <c r="S505" s="114"/>
      <c r="T505" s="114"/>
      <c r="U505" s="114"/>
      <c r="V505" s="114"/>
      <c r="W505" s="114"/>
      <c r="X505" s="114"/>
      <c r="Y505" s="114"/>
      <c r="Z505" s="114"/>
    </row>
    <row r="506">
      <c r="A506" s="114"/>
      <c r="B506" s="114"/>
      <c r="C506" s="114"/>
      <c r="D506" s="114"/>
      <c r="E506" s="114"/>
      <c r="F506" s="114"/>
      <c r="G506" s="114"/>
      <c r="H506" s="114"/>
      <c r="I506" s="114"/>
      <c r="J506" s="114"/>
      <c r="K506" s="114"/>
      <c r="L506" s="114"/>
      <c r="M506" s="114"/>
      <c r="N506" s="114"/>
      <c r="O506" s="114"/>
      <c r="P506" s="114"/>
      <c r="Q506" s="114"/>
      <c r="R506" s="114"/>
      <c r="S506" s="114"/>
      <c r="T506" s="114"/>
      <c r="U506" s="114"/>
      <c r="V506" s="114"/>
      <c r="W506" s="114"/>
      <c r="X506" s="114"/>
      <c r="Y506" s="114"/>
      <c r="Z506" s="114"/>
    </row>
    <row r="507">
      <c r="A507" s="114"/>
      <c r="B507" s="114"/>
      <c r="C507" s="114"/>
      <c r="D507" s="114"/>
      <c r="E507" s="114"/>
      <c r="F507" s="114"/>
      <c r="G507" s="114"/>
      <c r="H507" s="114"/>
      <c r="I507" s="114"/>
      <c r="J507" s="114"/>
      <c r="K507" s="114"/>
      <c r="L507" s="114"/>
      <c r="M507" s="114"/>
      <c r="N507" s="114"/>
      <c r="O507" s="114"/>
      <c r="P507" s="114"/>
      <c r="Q507" s="114"/>
      <c r="R507" s="114"/>
      <c r="S507" s="114"/>
      <c r="T507" s="114"/>
      <c r="U507" s="114"/>
      <c r="V507" s="114"/>
      <c r="W507" s="114"/>
      <c r="X507" s="114"/>
      <c r="Y507" s="114"/>
      <c r="Z507" s="114"/>
    </row>
    <row r="508">
      <c r="A508" s="114"/>
      <c r="B508" s="114"/>
      <c r="C508" s="114"/>
      <c r="D508" s="114"/>
      <c r="E508" s="114"/>
      <c r="F508" s="114"/>
      <c r="G508" s="114"/>
      <c r="H508" s="114"/>
      <c r="I508" s="114"/>
      <c r="J508" s="114"/>
      <c r="K508" s="114"/>
      <c r="L508" s="114"/>
      <c r="M508" s="114"/>
      <c r="N508" s="114"/>
      <c r="O508" s="114"/>
      <c r="P508" s="114"/>
      <c r="Q508" s="114"/>
      <c r="R508" s="114"/>
      <c r="S508" s="114"/>
      <c r="T508" s="114"/>
      <c r="U508" s="114"/>
      <c r="V508" s="114"/>
      <c r="W508" s="114"/>
      <c r="X508" s="114"/>
      <c r="Y508" s="114"/>
      <c r="Z508" s="114"/>
    </row>
    <row r="509">
      <c r="A509" s="114"/>
      <c r="B509" s="114"/>
      <c r="C509" s="114"/>
      <c r="D509" s="114"/>
      <c r="E509" s="114"/>
      <c r="F509" s="114"/>
      <c r="G509" s="114"/>
      <c r="H509" s="114"/>
      <c r="I509" s="114"/>
      <c r="J509" s="114"/>
      <c r="K509" s="114"/>
      <c r="L509" s="114"/>
      <c r="M509" s="114"/>
      <c r="N509" s="114"/>
      <c r="O509" s="114"/>
      <c r="P509" s="114"/>
      <c r="Q509" s="114"/>
      <c r="R509" s="114"/>
      <c r="S509" s="114"/>
      <c r="T509" s="114"/>
      <c r="U509" s="114"/>
      <c r="V509" s="114"/>
      <c r="W509" s="114"/>
      <c r="X509" s="114"/>
      <c r="Y509" s="114"/>
      <c r="Z509" s="114"/>
    </row>
    <row r="510">
      <c r="A510" s="114"/>
      <c r="B510" s="114"/>
      <c r="C510" s="114"/>
      <c r="D510" s="114"/>
      <c r="E510" s="114"/>
      <c r="F510" s="114"/>
      <c r="G510" s="114"/>
      <c r="H510" s="114"/>
      <c r="I510" s="114"/>
      <c r="J510" s="114"/>
      <c r="K510" s="114"/>
      <c r="L510" s="114"/>
      <c r="M510" s="114"/>
      <c r="N510" s="114"/>
      <c r="O510" s="114"/>
      <c r="P510" s="114"/>
      <c r="Q510" s="114"/>
      <c r="R510" s="114"/>
      <c r="S510" s="114"/>
      <c r="T510" s="114"/>
      <c r="U510" s="114"/>
      <c r="V510" s="114"/>
      <c r="W510" s="114"/>
      <c r="X510" s="114"/>
      <c r="Y510" s="114"/>
      <c r="Z510" s="114"/>
    </row>
    <row r="511">
      <c r="A511" s="114"/>
      <c r="B511" s="114"/>
      <c r="C511" s="114"/>
      <c r="D511" s="114"/>
      <c r="E511" s="114"/>
      <c r="F511" s="114"/>
      <c r="G511" s="114"/>
      <c r="H511" s="114"/>
      <c r="I511" s="114"/>
      <c r="J511" s="114"/>
      <c r="K511" s="114"/>
      <c r="L511" s="114"/>
      <c r="M511" s="114"/>
      <c r="N511" s="114"/>
      <c r="O511" s="114"/>
      <c r="P511" s="114"/>
      <c r="Q511" s="114"/>
      <c r="R511" s="114"/>
      <c r="S511" s="114"/>
      <c r="T511" s="114"/>
      <c r="U511" s="114"/>
      <c r="V511" s="114"/>
      <c r="W511" s="114"/>
      <c r="X511" s="114"/>
      <c r="Y511" s="114"/>
      <c r="Z511" s="114"/>
    </row>
    <row r="512">
      <c r="A512" s="114"/>
      <c r="B512" s="114"/>
      <c r="C512" s="114"/>
      <c r="D512" s="114"/>
      <c r="E512" s="114"/>
      <c r="F512" s="114"/>
      <c r="G512" s="114"/>
      <c r="H512" s="114"/>
      <c r="I512" s="114"/>
      <c r="J512" s="114"/>
      <c r="K512" s="114"/>
      <c r="L512" s="114"/>
      <c r="M512" s="114"/>
      <c r="N512" s="114"/>
      <c r="O512" s="114"/>
      <c r="P512" s="114"/>
      <c r="Q512" s="114"/>
      <c r="R512" s="114"/>
      <c r="S512" s="114"/>
      <c r="T512" s="114"/>
      <c r="U512" s="114"/>
      <c r="V512" s="114"/>
      <c r="W512" s="114"/>
      <c r="X512" s="114"/>
      <c r="Y512" s="114"/>
      <c r="Z512" s="114"/>
    </row>
    <row r="513">
      <c r="A513" s="114"/>
      <c r="B513" s="114"/>
      <c r="C513" s="114"/>
      <c r="D513" s="114"/>
      <c r="E513" s="114"/>
      <c r="F513" s="114"/>
      <c r="G513" s="114"/>
      <c r="H513" s="114"/>
      <c r="I513" s="114"/>
      <c r="J513" s="114"/>
      <c r="K513" s="114"/>
      <c r="L513" s="114"/>
      <c r="M513" s="114"/>
      <c r="N513" s="114"/>
      <c r="O513" s="114"/>
      <c r="P513" s="114"/>
      <c r="Q513" s="114"/>
      <c r="R513" s="114"/>
      <c r="S513" s="114"/>
      <c r="T513" s="114"/>
      <c r="U513" s="114"/>
      <c r="V513" s="114"/>
      <c r="W513" s="114"/>
      <c r="X513" s="114"/>
      <c r="Y513" s="114"/>
      <c r="Z513" s="114"/>
    </row>
    <row r="514">
      <c r="A514" s="114"/>
      <c r="B514" s="114"/>
      <c r="C514" s="114"/>
      <c r="D514" s="114"/>
      <c r="E514" s="114"/>
      <c r="F514" s="114"/>
      <c r="G514" s="114"/>
      <c r="H514" s="114"/>
      <c r="I514" s="114"/>
      <c r="J514" s="114"/>
      <c r="K514" s="114"/>
      <c r="L514" s="114"/>
      <c r="M514" s="114"/>
      <c r="N514" s="114"/>
      <c r="O514" s="114"/>
      <c r="P514" s="114"/>
      <c r="Q514" s="114"/>
      <c r="R514" s="114"/>
      <c r="S514" s="114"/>
      <c r="T514" s="114"/>
      <c r="U514" s="114"/>
      <c r="V514" s="114"/>
      <c r="W514" s="114"/>
      <c r="X514" s="114"/>
      <c r="Y514" s="114"/>
      <c r="Z514" s="114"/>
    </row>
    <row r="515">
      <c r="A515" s="114"/>
      <c r="B515" s="114"/>
      <c r="C515" s="114"/>
      <c r="D515" s="114"/>
      <c r="E515" s="114"/>
      <c r="F515" s="114"/>
      <c r="G515" s="114"/>
      <c r="H515" s="114"/>
      <c r="I515" s="114"/>
      <c r="J515" s="114"/>
      <c r="K515" s="114"/>
      <c r="L515" s="114"/>
      <c r="M515" s="114"/>
      <c r="N515" s="114"/>
      <c r="O515" s="114"/>
      <c r="P515" s="114"/>
      <c r="Q515" s="114"/>
      <c r="R515" s="114"/>
      <c r="S515" s="114"/>
      <c r="T515" s="114"/>
      <c r="U515" s="114"/>
      <c r="V515" s="114"/>
      <c r="W515" s="114"/>
      <c r="X515" s="114"/>
      <c r="Y515" s="114"/>
      <c r="Z515" s="114"/>
    </row>
    <row r="516">
      <c r="A516" s="114"/>
      <c r="B516" s="114"/>
      <c r="C516" s="114"/>
      <c r="D516" s="114"/>
      <c r="E516" s="114"/>
      <c r="F516" s="114"/>
      <c r="G516" s="114"/>
      <c r="H516" s="114"/>
      <c r="I516" s="114"/>
      <c r="J516" s="114"/>
      <c r="K516" s="114"/>
      <c r="L516" s="114"/>
      <c r="M516" s="114"/>
      <c r="N516" s="114"/>
      <c r="O516" s="114"/>
      <c r="P516" s="114"/>
      <c r="Q516" s="114"/>
      <c r="R516" s="114"/>
      <c r="S516" s="114"/>
      <c r="T516" s="114"/>
      <c r="U516" s="114"/>
      <c r="V516" s="114"/>
      <c r="W516" s="114"/>
      <c r="X516" s="114"/>
      <c r="Y516" s="114"/>
      <c r="Z516" s="114"/>
    </row>
    <row r="517">
      <c r="A517" s="114"/>
      <c r="B517" s="114"/>
      <c r="C517" s="114"/>
      <c r="D517" s="114"/>
      <c r="E517" s="114"/>
      <c r="F517" s="114"/>
      <c r="G517" s="114"/>
      <c r="H517" s="114"/>
      <c r="I517" s="114"/>
      <c r="J517" s="114"/>
      <c r="K517" s="114"/>
      <c r="L517" s="114"/>
      <c r="M517" s="114"/>
      <c r="N517" s="114"/>
      <c r="O517" s="114"/>
      <c r="P517" s="114"/>
      <c r="Q517" s="114"/>
      <c r="R517" s="114"/>
      <c r="S517" s="114"/>
      <c r="T517" s="114"/>
      <c r="U517" s="114"/>
      <c r="V517" s="114"/>
      <c r="W517" s="114"/>
      <c r="X517" s="114"/>
      <c r="Y517" s="114"/>
      <c r="Z517" s="114"/>
    </row>
    <row r="518">
      <c r="A518" s="114"/>
      <c r="B518" s="114"/>
      <c r="C518" s="114"/>
      <c r="D518" s="114"/>
      <c r="E518" s="114"/>
      <c r="F518" s="114"/>
      <c r="G518" s="114"/>
      <c r="H518" s="114"/>
      <c r="I518" s="114"/>
      <c r="J518" s="114"/>
      <c r="K518" s="114"/>
      <c r="L518" s="114"/>
      <c r="M518" s="114"/>
      <c r="N518" s="114"/>
      <c r="O518" s="114"/>
      <c r="P518" s="114"/>
      <c r="Q518" s="114"/>
      <c r="R518" s="114"/>
      <c r="S518" s="114"/>
      <c r="T518" s="114"/>
      <c r="U518" s="114"/>
      <c r="V518" s="114"/>
      <c r="W518" s="114"/>
      <c r="X518" s="114"/>
      <c r="Y518" s="114"/>
      <c r="Z518" s="114"/>
    </row>
    <row r="519">
      <c r="A519" s="114"/>
      <c r="B519" s="114"/>
      <c r="C519" s="114"/>
      <c r="D519" s="114"/>
      <c r="E519" s="114"/>
      <c r="F519" s="114"/>
      <c r="G519" s="114"/>
      <c r="H519" s="114"/>
      <c r="I519" s="114"/>
      <c r="J519" s="114"/>
      <c r="K519" s="114"/>
      <c r="L519" s="114"/>
      <c r="M519" s="114"/>
      <c r="N519" s="114"/>
      <c r="O519" s="114"/>
      <c r="P519" s="114"/>
      <c r="Q519" s="114"/>
      <c r="R519" s="114"/>
      <c r="S519" s="114"/>
      <c r="T519" s="114"/>
      <c r="U519" s="114"/>
      <c r="V519" s="114"/>
      <c r="W519" s="114"/>
      <c r="X519" s="114"/>
      <c r="Y519" s="114"/>
      <c r="Z519" s="114"/>
    </row>
    <row r="520">
      <c r="A520" s="114"/>
      <c r="B520" s="114"/>
      <c r="C520" s="114"/>
      <c r="D520" s="114"/>
      <c r="E520" s="114"/>
      <c r="F520" s="114"/>
      <c r="G520" s="114"/>
      <c r="H520" s="114"/>
      <c r="I520" s="114"/>
      <c r="J520" s="114"/>
      <c r="K520" s="114"/>
      <c r="L520" s="114"/>
      <c r="M520" s="114"/>
      <c r="N520" s="114"/>
      <c r="O520" s="114"/>
      <c r="P520" s="114"/>
      <c r="Q520" s="114"/>
      <c r="R520" s="114"/>
      <c r="S520" s="114"/>
      <c r="T520" s="114"/>
      <c r="U520" s="114"/>
      <c r="V520" s="114"/>
      <c r="W520" s="114"/>
      <c r="X520" s="114"/>
      <c r="Y520" s="114"/>
      <c r="Z520" s="114"/>
    </row>
    <row r="521">
      <c r="A521" s="114"/>
      <c r="B521" s="114"/>
      <c r="C521" s="114"/>
      <c r="D521" s="114"/>
      <c r="E521" s="114"/>
      <c r="F521" s="114"/>
      <c r="G521" s="114"/>
      <c r="H521" s="114"/>
      <c r="I521" s="114"/>
      <c r="J521" s="114"/>
      <c r="K521" s="114"/>
      <c r="L521" s="114"/>
      <c r="M521" s="114"/>
      <c r="N521" s="114"/>
      <c r="O521" s="114"/>
      <c r="P521" s="114"/>
      <c r="Q521" s="114"/>
      <c r="R521" s="114"/>
      <c r="S521" s="114"/>
      <c r="T521" s="114"/>
      <c r="U521" s="114"/>
      <c r="V521" s="114"/>
      <c r="W521" s="114"/>
      <c r="X521" s="114"/>
      <c r="Y521" s="114"/>
      <c r="Z521" s="114"/>
    </row>
    <row r="522">
      <c r="A522" s="114"/>
      <c r="B522" s="114"/>
      <c r="C522" s="114"/>
      <c r="D522" s="114"/>
      <c r="E522" s="114"/>
      <c r="F522" s="114"/>
      <c r="G522" s="114"/>
      <c r="H522" s="114"/>
      <c r="I522" s="114"/>
      <c r="J522" s="114"/>
      <c r="K522" s="114"/>
      <c r="L522" s="114"/>
      <c r="M522" s="114"/>
      <c r="N522" s="114"/>
      <c r="O522" s="114"/>
      <c r="P522" s="114"/>
      <c r="Q522" s="114"/>
      <c r="R522" s="114"/>
      <c r="S522" s="114"/>
      <c r="T522" s="114"/>
      <c r="U522" s="114"/>
      <c r="V522" s="114"/>
      <c r="W522" s="114"/>
      <c r="X522" s="114"/>
      <c r="Y522" s="114"/>
      <c r="Z522" s="114"/>
    </row>
    <row r="523">
      <c r="A523" s="114"/>
      <c r="B523" s="114"/>
      <c r="C523" s="114"/>
      <c r="D523" s="114"/>
      <c r="E523" s="114"/>
      <c r="F523" s="114"/>
      <c r="G523" s="114"/>
      <c r="H523" s="114"/>
      <c r="I523" s="114"/>
      <c r="J523" s="114"/>
      <c r="K523" s="114"/>
      <c r="L523" s="114"/>
      <c r="M523" s="114"/>
      <c r="N523" s="114"/>
      <c r="O523" s="114"/>
      <c r="P523" s="114"/>
      <c r="Q523" s="114"/>
      <c r="R523" s="114"/>
      <c r="S523" s="114"/>
      <c r="T523" s="114"/>
      <c r="U523" s="114"/>
      <c r="V523" s="114"/>
      <c r="W523" s="114"/>
      <c r="X523" s="114"/>
      <c r="Y523" s="114"/>
      <c r="Z523" s="114"/>
    </row>
    <row r="524">
      <c r="A524" s="114"/>
      <c r="B524" s="114"/>
      <c r="C524" s="114"/>
      <c r="D524" s="114"/>
      <c r="E524" s="114"/>
      <c r="F524" s="114"/>
      <c r="G524" s="114"/>
      <c r="H524" s="114"/>
      <c r="I524" s="114"/>
      <c r="J524" s="114"/>
      <c r="K524" s="114"/>
      <c r="L524" s="114"/>
      <c r="M524" s="114"/>
      <c r="N524" s="114"/>
      <c r="O524" s="114"/>
      <c r="P524" s="114"/>
      <c r="Q524" s="114"/>
      <c r="R524" s="114"/>
      <c r="S524" s="114"/>
      <c r="T524" s="114"/>
      <c r="U524" s="114"/>
      <c r="V524" s="114"/>
      <c r="W524" s="114"/>
      <c r="X524" s="114"/>
      <c r="Y524" s="114"/>
      <c r="Z524" s="114"/>
    </row>
    <row r="525">
      <c r="A525" s="114"/>
      <c r="B525" s="114"/>
      <c r="C525" s="114"/>
      <c r="D525" s="114"/>
      <c r="E525" s="114"/>
      <c r="F525" s="114"/>
      <c r="G525" s="114"/>
      <c r="H525" s="114"/>
      <c r="I525" s="114"/>
      <c r="J525" s="114"/>
      <c r="K525" s="114"/>
      <c r="L525" s="114"/>
      <c r="M525" s="114"/>
      <c r="N525" s="114"/>
      <c r="O525" s="114"/>
      <c r="P525" s="114"/>
      <c r="Q525" s="114"/>
      <c r="R525" s="114"/>
      <c r="S525" s="114"/>
      <c r="T525" s="114"/>
      <c r="U525" s="114"/>
      <c r="V525" s="114"/>
      <c r="W525" s="114"/>
      <c r="X525" s="114"/>
      <c r="Y525" s="114"/>
      <c r="Z525" s="114"/>
    </row>
    <row r="526">
      <c r="A526" s="114"/>
      <c r="B526" s="114"/>
      <c r="C526" s="114"/>
      <c r="D526" s="114"/>
      <c r="E526" s="114"/>
      <c r="F526" s="114"/>
      <c r="G526" s="114"/>
      <c r="H526" s="114"/>
      <c r="I526" s="114"/>
      <c r="J526" s="114"/>
      <c r="K526" s="114"/>
      <c r="L526" s="114"/>
      <c r="M526" s="114"/>
      <c r="N526" s="114"/>
      <c r="O526" s="114"/>
      <c r="P526" s="114"/>
      <c r="Q526" s="114"/>
      <c r="R526" s="114"/>
      <c r="S526" s="114"/>
      <c r="T526" s="114"/>
      <c r="U526" s="114"/>
      <c r="V526" s="114"/>
      <c r="W526" s="114"/>
      <c r="X526" s="114"/>
      <c r="Y526" s="114"/>
      <c r="Z526" s="114"/>
    </row>
    <row r="527">
      <c r="A527" s="114"/>
      <c r="B527" s="114"/>
      <c r="C527" s="114"/>
      <c r="D527" s="114"/>
      <c r="E527" s="114"/>
      <c r="F527" s="114"/>
      <c r="G527" s="114"/>
      <c r="H527" s="114"/>
      <c r="I527" s="114"/>
      <c r="J527" s="114"/>
      <c r="K527" s="114"/>
      <c r="L527" s="114"/>
      <c r="M527" s="114"/>
      <c r="N527" s="114"/>
      <c r="O527" s="114"/>
      <c r="P527" s="114"/>
      <c r="Q527" s="114"/>
      <c r="R527" s="114"/>
      <c r="S527" s="114"/>
      <c r="T527" s="114"/>
      <c r="U527" s="114"/>
      <c r="V527" s="114"/>
      <c r="W527" s="114"/>
      <c r="X527" s="114"/>
      <c r="Y527" s="114"/>
      <c r="Z527" s="114"/>
    </row>
    <row r="528">
      <c r="A528" s="114"/>
      <c r="B528" s="114"/>
      <c r="C528" s="114"/>
      <c r="D528" s="114"/>
      <c r="E528" s="114"/>
      <c r="F528" s="114"/>
      <c r="G528" s="114"/>
      <c r="H528" s="114"/>
      <c r="I528" s="114"/>
      <c r="J528" s="114"/>
      <c r="K528" s="114"/>
      <c r="L528" s="114"/>
      <c r="M528" s="114"/>
      <c r="N528" s="114"/>
      <c r="O528" s="114"/>
      <c r="P528" s="114"/>
      <c r="Q528" s="114"/>
      <c r="R528" s="114"/>
      <c r="S528" s="114"/>
      <c r="T528" s="114"/>
      <c r="U528" s="114"/>
      <c r="V528" s="114"/>
      <c r="W528" s="114"/>
      <c r="X528" s="114"/>
      <c r="Y528" s="114"/>
      <c r="Z528" s="114"/>
    </row>
    <row r="529">
      <c r="A529" s="114"/>
      <c r="B529" s="114"/>
      <c r="C529" s="114"/>
      <c r="D529" s="114"/>
      <c r="E529" s="114"/>
      <c r="F529" s="114"/>
      <c r="G529" s="114"/>
      <c r="H529" s="114"/>
      <c r="I529" s="114"/>
      <c r="J529" s="114"/>
      <c r="K529" s="114"/>
      <c r="L529" s="114"/>
      <c r="M529" s="114"/>
      <c r="N529" s="114"/>
      <c r="O529" s="114"/>
      <c r="P529" s="114"/>
      <c r="Q529" s="114"/>
      <c r="R529" s="114"/>
      <c r="S529" s="114"/>
      <c r="T529" s="114"/>
      <c r="U529" s="114"/>
      <c r="V529" s="114"/>
      <c r="W529" s="114"/>
      <c r="X529" s="114"/>
      <c r="Y529" s="114"/>
      <c r="Z529" s="114"/>
    </row>
    <row r="530">
      <c r="A530" s="114"/>
      <c r="B530" s="114"/>
      <c r="C530" s="114"/>
      <c r="D530" s="114"/>
      <c r="E530" s="114"/>
      <c r="F530" s="114"/>
      <c r="G530" s="114"/>
      <c r="H530" s="114"/>
      <c r="I530" s="114"/>
      <c r="J530" s="114"/>
      <c r="K530" s="114"/>
      <c r="L530" s="114"/>
      <c r="M530" s="114"/>
      <c r="N530" s="114"/>
      <c r="O530" s="114"/>
      <c r="P530" s="114"/>
      <c r="Q530" s="114"/>
      <c r="R530" s="114"/>
      <c r="S530" s="114"/>
      <c r="T530" s="114"/>
      <c r="U530" s="114"/>
      <c r="V530" s="114"/>
      <c r="W530" s="114"/>
      <c r="X530" s="114"/>
      <c r="Y530" s="114"/>
      <c r="Z530" s="114"/>
    </row>
    <row r="531">
      <c r="A531" s="114"/>
      <c r="B531" s="114"/>
      <c r="C531" s="114"/>
      <c r="D531" s="114"/>
      <c r="E531" s="114"/>
      <c r="F531" s="114"/>
      <c r="G531" s="114"/>
      <c r="H531" s="114"/>
      <c r="I531" s="114"/>
      <c r="J531" s="114"/>
      <c r="K531" s="114"/>
      <c r="L531" s="114"/>
      <c r="M531" s="114"/>
      <c r="N531" s="114"/>
      <c r="O531" s="114"/>
      <c r="P531" s="114"/>
      <c r="Q531" s="114"/>
      <c r="R531" s="114"/>
      <c r="S531" s="114"/>
      <c r="T531" s="114"/>
      <c r="U531" s="114"/>
      <c r="V531" s="114"/>
      <c r="W531" s="114"/>
      <c r="X531" s="114"/>
      <c r="Y531" s="114"/>
      <c r="Z531" s="114"/>
    </row>
    <row r="532">
      <c r="A532" s="114"/>
      <c r="B532" s="114"/>
      <c r="C532" s="114"/>
      <c r="D532" s="114"/>
      <c r="E532" s="114"/>
      <c r="F532" s="114"/>
      <c r="G532" s="114"/>
      <c r="H532" s="114"/>
      <c r="I532" s="114"/>
      <c r="J532" s="114"/>
      <c r="K532" s="114"/>
      <c r="L532" s="114"/>
      <c r="M532" s="114"/>
      <c r="N532" s="114"/>
      <c r="O532" s="114"/>
      <c r="P532" s="114"/>
      <c r="Q532" s="114"/>
      <c r="R532" s="114"/>
      <c r="S532" s="114"/>
      <c r="T532" s="114"/>
      <c r="U532" s="114"/>
      <c r="V532" s="114"/>
      <c r="W532" s="114"/>
      <c r="X532" s="114"/>
      <c r="Y532" s="114"/>
      <c r="Z532" s="114"/>
    </row>
    <row r="533">
      <c r="A533" s="114"/>
      <c r="B533" s="114"/>
      <c r="C533" s="114"/>
      <c r="D533" s="114"/>
      <c r="E533" s="114"/>
      <c r="F533" s="114"/>
      <c r="G533" s="114"/>
      <c r="H533" s="114"/>
      <c r="I533" s="114"/>
      <c r="J533" s="114"/>
      <c r="K533" s="114"/>
      <c r="L533" s="114"/>
      <c r="M533" s="114"/>
      <c r="N533" s="114"/>
      <c r="O533" s="114"/>
      <c r="P533" s="114"/>
      <c r="Q533" s="114"/>
      <c r="R533" s="114"/>
      <c r="S533" s="114"/>
      <c r="T533" s="114"/>
      <c r="U533" s="114"/>
      <c r="V533" s="114"/>
      <c r="W533" s="114"/>
      <c r="X533" s="114"/>
      <c r="Y533" s="114"/>
      <c r="Z533" s="114"/>
    </row>
    <row r="534">
      <c r="A534" s="114"/>
      <c r="B534" s="114"/>
      <c r="C534" s="114"/>
      <c r="D534" s="114"/>
      <c r="E534" s="114"/>
      <c r="F534" s="114"/>
      <c r="G534" s="114"/>
      <c r="H534" s="114"/>
      <c r="I534" s="114"/>
      <c r="J534" s="114"/>
      <c r="K534" s="114"/>
      <c r="L534" s="114"/>
      <c r="M534" s="114"/>
      <c r="N534" s="114"/>
      <c r="O534" s="114"/>
      <c r="P534" s="114"/>
      <c r="Q534" s="114"/>
      <c r="R534" s="114"/>
      <c r="S534" s="114"/>
      <c r="T534" s="114"/>
      <c r="U534" s="114"/>
      <c r="V534" s="114"/>
      <c r="W534" s="114"/>
      <c r="X534" s="114"/>
      <c r="Y534" s="114"/>
      <c r="Z534" s="114"/>
    </row>
    <row r="535">
      <c r="A535" s="114"/>
      <c r="B535" s="114"/>
      <c r="C535" s="114"/>
      <c r="D535" s="114"/>
      <c r="E535" s="114"/>
      <c r="F535" s="114"/>
      <c r="G535" s="114"/>
      <c r="H535" s="114"/>
      <c r="I535" s="114"/>
      <c r="J535" s="114"/>
      <c r="K535" s="114"/>
      <c r="L535" s="114"/>
      <c r="M535" s="114"/>
      <c r="N535" s="114"/>
      <c r="O535" s="114"/>
      <c r="P535" s="114"/>
      <c r="Q535" s="114"/>
      <c r="R535" s="114"/>
      <c r="S535" s="114"/>
      <c r="T535" s="114"/>
      <c r="U535" s="114"/>
      <c r="V535" s="114"/>
      <c r="W535" s="114"/>
      <c r="X535" s="114"/>
      <c r="Y535" s="114"/>
      <c r="Z535" s="114"/>
    </row>
    <row r="536">
      <c r="A536" s="114"/>
      <c r="B536" s="114"/>
      <c r="C536" s="114"/>
      <c r="D536" s="114"/>
      <c r="E536" s="114"/>
      <c r="F536" s="114"/>
      <c r="G536" s="114"/>
      <c r="H536" s="114"/>
      <c r="I536" s="114"/>
      <c r="J536" s="114"/>
      <c r="K536" s="114"/>
      <c r="L536" s="114"/>
      <c r="M536" s="114"/>
      <c r="N536" s="114"/>
      <c r="O536" s="114"/>
      <c r="P536" s="114"/>
      <c r="Q536" s="114"/>
      <c r="R536" s="114"/>
      <c r="S536" s="114"/>
      <c r="T536" s="114"/>
      <c r="U536" s="114"/>
      <c r="V536" s="114"/>
      <c r="W536" s="114"/>
      <c r="X536" s="114"/>
      <c r="Y536" s="114"/>
      <c r="Z536" s="114"/>
    </row>
    <row r="537">
      <c r="A537" s="114"/>
      <c r="B537" s="114"/>
      <c r="C537" s="114"/>
      <c r="D537" s="114"/>
      <c r="E537" s="114"/>
      <c r="F537" s="114"/>
      <c r="G537" s="114"/>
      <c r="H537" s="114"/>
      <c r="I537" s="114"/>
      <c r="J537" s="114"/>
      <c r="K537" s="114"/>
      <c r="L537" s="114"/>
      <c r="M537" s="114"/>
      <c r="N537" s="114"/>
      <c r="O537" s="114"/>
      <c r="P537" s="114"/>
      <c r="Q537" s="114"/>
      <c r="R537" s="114"/>
      <c r="S537" s="114"/>
      <c r="T537" s="114"/>
      <c r="U537" s="114"/>
      <c r="V537" s="114"/>
      <c r="W537" s="114"/>
      <c r="X537" s="114"/>
      <c r="Y537" s="114"/>
      <c r="Z537" s="114"/>
    </row>
    <row r="538">
      <c r="A538" s="114"/>
      <c r="B538" s="114"/>
      <c r="C538" s="114"/>
      <c r="D538" s="114"/>
      <c r="E538" s="114"/>
      <c r="F538" s="114"/>
      <c r="G538" s="114"/>
      <c r="H538" s="114"/>
      <c r="I538" s="114"/>
      <c r="J538" s="114"/>
      <c r="K538" s="114"/>
      <c r="L538" s="114"/>
      <c r="M538" s="114"/>
      <c r="N538" s="114"/>
      <c r="O538" s="114"/>
      <c r="P538" s="114"/>
      <c r="Q538" s="114"/>
      <c r="R538" s="114"/>
      <c r="S538" s="114"/>
      <c r="T538" s="114"/>
      <c r="U538" s="114"/>
      <c r="V538" s="114"/>
      <c r="W538" s="114"/>
      <c r="X538" s="114"/>
      <c r="Y538" s="114"/>
      <c r="Z538" s="114"/>
    </row>
    <row r="539">
      <c r="A539" s="114"/>
      <c r="B539" s="114"/>
      <c r="C539" s="114"/>
      <c r="D539" s="114"/>
      <c r="E539" s="114"/>
      <c r="F539" s="114"/>
      <c r="G539" s="114"/>
      <c r="H539" s="114"/>
      <c r="I539" s="114"/>
      <c r="J539" s="114"/>
      <c r="K539" s="114"/>
      <c r="L539" s="114"/>
      <c r="M539" s="114"/>
      <c r="N539" s="114"/>
      <c r="O539" s="114"/>
      <c r="P539" s="114"/>
      <c r="Q539" s="114"/>
      <c r="R539" s="114"/>
      <c r="S539" s="114"/>
      <c r="T539" s="114"/>
      <c r="U539" s="114"/>
      <c r="V539" s="114"/>
      <c r="W539" s="114"/>
      <c r="X539" s="114"/>
      <c r="Y539" s="114"/>
      <c r="Z539" s="114"/>
    </row>
    <row r="540">
      <c r="A540" s="114"/>
      <c r="B540" s="114"/>
      <c r="C540" s="114"/>
      <c r="D540" s="114"/>
      <c r="E540" s="114"/>
      <c r="F540" s="114"/>
      <c r="G540" s="114"/>
      <c r="H540" s="114"/>
      <c r="I540" s="114"/>
      <c r="J540" s="114"/>
      <c r="K540" s="114"/>
      <c r="L540" s="114"/>
      <c r="M540" s="114"/>
      <c r="N540" s="114"/>
      <c r="O540" s="114"/>
      <c r="P540" s="114"/>
      <c r="Q540" s="114"/>
      <c r="R540" s="114"/>
      <c r="S540" s="114"/>
      <c r="T540" s="114"/>
      <c r="U540" s="114"/>
      <c r="V540" s="114"/>
      <c r="W540" s="114"/>
      <c r="X540" s="114"/>
      <c r="Y540" s="114"/>
      <c r="Z540" s="114"/>
    </row>
    <row r="541">
      <c r="A541" s="114"/>
      <c r="B541" s="114"/>
      <c r="C541" s="114"/>
      <c r="D541" s="114"/>
      <c r="E541" s="114"/>
      <c r="F541" s="114"/>
      <c r="G541" s="114"/>
      <c r="H541" s="114"/>
      <c r="I541" s="114"/>
      <c r="J541" s="114"/>
      <c r="K541" s="114"/>
      <c r="L541" s="114"/>
      <c r="M541" s="114"/>
      <c r="N541" s="114"/>
      <c r="O541" s="114"/>
      <c r="P541" s="114"/>
      <c r="Q541" s="114"/>
      <c r="R541" s="114"/>
      <c r="S541" s="114"/>
      <c r="T541" s="114"/>
      <c r="U541" s="114"/>
      <c r="V541" s="114"/>
      <c r="W541" s="114"/>
      <c r="X541" s="114"/>
      <c r="Y541" s="114"/>
      <c r="Z541" s="114"/>
    </row>
    <row r="542">
      <c r="A542" s="114"/>
      <c r="B542" s="114"/>
      <c r="C542" s="114"/>
      <c r="D542" s="114"/>
      <c r="E542" s="114"/>
      <c r="F542" s="114"/>
      <c r="G542" s="114"/>
      <c r="H542" s="114"/>
      <c r="I542" s="114"/>
      <c r="J542" s="114"/>
      <c r="K542" s="114"/>
      <c r="L542" s="114"/>
      <c r="M542" s="114"/>
      <c r="N542" s="114"/>
      <c r="O542" s="114"/>
      <c r="P542" s="114"/>
      <c r="Q542" s="114"/>
      <c r="R542" s="114"/>
      <c r="S542" s="114"/>
      <c r="T542" s="114"/>
      <c r="U542" s="114"/>
      <c r="V542" s="114"/>
      <c r="W542" s="114"/>
      <c r="X542" s="114"/>
      <c r="Y542" s="114"/>
      <c r="Z542" s="114"/>
    </row>
    <row r="543">
      <c r="A543" s="114"/>
      <c r="B543" s="114"/>
      <c r="C543" s="114"/>
      <c r="D543" s="114"/>
      <c r="E543" s="114"/>
      <c r="F543" s="114"/>
      <c r="G543" s="114"/>
      <c r="H543" s="114"/>
      <c r="I543" s="114"/>
      <c r="J543" s="114"/>
      <c r="K543" s="114"/>
      <c r="L543" s="114"/>
      <c r="M543" s="114"/>
      <c r="N543" s="114"/>
      <c r="O543" s="114"/>
      <c r="P543" s="114"/>
      <c r="Q543" s="114"/>
      <c r="R543" s="114"/>
      <c r="S543" s="114"/>
      <c r="T543" s="114"/>
      <c r="U543" s="114"/>
      <c r="V543" s="114"/>
      <c r="W543" s="114"/>
      <c r="X543" s="114"/>
      <c r="Y543" s="114"/>
      <c r="Z543" s="114"/>
    </row>
    <row r="544">
      <c r="A544" s="114"/>
      <c r="B544" s="114"/>
      <c r="C544" s="114"/>
      <c r="D544" s="114"/>
      <c r="E544" s="114"/>
      <c r="F544" s="114"/>
      <c r="G544" s="114"/>
      <c r="H544" s="114"/>
      <c r="I544" s="114"/>
      <c r="J544" s="114"/>
      <c r="K544" s="114"/>
      <c r="L544" s="114"/>
      <c r="M544" s="114"/>
      <c r="N544" s="114"/>
      <c r="O544" s="114"/>
      <c r="P544" s="114"/>
      <c r="Q544" s="114"/>
      <c r="R544" s="114"/>
      <c r="S544" s="114"/>
      <c r="T544" s="114"/>
      <c r="U544" s="114"/>
      <c r="V544" s="114"/>
      <c r="W544" s="114"/>
      <c r="X544" s="114"/>
      <c r="Y544" s="114"/>
      <c r="Z544" s="114"/>
    </row>
    <row r="545">
      <c r="A545" s="114"/>
      <c r="B545" s="114"/>
      <c r="C545" s="114"/>
      <c r="D545" s="114"/>
      <c r="E545" s="114"/>
      <c r="F545" s="114"/>
      <c r="G545" s="114"/>
      <c r="H545" s="114"/>
      <c r="I545" s="114"/>
      <c r="J545" s="114"/>
      <c r="K545" s="114"/>
      <c r="L545" s="114"/>
      <c r="M545" s="114"/>
      <c r="N545" s="114"/>
      <c r="O545" s="114"/>
      <c r="P545" s="114"/>
      <c r="Q545" s="114"/>
      <c r="R545" s="114"/>
      <c r="S545" s="114"/>
      <c r="T545" s="114"/>
      <c r="U545" s="114"/>
      <c r="V545" s="114"/>
      <c r="W545" s="114"/>
      <c r="X545" s="114"/>
      <c r="Y545" s="114"/>
      <c r="Z545" s="114"/>
    </row>
    <row r="546">
      <c r="A546" s="114"/>
      <c r="B546" s="114"/>
      <c r="C546" s="114"/>
      <c r="D546" s="114"/>
      <c r="E546" s="114"/>
      <c r="F546" s="114"/>
      <c r="G546" s="114"/>
      <c r="H546" s="114"/>
      <c r="I546" s="114"/>
      <c r="J546" s="114"/>
      <c r="K546" s="114"/>
      <c r="L546" s="114"/>
      <c r="M546" s="114"/>
      <c r="N546" s="114"/>
      <c r="O546" s="114"/>
      <c r="P546" s="114"/>
      <c r="Q546" s="114"/>
      <c r="R546" s="114"/>
      <c r="S546" s="114"/>
      <c r="T546" s="114"/>
      <c r="U546" s="114"/>
      <c r="V546" s="114"/>
      <c r="W546" s="114"/>
      <c r="X546" s="114"/>
      <c r="Y546" s="114"/>
      <c r="Z546" s="114"/>
    </row>
    <row r="547">
      <c r="A547" s="114"/>
      <c r="B547" s="114"/>
      <c r="C547" s="114"/>
      <c r="D547" s="114"/>
      <c r="E547" s="114"/>
      <c r="F547" s="114"/>
      <c r="G547" s="114"/>
      <c r="H547" s="114"/>
      <c r="I547" s="114"/>
      <c r="J547" s="114"/>
      <c r="K547" s="114"/>
      <c r="L547" s="114"/>
      <c r="M547" s="114"/>
      <c r="N547" s="114"/>
      <c r="O547" s="114"/>
      <c r="P547" s="114"/>
      <c r="Q547" s="114"/>
      <c r="R547" s="114"/>
      <c r="S547" s="114"/>
      <c r="T547" s="114"/>
      <c r="U547" s="114"/>
      <c r="V547" s="114"/>
      <c r="W547" s="114"/>
      <c r="X547" s="114"/>
      <c r="Y547" s="114"/>
      <c r="Z547" s="114"/>
    </row>
    <row r="548">
      <c r="A548" s="114"/>
      <c r="B548" s="114"/>
      <c r="C548" s="114"/>
      <c r="D548" s="114"/>
      <c r="E548" s="114"/>
      <c r="F548" s="114"/>
      <c r="G548" s="114"/>
      <c r="H548" s="114"/>
      <c r="I548" s="114"/>
      <c r="J548" s="114"/>
      <c r="K548" s="114"/>
      <c r="L548" s="114"/>
      <c r="M548" s="114"/>
      <c r="N548" s="114"/>
      <c r="O548" s="114"/>
      <c r="P548" s="114"/>
      <c r="Q548" s="114"/>
      <c r="R548" s="114"/>
      <c r="S548" s="114"/>
      <c r="T548" s="114"/>
      <c r="U548" s="114"/>
      <c r="V548" s="114"/>
      <c r="W548" s="114"/>
      <c r="X548" s="114"/>
      <c r="Y548" s="114"/>
      <c r="Z548" s="114"/>
    </row>
    <row r="549">
      <c r="A549" s="114"/>
      <c r="B549" s="114"/>
      <c r="C549" s="114"/>
      <c r="D549" s="114"/>
      <c r="E549" s="114"/>
      <c r="F549" s="114"/>
      <c r="G549" s="114"/>
      <c r="H549" s="114"/>
      <c r="I549" s="114"/>
      <c r="J549" s="114"/>
      <c r="K549" s="114"/>
      <c r="L549" s="114"/>
      <c r="M549" s="114"/>
      <c r="N549" s="114"/>
      <c r="O549" s="114"/>
      <c r="P549" s="114"/>
      <c r="Q549" s="114"/>
      <c r="R549" s="114"/>
      <c r="S549" s="114"/>
      <c r="T549" s="114"/>
      <c r="U549" s="114"/>
      <c r="V549" s="114"/>
      <c r="W549" s="114"/>
      <c r="X549" s="114"/>
      <c r="Y549" s="114"/>
      <c r="Z549" s="114"/>
    </row>
    <row r="550">
      <c r="A550" s="114"/>
      <c r="B550" s="114"/>
      <c r="C550" s="114"/>
      <c r="D550" s="114"/>
      <c r="E550" s="114"/>
      <c r="F550" s="114"/>
      <c r="G550" s="114"/>
      <c r="H550" s="114"/>
      <c r="I550" s="114"/>
      <c r="J550" s="114"/>
      <c r="K550" s="114"/>
      <c r="L550" s="114"/>
      <c r="M550" s="114"/>
      <c r="N550" s="114"/>
      <c r="O550" s="114"/>
      <c r="P550" s="114"/>
      <c r="Q550" s="114"/>
      <c r="R550" s="114"/>
      <c r="S550" s="114"/>
      <c r="T550" s="114"/>
      <c r="U550" s="114"/>
      <c r="V550" s="114"/>
      <c r="W550" s="114"/>
      <c r="X550" s="114"/>
      <c r="Y550" s="114"/>
      <c r="Z550" s="114"/>
    </row>
    <row r="551">
      <c r="A551" s="114"/>
      <c r="B551" s="114"/>
      <c r="C551" s="114"/>
      <c r="D551" s="114"/>
      <c r="E551" s="114"/>
      <c r="F551" s="114"/>
      <c r="G551" s="114"/>
      <c r="H551" s="114"/>
      <c r="I551" s="114"/>
      <c r="J551" s="114"/>
      <c r="K551" s="114"/>
      <c r="L551" s="114"/>
      <c r="M551" s="114"/>
      <c r="N551" s="114"/>
      <c r="O551" s="114"/>
      <c r="P551" s="114"/>
      <c r="Q551" s="114"/>
      <c r="R551" s="114"/>
      <c r="S551" s="114"/>
      <c r="T551" s="114"/>
      <c r="U551" s="114"/>
      <c r="V551" s="114"/>
      <c r="W551" s="114"/>
      <c r="X551" s="114"/>
      <c r="Y551" s="114"/>
      <c r="Z551" s="114"/>
    </row>
    <row r="552">
      <c r="A552" s="114"/>
      <c r="B552" s="114"/>
      <c r="C552" s="114"/>
      <c r="D552" s="114"/>
      <c r="E552" s="114"/>
      <c r="F552" s="114"/>
      <c r="G552" s="114"/>
      <c r="H552" s="114"/>
      <c r="I552" s="114"/>
      <c r="J552" s="114"/>
      <c r="K552" s="114"/>
      <c r="L552" s="114"/>
      <c r="M552" s="114"/>
      <c r="N552" s="114"/>
      <c r="O552" s="114"/>
      <c r="P552" s="114"/>
      <c r="Q552" s="114"/>
      <c r="R552" s="114"/>
      <c r="S552" s="114"/>
      <c r="T552" s="114"/>
      <c r="U552" s="114"/>
      <c r="V552" s="114"/>
      <c r="W552" s="114"/>
      <c r="X552" s="114"/>
      <c r="Y552" s="114"/>
      <c r="Z552" s="114"/>
    </row>
    <row r="553">
      <c r="A553" s="114"/>
      <c r="B553" s="114"/>
      <c r="C553" s="114"/>
      <c r="D553" s="114"/>
      <c r="E553" s="114"/>
      <c r="F553" s="114"/>
      <c r="G553" s="114"/>
      <c r="H553" s="114"/>
      <c r="I553" s="114"/>
      <c r="J553" s="114"/>
      <c r="K553" s="114"/>
      <c r="L553" s="114"/>
      <c r="M553" s="114"/>
      <c r="N553" s="114"/>
      <c r="O553" s="114"/>
      <c r="P553" s="114"/>
      <c r="Q553" s="114"/>
      <c r="R553" s="114"/>
      <c r="S553" s="114"/>
      <c r="T553" s="114"/>
      <c r="U553" s="114"/>
      <c r="V553" s="114"/>
      <c r="W553" s="114"/>
      <c r="X553" s="114"/>
      <c r="Y553" s="114"/>
      <c r="Z553" s="114"/>
    </row>
    <row r="554">
      <c r="A554" s="114"/>
      <c r="B554" s="114"/>
      <c r="C554" s="114"/>
      <c r="D554" s="114"/>
      <c r="E554" s="114"/>
      <c r="F554" s="114"/>
      <c r="G554" s="114"/>
      <c r="H554" s="114"/>
      <c r="I554" s="114"/>
      <c r="J554" s="114"/>
      <c r="K554" s="114"/>
      <c r="L554" s="114"/>
      <c r="M554" s="114"/>
      <c r="N554" s="114"/>
      <c r="O554" s="114"/>
      <c r="P554" s="114"/>
      <c r="Q554" s="114"/>
      <c r="R554" s="114"/>
      <c r="S554" s="114"/>
      <c r="T554" s="114"/>
      <c r="U554" s="114"/>
      <c r="V554" s="114"/>
      <c r="W554" s="114"/>
      <c r="X554" s="114"/>
      <c r="Y554" s="114"/>
      <c r="Z554" s="114"/>
    </row>
    <row r="555">
      <c r="A555" s="114"/>
      <c r="B555" s="114"/>
      <c r="C555" s="114"/>
      <c r="D555" s="114"/>
      <c r="E555" s="114"/>
      <c r="F555" s="114"/>
      <c r="G555" s="114"/>
      <c r="H555" s="114"/>
      <c r="I555" s="114"/>
      <c r="J555" s="114"/>
      <c r="K555" s="114"/>
      <c r="L555" s="114"/>
      <c r="M555" s="114"/>
      <c r="N555" s="114"/>
      <c r="O555" s="114"/>
      <c r="P555" s="114"/>
      <c r="Q555" s="114"/>
      <c r="R555" s="114"/>
      <c r="S555" s="114"/>
      <c r="T555" s="114"/>
      <c r="U555" s="114"/>
      <c r="V555" s="114"/>
      <c r="W555" s="114"/>
      <c r="X555" s="114"/>
      <c r="Y555" s="114"/>
      <c r="Z555" s="114"/>
    </row>
    <row r="556">
      <c r="A556" s="114"/>
      <c r="B556" s="114"/>
      <c r="C556" s="114"/>
      <c r="D556" s="114"/>
      <c r="E556" s="114"/>
      <c r="F556" s="114"/>
      <c r="G556" s="114"/>
      <c r="H556" s="114"/>
      <c r="I556" s="114"/>
      <c r="J556" s="114"/>
      <c r="K556" s="114"/>
      <c r="L556" s="114"/>
      <c r="M556" s="114"/>
      <c r="N556" s="114"/>
      <c r="O556" s="114"/>
      <c r="P556" s="114"/>
      <c r="Q556" s="114"/>
      <c r="R556" s="114"/>
      <c r="S556" s="114"/>
      <c r="T556" s="114"/>
      <c r="U556" s="114"/>
      <c r="V556" s="114"/>
      <c r="W556" s="114"/>
      <c r="X556" s="114"/>
      <c r="Y556" s="114"/>
      <c r="Z556" s="114"/>
    </row>
    <row r="557">
      <c r="A557" s="114"/>
      <c r="B557" s="114"/>
      <c r="C557" s="114"/>
      <c r="D557" s="114"/>
      <c r="E557" s="114"/>
      <c r="F557" s="114"/>
      <c r="G557" s="114"/>
      <c r="H557" s="114"/>
      <c r="I557" s="114"/>
      <c r="J557" s="114"/>
      <c r="K557" s="114"/>
      <c r="L557" s="114"/>
      <c r="M557" s="114"/>
      <c r="N557" s="114"/>
      <c r="O557" s="114"/>
      <c r="P557" s="114"/>
      <c r="Q557" s="114"/>
      <c r="R557" s="114"/>
      <c r="S557" s="114"/>
      <c r="T557" s="114"/>
      <c r="U557" s="114"/>
      <c r="V557" s="114"/>
      <c r="W557" s="114"/>
      <c r="X557" s="114"/>
      <c r="Y557" s="114"/>
      <c r="Z557" s="114"/>
    </row>
    <row r="558">
      <c r="A558" s="114"/>
      <c r="B558" s="114"/>
      <c r="C558" s="114"/>
      <c r="D558" s="114"/>
      <c r="E558" s="114"/>
      <c r="F558" s="114"/>
      <c r="G558" s="114"/>
      <c r="H558" s="114"/>
      <c r="I558" s="114"/>
      <c r="J558" s="114"/>
      <c r="K558" s="114"/>
      <c r="L558" s="114"/>
      <c r="M558" s="114"/>
      <c r="N558" s="114"/>
      <c r="O558" s="114"/>
      <c r="P558" s="114"/>
      <c r="Q558" s="114"/>
      <c r="R558" s="114"/>
      <c r="S558" s="114"/>
      <c r="T558" s="114"/>
      <c r="U558" s="114"/>
      <c r="V558" s="114"/>
      <c r="W558" s="114"/>
      <c r="X558" s="114"/>
      <c r="Y558" s="114"/>
      <c r="Z558" s="114"/>
    </row>
    <row r="559">
      <c r="A559" s="114"/>
      <c r="B559" s="114"/>
      <c r="C559" s="114"/>
      <c r="D559" s="114"/>
      <c r="E559" s="114"/>
      <c r="F559" s="114"/>
      <c r="G559" s="114"/>
      <c r="H559" s="114"/>
      <c r="I559" s="114"/>
      <c r="J559" s="114"/>
      <c r="K559" s="114"/>
      <c r="L559" s="114"/>
      <c r="M559" s="114"/>
      <c r="N559" s="114"/>
      <c r="O559" s="114"/>
      <c r="P559" s="114"/>
      <c r="Q559" s="114"/>
      <c r="R559" s="114"/>
      <c r="S559" s="114"/>
      <c r="T559" s="114"/>
      <c r="U559" s="114"/>
      <c r="V559" s="114"/>
      <c r="W559" s="114"/>
      <c r="X559" s="114"/>
      <c r="Y559" s="114"/>
      <c r="Z559" s="114"/>
    </row>
    <row r="560">
      <c r="A560" s="114"/>
      <c r="B560" s="114"/>
      <c r="C560" s="114"/>
      <c r="D560" s="114"/>
      <c r="E560" s="114"/>
      <c r="F560" s="114"/>
      <c r="G560" s="114"/>
      <c r="H560" s="114"/>
      <c r="I560" s="114"/>
      <c r="J560" s="114"/>
      <c r="K560" s="114"/>
      <c r="L560" s="114"/>
      <c r="M560" s="114"/>
      <c r="N560" s="114"/>
      <c r="O560" s="114"/>
      <c r="P560" s="114"/>
      <c r="Q560" s="114"/>
      <c r="R560" s="114"/>
      <c r="S560" s="114"/>
      <c r="T560" s="114"/>
      <c r="U560" s="114"/>
      <c r="V560" s="114"/>
      <c r="W560" s="114"/>
      <c r="X560" s="114"/>
      <c r="Y560" s="114"/>
      <c r="Z560" s="114"/>
    </row>
    <row r="561">
      <c r="A561" s="114"/>
      <c r="B561" s="114"/>
      <c r="C561" s="114"/>
      <c r="D561" s="114"/>
      <c r="E561" s="114"/>
      <c r="F561" s="114"/>
      <c r="G561" s="114"/>
      <c r="H561" s="114"/>
      <c r="I561" s="114"/>
      <c r="J561" s="114"/>
      <c r="K561" s="114"/>
      <c r="L561" s="114"/>
      <c r="M561" s="114"/>
      <c r="N561" s="114"/>
      <c r="O561" s="114"/>
      <c r="P561" s="114"/>
      <c r="Q561" s="114"/>
      <c r="R561" s="114"/>
      <c r="S561" s="114"/>
      <c r="T561" s="114"/>
      <c r="U561" s="114"/>
      <c r="V561" s="114"/>
      <c r="W561" s="114"/>
      <c r="X561" s="114"/>
      <c r="Y561" s="114"/>
      <c r="Z561" s="114"/>
    </row>
    <row r="562">
      <c r="A562" s="114"/>
      <c r="B562" s="114"/>
      <c r="C562" s="114"/>
      <c r="D562" s="114"/>
      <c r="E562" s="114"/>
      <c r="F562" s="114"/>
      <c r="G562" s="114"/>
      <c r="H562" s="114"/>
      <c r="I562" s="114"/>
      <c r="J562" s="114"/>
      <c r="K562" s="114"/>
      <c r="L562" s="114"/>
      <c r="M562" s="114"/>
      <c r="N562" s="114"/>
      <c r="O562" s="114"/>
      <c r="P562" s="114"/>
      <c r="Q562" s="114"/>
      <c r="R562" s="114"/>
      <c r="S562" s="114"/>
      <c r="T562" s="114"/>
      <c r="U562" s="114"/>
      <c r="V562" s="114"/>
      <c r="W562" s="114"/>
      <c r="X562" s="114"/>
      <c r="Y562" s="114"/>
      <c r="Z562" s="114"/>
    </row>
    <row r="563">
      <c r="A563" s="114"/>
      <c r="B563" s="114"/>
      <c r="C563" s="114"/>
      <c r="D563" s="114"/>
      <c r="E563" s="114"/>
      <c r="F563" s="114"/>
      <c r="G563" s="114"/>
      <c r="H563" s="114"/>
      <c r="I563" s="114"/>
      <c r="J563" s="114"/>
      <c r="K563" s="114"/>
      <c r="L563" s="114"/>
      <c r="M563" s="114"/>
      <c r="N563" s="114"/>
      <c r="O563" s="114"/>
      <c r="P563" s="114"/>
      <c r="Q563" s="114"/>
      <c r="R563" s="114"/>
      <c r="S563" s="114"/>
      <c r="T563" s="114"/>
      <c r="U563" s="114"/>
      <c r="V563" s="114"/>
      <c r="W563" s="114"/>
      <c r="X563" s="114"/>
      <c r="Y563" s="114"/>
      <c r="Z563" s="114"/>
    </row>
    <row r="564">
      <c r="A564" s="114"/>
      <c r="B564" s="114"/>
      <c r="C564" s="114"/>
      <c r="D564" s="114"/>
      <c r="E564" s="114"/>
      <c r="F564" s="114"/>
      <c r="G564" s="114"/>
      <c r="H564" s="114"/>
      <c r="I564" s="114"/>
      <c r="J564" s="114"/>
      <c r="K564" s="114"/>
      <c r="L564" s="114"/>
      <c r="M564" s="114"/>
      <c r="N564" s="114"/>
      <c r="O564" s="114"/>
      <c r="P564" s="114"/>
      <c r="Q564" s="114"/>
      <c r="R564" s="114"/>
      <c r="S564" s="114"/>
      <c r="T564" s="114"/>
      <c r="U564" s="114"/>
      <c r="V564" s="114"/>
      <c r="W564" s="114"/>
      <c r="X564" s="114"/>
      <c r="Y564" s="114"/>
      <c r="Z564" s="114"/>
    </row>
    <row r="565">
      <c r="A565" s="114"/>
      <c r="B565" s="114"/>
      <c r="C565" s="114"/>
      <c r="D565" s="114"/>
      <c r="E565" s="114"/>
      <c r="F565" s="114"/>
      <c r="G565" s="114"/>
      <c r="H565" s="114"/>
      <c r="I565" s="114"/>
      <c r="J565" s="114"/>
      <c r="K565" s="114"/>
      <c r="L565" s="114"/>
      <c r="M565" s="114"/>
      <c r="N565" s="114"/>
      <c r="O565" s="114"/>
      <c r="P565" s="114"/>
      <c r="Q565" s="114"/>
      <c r="R565" s="114"/>
      <c r="S565" s="114"/>
      <c r="T565" s="114"/>
      <c r="U565" s="114"/>
      <c r="V565" s="114"/>
      <c r="W565" s="114"/>
      <c r="X565" s="114"/>
      <c r="Y565" s="114"/>
      <c r="Z565" s="114"/>
    </row>
    <row r="566">
      <c r="A566" s="114"/>
      <c r="B566" s="114"/>
      <c r="C566" s="114"/>
      <c r="D566" s="114"/>
      <c r="E566" s="114"/>
      <c r="F566" s="114"/>
      <c r="G566" s="114"/>
      <c r="H566" s="114"/>
      <c r="I566" s="114"/>
      <c r="J566" s="114"/>
      <c r="K566" s="114"/>
      <c r="L566" s="114"/>
      <c r="M566" s="114"/>
      <c r="N566" s="114"/>
      <c r="O566" s="114"/>
      <c r="P566" s="114"/>
      <c r="Q566" s="114"/>
      <c r="R566" s="114"/>
      <c r="S566" s="114"/>
      <c r="T566" s="114"/>
      <c r="U566" s="114"/>
      <c r="V566" s="114"/>
      <c r="W566" s="114"/>
      <c r="X566" s="114"/>
      <c r="Y566" s="114"/>
      <c r="Z566" s="114"/>
    </row>
    <row r="567">
      <c r="A567" s="114"/>
      <c r="B567" s="114"/>
      <c r="C567" s="114"/>
      <c r="D567" s="114"/>
      <c r="E567" s="114"/>
      <c r="F567" s="114"/>
      <c r="G567" s="114"/>
      <c r="H567" s="114"/>
      <c r="I567" s="114"/>
      <c r="J567" s="114"/>
      <c r="K567" s="114"/>
      <c r="L567" s="114"/>
      <c r="M567" s="114"/>
      <c r="N567" s="114"/>
      <c r="O567" s="114"/>
      <c r="P567" s="114"/>
      <c r="Q567" s="114"/>
      <c r="R567" s="114"/>
      <c r="S567" s="114"/>
      <c r="T567" s="114"/>
      <c r="U567" s="114"/>
      <c r="V567" s="114"/>
      <c r="W567" s="114"/>
      <c r="X567" s="114"/>
      <c r="Y567" s="114"/>
      <c r="Z567" s="114"/>
    </row>
    <row r="568">
      <c r="A568" s="114"/>
      <c r="B568" s="114"/>
      <c r="C568" s="114"/>
      <c r="D568" s="114"/>
      <c r="E568" s="114"/>
      <c r="F568" s="114"/>
      <c r="G568" s="114"/>
      <c r="H568" s="114"/>
      <c r="I568" s="114"/>
      <c r="J568" s="114"/>
      <c r="K568" s="114"/>
      <c r="L568" s="114"/>
      <c r="M568" s="114"/>
      <c r="N568" s="114"/>
      <c r="O568" s="114"/>
      <c r="P568" s="114"/>
      <c r="Q568" s="114"/>
      <c r="R568" s="114"/>
      <c r="S568" s="114"/>
      <c r="T568" s="114"/>
      <c r="U568" s="114"/>
      <c r="V568" s="114"/>
      <c r="W568" s="114"/>
      <c r="X568" s="114"/>
      <c r="Y568" s="114"/>
      <c r="Z568" s="114"/>
    </row>
    <row r="569">
      <c r="A569" s="114"/>
      <c r="B569" s="114"/>
      <c r="C569" s="114"/>
      <c r="D569" s="114"/>
      <c r="E569" s="114"/>
      <c r="F569" s="114"/>
      <c r="G569" s="114"/>
      <c r="H569" s="114"/>
      <c r="I569" s="114"/>
      <c r="J569" s="114"/>
      <c r="K569" s="114"/>
      <c r="L569" s="114"/>
      <c r="M569" s="114"/>
      <c r="N569" s="114"/>
      <c r="O569" s="114"/>
      <c r="P569" s="114"/>
      <c r="Q569" s="114"/>
      <c r="R569" s="114"/>
      <c r="S569" s="114"/>
      <c r="T569" s="114"/>
      <c r="U569" s="114"/>
      <c r="V569" s="114"/>
      <c r="W569" s="114"/>
      <c r="X569" s="114"/>
      <c r="Y569" s="114"/>
      <c r="Z569" s="114"/>
    </row>
    <row r="570">
      <c r="A570" s="114"/>
      <c r="B570" s="114"/>
      <c r="C570" s="114"/>
      <c r="D570" s="114"/>
      <c r="E570" s="114"/>
      <c r="F570" s="114"/>
      <c r="G570" s="114"/>
      <c r="H570" s="114"/>
      <c r="I570" s="114"/>
      <c r="J570" s="114"/>
      <c r="K570" s="114"/>
      <c r="L570" s="114"/>
      <c r="M570" s="114"/>
      <c r="N570" s="114"/>
      <c r="O570" s="114"/>
      <c r="P570" s="114"/>
      <c r="Q570" s="114"/>
      <c r="R570" s="114"/>
      <c r="S570" s="114"/>
      <c r="T570" s="114"/>
      <c r="U570" s="114"/>
      <c r="V570" s="114"/>
      <c r="W570" s="114"/>
      <c r="X570" s="114"/>
      <c r="Y570" s="114"/>
      <c r="Z570" s="114"/>
    </row>
    <row r="571">
      <c r="A571" s="114"/>
      <c r="B571" s="114"/>
      <c r="C571" s="114"/>
      <c r="D571" s="114"/>
      <c r="E571" s="114"/>
      <c r="F571" s="114"/>
      <c r="G571" s="114"/>
      <c r="H571" s="114"/>
      <c r="I571" s="114"/>
      <c r="J571" s="114"/>
      <c r="K571" s="114"/>
      <c r="L571" s="114"/>
      <c r="M571" s="114"/>
      <c r="N571" s="114"/>
      <c r="O571" s="114"/>
      <c r="P571" s="114"/>
      <c r="Q571" s="114"/>
      <c r="R571" s="114"/>
      <c r="S571" s="114"/>
      <c r="T571" s="114"/>
      <c r="U571" s="114"/>
      <c r="V571" s="114"/>
      <c r="W571" s="114"/>
      <c r="X571" s="114"/>
      <c r="Y571" s="114"/>
      <c r="Z571" s="114"/>
    </row>
    <row r="572">
      <c r="A572" s="114"/>
      <c r="B572" s="114"/>
      <c r="C572" s="114"/>
      <c r="D572" s="114"/>
      <c r="E572" s="114"/>
      <c r="F572" s="114"/>
      <c r="G572" s="114"/>
      <c r="H572" s="114"/>
      <c r="I572" s="114"/>
      <c r="J572" s="114"/>
      <c r="K572" s="114"/>
      <c r="L572" s="114"/>
      <c r="M572" s="114"/>
      <c r="N572" s="114"/>
      <c r="O572" s="114"/>
      <c r="P572" s="114"/>
      <c r="Q572" s="114"/>
      <c r="R572" s="114"/>
      <c r="S572" s="114"/>
      <c r="T572" s="114"/>
      <c r="U572" s="114"/>
      <c r="V572" s="114"/>
      <c r="W572" s="114"/>
      <c r="X572" s="114"/>
      <c r="Y572" s="114"/>
      <c r="Z572" s="114"/>
    </row>
    <row r="573">
      <c r="A573" s="114"/>
      <c r="B573" s="114"/>
      <c r="C573" s="114"/>
      <c r="D573" s="114"/>
      <c r="E573" s="114"/>
      <c r="F573" s="114"/>
      <c r="G573" s="114"/>
      <c r="H573" s="114"/>
      <c r="I573" s="114"/>
      <c r="J573" s="114"/>
      <c r="K573" s="114"/>
      <c r="L573" s="114"/>
      <c r="M573" s="114"/>
      <c r="N573" s="114"/>
      <c r="O573" s="114"/>
      <c r="P573" s="114"/>
      <c r="Q573" s="114"/>
      <c r="R573" s="114"/>
      <c r="S573" s="114"/>
      <c r="T573" s="114"/>
      <c r="U573" s="114"/>
      <c r="V573" s="114"/>
      <c r="W573" s="114"/>
      <c r="X573" s="114"/>
      <c r="Y573" s="114"/>
      <c r="Z573" s="114"/>
    </row>
    <row r="574">
      <c r="A574" s="114"/>
      <c r="B574" s="114"/>
      <c r="C574" s="114"/>
      <c r="D574" s="114"/>
      <c r="E574" s="114"/>
      <c r="F574" s="114"/>
      <c r="G574" s="114"/>
      <c r="H574" s="114"/>
      <c r="I574" s="114"/>
      <c r="J574" s="114"/>
      <c r="K574" s="114"/>
      <c r="L574" s="114"/>
      <c r="M574" s="114"/>
      <c r="N574" s="114"/>
      <c r="O574" s="114"/>
      <c r="P574" s="114"/>
      <c r="Q574" s="114"/>
      <c r="R574" s="114"/>
      <c r="S574" s="114"/>
      <c r="T574" s="114"/>
      <c r="U574" s="114"/>
      <c r="V574" s="114"/>
      <c r="W574" s="114"/>
      <c r="X574" s="114"/>
      <c r="Y574" s="114"/>
      <c r="Z574" s="114"/>
    </row>
    <row r="575">
      <c r="A575" s="114"/>
      <c r="B575" s="114"/>
      <c r="C575" s="114"/>
      <c r="D575" s="114"/>
      <c r="E575" s="114"/>
      <c r="F575" s="114"/>
      <c r="G575" s="114"/>
      <c r="H575" s="114"/>
      <c r="I575" s="114"/>
      <c r="J575" s="114"/>
      <c r="K575" s="114"/>
      <c r="L575" s="114"/>
      <c r="M575" s="114"/>
      <c r="N575" s="114"/>
      <c r="O575" s="114"/>
      <c r="P575" s="114"/>
      <c r="Q575" s="114"/>
      <c r="R575" s="114"/>
      <c r="S575" s="114"/>
      <c r="T575" s="114"/>
      <c r="U575" s="114"/>
      <c r="V575" s="114"/>
      <c r="W575" s="114"/>
      <c r="X575" s="114"/>
      <c r="Y575" s="114"/>
      <c r="Z575" s="114"/>
    </row>
    <row r="576">
      <c r="A576" s="114"/>
      <c r="B576" s="114"/>
      <c r="C576" s="114"/>
      <c r="D576" s="114"/>
      <c r="E576" s="114"/>
      <c r="F576" s="114"/>
      <c r="G576" s="114"/>
      <c r="H576" s="114"/>
      <c r="I576" s="114"/>
      <c r="J576" s="114"/>
      <c r="K576" s="114"/>
      <c r="L576" s="114"/>
      <c r="M576" s="114"/>
      <c r="N576" s="114"/>
      <c r="O576" s="114"/>
      <c r="P576" s="114"/>
      <c r="Q576" s="114"/>
      <c r="R576" s="114"/>
      <c r="S576" s="114"/>
      <c r="T576" s="114"/>
      <c r="U576" s="114"/>
      <c r="V576" s="114"/>
      <c r="W576" s="114"/>
      <c r="X576" s="114"/>
      <c r="Y576" s="114"/>
      <c r="Z576" s="114"/>
    </row>
    <row r="577">
      <c r="A577" s="114"/>
      <c r="B577" s="114"/>
      <c r="C577" s="114"/>
      <c r="D577" s="114"/>
      <c r="E577" s="114"/>
      <c r="F577" s="114"/>
      <c r="G577" s="114"/>
      <c r="H577" s="114"/>
      <c r="I577" s="114"/>
      <c r="J577" s="114"/>
      <c r="K577" s="114"/>
      <c r="L577" s="114"/>
      <c r="M577" s="114"/>
      <c r="N577" s="114"/>
      <c r="O577" s="114"/>
      <c r="P577" s="114"/>
      <c r="Q577" s="114"/>
      <c r="R577" s="114"/>
      <c r="S577" s="114"/>
      <c r="T577" s="114"/>
      <c r="U577" s="114"/>
      <c r="V577" s="114"/>
      <c r="W577" s="114"/>
      <c r="X577" s="114"/>
      <c r="Y577" s="114"/>
      <c r="Z577" s="114"/>
    </row>
    <row r="578">
      <c r="A578" s="114"/>
      <c r="B578" s="114"/>
      <c r="C578" s="114"/>
      <c r="D578" s="114"/>
      <c r="E578" s="114"/>
      <c r="F578" s="114"/>
      <c r="G578" s="114"/>
      <c r="H578" s="114"/>
      <c r="I578" s="114"/>
      <c r="J578" s="114"/>
      <c r="K578" s="114"/>
      <c r="L578" s="114"/>
      <c r="M578" s="114"/>
      <c r="N578" s="114"/>
      <c r="O578" s="114"/>
      <c r="P578" s="114"/>
      <c r="Q578" s="114"/>
      <c r="R578" s="114"/>
      <c r="S578" s="114"/>
      <c r="T578" s="114"/>
      <c r="U578" s="114"/>
      <c r="V578" s="114"/>
      <c r="W578" s="114"/>
      <c r="X578" s="114"/>
      <c r="Y578" s="114"/>
      <c r="Z578" s="114"/>
    </row>
    <row r="579">
      <c r="A579" s="114"/>
      <c r="B579" s="114"/>
      <c r="C579" s="114"/>
      <c r="D579" s="114"/>
      <c r="E579" s="114"/>
      <c r="F579" s="114"/>
      <c r="G579" s="114"/>
      <c r="H579" s="114"/>
      <c r="I579" s="114"/>
      <c r="J579" s="114"/>
      <c r="K579" s="114"/>
      <c r="L579" s="114"/>
      <c r="M579" s="114"/>
      <c r="N579" s="114"/>
      <c r="O579" s="114"/>
      <c r="P579" s="114"/>
      <c r="Q579" s="114"/>
      <c r="R579" s="114"/>
      <c r="S579" s="114"/>
      <c r="T579" s="114"/>
      <c r="U579" s="114"/>
      <c r="V579" s="114"/>
      <c r="W579" s="114"/>
      <c r="X579" s="114"/>
      <c r="Y579" s="114"/>
      <c r="Z579" s="114"/>
    </row>
    <row r="580">
      <c r="A580" s="114"/>
      <c r="B580" s="114"/>
      <c r="C580" s="114"/>
      <c r="D580" s="114"/>
      <c r="E580" s="114"/>
      <c r="F580" s="114"/>
      <c r="G580" s="114"/>
      <c r="H580" s="114"/>
      <c r="I580" s="114"/>
      <c r="J580" s="114"/>
      <c r="K580" s="114"/>
      <c r="L580" s="114"/>
      <c r="M580" s="114"/>
      <c r="N580" s="114"/>
      <c r="O580" s="114"/>
      <c r="P580" s="114"/>
      <c r="Q580" s="114"/>
      <c r="R580" s="114"/>
      <c r="S580" s="114"/>
      <c r="T580" s="114"/>
      <c r="U580" s="114"/>
      <c r="V580" s="114"/>
      <c r="W580" s="114"/>
      <c r="X580" s="114"/>
      <c r="Y580" s="114"/>
      <c r="Z580" s="114"/>
    </row>
    <row r="581">
      <c r="A581" s="114"/>
      <c r="B581" s="114"/>
      <c r="C581" s="114"/>
      <c r="D581" s="114"/>
      <c r="E581" s="114"/>
      <c r="F581" s="114"/>
      <c r="G581" s="114"/>
      <c r="H581" s="114"/>
      <c r="I581" s="114"/>
      <c r="J581" s="114"/>
      <c r="K581" s="114"/>
      <c r="L581" s="114"/>
      <c r="M581" s="114"/>
      <c r="N581" s="114"/>
      <c r="O581" s="114"/>
      <c r="P581" s="114"/>
      <c r="Q581" s="114"/>
      <c r="R581" s="114"/>
      <c r="S581" s="114"/>
      <c r="T581" s="114"/>
      <c r="U581" s="114"/>
      <c r="V581" s="114"/>
      <c r="W581" s="114"/>
      <c r="X581" s="114"/>
      <c r="Y581" s="114"/>
      <c r="Z581" s="114"/>
    </row>
    <row r="582">
      <c r="A582" s="114"/>
      <c r="B582" s="114"/>
      <c r="C582" s="114"/>
      <c r="D582" s="114"/>
      <c r="E582" s="114"/>
      <c r="F582" s="114"/>
      <c r="G582" s="114"/>
      <c r="H582" s="114"/>
      <c r="I582" s="114"/>
      <c r="J582" s="114"/>
      <c r="K582" s="114"/>
      <c r="L582" s="114"/>
      <c r="M582" s="114"/>
      <c r="N582" s="114"/>
      <c r="O582" s="114"/>
      <c r="P582" s="114"/>
      <c r="Q582" s="114"/>
      <c r="R582" s="114"/>
      <c r="S582" s="114"/>
      <c r="T582" s="114"/>
      <c r="U582" s="114"/>
      <c r="V582" s="114"/>
      <c r="W582" s="114"/>
      <c r="X582" s="114"/>
      <c r="Y582" s="114"/>
      <c r="Z582" s="114"/>
    </row>
    <row r="583">
      <c r="A583" s="114"/>
      <c r="B583" s="114"/>
      <c r="C583" s="114"/>
      <c r="D583" s="114"/>
      <c r="E583" s="114"/>
      <c r="F583" s="114"/>
      <c r="G583" s="114"/>
      <c r="H583" s="114"/>
      <c r="I583" s="114"/>
      <c r="J583" s="114"/>
      <c r="K583" s="114"/>
      <c r="L583" s="114"/>
      <c r="M583" s="114"/>
      <c r="N583" s="114"/>
      <c r="O583" s="114"/>
      <c r="P583" s="114"/>
      <c r="Q583" s="114"/>
      <c r="R583" s="114"/>
      <c r="S583" s="114"/>
      <c r="T583" s="114"/>
      <c r="U583" s="114"/>
      <c r="V583" s="114"/>
      <c r="W583" s="114"/>
      <c r="X583" s="114"/>
      <c r="Y583" s="114"/>
      <c r="Z583" s="114"/>
    </row>
    <row r="584">
      <c r="A584" s="114"/>
      <c r="B584" s="114"/>
      <c r="C584" s="114"/>
      <c r="D584" s="114"/>
      <c r="E584" s="114"/>
      <c r="F584" s="114"/>
      <c r="G584" s="114"/>
      <c r="H584" s="114"/>
      <c r="I584" s="114"/>
      <c r="J584" s="114"/>
      <c r="K584" s="114"/>
      <c r="L584" s="114"/>
      <c r="M584" s="114"/>
      <c r="N584" s="114"/>
      <c r="O584" s="114"/>
      <c r="P584" s="114"/>
      <c r="Q584" s="114"/>
      <c r="R584" s="114"/>
      <c r="S584" s="114"/>
      <c r="T584" s="114"/>
      <c r="U584" s="114"/>
      <c r="V584" s="114"/>
      <c r="W584" s="114"/>
      <c r="X584" s="114"/>
      <c r="Y584" s="114"/>
      <c r="Z584" s="114"/>
    </row>
    <row r="585">
      <c r="A585" s="114"/>
      <c r="B585" s="114"/>
      <c r="C585" s="114"/>
      <c r="D585" s="114"/>
      <c r="E585" s="114"/>
      <c r="F585" s="114"/>
      <c r="G585" s="114"/>
      <c r="H585" s="114"/>
      <c r="I585" s="114"/>
      <c r="J585" s="114"/>
      <c r="K585" s="114"/>
      <c r="L585" s="114"/>
      <c r="M585" s="114"/>
      <c r="N585" s="114"/>
      <c r="O585" s="114"/>
      <c r="P585" s="114"/>
      <c r="Q585" s="114"/>
      <c r="R585" s="114"/>
      <c r="S585" s="114"/>
      <c r="T585" s="114"/>
      <c r="U585" s="114"/>
      <c r="V585" s="114"/>
      <c r="W585" s="114"/>
      <c r="X585" s="114"/>
      <c r="Y585" s="114"/>
      <c r="Z585" s="114"/>
    </row>
    <row r="586">
      <c r="A586" s="114"/>
      <c r="B586" s="114"/>
      <c r="C586" s="114"/>
      <c r="D586" s="114"/>
      <c r="E586" s="114"/>
      <c r="F586" s="114"/>
      <c r="G586" s="114"/>
      <c r="H586" s="114"/>
      <c r="I586" s="114"/>
      <c r="J586" s="114"/>
      <c r="K586" s="114"/>
      <c r="L586" s="114"/>
      <c r="M586" s="114"/>
      <c r="N586" s="114"/>
      <c r="O586" s="114"/>
      <c r="P586" s="114"/>
      <c r="Q586" s="114"/>
      <c r="R586" s="114"/>
      <c r="S586" s="114"/>
      <c r="T586" s="114"/>
      <c r="U586" s="114"/>
      <c r="V586" s="114"/>
      <c r="W586" s="114"/>
      <c r="X586" s="114"/>
      <c r="Y586" s="114"/>
      <c r="Z586" s="114"/>
    </row>
    <row r="587">
      <c r="A587" s="114"/>
      <c r="B587" s="114"/>
      <c r="C587" s="114"/>
      <c r="D587" s="114"/>
      <c r="E587" s="114"/>
      <c r="F587" s="114"/>
      <c r="G587" s="114"/>
      <c r="H587" s="114"/>
      <c r="I587" s="114"/>
      <c r="J587" s="114"/>
      <c r="K587" s="114"/>
      <c r="L587" s="114"/>
      <c r="M587" s="114"/>
      <c r="N587" s="114"/>
      <c r="O587" s="114"/>
      <c r="P587" s="114"/>
      <c r="Q587" s="114"/>
      <c r="R587" s="114"/>
      <c r="S587" s="114"/>
      <c r="T587" s="114"/>
      <c r="U587" s="114"/>
      <c r="V587" s="114"/>
      <c r="W587" s="114"/>
      <c r="X587" s="114"/>
      <c r="Y587" s="114"/>
      <c r="Z587" s="114"/>
    </row>
    <row r="588">
      <c r="A588" s="114"/>
      <c r="B588" s="114"/>
      <c r="C588" s="114"/>
      <c r="D588" s="114"/>
      <c r="E588" s="114"/>
      <c r="F588" s="114"/>
      <c r="G588" s="114"/>
      <c r="H588" s="114"/>
      <c r="I588" s="114"/>
      <c r="J588" s="114"/>
      <c r="K588" s="114"/>
      <c r="L588" s="114"/>
      <c r="M588" s="114"/>
      <c r="N588" s="114"/>
      <c r="O588" s="114"/>
      <c r="P588" s="114"/>
      <c r="Q588" s="114"/>
      <c r="R588" s="114"/>
      <c r="S588" s="114"/>
      <c r="T588" s="114"/>
      <c r="U588" s="114"/>
      <c r="V588" s="114"/>
      <c r="W588" s="114"/>
      <c r="X588" s="114"/>
      <c r="Y588" s="114"/>
      <c r="Z588" s="114"/>
    </row>
    <row r="589">
      <c r="A589" s="114"/>
      <c r="B589" s="114"/>
      <c r="C589" s="114"/>
      <c r="D589" s="114"/>
      <c r="E589" s="114"/>
      <c r="F589" s="114"/>
      <c r="G589" s="114"/>
      <c r="H589" s="114"/>
      <c r="I589" s="114"/>
      <c r="J589" s="114"/>
      <c r="K589" s="114"/>
      <c r="L589" s="114"/>
      <c r="M589" s="114"/>
      <c r="N589" s="114"/>
      <c r="O589" s="114"/>
      <c r="P589" s="114"/>
      <c r="Q589" s="114"/>
      <c r="R589" s="114"/>
      <c r="S589" s="114"/>
      <c r="T589" s="114"/>
      <c r="U589" s="114"/>
      <c r="V589" s="114"/>
      <c r="W589" s="114"/>
      <c r="X589" s="114"/>
      <c r="Y589" s="114"/>
      <c r="Z589" s="114"/>
    </row>
    <row r="590">
      <c r="A590" s="114"/>
      <c r="B590" s="114"/>
      <c r="C590" s="114"/>
      <c r="D590" s="114"/>
      <c r="E590" s="114"/>
      <c r="F590" s="114"/>
      <c r="G590" s="114"/>
      <c r="H590" s="114"/>
      <c r="I590" s="114"/>
      <c r="J590" s="114"/>
      <c r="K590" s="114"/>
      <c r="L590" s="114"/>
      <c r="M590" s="114"/>
      <c r="N590" s="114"/>
      <c r="O590" s="114"/>
      <c r="P590" s="114"/>
      <c r="Q590" s="114"/>
      <c r="R590" s="114"/>
      <c r="S590" s="114"/>
      <c r="T590" s="114"/>
      <c r="U590" s="114"/>
      <c r="V590" s="114"/>
      <c r="W590" s="114"/>
      <c r="X590" s="114"/>
      <c r="Y590" s="114"/>
      <c r="Z590" s="114"/>
    </row>
    <row r="591">
      <c r="A591" s="114"/>
      <c r="B591" s="114"/>
      <c r="C591" s="114"/>
      <c r="D591" s="114"/>
      <c r="E591" s="114"/>
      <c r="F591" s="114"/>
      <c r="G591" s="114"/>
      <c r="H591" s="114"/>
      <c r="I591" s="114"/>
      <c r="J591" s="114"/>
      <c r="K591" s="114"/>
      <c r="L591" s="114"/>
      <c r="M591" s="114"/>
      <c r="N591" s="114"/>
      <c r="O591" s="114"/>
      <c r="P591" s="114"/>
      <c r="Q591" s="114"/>
      <c r="R591" s="114"/>
      <c r="S591" s="114"/>
      <c r="T591" s="114"/>
      <c r="U591" s="114"/>
      <c r="V591" s="114"/>
      <c r="W591" s="114"/>
      <c r="X591" s="114"/>
      <c r="Y591" s="114"/>
      <c r="Z591" s="114"/>
    </row>
    <row r="592">
      <c r="A592" s="114"/>
      <c r="B592" s="114"/>
      <c r="C592" s="114"/>
      <c r="D592" s="114"/>
      <c r="E592" s="114"/>
      <c r="F592" s="114"/>
      <c r="G592" s="114"/>
      <c r="H592" s="114"/>
      <c r="I592" s="114"/>
      <c r="J592" s="114"/>
      <c r="K592" s="114"/>
      <c r="L592" s="114"/>
      <c r="M592" s="114"/>
      <c r="N592" s="114"/>
      <c r="O592" s="114"/>
      <c r="P592" s="114"/>
      <c r="Q592" s="114"/>
      <c r="R592" s="114"/>
      <c r="S592" s="114"/>
      <c r="T592" s="114"/>
      <c r="U592" s="114"/>
      <c r="V592" s="114"/>
      <c r="W592" s="114"/>
      <c r="X592" s="114"/>
      <c r="Y592" s="114"/>
      <c r="Z592" s="114"/>
    </row>
    <row r="593">
      <c r="A593" s="114"/>
      <c r="B593" s="114"/>
      <c r="C593" s="114"/>
      <c r="D593" s="114"/>
      <c r="E593" s="114"/>
      <c r="F593" s="114"/>
      <c r="G593" s="114"/>
      <c r="H593" s="114"/>
      <c r="I593" s="114"/>
      <c r="J593" s="114"/>
      <c r="K593" s="114"/>
      <c r="L593" s="114"/>
      <c r="M593" s="114"/>
      <c r="N593" s="114"/>
      <c r="O593" s="114"/>
      <c r="P593" s="114"/>
      <c r="Q593" s="114"/>
      <c r="R593" s="114"/>
      <c r="S593" s="114"/>
      <c r="T593" s="114"/>
      <c r="U593" s="114"/>
      <c r="V593" s="114"/>
      <c r="W593" s="114"/>
      <c r="X593" s="114"/>
      <c r="Y593" s="114"/>
      <c r="Z593" s="114"/>
    </row>
    <row r="594">
      <c r="A594" s="114"/>
      <c r="B594" s="114"/>
      <c r="C594" s="114"/>
      <c r="D594" s="114"/>
      <c r="E594" s="114"/>
      <c r="F594" s="114"/>
      <c r="G594" s="114"/>
      <c r="H594" s="114"/>
      <c r="I594" s="114"/>
      <c r="J594" s="114"/>
      <c r="K594" s="114"/>
      <c r="L594" s="114"/>
      <c r="M594" s="114"/>
      <c r="N594" s="114"/>
      <c r="O594" s="114"/>
      <c r="P594" s="114"/>
      <c r="Q594" s="114"/>
      <c r="R594" s="114"/>
      <c r="S594" s="114"/>
      <c r="T594" s="114"/>
      <c r="U594" s="114"/>
      <c r="V594" s="114"/>
      <c r="W594" s="114"/>
      <c r="X594" s="114"/>
      <c r="Y594" s="114"/>
      <c r="Z594" s="114"/>
    </row>
    <row r="595">
      <c r="A595" s="114"/>
      <c r="B595" s="114"/>
      <c r="C595" s="114"/>
      <c r="D595" s="114"/>
      <c r="E595" s="114"/>
      <c r="F595" s="114"/>
      <c r="G595" s="114"/>
      <c r="H595" s="114"/>
      <c r="I595" s="114"/>
      <c r="J595" s="114"/>
      <c r="K595" s="114"/>
      <c r="L595" s="114"/>
      <c r="M595" s="114"/>
      <c r="N595" s="114"/>
      <c r="O595" s="114"/>
      <c r="P595" s="114"/>
      <c r="Q595" s="114"/>
      <c r="R595" s="114"/>
      <c r="S595" s="114"/>
      <c r="T595" s="114"/>
      <c r="U595" s="114"/>
      <c r="V595" s="114"/>
      <c r="W595" s="114"/>
      <c r="X595" s="114"/>
      <c r="Y595" s="114"/>
      <c r="Z595" s="114"/>
    </row>
    <row r="596">
      <c r="A596" s="114"/>
      <c r="B596" s="114"/>
      <c r="C596" s="114"/>
      <c r="D596" s="114"/>
      <c r="E596" s="114"/>
      <c r="F596" s="114"/>
      <c r="G596" s="114"/>
      <c r="H596" s="114"/>
      <c r="I596" s="114"/>
      <c r="J596" s="114"/>
      <c r="K596" s="114"/>
      <c r="L596" s="114"/>
      <c r="M596" s="114"/>
      <c r="N596" s="114"/>
      <c r="O596" s="114"/>
      <c r="P596" s="114"/>
      <c r="Q596" s="114"/>
      <c r="R596" s="114"/>
      <c r="S596" s="114"/>
      <c r="T596" s="114"/>
      <c r="U596" s="114"/>
      <c r="V596" s="114"/>
      <c r="W596" s="114"/>
      <c r="X596" s="114"/>
      <c r="Y596" s="114"/>
      <c r="Z596" s="114"/>
    </row>
    <row r="597">
      <c r="A597" s="114"/>
      <c r="B597" s="114"/>
      <c r="C597" s="114"/>
      <c r="D597" s="114"/>
      <c r="E597" s="114"/>
      <c r="F597" s="114"/>
      <c r="G597" s="114"/>
      <c r="H597" s="114"/>
      <c r="I597" s="114"/>
      <c r="J597" s="114"/>
      <c r="K597" s="114"/>
      <c r="L597" s="114"/>
      <c r="M597" s="114"/>
      <c r="N597" s="114"/>
      <c r="O597" s="114"/>
      <c r="P597" s="114"/>
      <c r="Q597" s="114"/>
      <c r="R597" s="114"/>
      <c r="S597" s="114"/>
      <c r="T597" s="114"/>
      <c r="U597" s="114"/>
      <c r="V597" s="114"/>
      <c r="W597" s="114"/>
      <c r="X597" s="114"/>
      <c r="Y597" s="114"/>
      <c r="Z597" s="114"/>
    </row>
    <row r="598">
      <c r="A598" s="114"/>
      <c r="B598" s="114"/>
      <c r="C598" s="114"/>
      <c r="D598" s="114"/>
      <c r="E598" s="114"/>
      <c r="F598" s="114"/>
      <c r="G598" s="114"/>
      <c r="H598" s="114"/>
      <c r="I598" s="114"/>
      <c r="J598" s="114"/>
      <c r="K598" s="114"/>
      <c r="L598" s="114"/>
      <c r="M598" s="114"/>
      <c r="N598" s="114"/>
      <c r="O598" s="114"/>
      <c r="P598" s="114"/>
      <c r="Q598" s="114"/>
      <c r="R598" s="114"/>
      <c r="S598" s="114"/>
      <c r="T598" s="114"/>
      <c r="U598" s="114"/>
      <c r="V598" s="114"/>
      <c r="W598" s="114"/>
      <c r="X598" s="114"/>
      <c r="Y598" s="114"/>
      <c r="Z598" s="114"/>
    </row>
    <row r="599">
      <c r="A599" s="114"/>
      <c r="B599" s="114"/>
      <c r="C599" s="114"/>
      <c r="D599" s="114"/>
      <c r="E599" s="114"/>
      <c r="F599" s="114"/>
      <c r="G599" s="114"/>
      <c r="H599" s="114"/>
      <c r="I599" s="114"/>
      <c r="J599" s="114"/>
      <c r="K599" s="114"/>
      <c r="L599" s="114"/>
      <c r="M599" s="114"/>
      <c r="N599" s="114"/>
      <c r="O599" s="114"/>
      <c r="P599" s="114"/>
      <c r="Q599" s="114"/>
      <c r="R599" s="114"/>
      <c r="S599" s="114"/>
      <c r="T599" s="114"/>
      <c r="U599" s="114"/>
      <c r="V599" s="114"/>
      <c r="W599" s="114"/>
      <c r="X599" s="114"/>
      <c r="Y599" s="114"/>
      <c r="Z599" s="114"/>
    </row>
    <row r="600">
      <c r="A600" s="114"/>
      <c r="B600" s="114"/>
      <c r="C600" s="114"/>
      <c r="D600" s="114"/>
      <c r="E600" s="114"/>
      <c r="F600" s="114"/>
      <c r="G600" s="114"/>
      <c r="H600" s="114"/>
      <c r="I600" s="114"/>
      <c r="J600" s="114"/>
      <c r="K600" s="114"/>
      <c r="L600" s="114"/>
      <c r="M600" s="114"/>
      <c r="N600" s="114"/>
      <c r="O600" s="114"/>
      <c r="P600" s="114"/>
      <c r="Q600" s="114"/>
      <c r="R600" s="114"/>
      <c r="S600" s="114"/>
      <c r="T600" s="114"/>
      <c r="U600" s="114"/>
      <c r="V600" s="114"/>
      <c r="W600" s="114"/>
      <c r="X600" s="114"/>
      <c r="Y600" s="114"/>
      <c r="Z600" s="114"/>
    </row>
    <row r="601">
      <c r="A601" s="114"/>
      <c r="B601" s="114"/>
      <c r="C601" s="114"/>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c r="Z601" s="114"/>
    </row>
    <row r="602">
      <c r="A602" s="114"/>
      <c r="B602" s="114"/>
      <c r="C602" s="114"/>
      <c r="D602" s="114"/>
      <c r="E602" s="114"/>
      <c r="F602" s="114"/>
      <c r="G602" s="114"/>
      <c r="H602" s="114"/>
      <c r="I602" s="114"/>
      <c r="J602" s="114"/>
      <c r="K602" s="114"/>
      <c r="L602" s="114"/>
      <c r="M602" s="114"/>
      <c r="N602" s="114"/>
      <c r="O602" s="114"/>
      <c r="P602" s="114"/>
      <c r="Q602" s="114"/>
      <c r="R602" s="114"/>
      <c r="S602" s="114"/>
      <c r="T602" s="114"/>
      <c r="U602" s="114"/>
      <c r="V602" s="114"/>
      <c r="W602" s="114"/>
      <c r="X602" s="114"/>
      <c r="Y602" s="114"/>
      <c r="Z602" s="114"/>
    </row>
    <row r="603">
      <c r="A603" s="114"/>
      <c r="B603" s="114"/>
      <c r="C603" s="114"/>
      <c r="D603" s="114"/>
      <c r="E603" s="114"/>
      <c r="F603" s="114"/>
      <c r="G603" s="114"/>
      <c r="H603" s="114"/>
      <c r="I603" s="114"/>
      <c r="J603" s="114"/>
      <c r="K603" s="114"/>
      <c r="L603" s="114"/>
      <c r="M603" s="114"/>
      <c r="N603" s="114"/>
      <c r="O603" s="114"/>
      <c r="P603" s="114"/>
      <c r="Q603" s="114"/>
      <c r="R603" s="114"/>
      <c r="S603" s="114"/>
      <c r="T603" s="114"/>
      <c r="U603" s="114"/>
      <c r="V603" s="114"/>
      <c r="W603" s="114"/>
      <c r="X603" s="114"/>
      <c r="Y603" s="114"/>
      <c r="Z603" s="114"/>
    </row>
    <row r="604">
      <c r="A604" s="114"/>
      <c r="B604" s="114"/>
      <c r="C604" s="114"/>
      <c r="D604" s="114"/>
      <c r="E604" s="114"/>
      <c r="F604" s="114"/>
      <c r="G604" s="114"/>
      <c r="H604" s="114"/>
      <c r="I604" s="114"/>
      <c r="J604" s="114"/>
      <c r="K604" s="114"/>
      <c r="L604" s="114"/>
      <c r="M604" s="114"/>
      <c r="N604" s="114"/>
      <c r="O604" s="114"/>
      <c r="P604" s="114"/>
      <c r="Q604" s="114"/>
      <c r="R604" s="114"/>
      <c r="S604" s="114"/>
      <c r="T604" s="114"/>
      <c r="U604" s="114"/>
      <c r="V604" s="114"/>
      <c r="W604" s="114"/>
      <c r="X604" s="114"/>
      <c r="Y604" s="114"/>
      <c r="Z604" s="114"/>
    </row>
    <row r="605">
      <c r="A605" s="114"/>
      <c r="B605" s="114"/>
      <c r="C605" s="114"/>
      <c r="D605" s="114"/>
      <c r="E605" s="114"/>
      <c r="F605" s="114"/>
      <c r="G605" s="114"/>
      <c r="H605" s="114"/>
      <c r="I605" s="114"/>
      <c r="J605" s="114"/>
      <c r="K605" s="114"/>
      <c r="L605" s="114"/>
      <c r="M605" s="114"/>
      <c r="N605" s="114"/>
      <c r="O605" s="114"/>
      <c r="P605" s="114"/>
      <c r="Q605" s="114"/>
      <c r="R605" s="114"/>
      <c r="S605" s="114"/>
      <c r="T605" s="114"/>
      <c r="U605" s="114"/>
      <c r="V605" s="114"/>
      <c r="W605" s="114"/>
      <c r="X605" s="114"/>
      <c r="Y605" s="114"/>
      <c r="Z605" s="114"/>
    </row>
    <row r="606">
      <c r="A606" s="114"/>
      <c r="B606" s="114"/>
      <c r="C606" s="114"/>
      <c r="D606" s="114"/>
      <c r="E606" s="114"/>
      <c r="F606" s="114"/>
      <c r="G606" s="114"/>
      <c r="H606" s="114"/>
      <c r="I606" s="114"/>
      <c r="J606" s="114"/>
      <c r="K606" s="114"/>
      <c r="L606" s="114"/>
      <c r="M606" s="114"/>
      <c r="N606" s="114"/>
      <c r="O606" s="114"/>
      <c r="P606" s="114"/>
      <c r="Q606" s="114"/>
      <c r="R606" s="114"/>
      <c r="S606" s="114"/>
      <c r="T606" s="114"/>
      <c r="U606" s="114"/>
      <c r="V606" s="114"/>
      <c r="W606" s="114"/>
      <c r="X606" s="114"/>
      <c r="Y606" s="114"/>
      <c r="Z606" s="114"/>
    </row>
    <row r="607">
      <c r="A607" s="114"/>
      <c r="B607" s="114"/>
      <c r="C607" s="114"/>
      <c r="D607" s="114"/>
      <c r="E607" s="114"/>
      <c r="F607" s="114"/>
      <c r="G607" s="114"/>
      <c r="H607" s="114"/>
      <c r="I607" s="114"/>
      <c r="J607" s="114"/>
      <c r="K607" s="114"/>
      <c r="L607" s="114"/>
      <c r="M607" s="114"/>
      <c r="N607" s="114"/>
      <c r="O607" s="114"/>
      <c r="P607" s="114"/>
      <c r="Q607" s="114"/>
      <c r="R607" s="114"/>
      <c r="S607" s="114"/>
      <c r="T607" s="114"/>
      <c r="U607" s="114"/>
      <c r="V607" s="114"/>
      <c r="W607" s="114"/>
      <c r="X607" s="114"/>
      <c r="Y607" s="114"/>
      <c r="Z607" s="114"/>
    </row>
    <row r="608">
      <c r="A608" s="114"/>
      <c r="B608" s="114"/>
      <c r="C608" s="114"/>
      <c r="D608" s="114"/>
      <c r="E608" s="114"/>
      <c r="F608" s="114"/>
      <c r="G608" s="114"/>
      <c r="H608" s="114"/>
      <c r="I608" s="114"/>
      <c r="J608" s="114"/>
      <c r="K608" s="114"/>
      <c r="L608" s="114"/>
      <c r="M608" s="114"/>
      <c r="N608" s="114"/>
      <c r="O608" s="114"/>
      <c r="P608" s="114"/>
      <c r="Q608" s="114"/>
      <c r="R608" s="114"/>
      <c r="S608" s="114"/>
      <c r="T608" s="114"/>
      <c r="U608" s="114"/>
      <c r="V608" s="114"/>
      <c r="W608" s="114"/>
      <c r="X608" s="114"/>
      <c r="Y608" s="114"/>
      <c r="Z608" s="114"/>
    </row>
    <row r="609">
      <c r="A609" s="114"/>
      <c r="B609" s="114"/>
      <c r="C609" s="114"/>
      <c r="D609" s="114"/>
      <c r="E609" s="114"/>
      <c r="F609" s="114"/>
      <c r="G609" s="114"/>
      <c r="H609" s="114"/>
      <c r="I609" s="114"/>
      <c r="J609" s="114"/>
      <c r="K609" s="114"/>
      <c r="L609" s="114"/>
      <c r="M609" s="114"/>
      <c r="N609" s="114"/>
      <c r="O609" s="114"/>
      <c r="P609" s="114"/>
      <c r="Q609" s="114"/>
      <c r="R609" s="114"/>
      <c r="S609" s="114"/>
      <c r="T609" s="114"/>
      <c r="U609" s="114"/>
      <c r="V609" s="114"/>
      <c r="W609" s="114"/>
      <c r="X609" s="114"/>
      <c r="Y609" s="114"/>
      <c r="Z609" s="114"/>
    </row>
    <row r="610">
      <c r="A610" s="114"/>
      <c r="B610" s="114"/>
      <c r="C610" s="114"/>
      <c r="D610" s="114"/>
      <c r="E610" s="114"/>
      <c r="F610" s="114"/>
      <c r="G610" s="114"/>
      <c r="H610" s="114"/>
      <c r="I610" s="114"/>
      <c r="J610" s="114"/>
      <c r="K610" s="114"/>
      <c r="L610" s="114"/>
      <c r="M610" s="114"/>
      <c r="N610" s="114"/>
      <c r="O610" s="114"/>
      <c r="P610" s="114"/>
      <c r="Q610" s="114"/>
      <c r="R610" s="114"/>
      <c r="S610" s="114"/>
      <c r="T610" s="114"/>
      <c r="U610" s="114"/>
      <c r="V610" s="114"/>
      <c r="W610" s="114"/>
      <c r="X610" s="114"/>
      <c r="Y610" s="114"/>
      <c r="Z610" s="114"/>
    </row>
    <row r="611">
      <c r="A611" s="114"/>
      <c r="B611" s="114"/>
      <c r="C611" s="114"/>
      <c r="D611" s="114"/>
      <c r="E611" s="114"/>
      <c r="F611" s="114"/>
      <c r="G611" s="114"/>
      <c r="H611" s="114"/>
      <c r="I611" s="114"/>
      <c r="J611" s="114"/>
      <c r="K611" s="114"/>
      <c r="L611" s="114"/>
      <c r="M611" s="114"/>
      <c r="N611" s="114"/>
      <c r="O611" s="114"/>
      <c r="P611" s="114"/>
      <c r="Q611" s="114"/>
      <c r="R611" s="114"/>
      <c r="S611" s="114"/>
      <c r="T611" s="114"/>
      <c r="U611" s="114"/>
      <c r="V611" s="114"/>
      <c r="W611" s="114"/>
      <c r="X611" s="114"/>
      <c r="Y611" s="114"/>
      <c r="Z611" s="114"/>
    </row>
    <row r="612">
      <c r="A612" s="114"/>
      <c r="B612" s="114"/>
      <c r="C612" s="114"/>
      <c r="D612" s="114"/>
      <c r="E612" s="114"/>
      <c r="F612" s="114"/>
      <c r="G612" s="114"/>
      <c r="H612" s="114"/>
      <c r="I612" s="114"/>
      <c r="J612" s="114"/>
      <c r="K612" s="114"/>
      <c r="L612" s="114"/>
      <c r="M612" s="114"/>
      <c r="N612" s="114"/>
      <c r="O612" s="114"/>
      <c r="P612" s="114"/>
      <c r="Q612" s="114"/>
      <c r="R612" s="114"/>
      <c r="S612" s="114"/>
      <c r="T612" s="114"/>
      <c r="U612" s="114"/>
      <c r="V612" s="114"/>
      <c r="W612" s="114"/>
      <c r="X612" s="114"/>
      <c r="Y612" s="114"/>
      <c r="Z612" s="114"/>
    </row>
    <row r="613">
      <c r="A613" s="114"/>
      <c r="B613" s="114"/>
      <c r="C613" s="114"/>
      <c r="D613" s="114"/>
      <c r="E613" s="114"/>
      <c r="F613" s="114"/>
      <c r="G613" s="114"/>
      <c r="H613" s="114"/>
      <c r="I613" s="114"/>
      <c r="J613" s="114"/>
      <c r="K613" s="114"/>
      <c r="L613" s="114"/>
      <c r="M613" s="114"/>
      <c r="N613" s="114"/>
      <c r="O613" s="114"/>
      <c r="P613" s="114"/>
      <c r="Q613" s="114"/>
      <c r="R613" s="114"/>
      <c r="S613" s="114"/>
      <c r="T613" s="114"/>
      <c r="U613" s="114"/>
      <c r="V613" s="114"/>
      <c r="W613" s="114"/>
      <c r="X613" s="114"/>
      <c r="Y613" s="114"/>
      <c r="Z613" s="114"/>
    </row>
    <row r="614">
      <c r="A614" s="114"/>
      <c r="B614" s="114"/>
      <c r="C614" s="114"/>
      <c r="D614" s="114"/>
      <c r="E614" s="114"/>
      <c r="F614" s="114"/>
      <c r="G614" s="114"/>
      <c r="H614" s="114"/>
      <c r="I614" s="114"/>
      <c r="J614" s="114"/>
      <c r="K614" s="114"/>
      <c r="L614" s="114"/>
      <c r="M614" s="114"/>
      <c r="N614" s="114"/>
      <c r="O614" s="114"/>
      <c r="P614" s="114"/>
      <c r="Q614" s="114"/>
      <c r="R614" s="114"/>
      <c r="S614" s="114"/>
      <c r="T614" s="114"/>
      <c r="U614" s="114"/>
      <c r="V614" s="114"/>
      <c r="W614" s="114"/>
      <c r="X614" s="114"/>
      <c r="Y614" s="114"/>
      <c r="Z614" s="114"/>
    </row>
    <row r="615">
      <c r="A615" s="114"/>
      <c r="B615" s="114"/>
      <c r="C615" s="114"/>
      <c r="D615" s="114"/>
      <c r="E615" s="114"/>
      <c r="F615" s="114"/>
      <c r="G615" s="114"/>
      <c r="H615" s="114"/>
      <c r="I615" s="114"/>
      <c r="J615" s="114"/>
      <c r="K615" s="114"/>
      <c r="L615" s="114"/>
      <c r="M615" s="114"/>
      <c r="N615" s="114"/>
      <c r="O615" s="114"/>
      <c r="P615" s="114"/>
      <c r="Q615" s="114"/>
      <c r="R615" s="114"/>
      <c r="S615" s="114"/>
      <c r="T615" s="114"/>
      <c r="U615" s="114"/>
      <c r="V615" s="114"/>
      <c r="W615" s="114"/>
      <c r="X615" s="114"/>
      <c r="Y615" s="114"/>
      <c r="Z615" s="114"/>
    </row>
    <row r="616">
      <c r="A616" s="114"/>
      <c r="B616" s="114"/>
      <c r="C616" s="114"/>
      <c r="D616" s="114"/>
      <c r="E616" s="114"/>
      <c r="F616" s="114"/>
      <c r="G616" s="114"/>
      <c r="H616" s="114"/>
      <c r="I616" s="114"/>
      <c r="J616" s="114"/>
      <c r="K616" s="114"/>
      <c r="L616" s="114"/>
      <c r="M616" s="114"/>
      <c r="N616" s="114"/>
      <c r="O616" s="114"/>
      <c r="P616" s="114"/>
      <c r="Q616" s="114"/>
      <c r="R616" s="114"/>
      <c r="S616" s="114"/>
      <c r="T616" s="114"/>
      <c r="U616" s="114"/>
      <c r="V616" s="114"/>
      <c r="W616" s="114"/>
      <c r="X616" s="114"/>
      <c r="Y616" s="114"/>
      <c r="Z616" s="114"/>
    </row>
    <row r="617">
      <c r="A617" s="114"/>
      <c r="B617" s="114"/>
      <c r="C617" s="114"/>
      <c r="D617" s="114"/>
      <c r="E617" s="114"/>
      <c r="F617" s="114"/>
      <c r="G617" s="114"/>
      <c r="H617" s="114"/>
      <c r="I617" s="114"/>
      <c r="J617" s="114"/>
      <c r="K617" s="114"/>
      <c r="L617" s="114"/>
      <c r="M617" s="114"/>
      <c r="N617" s="114"/>
      <c r="O617" s="114"/>
      <c r="P617" s="114"/>
      <c r="Q617" s="114"/>
      <c r="R617" s="114"/>
      <c r="S617" s="114"/>
      <c r="T617" s="114"/>
      <c r="U617" s="114"/>
      <c r="V617" s="114"/>
      <c r="W617" s="114"/>
      <c r="X617" s="114"/>
      <c r="Y617" s="114"/>
      <c r="Z617" s="114"/>
    </row>
    <row r="618">
      <c r="A618" s="114"/>
      <c r="B618" s="114"/>
      <c r="C618" s="114"/>
      <c r="D618" s="114"/>
      <c r="E618" s="114"/>
      <c r="F618" s="114"/>
      <c r="G618" s="114"/>
      <c r="H618" s="114"/>
      <c r="I618" s="114"/>
      <c r="J618" s="114"/>
      <c r="K618" s="114"/>
      <c r="L618" s="114"/>
      <c r="M618" s="114"/>
      <c r="N618" s="114"/>
      <c r="O618" s="114"/>
      <c r="P618" s="114"/>
      <c r="Q618" s="114"/>
      <c r="R618" s="114"/>
      <c r="S618" s="114"/>
      <c r="T618" s="114"/>
      <c r="U618" s="114"/>
      <c r="V618" s="114"/>
      <c r="W618" s="114"/>
      <c r="X618" s="114"/>
      <c r="Y618" s="114"/>
      <c r="Z618" s="114"/>
    </row>
    <row r="619">
      <c r="A619" s="114"/>
      <c r="B619" s="114"/>
      <c r="C619" s="114"/>
      <c r="D619" s="114"/>
      <c r="E619" s="114"/>
      <c r="F619" s="114"/>
      <c r="G619" s="114"/>
      <c r="H619" s="114"/>
      <c r="I619" s="114"/>
      <c r="J619" s="114"/>
      <c r="K619" s="114"/>
      <c r="L619" s="114"/>
      <c r="M619" s="114"/>
      <c r="N619" s="114"/>
      <c r="O619" s="114"/>
      <c r="P619" s="114"/>
      <c r="Q619" s="114"/>
      <c r="R619" s="114"/>
      <c r="S619" s="114"/>
      <c r="T619" s="114"/>
      <c r="U619" s="114"/>
      <c r="V619" s="114"/>
      <c r="W619" s="114"/>
      <c r="X619" s="114"/>
      <c r="Y619" s="114"/>
      <c r="Z619" s="114"/>
    </row>
    <row r="620">
      <c r="A620" s="114"/>
      <c r="B620" s="114"/>
      <c r="C620" s="114"/>
      <c r="D620" s="114"/>
      <c r="E620" s="114"/>
      <c r="F620" s="114"/>
      <c r="G620" s="114"/>
      <c r="H620" s="114"/>
      <c r="I620" s="114"/>
      <c r="J620" s="114"/>
      <c r="K620" s="114"/>
      <c r="L620" s="114"/>
      <c r="M620" s="114"/>
      <c r="N620" s="114"/>
      <c r="O620" s="114"/>
      <c r="P620" s="114"/>
      <c r="Q620" s="114"/>
      <c r="R620" s="114"/>
      <c r="S620" s="114"/>
      <c r="T620" s="114"/>
      <c r="U620" s="114"/>
      <c r="V620" s="114"/>
      <c r="W620" s="114"/>
      <c r="X620" s="114"/>
      <c r="Y620" s="114"/>
      <c r="Z620" s="114"/>
    </row>
    <row r="621">
      <c r="A621" s="114"/>
      <c r="B621" s="114"/>
      <c r="C621" s="114"/>
      <c r="D621" s="114"/>
      <c r="E621" s="114"/>
      <c r="F621" s="114"/>
      <c r="G621" s="114"/>
      <c r="H621" s="114"/>
      <c r="I621" s="114"/>
      <c r="J621" s="114"/>
      <c r="K621" s="114"/>
      <c r="L621" s="114"/>
      <c r="M621" s="114"/>
      <c r="N621" s="114"/>
      <c r="O621" s="114"/>
      <c r="P621" s="114"/>
      <c r="Q621" s="114"/>
      <c r="R621" s="114"/>
      <c r="S621" s="114"/>
      <c r="T621" s="114"/>
      <c r="U621" s="114"/>
      <c r="V621" s="114"/>
      <c r="W621" s="114"/>
      <c r="X621" s="114"/>
      <c r="Y621" s="114"/>
      <c r="Z621" s="114"/>
    </row>
    <row r="622">
      <c r="A622" s="114"/>
      <c r="B622" s="114"/>
      <c r="C622" s="114"/>
      <c r="D622" s="114"/>
      <c r="E622" s="114"/>
      <c r="F622" s="114"/>
      <c r="G622" s="114"/>
      <c r="H622" s="114"/>
      <c r="I622" s="114"/>
      <c r="J622" s="114"/>
      <c r="K622" s="114"/>
      <c r="L622" s="114"/>
      <c r="M622" s="114"/>
      <c r="N622" s="114"/>
      <c r="O622" s="114"/>
      <c r="P622" s="114"/>
      <c r="Q622" s="114"/>
      <c r="R622" s="114"/>
      <c r="S622" s="114"/>
      <c r="T622" s="114"/>
      <c r="U622" s="114"/>
      <c r="V622" s="114"/>
      <c r="W622" s="114"/>
      <c r="X622" s="114"/>
      <c r="Y622" s="114"/>
      <c r="Z622" s="114"/>
    </row>
    <row r="623">
      <c r="A623" s="114"/>
      <c r="B623" s="114"/>
      <c r="C623" s="114"/>
      <c r="D623" s="114"/>
      <c r="E623" s="114"/>
      <c r="F623" s="114"/>
      <c r="G623" s="114"/>
      <c r="H623" s="114"/>
      <c r="I623" s="114"/>
      <c r="J623" s="114"/>
      <c r="K623" s="114"/>
      <c r="L623" s="114"/>
      <c r="M623" s="114"/>
      <c r="N623" s="114"/>
      <c r="O623" s="114"/>
      <c r="P623" s="114"/>
      <c r="Q623" s="114"/>
      <c r="R623" s="114"/>
      <c r="S623" s="114"/>
      <c r="T623" s="114"/>
      <c r="U623" s="114"/>
      <c r="V623" s="114"/>
      <c r="W623" s="114"/>
      <c r="X623" s="114"/>
      <c r="Y623" s="114"/>
      <c r="Z623" s="114"/>
    </row>
    <row r="624">
      <c r="A624" s="114"/>
      <c r="B624" s="114"/>
      <c r="C624" s="114"/>
      <c r="D624" s="114"/>
      <c r="E624" s="114"/>
      <c r="F624" s="114"/>
      <c r="G624" s="114"/>
      <c r="H624" s="114"/>
      <c r="I624" s="114"/>
      <c r="J624" s="114"/>
      <c r="K624" s="114"/>
      <c r="L624" s="114"/>
      <c r="M624" s="114"/>
      <c r="N624" s="114"/>
      <c r="O624" s="114"/>
      <c r="P624" s="114"/>
      <c r="Q624" s="114"/>
      <c r="R624" s="114"/>
      <c r="S624" s="114"/>
      <c r="T624" s="114"/>
      <c r="U624" s="114"/>
      <c r="V624" s="114"/>
      <c r="W624" s="114"/>
      <c r="X624" s="114"/>
      <c r="Y624" s="114"/>
      <c r="Z624" s="114"/>
    </row>
    <row r="625">
      <c r="A625" s="114"/>
      <c r="B625" s="114"/>
      <c r="C625" s="114"/>
      <c r="D625" s="114"/>
      <c r="E625" s="114"/>
      <c r="F625" s="114"/>
      <c r="G625" s="114"/>
      <c r="H625" s="114"/>
      <c r="I625" s="114"/>
      <c r="J625" s="114"/>
      <c r="K625" s="114"/>
      <c r="L625" s="114"/>
      <c r="M625" s="114"/>
      <c r="N625" s="114"/>
      <c r="O625" s="114"/>
      <c r="P625" s="114"/>
      <c r="Q625" s="114"/>
      <c r="R625" s="114"/>
      <c r="S625" s="114"/>
      <c r="T625" s="114"/>
      <c r="U625" s="114"/>
      <c r="V625" s="114"/>
      <c r="W625" s="114"/>
      <c r="X625" s="114"/>
      <c r="Y625" s="114"/>
      <c r="Z625" s="114"/>
    </row>
    <row r="626">
      <c r="A626" s="114"/>
      <c r="B626" s="114"/>
      <c r="C626" s="114"/>
      <c r="D626" s="114"/>
      <c r="E626" s="114"/>
      <c r="F626" s="114"/>
      <c r="G626" s="114"/>
      <c r="H626" s="114"/>
      <c r="I626" s="114"/>
      <c r="J626" s="114"/>
      <c r="K626" s="114"/>
      <c r="L626" s="114"/>
      <c r="M626" s="114"/>
      <c r="N626" s="114"/>
      <c r="O626" s="114"/>
      <c r="P626" s="114"/>
      <c r="Q626" s="114"/>
      <c r="R626" s="114"/>
      <c r="S626" s="114"/>
      <c r="T626" s="114"/>
      <c r="U626" s="114"/>
      <c r="V626" s="114"/>
      <c r="W626" s="114"/>
      <c r="X626" s="114"/>
      <c r="Y626" s="114"/>
      <c r="Z626" s="114"/>
    </row>
    <row r="627">
      <c r="A627" s="114"/>
      <c r="B627" s="114"/>
      <c r="C627" s="114"/>
      <c r="D627" s="114"/>
      <c r="E627" s="114"/>
      <c r="F627" s="114"/>
      <c r="G627" s="114"/>
      <c r="H627" s="114"/>
      <c r="I627" s="114"/>
      <c r="J627" s="114"/>
      <c r="K627" s="114"/>
      <c r="L627" s="114"/>
      <c r="M627" s="114"/>
      <c r="N627" s="114"/>
      <c r="O627" s="114"/>
      <c r="P627" s="114"/>
      <c r="Q627" s="114"/>
      <c r="R627" s="114"/>
      <c r="S627" s="114"/>
      <c r="T627" s="114"/>
      <c r="U627" s="114"/>
      <c r="V627" s="114"/>
      <c r="W627" s="114"/>
      <c r="X627" s="114"/>
      <c r="Y627" s="114"/>
      <c r="Z627" s="114"/>
    </row>
    <row r="628">
      <c r="A628" s="114"/>
      <c r="B628" s="114"/>
      <c r="C628" s="114"/>
      <c r="D628" s="114"/>
      <c r="E628" s="114"/>
      <c r="F628" s="114"/>
      <c r="G628" s="114"/>
      <c r="H628" s="114"/>
      <c r="I628" s="114"/>
      <c r="J628" s="114"/>
      <c r="K628" s="114"/>
      <c r="L628" s="114"/>
      <c r="M628" s="114"/>
      <c r="N628" s="114"/>
      <c r="O628" s="114"/>
      <c r="P628" s="114"/>
      <c r="Q628" s="114"/>
      <c r="R628" s="114"/>
      <c r="S628" s="114"/>
      <c r="T628" s="114"/>
      <c r="U628" s="114"/>
      <c r="V628" s="114"/>
      <c r="W628" s="114"/>
      <c r="X628" s="114"/>
      <c r="Y628" s="114"/>
      <c r="Z628" s="114"/>
    </row>
    <row r="629">
      <c r="A629" s="114"/>
      <c r="B629" s="114"/>
      <c r="C629" s="114"/>
      <c r="D629" s="114"/>
      <c r="E629" s="114"/>
      <c r="F629" s="114"/>
      <c r="G629" s="114"/>
      <c r="H629" s="114"/>
      <c r="I629" s="114"/>
      <c r="J629" s="114"/>
      <c r="K629" s="114"/>
      <c r="L629" s="114"/>
      <c r="M629" s="114"/>
      <c r="N629" s="114"/>
      <c r="O629" s="114"/>
      <c r="P629" s="114"/>
      <c r="Q629" s="114"/>
      <c r="R629" s="114"/>
      <c r="S629" s="114"/>
      <c r="T629" s="114"/>
      <c r="U629" s="114"/>
      <c r="V629" s="114"/>
      <c r="W629" s="114"/>
      <c r="X629" s="114"/>
      <c r="Y629" s="114"/>
      <c r="Z629" s="114"/>
    </row>
    <row r="630">
      <c r="A630" s="114"/>
      <c r="B630" s="114"/>
      <c r="C630" s="114"/>
      <c r="D630" s="114"/>
      <c r="E630" s="114"/>
      <c r="F630" s="114"/>
      <c r="G630" s="114"/>
      <c r="H630" s="114"/>
      <c r="I630" s="114"/>
      <c r="J630" s="114"/>
      <c r="K630" s="114"/>
      <c r="L630" s="114"/>
      <c r="M630" s="114"/>
      <c r="N630" s="114"/>
      <c r="O630" s="114"/>
      <c r="P630" s="114"/>
      <c r="Q630" s="114"/>
      <c r="R630" s="114"/>
      <c r="S630" s="114"/>
      <c r="T630" s="114"/>
      <c r="U630" s="114"/>
      <c r="V630" s="114"/>
      <c r="W630" s="114"/>
      <c r="X630" s="114"/>
      <c r="Y630" s="114"/>
      <c r="Z630" s="114"/>
    </row>
    <row r="631">
      <c r="A631" s="114"/>
      <c r="B631" s="114"/>
      <c r="C631" s="114"/>
      <c r="D631" s="114"/>
      <c r="E631" s="114"/>
      <c r="F631" s="114"/>
      <c r="G631" s="114"/>
      <c r="H631" s="114"/>
      <c r="I631" s="114"/>
      <c r="J631" s="114"/>
      <c r="K631" s="114"/>
      <c r="L631" s="114"/>
      <c r="M631" s="114"/>
      <c r="N631" s="114"/>
      <c r="O631" s="114"/>
      <c r="P631" s="114"/>
      <c r="Q631" s="114"/>
      <c r="R631" s="114"/>
      <c r="S631" s="114"/>
      <c r="T631" s="114"/>
      <c r="U631" s="114"/>
      <c r="V631" s="114"/>
      <c r="W631" s="114"/>
      <c r="X631" s="114"/>
      <c r="Y631" s="114"/>
      <c r="Z631" s="114"/>
    </row>
    <row r="632">
      <c r="A632" s="114"/>
      <c r="B632" s="114"/>
      <c r="C632" s="114"/>
      <c r="D632" s="114"/>
      <c r="E632" s="114"/>
      <c r="F632" s="114"/>
      <c r="G632" s="114"/>
      <c r="H632" s="114"/>
      <c r="I632" s="114"/>
      <c r="J632" s="114"/>
      <c r="K632" s="114"/>
      <c r="L632" s="114"/>
      <c r="M632" s="114"/>
      <c r="N632" s="114"/>
      <c r="O632" s="114"/>
      <c r="P632" s="114"/>
      <c r="Q632" s="114"/>
      <c r="R632" s="114"/>
      <c r="S632" s="114"/>
      <c r="T632" s="114"/>
      <c r="U632" s="114"/>
      <c r="V632" s="114"/>
      <c r="W632" s="114"/>
      <c r="X632" s="114"/>
      <c r="Y632" s="114"/>
      <c r="Z632" s="114"/>
    </row>
    <row r="633">
      <c r="A633" s="114"/>
      <c r="B633" s="114"/>
      <c r="C633" s="114"/>
      <c r="D633" s="114"/>
      <c r="E633" s="114"/>
      <c r="F633" s="114"/>
      <c r="G633" s="114"/>
      <c r="H633" s="114"/>
      <c r="I633" s="114"/>
      <c r="J633" s="114"/>
      <c r="K633" s="114"/>
      <c r="L633" s="114"/>
      <c r="M633" s="114"/>
      <c r="N633" s="114"/>
      <c r="O633" s="114"/>
      <c r="P633" s="114"/>
      <c r="Q633" s="114"/>
      <c r="R633" s="114"/>
      <c r="S633" s="114"/>
      <c r="T633" s="114"/>
      <c r="U633" s="114"/>
      <c r="V633" s="114"/>
      <c r="W633" s="114"/>
      <c r="X633" s="114"/>
      <c r="Y633" s="114"/>
      <c r="Z633" s="114"/>
    </row>
    <row r="634">
      <c r="A634" s="114"/>
      <c r="B634" s="114"/>
      <c r="C634" s="114"/>
      <c r="D634" s="114"/>
      <c r="E634" s="114"/>
      <c r="F634" s="114"/>
      <c r="G634" s="114"/>
      <c r="H634" s="114"/>
      <c r="I634" s="114"/>
      <c r="J634" s="114"/>
      <c r="K634" s="114"/>
      <c r="L634" s="114"/>
      <c r="M634" s="114"/>
      <c r="N634" s="114"/>
      <c r="O634" s="114"/>
      <c r="P634" s="114"/>
      <c r="Q634" s="114"/>
      <c r="R634" s="114"/>
      <c r="S634" s="114"/>
      <c r="T634" s="114"/>
      <c r="U634" s="114"/>
      <c r="V634" s="114"/>
      <c r="W634" s="114"/>
      <c r="X634" s="114"/>
      <c r="Y634" s="114"/>
      <c r="Z634" s="114"/>
    </row>
    <row r="635">
      <c r="A635" s="114"/>
      <c r="B635" s="114"/>
      <c r="C635" s="114"/>
      <c r="D635" s="114"/>
      <c r="E635" s="114"/>
      <c r="F635" s="114"/>
      <c r="G635" s="114"/>
      <c r="H635" s="114"/>
      <c r="I635" s="114"/>
      <c r="J635" s="114"/>
      <c r="K635" s="114"/>
      <c r="L635" s="114"/>
      <c r="M635" s="114"/>
      <c r="N635" s="114"/>
      <c r="O635" s="114"/>
      <c r="P635" s="114"/>
      <c r="Q635" s="114"/>
      <c r="R635" s="114"/>
      <c r="S635" s="114"/>
      <c r="T635" s="114"/>
      <c r="U635" s="114"/>
      <c r="V635" s="114"/>
      <c r="W635" s="114"/>
      <c r="X635" s="114"/>
      <c r="Y635" s="114"/>
      <c r="Z635" s="114"/>
    </row>
    <row r="636">
      <c r="A636" s="114"/>
      <c r="B636" s="114"/>
      <c r="C636" s="114"/>
      <c r="D636" s="114"/>
      <c r="E636" s="114"/>
      <c r="F636" s="114"/>
      <c r="G636" s="114"/>
      <c r="H636" s="114"/>
      <c r="I636" s="114"/>
      <c r="J636" s="114"/>
      <c r="K636" s="114"/>
      <c r="L636" s="114"/>
      <c r="M636" s="114"/>
      <c r="N636" s="114"/>
      <c r="O636" s="114"/>
      <c r="P636" s="114"/>
      <c r="Q636" s="114"/>
      <c r="R636" s="114"/>
      <c r="S636" s="114"/>
      <c r="T636" s="114"/>
      <c r="U636" s="114"/>
      <c r="V636" s="114"/>
      <c r="W636" s="114"/>
      <c r="X636" s="114"/>
      <c r="Y636" s="114"/>
      <c r="Z636" s="114"/>
    </row>
    <row r="637">
      <c r="A637" s="114"/>
      <c r="B637" s="114"/>
      <c r="C637" s="114"/>
      <c r="D637" s="114"/>
      <c r="E637" s="114"/>
      <c r="F637" s="114"/>
      <c r="G637" s="114"/>
      <c r="H637" s="114"/>
      <c r="I637" s="114"/>
      <c r="J637" s="114"/>
      <c r="K637" s="114"/>
      <c r="L637" s="114"/>
      <c r="M637" s="114"/>
      <c r="N637" s="114"/>
      <c r="O637" s="114"/>
      <c r="P637" s="114"/>
      <c r="Q637" s="114"/>
      <c r="R637" s="114"/>
      <c r="S637" s="114"/>
      <c r="T637" s="114"/>
      <c r="U637" s="114"/>
      <c r="V637" s="114"/>
      <c r="W637" s="114"/>
      <c r="X637" s="114"/>
      <c r="Y637" s="114"/>
      <c r="Z637" s="114"/>
    </row>
    <row r="638">
      <c r="A638" s="114"/>
      <c r="B638" s="114"/>
      <c r="C638" s="114"/>
      <c r="D638" s="114"/>
      <c r="E638" s="114"/>
      <c r="F638" s="114"/>
      <c r="G638" s="114"/>
      <c r="H638" s="114"/>
      <c r="I638" s="114"/>
      <c r="J638" s="114"/>
      <c r="K638" s="114"/>
      <c r="L638" s="114"/>
      <c r="M638" s="114"/>
      <c r="N638" s="114"/>
      <c r="O638" s="114"/>
      <c r="P638" s="114"/>
      <c r="Q638" s="114"/>
      <c r="R638" s="114"/>
      <c r="S638" s="114"/>
      <c r="T638" s="114"/>
      <c r="U638" s="114"/>
      <c r="V638" s="114"/>
      <c r="W638" s="114"/>
      <c r="X638" s="114"/>
      <c r="Y638" s="114"/>
      <c r="Z638" s="114"/>
    </row>
    <row r="639">
      <c r="A639" s="114"/>
      <c r="B639" s="114"/>
      <c r="C639" s="114"/>
      <c r="D639" s="114"/>
      <c r="E639" s="114"/>
      <c r="F639" s="114"/>
      <c r="G639" s="114"/>
      <c r="H639" s="114"/>
      <c r="I639" s="114"/>
      <c r="J639" s="114"/>
      <c r="K639" s="114"/>
      <c r="L639" s="114"/>
      <c r="M639" s="114"/>
      <c r="N639" s="114"/>
      <c r="O639" s="114"/>
      <c r="P639" s="114"/>
      <c r="Q639" s="114"/>
      <c r="R639" s="114"/>
      <c r="S639" s="114"/>
      <c r="T639" s="114"/>
      <c r="U639" s="114"/>
      <c r="V639" s="114"/>
      <c r="W639" s="114"/>
      <c r="X639" s="114"/>
      <c r="Y639" s="114"/>
      <c r="Z639" s="114"/>
    </row>
    <row r="640">
      <c r="A640" s="114"/>
      <c r="B640" s="114"/>
      <c r="C640" s="114"/>
      <c r="D640" s="114"/>
      <c r="E640" s="114"/>
      <c r="F640" s="114"/>
      <c r="G640" s="114"/>
      <c r="H640" s="114"/>
      <c r="I640" s="114"/>
      <c r="J640" s="114"/>
      <c r="K640" s="114"/>
      <c r="L640" s="114"/>
      <c r="M640" s="114"/>
      <c r="N640" s="114"/>
      <c r="O640" s="114"/>
      <c r="P640" s="114"/>
      <c r="Q640" s="114"/>
      <c r="R640" s="114"/>
      <c r="S640" s="114"/>
      <c r="T640" s="114"/>
      <c r="U640" s="114"/>
      <c r="V640" s="114"/>
      <c r="W640" s="114"/>
      <c r="X640" s="114"/>
      <c r="Y640" s="114"/>
      <c r="Z640" s="114"/>
    </row>
    <row r="641">
      <c r="A641" s="114"/>
      <c r="B641" s="114"/>
      <c r="C641" s="114"/>
      <c r="D641" s="114"/>
      <c r="E641" s="114"/>
      <c r="F641" s="114"/>
      <c r="G641" s="114"/>
      <c r="H641" s="114"/>
      <c r="I641" s="114"/>
      <c r="J641" s="114"/>
      <c r="K641" s="114"/>
      <c r="L641" s="114"/>
      <c r="M641" s="114"/>
      <c r="N641" s="114"/>
      <c r="O641" s="114"/>
      <c r="P641" s="114"/>
      <c r="Q641" s="114"/>
      <c r="R641" s="114"/>
      <c r="S641" s="114"/>
      <c r="T641" s="114"/>
      <c r="U641" s="114"/>
      <c r="V641" s="114"/>
      <c r="W641" s="114"/>
      <c r="X641" s="114"/>
      <c r="Y641" s="114"/>
      <c r="Z641" s="114"/>
    </row>
    <row r="642">
      <c r="A642" s="114"/>
      <c r="B642" s="114"/>
      <c r="C642" s="114"/>
      <c r="D642" s="114"/>
      <c r="E642" s="114"/>
      <c r="F642" s="114"/>
      <c r="G642" s="114"/>
      <c r="H642" s="114"/>
      <c r="I642" s="114"/>
      <c r="J642" s="114"/>
      <c r="K642" s="114"/>
      <c r="L642" s="114"/>
      <c r="M642" s="114"/>
      <c r="N642" s="114"/>
      <c r="O642" s="114"/>
      <c r="P642" s="114"/>
      <c r="Q642" s="114"/>
      <c r="R642" s="114"/>
      <c r="S642" s="114"/>
      <c r="T642" s="114"/>
      <c r="U642" s="114"/>
      <c r="V642" s="114"/>
      <c r="W642" s="114"/>
      <c r="X642" s="114"/>
      <c r="Y642" s="114"/>
      <c r="Z642" s="114"/>
    </row>
    <row r="643">
      <c r="A643" s="114"/>
      <c r="B643" s="114"/>
      <c r="C643" s="114"/>
      <c r="D643" s="114"/>
      <c r="E643" s="114"/>
      <c r="F643" s="114"/>
      <c r="G643" s="114"/>
      <c r="H643" s="114"/>
      <c r="I643" s="114"/>
      <c r="J643" s="114"/>
      <c r="K643" s="114"/>
      <c r="L643" s="114"/>
      <c r="M643" s="114"/>
      <c r="N643" s="114"/>
      <c r="O643" s="114"/>
      <c r="P643" s="114"/>
      <c r="Q643" s="114"/>
      <c r="R643" s="114"/>
      <c r="S643" s="114"/>
      <c r="T643" s="114"/>
      <c r="U643" s="114"/>
      <c r="V643" s="114"/>
      <c r="W643" s="114"/>
      <c r="X643" s="114"/>
      <c r="Y643" s="114"/>
      <c r="Z643" s="114"/>
    </row>
    <row r="644">
      <c r="A644" s="114"/>
      <c r="B644" s="114"/>
      <c r="C644" s="114"/>
      <c r="D644" s="114"/>
      <c r="E644" s="114"/>
      <c r="F644" s="114"/>
      <c r="G644" s="114"/>
      <c r="H644" s="114"/>
      <c r="I644" s="114"/>
      <c r="J644" s="114"/>
      <c r="K644" s="114"/>
      <c r="L644" s="114"/>
      <c r="M644" s="114"/>
      <c r="N644" s="114"/>
      <c r="O644" s="114"/>
      <c r="P644" s="114"/>
      <c r="Q644" s="114"/>
      <c r="R644" s="114"/>
      <c r="S644" s="114"/>
      <c r="T644" s="114"/>
      <c r="U644" s="114"/>
      <c r="V644" s="114"/>
      <c r="W644" s="114"/>
      <c r="X644" s="114"/>
      <c r="Y644" s="114"/>
      <c r="Z644" s="114"/>
    </row>
    <row r="645">
      <c r="A645" s="114"/>
      <c r="B645" s="114"/>
      <c r="C645" s="114"/>
      <c r="D645" s="114"/>
      <c r="E645" s="114"/>
      <c r="F645" s="114"/>
      <c r="G645" s="114"/>
      <c r="H645" s="114"/>
      <c r="I645" s="114"/>
      <c r="J645" s="114"/>
      <c r="K645" s="114"/>
      <c r="L645" s="114"/>
      <c r="M645" s="114"/>
      <c r="N645" s="114"/>
      <c r="O645" s="114"/>
      <c r="P645" s="114"/>
      <c r="Q645" s="114"/>
      <c r="R645" s="114"/>
      <c r="S645" s="114"/>
      <c r="T645" s="114"/>
      <c r="U645" s="114"/>
      <c r="V645" s="114"/>
      <c r="W645" s="114"/>
      <c r="X645" s="114"/>
      <c r="Y645" s="114"/>
      <c r="Z645" s="114"/>
    </row>
    <row r="646">
      <c r="A646" s="114"/>
      <c r="B646" s="114"/>
      <c r="C646" s="114"/>
      <c r="D646" s="114"/>
      <c r="E646" s="114"/>
      <c r="F646" s="114"/>
      <c r="G646" s="114"/>
      <c r="H646" s="114"/>
      <c r="I646" s="114"/>
      <c r="J646" s="114"/>
      <c r="K646" s="114"/>
      <c r="L646" s="114"/>
      <c r="M646" s="114"/>
      <c r="N646" s="114"/>
      <c r="O646" s="114"/>
      <c r="P646" s="114"/>
      <c r="Q646" s="114"/>
      <c r="R646" s="114"/>
      <c r="S646" s="114"/>
      <c r="T646" s="114"/>
      <c r="U646" s="114"/>
      <c r="V646" s="114"/>
      <c r="W646" s="114"/>
      <c r="X646" s="114"/>
      <c r="Y646" s="114"/>
      <c r="Z646" s="114"/>
    </row>
    <row r="647">
      <c r="A647" s="114"/>
      <c r="B647" s="114"/>
      <c r="C647" s="114"/>
      <c r="D647" s="114"/>
      <c r="E647" s="114"/>
      <c r="F647" s="114"/>
      <c r="G647" s="114"/>
      <c r="H647" s="114"/>
      <c r="I647" s="114"/>
      <c r="J647" s="114"/>
      <c r="K647" s="114"/>
      <c r="L647" s="114"/>
      <c r="M647" s="114"/>
      <c r="N647" s="114"/>
      <c r="O647" s="114"/>
      <c r="P647" s="114"/>
      <c r="Q647" s="114"/>
      <c r="R647" s="114"/>
      <c r="S647" s="114"/>
      <c r="T647" s="114"/>
      <c r="U647" s="114"/>
      <c r="V647" s="114"/>
      <c r="W647" s="114"/>
      <c r="X647" s="114"/>
      <c r="Y647" s="114"/>
      <c r="Z647" s="114"/>
    </row>
    <row r="648">
      <c r="A648" s="114"/>
      <c r="B648" s="114"/>
      <c r="C648" s="114"/>
      <c r="D648" s="114"/>
      <c r="E648" s="114"/>
      <c r="F648" s="114"/>
      <c r="G648" s="114"/>
      <c r="H648" s="114"/>
      <c r="I648" s="114"/>
      <c r="J648" s="114"/>
      <c r="K648" s="114"/>
      <c r="L648" s="114"/>
      <c r="M648" s="114"/>
      <c r="N648" s="114"/>
      <c r="O648" s="114"/>
      <c r="P648" s="114"/>
      <c r="Q648" s="114"/>
      <c r="R648" s="114"/>
      <c r="S648" s="114"/>
      <c r="T648" s="114"/>
      <c r="U648" s="114"/>
      <c r="V648" s="114"/>
      <c r="W648" s="114"/>
      <c r="X648" s="114"/>
      <c r="Y648" s="114"/>
      <c r="Z648" s="114"/>
    </row>
    <row r="649">
      <c r="A649" s="114"/>
      <c r="B649" s="114"/>
      <c r="C649" s="114"/>
      <c r="D649" s="114"/>
      <c r="E649" s="114"/>
      <c r="F649" s="114"/>
      <c r="G649" s="114"/>
      <c r="H649" s="114"/>
      <c r="I649" s="114"/>
      <c r="J649" s="114"/>
      <c r="K649" s="114"/>
      <c r="L649" s="114"/>
      <c r="M649" s="114"/>
      <c r="N649" s="114"/>
      <c r="O649" s="114"/>
      <c r="P649" s="114"/>
      <c r="Q649" s="114"/>
      <c r="R649" s="114"/>
      <c r="S649" s="114"/>
      <c r="T649" s="114"/>
      <c r="U649" s="114"/>
      <c r="V649" s="114"/>
      <c r="W649" s="114"/>
      <c r="X649" s="114"/>
      <c r="Y649" s="114"/>
      <c r="Z649" s="114"/>
    </row>
    <row r="650">
      <c r="A650" s="114"/>
      <c r="B650" s="114"/>
      <c r="C650" s="114"/>
      <c r="D650" s="114"/>
      <c r="E650" s="114"/>
      <c r="F650" s="114"/>
      <c r="G650" s="114"/>
      <c r="H650" s="114"/>
      <c r="I650" s="114"/>
      <c r="J650" s="114"/>
      <c r="K650" s="114"/>
      <c r="L650" s="114"/>
      <c r="M650" s="114"/>
      <c r="N650" s="114"/>
      <c r="O650" s="114"/>
      <c r="P650" s="114"/>
      <c r="Q650" s="114"/>
      <c r="R650" s="114"/>
      <c r="S650" s="114"/>
      <c r="T650" s="114"/>
      <c r="U650" s="114"/>
      <c r="V650" s="114"/>
      <c r="W650" s="114"/>
      <c r="X650" s="114"/>
      <c r="Y650" s="114"/>
      <c r="Z650" s="114"/>
    </row>
    <row r="651">
      <c r="A651" s="114"/>
      <c r="B651" s="114"/>
      <c r="C651" s="114"/>
      <c r="D651" s="114"/>
      <c r="E651" s="114"/>
      <c r="F651" s="114"/>
      <c r="G651" s="114"/>
      <c r="H651" s="114"/>
      <c r="I651" s="114"/>
      <c r="J651" s="114"/>
      <c r="K651" s="114"/>
      <c r="L651" s="114"/>
      <c r="M651" s="114"/>
      <c r="N651" s="114"/>
      <c r="O651" s="114"/>
      <c r="P651" s="114"/>
      <c r="Q651" s="114"/>
      <c r="R651" s="114"/>
      <c r="S651" s="114"/>
      <c r="T651" s="114"/>
      <c r="U651" s="114"/>
      <c r="V651" s="114"/>
      <c r="W651" s="114"/>
      <c r="X651" s="114"/>
      <c r="Y651" s="114"/>
      <c r="Z651" s="114"/>
    </row>
    <row r="652">
      <c r="A652" s="114"/>
      <c r="B652" s="114"/>
      <c r="C652" s="114"/>
      <c r="D652" s="114"/>
      <c r="E652" s="114"/>
      <c r="F652" s="114"/>
      <c r="G652" s="114"/>
      <c r="H652" s="114"/>
      <c r="I652" s="114"/>
      <c r="J652" s="114"/>
      <c r="K652" s="114"/>
      <c r="L652" s="114"/>
      <c r="M652" s="114"/>
      <c r="N652" s="114"/>
      <c r="O652" s="114"/>
      <c r="P652" s="114"/>
      <c r="Q652" s="114"/>
      <c r="R652" s="114"/>
      <c r="S652" s="114"/>
      <c r="T652" s="114"/>
      <c r="U652" s="114"/>
      <c r="V652" s="114"/>
      <c r="W652" s="114"/>
      <c r="X652" s="114"/>
      <c r="Y652" s="114"/>
      <c r="Z652" s="114"/>
    </row>
    <row r="653">
      <c r="A653" s="114"/>
      <c r="B653" s="114"/>
      <c r="C653" s="114"/>
      <c r="D653" s="114"/>
      <c r="E653" s="114"/>
      <c r="F653" s="114"/>
      <c r="G653" s="114"/>
      <c r="H653" s="114"/>
      <c r="I653" s="114"/>
      <c r="J653" s="114"/>
      <c r="K653" s="114"/>
      <c r="L653" s="114"/>
      <c r="M653" s="114"/>
      <c r="N653" s="114"/>
      <c r="O653" s="114"/>
      <c r="P653" s="114"/>
      <c r="Q653" s="114"/>
      <c r="R653" s="114"/>
      <c r="S653" s="114"/>
      <c r="T653" s="114"/>
      <c r="U653" s="114"/>
      <c r="V653" s="114"/>
      <c r="W653" s="114"/>
      <c r="X653" s="114"/>
      <c r="Y653" s="114"/>
      <c r="Z653" s="114"/>
    </row>
    <row r="654">
      <c r="A654" s="114"/>
      <c r="B654" s="114"/>
      <c r="C654" s="114"/>
      <c r="D654" s="114"/>
      <c r="E654" s="114"/>
      <c r="F654" s="114"/>
      <c r="G654" s="114"/>
      <c r="H654" s="114"/>
      <c r="I654" s="114"/>
      <c r="J654" s="114"/>
      <c r="K654" s="114"/>
      <c r="L654" s="114"/>
      <c r="M654" s="114"/>
      <c r="N654" s="114"/>
      <c r="O654" s="114"/>
      <c r="P654" s="114"/>
      <c r="Q654" s="114"/>
      <c r="R654" s="114"/>
      <c r="S654" s="114"/>
      <c r="T654" s="114"/>
      <c r="U654" s="114"/>
      <c r="V654" s="114"/>
      <c r="W654" s="114"/>
      <c r="X654" s="114"/>
      <c r="Y654" s="114"/>
      <c r="Z654" s="114"/>
    </row>
    <row r="655">
      <c r="A655" s="114"/>
      <c r="B655" s="114"/>
      <c r="C655" s="114"/>
      <c r="D655" s="114"/>
      <c r="E655" s="114"/>
      <c r="F655" s="114"/>
      <c r="G655" s="114"/>
      <c r="H655" s="114"/>
      <c r="I655" s="114"/>
      <c r="J655" s="114"/>
      <c r="K655" s="114"/>
      <c r="L655" s="114"/>
      <c r="M655" s="114"/>
      <c r="N655" s="114"/>
      <c r="O655" s="114"/>
      <c r="P655" s="114"/>
      <c r="Q655" s="114"/>
      <c r="R655" s="114"/>
      <c r="S655" s="114"/>
      <c r="T655" s="114"/>
      <c r="U655" s="114"/>
      <c r="V655" s="114"/>
      <c r="W655" s="114"/>
      <c r="X655" s="114"/>
      <c r="Y655" s="114"/>
      <c r="Z655" s="114"/>
    </row>
    <row r="656">
      <c r="A656" s="114"/>
      <c r="B656" s="114"/>
      <c r="C656" s="114"/>
      <c r="D656" s="114"/>
      <c r="E656" s="114"/>
      <c r="F656" s="114"/>
      <c r="G656" s="114"/>
      <c r="H656" s="114"/>
      <c r="I656" s="114"/>
      <c r="J656" s="114"/>
      <c r="K656" s="114"/>
      <c r="L656" s="114"/>
      <c r="M656" s="114"/>
      <c r="N656" s="114"/>
      <c r="O656" s="114"/>
      <c r="P656" s="114"/>
      <c r="Q656" s="114"/>
      <c r="R656" s="114"/>
      <c r="S656" s="114"/>
      <c r="T656" s="114"/>
      <c r="U656" s="114"/>
      <c r="V656" s="114"/>
      <c r="W656" s="114"/>
      <c r="X656" s="114"/>
      <c r="Y656" s="114"/>
      <c r="Z656" s="114"/>
    </row>
    <row r="657">
      <c r="A657" s="114"/>
      <c r="B657" s="114"/>
      <c r="C657" s="114"/>
      <c r="D657" s="114"/>
      <c r="E657" s="114"/>
      <c r="F657" s="114"/>
      <c r="G657" s="114"/>
      <c r="H657" s="114"/>
      <c r="I657" s="114"/>
      <c r="J657" s="114"/>
      <c r="K657" s="114"/>
      <c r="L657" s="114"/>
      <c r="M657" s="114"/>
      <c r="N657" s="114"/>
      <c r="O657" s="114"/>
      <c r="P657" s="114"/>
      <c r="Q657" s="114"/>
      <c r="R657" s="114"/>
      <c r="S657" s="114"/>
      <c r="T657" s="114"/>
      <c r="U657" s="114"/>
      <c r="V657" s="114"/>
      <c r="W657" s="114"/>
      <c r="X657" s="114"/>
      <c r="Y657" s="114"/>
      <c r="Z657" s="114"/>
    </row>
    <row r="658">
      <c r="A658" s="114"/>
      <c r="B658" s="114"/>
      <c r="C658" s="114"/>
      <c r="D658" s="114"/>
      <c r="E658" s="114"/>
      <c r="F658" s="114"/>
      <c r="G658" s="114"/>
      <c r="H658" s="114"/>
      <c r="I658" s="114"/>
      <c r="J658" s="114"/>
      <c r="K658" s="114"/>
      <c r="L658" s="114"/>
      <c r="M658" s="114"/>
      <c r="N658" s="114"/>
      <c r="O658" s="114"/>
      <c r="P658" s="114"/>
      <c r="Q658" s="114"/>
      <c r="R658" s="114"/>
      <c r="S658" s="114"/>
      <c r="T658" s="114"/>
      <c r="U658" s="114"/>
      <c r="V658" s="114"/>
      <c r="W658" s="114"/>
      <c r="X658" s="114"/>
      <c r="Y658" s="114"/>
      <c r="Z658" s="114"/>
    </row>
    <row r="659">
      <c r="A659" s="114"/>
      <c r="B659" s="114"/>
      <c r="C659" s="114"/>
      <c r="D659" s="114"/>
      <c r="E659" s="114"/>
      <c r="F659" s="114"/>
      <c r="G659" s="114"/>
      <c r="H659" s="114"/>
      <c r="I659" s="114"/>
      <c r="J659" s="114"/>
      <c r="K659" s="114"/>
      <c r="L659" s="114"/>
      <c r="M659" s="114"/>
      <c r="N659" s="114"/>
      <c r="O659" s="114"/>
      <c r="P659" s="114"/>
      <c r="Q659" s="114"/>
      <c r="R659" s="114"/>
      <c r="S659" s="114"/>
      <c r="T659" s="114"/>
      <c r="U659" s="114"/>
      <c r="V659" s="114"/>
      <c r="W659" s="114"/>
      <c r="X659" s="114"/>
      <c r="Y659" s="114"/>
      <c r="Z659" s="114"/>
    </row>
    <row r="660">
      <c r="A660" s="114"/>
      <c r="B660" s="114"/>
      <c r="C660" s="114"/>
      <c r="D660" s="114"/>
      <c r="E660" s="114"/>
      <c r="F660" s="114"/>
      <c r="G660" s="114"/>
      <c r="H660" s="114"/>
      <c r="I660" s="114"/>
      <c r="J660" s="114"/>
      <c r="K660" s="114"/>
      <c r="L660" s="114"/>
      <c r="M660" s="114"/>
      <c r="N660" s="114"/>
      <c r="O660" s="114"/>
      <c r="P660" s="114"/>
      <c r="Q660" s="114"/>
      <c r="R660" s="114"/>
      <c r="S660" s="114"/>
      <c r="T660" s="114"/>
      <c r="U660" s="114"/>
      <c r="V660" s="114"/>
      <c r="W660" s="114"/>
      <c r="X660" s="114"/>
      <c r="Y660" s="114"/>
      <c r="Z660" s="114"/>
    </row>
    <row r="661">
      <c r="A661" s="114"/>
      <c r="B661" s="114"/>
      <c r="C661" s="114"/>
      <c r="D661" s="114"/>
      <c r="E661" s="114"/>
      <c r="F661" s="114"/>
      <c r="G661" s="114"/>
      <c r="H661" s="114"/>
      <c r="I661" s="114"/>
      <c r="J661" s="114"/>
      <c r="K661" s="114"/>
      <c r="L661" s="114"/>
      <c r="M661" s="114"/>
      <c r="N661" s="114"/>
      <c r="O661" s="114"/>
      <c r="P661" s="114"/>
      <c r="Q661" s="114"/>
      <c r="R661" s="114"/>
      <c r="S661" s="114"/>
      <c r="T661" s="114"/>
      <c r="U661" s="114"/>
      <c r="V661" s="114"/>
      <c r="W661" s="114"/>
      <c r="X661" s="114"/>
      <c r="Y661" s="114"/>
      <c r="Z661" s="114"/>
    </row>
    <row r="662">
      <c r="A662" s="114"/>
      <c r="B662" s="114"/>
      <c r="C662" s="114"/>
      <c r="D662" s="114"/>
      <c r="E662" s="114"/>
      <c r="F662" s="114"/>
      <c r="G662" s="114"/>
      <c r="H662" s="114"/>
      <c r="I662" s="114"/>
      <c r="J662" s="114"/>
      <c r="K662" s="114"/>
      <c r="L662" s="114"/>
      <c r="M662" s="114"/>
      <c r="N662" s="114"/>
      <c r="O662" s="114"/>
      <c r="P662" s="114"/>
      <c r="Q662" s="114"/>
      <c r="R662" s="114"/>
      <c r="S662" s="114"/>
      <c r="T662" s="114"/>
      <c r="U662" s="114"/>
      <c r="V662" s="114"/>
      <c r="W662" s="114"/>
      <c r="X662" s="114"/>
      <c r="Y662" s="114"/>
      <c r="Z662" s="114"/>
    </row>
    <row r="663">
      <c r="A663" s="114"/>
      <c r="B663" s="114"/>
      <c r="C663" s="114"/>
      <c r="D663" s="114"/>
      <c r="E663" s="114"/>
      <c r="F663" s="114"/>
      <c r="G663" s="114"/>
      <c r="H663" s="114"/>
      <c r="I663" s="114"/>
      <c r="J663" s="114"/>
      <c r="K663" s="114"/>
      <c r="L663" s="114"/>
      <c r="M663" s="114"/>
      <c r="N663" s="114"/>
      <c r="O663" s="114"/>
      <c r="P663" s="114"/>
      <c r="Q663" s="114"/>
      <c r="R663" s="114"/>
      <c r="S663" s="114"/>
      <c r="T663" s="114"/>
      <c r="U663" s="114"/>
      <c r="V663" s="114"/>
      <c r="W663" s="114"/>
      <c r="X663" s="114"/>
      <c r="Y663" s="114"/>
      <c r="Z663" s="114"/>
    </row>
    <row r="664">
      <c r="A664" s="114"/>
      <c r="B664" s="114"/>
      <c r="C664" s="114"/>
      <c r="D664" s="114"/>
      <c r="E664" s="114"/>
      <c r="F664" s="114"/>
      <c r="G664" s="114"/>
      <c r="H664" s="114"/>
      <c r="I664" s="114"/>
      <c r="J664" s="114"/>
      <c r="K664" s="114"/>
      <c r="L664" s="114"/>
      <c r="M664" s="114"/>
      <c r="N664" s="114"/>
      <c r="O664" s="114"/>
      <c r="P664" s="114"/>
      <c r="Q664" s="114"/>
      <c r="R664" s="114"/>
      <c r="S664" s="114"/>
      <c r="T664" s="114"/>
      <c r="U664" s="114"/>
      <c r="V664" s="114"/>
      <c r="W664" s="114"/>
      <c r="X664" s="114"/>
      <c r="Y664" s="114"/>
      <c r="Z664" s="114"/>
    </row>
    <row r="665">
      <c r="A665" s="114"/>
      <c r="B665" s="114"/>
      <c r="C665" s="114"/>
      <c r="D665" s="114"/>
      <c r="E665" s="114"/>
      <c r="F665" s="114"/>
      <c r="G665" s="114"/>
      <c r="H665" s="114"/>
      <c r="I665" s="114"/>
      <c r="J665" s="114"/>
      <c r="K665" s="114"/>
      <c r="L665" s="114"/>
      <c r="M665" s="114"/>
      <c r="N665" s="114"/>
      <c r="O665" s="114"/>
      <c r="P665" s="114"/>
      <c r="Q665" s="114"/>
      <c r="R665" s="114"/>
      <c r="S665" s="114"/>
      <c r="T665" s="114"/>
      <c r="U665" s="114"/>
      <c r="V665" s="114"/>
      <c r="W665" s="114"/>
      <c r="X665" s="114"/>
      <c r="Y665" s="114"/>
      <c r="Z665" s="114"/>
    </row>
    <row r="666">
      <c r="A666" s="114"/>
      <c r="B666" s="114"/>
      <c r="C666" s="114"/>
      <c r="D666" s="114"/>
      <c r="E666" s="114"/>
      <c r="F666" s="114"/>
      <c r="G666" s="114"/>
      <c r="H666" s="114"/>
      <c r="I666" s="114"/>
      <c r="J666" s="114"/>
      <c r="K666" s="114"/>
      <c r="L666" s="114"/>
      <c r="M666" s="114"/>
      <c r="N666" s="114"/>
      <c r="O666" s="114"/>
      <c r="P666" s="114"/>
      <c r="Q666" s="114"/>
      <c r="R666" s="114"/>
      <c r="S666" s="114"/>
      <c r="T666" s="114"/>
      <c r="U666" s="114"/>
      <c r="V666" s="114"/>
      <c r="W666" s="114"/>
      <c r="X666" s="114"/>
      <c r="Y666" s="114"/>
      <c r="Z666" s="114"/>
    </row>
    <row r="667">
      <c r="A667" s="114"/>
      <c r="B667" s="114"/>
      <c r="C667" s="114"/>
      <c r="D667" s="114"/>
      <c r="E667" s="114"/>
      <c r="F667" s="114"/>
      <c r="G667" s="114"/>
      <c r="H667" s="114"/>
      <c r="I667" s="114"/>
      <c r="J667" s="114"/>
      <c r="K667" s="114"/>
      <c r="L667" s="114"/>
      <c r="M667" s="114"/>
      <c r="N667" s="114"/>
      <c r="O667" s="114"/>
      <c r="P667" s="114"/>
      <c r="Q667" s="114"/>
      <c r="R667" s="114"/>
      <c r="S667" s="114"/>
      <c r="T667" s="114"/>
      <c r="U667" s="114"/>
      <c r="V667" s="114"/>
      <c r="W667" s="114"/>
      <c r="X667" s="114"/>
      <c r="Y667" s="114"/>
      <c r="Z667" s="114"/>
    </row>
    <row r="668">
      <c r="A668" s="114"/>
      <c r="B668" s="114"/>
      <c r="C668" s="114"/>
      <c r="D668" s="114"/>
      <c r="E668" s="114"/>
      <c r="F668" s="114"/>
      <c r="G668" s="114"/>
      <c r="H668" s="114"/>
      <c r="I668" s="114"/>
      <c r="J668" s="114"/>
      <c r="K668" s="114"/>
      <c r="L668" s="114"/>
      <c r="M668" s="114"/>
      <c r="N668" s="114"/>
      <c r="O668" s="114"/>
      <c r="P668" s="114"/>
      <c r="Q668" s="114"/>
      <c r="R668" s="114"/>
      <c r="S668" s="114"/>
      <c r="T668" s="114"/>
      <c r="U668" s="114"/>
      <c r="V668" s="114"/>
      <c r="W668" s="114"/>
      <c r="X668" s="114"/>
      <c r="Y668" s="114"/>
      <c r="Z668" s="114"/>
    </row>
    <row r="669">
      <c r="A669" s="114"/>
      <c r="B669" s="114"/>
      <c r="C669" s="114"/>
      <c r="D669" s="114"/>
      <c r="E669" s="114"/>
      <c r="F669" s="114"/>
      <c r="G669" s="114"/>
      <c r="H669" s="114"/>
      <c r="I669" s="114"/>
      <c r="J669" s="114"/>
      <c r="K669" s="114"/>
      <c r="L669" s="114"/>
      <c r="M669" s="114"/>
      <c r="N669" s="114"/>
      <c r="O669" s="114"/>
      <c r="P669" s="114"/>
      <c r="Q669" s="114"/>
      <c r="R669" s="114"/>
      <c r="S669" s="114"/>
      <c r="T669" s="114"/>
      <c r="U669" s="114"/>
      <c r="V669" s="114"/>
      <c r="W669" s="114"/>
      <c r="X669" s="114"/>
      <c r="Y669" s="114"/>
      <c r="Z669" s="114"/>
    </row>
    <row r="670">
      <c r="A670" s="114"/>
      <c r="B670" s="114"/>
      <c r="C670" s="114"/>
      <c r="D670" s="114"/>
      <c r="E670" s="114"/>
      <c r="F670" s="114"/>
      <c r="G670" s="114"/>
      <c r="H670" s="114"/>
      <c r="I670" s="114"/>
      <c r="J670" s="114"/>
      <c r="K670" s="114"/>
      <c r="L670" s="114"/>
      <c r="M670" s="114"/>
      <c r="N670" s="114"/>
      <c r="O670" s="114"/>
      <c r="P670" s="114"/>
      <c r="Q670" s="114"/>
      <c r="R670" s="114"/>
      <c r="S670" s="114"/>
      <c r="T670" s="114"/>
      <c r="U670" s="114"/>
      <c r="V670" s="114"/>
      <c r="W670" s="114"/>
      <c r="X670" s="114"/>
      <c r="Y670" s="114"/>
      <c r="Z670" s="114"/>
    </row>
    <row r="671">
      <c r="A671" s="114"/>
      <c r="B671" s="114"/>
      <c r="C671" s="114"/>
      <c r="D671" s="114"/>
      <c r="E671" s="114"/>
      <c r="F671" s="114"/>
      <c r="G671" s="114"/>
      <c r="H671" s="114"/>
      <c r="I671" s="114"/>
      <c r="J671" s="114"/>
      <c r="K671" s="114"/>
      <c r="L671" s="114"/>
      <c r="M671" s="114"/>
      <c r="N671" s="114"/>
      <c r="O671" s="114"/>
      <c r="P671" s="114"/>
      <c r="Q671" s="114"/>
      <c r="R671" s="114"/>
      <c r="S671" s="114"/>
      <c r="T671" s="114"/>
      <c r="U671" s="114"/>
      <c r="V671" s="114"/>
      <c r="W671" s="114"/>
      <c r="X671" s="114"/>
      <c r="Y671" s="114"/>
      <c r="Z671" s="114"/>
    </row>
    <row r="672">
      <c r="A672" s="114"/>
      <c r="B672" s="114"/>
      <c r="C672" s="114"/>
      <c r="D672" s="114"/>
      <c r="E672" s="114"/>
      <c r="F672" s="114"/>
      <c r="G672" s="114"/>
      <c r="H672" s="114"/>
      <c r="I672" s="114"/>
      <c r="J672" s="114"/>
      <c r="K672" s="114"/>
      <c r="L672" s="114"/>
      <c r="M672" s="114"/>
      <c r="N672" s="114"/>
      <c r="O672" s="114"/>
      <c r="P672" s="114"/>
      <c r="Q672" s="114"/>
      <c r="R672" s="114"/>
      <c r="S672" s="114"/>
      <c r="T672" s="114"/>
      <c r="U672" s="114"/>
      <c r="V672" s="114"/>
      <c r="W672" s="114"/>
      <c r="X672" s="114"/>
      <c r="Y672" s="114"/>
      <c r="Z672" s="114"/>
    </row>
    <row r="673">
      <c r="A673" s="114"/>
      <c r="B673" s="114"/>
      <c r="C673" s="114"/>
      <c r="D673" s="114"/>
      <c r="E673" s="114"/>
      <c r="F673" s="114"/>
      <c r="G673" s="114"/>
      <c r="H673" s="114"/>
      <c r="I673" s="114"/>
      <c r="J673" s="114"/>
      <c r="K673" s="114"/>
      <c r="L673" s="114"/>
      <c r="M673" s="114"/>
      <c r="N673" s="114"/>
      <c r="O673" s="114"/>
      <c r="P673" s="114"/>
      <c r="Q673" s="114"/>
      <c r="R673" s="114"/>
      <c r="S673" s="114"/>
      <c r="T673" s="114"/>
      <c r="U673" s="114"/>
      <c r="V673" s="114"/>
      <c r="W673" s="114"/>
      <c r="X673" s="114"/>
      <c r="Y673" s="114"/>
      <c r="Z673" s="114"/>
    </row>
    <row r="674">
      <c r="A674" s="114"/>
      <c r="B674" s="114"/>
      <c r="C674" s="114"/>
      <c r="D674" s="114"/>
      <c r="E674" s="114"/>
      <c r="F674" s="114"/>
      <c r="G674" s="114"/>
      <c r="H674" s="114"/>
      <c r="I674" s="114"/>
      <c r="J674" s="114"/>
      <c r="K674" s="114"/>
      <c r="L674" s="114"/>
      <c r="M674" s="114"/>
      <c r="N674" s="114"/>
      <c r="O674" s="114"/>
      <c r="P674" s="114"/>
      <c r="Q674" s="114"/>
      <c r="R674" s="114"/>
      <c r="S674" s="114"/>
      <c r="T674" s="114"/>
      <c r="U674" s="114"/>
      <c r="V674" s="114"/>
      <c r="W674" s="114"/>
      <c r="X674" s="114"/>
      <c r="Y674" s="114"/>
      <c r="Z674" s="114"/>
    </row>
    <row r="675">
      <c r="A675" s="114"/>
      <c r="B675" s="114"/>
      <c r="C675" s="114"/>
      <c r="D675" s="114"/>
      <c r="E675" s="114"/>
      <c r="F675" s="114"/>
      <c r="G675" s="114"/>
      <c r="H675" s="114"/>
      <c r="I675" s="114"/>
      <c r="J675" s="114"/>
      <c r="K675" s="114"/>
      <c r="L675" s="114"/>
      <c r="M675" s="114"/>
      <c r="N675" s="114"/>
      <c r="O675" s="114"/>
      <c r="P675" s="114"/>
      <c r="Q675" s="114"/>
      <c r="R675" s="114"/>
      <c r="S675" s="114"/>
      <c r="T675" s="114"/>
      <c r="U675" s="114"/>
      <c r="V675" s="114"/>
      <c r="W675" s="114"/>
      <c r="X675" s="114"/>
      <c r="Y675" s="114"/>
      <c r="Z675" s="114"/>
    </row>
    <row r="676">
      <c r="A676" s="114"/>
      <c r="B676" s="114"/>
      <c r="C676" s="114"/>
      <c r="D676" s="114"/>
      <c r="E676" s="114"/>
      <c r="F676" s="114"/>
      <c r="G676" s="114"/>
      <c r="H676" s="114"/>
      <c r="I676" s="114"/>
      <c r="J676" s="114"/>
      <c r="K676" s="114"/>
      <c r="L676" s="114"/>
      <c r="M676" s="114"/>
      <c r="N676" s="114"/>
      <c r="O676" s="114"/>
      <c r="P676" s="114"/>
      <c r="Q676" s="114"/>
      <c r="R676" s="114"/>
      <c r="S676" s="114"/>
      <c r="T676" s="114"/>
      <c r="U676" s="114"/>
      <c r="V676" s="114"/>
      <c r="W676" s="114"/>
      <c r="X676" s="114"/>
      <c r="Y676" s="114"/>
      <c r="Z676" s="114"/>
    </row>
    <row r="677">
      <c r="A677" s="114"/>
      <c r="B677" s="114"/>
      <c r="C677" s="114"/>
      <c r="D677" s="114"/>
      <c r="E677" s="114"/>
      <c r="F677" s="114"/>
      <c r="G677" s="114"/>
      <c r="H677" s="114"/>
      <c r="I677" s="114"/>
      <c r="J677" s="114"/>
      <c r="K677" s="114"/>
      <c r="L677" s="114"/>
      <c r="M677" s="114"/>
      <c r="N677" s="114"/>
      <c r="O677" s="114"/>
      <c r="P677" s="114"/>
      <c r="Q677" s="114"/>
      <c r="R677" s="114"/>
      <c r="S677" s="114"/>
      <c r="T677" s="114"/>
      <c r="U677" s="114"/>
      <c r="V677" s="114"/>
      <c r="W677" s="114"/>
      <c r="X677" s="114"/>
      <c r="Y677" s="114"/>
      <c r="Z677" s="114"/>
    </row>
    <row r="678">
      <c r="A678" s="114"/>
      <c r="B678" s="114"/>
      <c r="C678" s="114"/>
      <c r="D678" s="114"/>
      <c r="E678" s="114"/>
      <c r="F678" s="114"/>
      <c r="G678" s="114"/>
      <c r="H678" s="114"/>
      <c r="I678" s="114"/>
      <c r="J678" s="114"/>
      <c r="K678" s="114"/>
      <c r="L678" s="114"/>
      <c r="M678" s="114"/>
      <c r="N678" s="114"/>
      <c r="O678" s="114"/>
      <c r="P678" s="114"/>
      <c r="Q678" s="114"/>
      <c r="R678" s="114"/>
      <c r="S678" s="114"/>
      <c r="T678" s="114"/>
      <c r="U678" s="114"/>
      <c r="V678" s="114"/>
      <c r="W678" s="114"/>
      <c r="X678" s="114"/>
      <c r="Y678" s="114"/>
      <c r="Z678" s="114"/>
    </row>
    <row r="679">
      <c r="A679" s="114"/>
      <c r="B679" s="114"/>
      <c r="C679" s="114"/>
      <c r="D679" s="114"/>
      <c r="E679" s="114"/>
      <c r="F679" s="114"/>
      <c r="G679" s="114"/>
      <c r="H679" s="114"/>
      <c r="I679" s="114"/>
      <c r="J679" s="114"/>
      <c r="K679" s="114"/>
      <c r="L679" s="114"/>
      <c r="M679" s="114"/>
      <c r="N679" s="114"/>
      <c r="O679" s="114"/>
      <c r="P679" s="114"/>
      <c r="Q679" s="114"/>
      <c r="R679" s="114"/>
      <c r="S679" s="114"/>
      <c r="T679" s="114"/>
      <c r="U679" s="114"/>
      <c r="V679" s="114"/>
      <c r="W679" s="114"/>
      <c r="X679" s="114"/>
      <c r="Y679" s="114"/>
      <c r="Z679" s="114"/>
    </row>
    <row r="680">
      <c r="A680" s="114"/>
      <c r="B680" s="114"/>
      <c r="C680" s="114"/>
      <c r="D680" s="114"/>
      <c r="E680" s="114"/>
      <c r="F680" s="114"/>
      <c r="G680" s="114"/>
      <c r="H680" s="114"/>
      <c r="I680" s="114"/>
      <c r="J680" s="114"/>
      <c r="K680" s="114"/>
      <c r="L680" s="114"/>
      <c r="M680" s="114"/>
      <c r="N680" s="114"/>
      <c r="O680" s="114"/>
      <c r="P680" s="114"/>
      <c r="Q680" s="114"/>
      <c r="R680" s="114"/>
      <c r="S680" s="114"/>
      <c r="T680" s="114"/>
      <c r="U680" s="114"/>
      <c r="V680" s="114"/>
      <c r="W680" s="114"/>
      <c r="X680" s="114"/>
      <c r="Y680" s="114"/>
      <c r="Z680" s="114"/>
    </row>
    <row r="681">
      <c r="A681" s="114"/>
      <c r="B681" s="114"/>
      <c r="C681" s="114"/>
      <c r="D681" s="114"/>
      <c r="E681" s="114"/>
      <c r="F681" s="114"/>
      <c r="G681" s="114"/>
      <c r="H681" s="114"/>
      <c r="I681" s="114"/>
      <c r="J681" s="114"/>
      <c r="K681" s="114"/>
      <c r="L681" s="114"/>
      <c r="M681" s="114"/>
      <c r="N681" s="114"/>
      <c r="O681" s="114"/>
      <c r="P681" s="114"/>
      <c r="Q681" s="114"/>
      <c r="R681" s="114"/>
      <c r="S681" s="114"/>
      <c r="T681" s="114"/>
      <c r="U681" s="114"/>
      <c r="V681" s="114"/>
      <c r="W681" s="114"/>
      <c r="X681" s="114"/>
      <c r="Y681" s="114"/>
      <c r="Z681" s="114"/>
    </row>
    <row r="682">
      <c r="A682" s="114"/>
      <c r="B682" s="114"/>
      <c r="C682" s="114"/>
      <c r="D682" s="114"/>
      <c r="E682" s="114"/>
      <c r="F682" s="114"/>
      <c r="G682" s="114"/>
      <c r="H682" s="114"/>
      <c r="I682" s="114"/>
      <c r="J682" s="114"/>
      <c r="K682" s="114"/>
      <c r="L682" s="114"/>
      <c r="M682" s="114"/>
      <c r="N682" s="114"/>
      <c r="O682" s="114"/>
      <c r="P682" s="114"/>
      <c r="Q682" s="114"/>
      <c r="R682" s="114"/>
      <c r="S682" s="114"/>
      <c r="T682" s="114"/>
      <c r="U682" s="114"/>
      <c r="V682" s="114"/>
      <c r="W682" s="114"/>
      <c r="X682" s="114"/>
      <c r="Y682" s="114"/>
      <c r="Z682" s="114"/>
    </row>
    <row r="683">
      <c r="A683" s="114"/>
      <c r="B683" s="114"/>
      <c r="C683" s="114"/>
      <c r="D683" s="114"/>
      <c r="E683" s="114"/>
      <c r="F683" s="114"/>
      <c r="G683" s="114"/>
      <c r="H683" s="114"/>
      <c r="I683" s="114"/>
      <c r="J683" s="114"/>
      <c r="K683" s="114"/>
      <c r="L683" s="114"/>
      <c r="M683" s="114"/>
      <c r="N683" s="114"/>
      <c r="O683" s="114"/>
      <c r="P683" s="114"/>
      <c r="Q683" s="114"/>
      <c r="R683" s="114"/>
      <c r="S683" s="114"/>
      <c r="T683" s="114"/>
      <c r="U683" s="114"/>
      <c r="V683" s="114"/>
      <c r="W683" s="114"/>
      <c r="X683" s="114"/>
      <c r="Y683" s="114"/>
      <c r="Z683" s="114"/>
    </row>
    <row r="684">
      <c r="A684" s="114"/>
      <c r="B684" s="114"/>
      <c r="C684" s="114"/>
      <c r="D684" s="114"/>
      <c r="E684" s="114"/>
      <c r="F684" s="114"/>
      <c r="G684" s="114"/>
      <c r="H684" s="114"/>
      <c r="I684" s="114"/>
      <c r="J684" s="114"/>
      <c r="K684" s="114"/>
      <c r="L684" s="114"/>
      <c r="M684" s="114"/>
      <c r="N684" s="114"/>
      <c r="O684" s="114"/>
      <c r="P684" s="114"/>
      <c r="Q684" s="114"/>
      <c r="R684" s="114"/>
      <c r="S684" s="114"/>
      <c r="T684" s="114"/>
      <c r="U684" s="114"/>
      <c r="V684" s="114"/>
      <c r="W684" s="114"/>
      <c r="X684" s="114"/>
      <c r="Y684" s="114"/>
      <c r="Z684" s="114"/>
    </row>
    <row r="685">
      <c r="A685" s="114"/>
      <c r="B685" s="114"/>
      <c r="C685" s="114"/>
      <c r="D685" s="114"/>
      <c r="E685" s="114"/>
      <c r="F685" s="114"/>
      <c r="G685" s="114"/>
      <c r="H685" s="114"/>
      <c r="I685" s="114"/>
      <c r="J685" s="114"/>
      <c r="K685" s="114"/>
      <c r="L685" s="114"/>
      <c r="M685" s="114"/>
      <c r="N685" s="114"/>
      <c r="O685" s="114"/>
      <c r="P685" s="114"/>
      <c r="Q685" s="114"/>
      <c r="R685" s="114"/>
      <c r="S685" s="114"/>
      <c r="T685" s="114"/>
      <c r="U685" s="114"/>
      <c r="V685" s="114"/>
      <c r="W685" s="114"/>
      <c r="X685" s="114"/>
      <c r="Y685" s="114"/>
      <c r="Z685" s="114"/>
    </row>
    <row r="686">
      <c r="A686" s="114"/>
      <c r="B686" s="114"/>
      <c r="C686" s="114"/>
      <c r="D686" s="114"/>
      <c r="E686" s="114"/>
      <c r="F686" s="114"/>
      <c r="G686" s="114"/>
      <c r="H686" s="114"/>
      <c r="I686" s="114"/>
      <c r="J686" s="114"/>
      <c r="K686" s="114"/>
      <c r="L686" s="114"/>
      <c r="M686" s="114"/>
      <c r="N686" s="114"/>
      <c r="O686" s="114"/>
      <c r="P686" s="114"/>
      <c r="Q686" s="114"/>
      <c r="R686" s="114"/>
      <c r="S686" s="114"/>
      <c r="T686" s="114"/>
      <c r="U686" s="114"/>
      <c r="V686" s="114"/>
      <c r="W686" s="114"/>
      <c r="X686" s="114"/>
      <c r="Y686" s="114"/>
      <c r="Z686" s="114"/>
    </row>
    <row r="687">
      <c r="A687" s="114"/>
      <c r="B687" s="114"/>
      <c r="C687" s="114"/>
      <c r="D687" s="114"/>
      <c r="E687" s="114"/>
      <c r="F687" s="114"/>
      <c r="G687" s="114"/>
      <c r="H687" s="114"/>
      <c r="I687" s="114"/>
      <c r="J687" s="114"/>
      <c r="K687" s="114"/>
      <c r="L687" s="114"/>
      <c r="M687" s="114"/>
      <c r="N687" s="114"/>
      <c r="O687" s="114"/>
      <c r="P687" s="114"/>
      <c r="Q687" s="114"/>
      <c r="R687" s="114"/>
      <c r="S687" s="114"/>
      <c r="T687" s="114"/>
      <c r="U687" s="114"/>
      <c r="V687" s="114"/>
      <c r="W687" s="114"/>
      <c r="X687" s="114"/>
      <c r="Y687" s="114"/>
      <c r="Z687" s="114"/>
    </row>
    <row r="688">
      <c r="A688" s="114"/>
      <c r="B688" s="114"/>
      <c r="C688" s="114"/>
      <c r="D688" s="114"/>
      <c r="E688" s="114"/>
      <c r="F688" s="114"/>
      <c r="G688" s="114"/>
      <c r="H688" s="114"/>
      <c r="I688" s="114"/>
      <c r="J688" s="114"/>
      <c r="K688" s="114"/>
      <c r="L688" s="114"/>
      <c r="M688" s="114"/>
      <c r="N688" s="114"/>
      <c r="O688" s="114"/>
      <c r="P688" s="114"/>
      <c r="Q688" s="114"/>
      <c r="R688" s="114"/>
      <c r="S688" s="114"/>
      <c r="T688" s="114"/>
      <c r="U688" s="114"/>
      <c r="V688" s="114"/>
      <c r="W688" s="114"/>
      <c r="X688" s="114"/>
      <c r="Y688" s="114"/>
      <c r="Z688" s="114"/>
    </row>
    <row r="689">
      <c r="A689" s="114"/>
      <c r="B689" s="114"/>
      <c r="C689" s="114"/>
      <c r="D689" s="114"/>
      <c r="E689" s="114"/>
      <c r="F689" s="114"/>
      <c r="G689" s="114"/>
      <c r="H689" s="114"/>
      <c r="I689" s="114"/>
      <c r="J689" s="114"/>
      <c r="K689" s="114"/>
      <c r="L689" s="114"/>
      <c r="M689" s="114"/>
      <c r="N689" s="114"/>
      <c r="O689" s="114"/>
      <c r="P689" s="114"/>
      <c r="Q689" s="114"/>
      <c r="R689" s="114"/>
      <c r="S689" s="114"/>
      <c r="T689" s="114"/>
      <c r="U689" s="114"/>
      <c r="V689" s="114"/>
      <c r="W689" s="114"/>
      <c r="X689" s="114"/>
      <c r="Y689" s="114"/>
      <c r="Z689" s="114"/>
    </row>
    <row r="690">
      <c r="A690" s="114"/>
      <c r="B690" s="114"/>
      <c r="C690" s="114"/>
      <c r="D690" s="114"/>
      <c r="E690" s="114"/>
      <c r="F690" s="114"/>
      <c r="G690" s="114"/>
      <c r="H690" s="114"/>
      <c r="I690" s="114"/>
      <c r="J690" s="114"/>
      <c r="K690" s="114"/>
      <c r="L690" s="114"/>
      <c r="M690" s="114"/>
      <c r="N690" s="114"/>
      <c r="O690" s="114"/>
      <c r="P690" s="114"/>
      <c r="Q690" s="114"/>
      <c r="R690" s="114"/>
      <c r="S690" s="114"/>
      <c r="T690" s="114"/>
      <c r="U690" s="114"/>
      <c r="V690" s="114"/>
      <c r="W690" s="114"/>
      <c r="X690" s="114"/>
      <c r="Y690" s="114"/>
      <c r="Z690" s="114"/>
    </row>
    <row r="691">
      <c r="A691" s="114"/>
      <c r="B691" s="114"/>
      <c r="C691" s="114"/>
      <c r="D691" s="114"/>
      <c r="E691" s="114"/>
      <c r="F691" s="114"/>
      <c r="G691" s="114"/>
      <c r="H691" s="114"/>
      <c r="I691" s="114"/>
      <c r="J691" s="114"/>
      <c r="K691" s="114"/>
      <c r="L691" s="114"/>
      <c r="M691" s="114"/>
      <c r="N691" s="114"/>
      <c r="O691" s="114"/>
      <c r="P691" s="114"/>
      <c r="Q691" s="114"/>
      <c r="R691" s="114"/>
      <c r="S691" s="114"/>
      <c r="T691" s="114"/>
      <c r="U691" s="114"/>
      <c r="V691" s="114"/>
      <c r="W691" s="114"/>
      <c r="X691" s="114"/>
      <c r="Y691" s="114"/>
      <c r="Z691" s="114"/>
    </row>
    <row r="692">
      <c r="A692" s="114"/>
      <c r="B692" s="114"/>
      <c r="C692" s="114"/>
      <c r="D692" s="114"/>
      <c r="E692" s="114"/>
      <c r="F692" s="114"/>
      <c r="G692" s="114"/>
      <c r="H692" s="114"/>
      <c r="I692" s="114"/>
      <c r="J692" s="114"/>
      <c r="K692" s="114"/>
      <c r="L692" s="114"/>
      <c r="M692" s="114"/>
      <c r="N692" s="114"/>
      <c r="O692" s="114"/>
      <c r="P692" s="114"/>
      <c r="Q692" s="114"/>
      <c r="R692" s="114"/>
      <c r="S692" s="114"/>
      <c r="T692" s="114"/>
      <c r="U692" s="114"/>
      <c r="V692" s="114"/>
      <c r="W692" s="114"/>
      <c r="X692" s="114"/>
      <c r="Y692" s="114"/>
      <c r="Z692" s="114"/>
    </row>
    <row r="693">
      <c r="A693" s="114"/>
      <c r="B693" s="114"/>
      <c r="C693" s="114"/>
      <c r="D693" s="114"/>
      <c r="E693" s="114"/>
      <c r="F693" s="114"/>
      <c r="G693" s="114"/>
      <c r="H693" s="114"/>
      <c r="I693" s="114"/>
      <c r="J693" s="114"/>
      <c r="K693" s="114"/>
      <c r="L693" s="114"/>
      <c r="M693" s="114"/>
      <c r="N693" s="114"/>
      <c r="O693" s="114"/>
      <c r="P693" s="114"/>
      <c r="Q693" s="114"/>
      <c r="R693" s="114"/>
      <c r="S693" s="114"/>
      <c r="T693" s="114"/>
      <c r="U693" s="114"/>
      <c r="V693" s="114"/>
      <c r="W693" s="114"/>
      <c r="X693" s="114"/>
      <c r="Y693" s="114"/>
      <c r="Z693" s="114"/>
    </row>
    <row r="694">
      <c r="A694" s="114"/>
      <c r="B694" s="114"/>
      <c r="C694" s="114"/>
      <c r="D694" s="114"/>
      <c r="E694" s="114"/>
      <c r="F694" s="114"/>
      <c r="G694" s="114"/>
      <c r="H694" s="114"/>
      <c r="I694" s="114"/>
      <c r="J694" s="114"/>
      <c r="K694" s="114"/>
      <c r="L694" s="114"/>
      <c r="M694" s="114"/>
      <c r="N694" s="114"/>
      <c r="O694" s="114"/>
      <c r="P694" s="114"/>
      <c r="Q694" s="114"/>
      <c r="R694" s="114"/>
      <c r="S694" s="114"/>
      <c r="T694" s="114"/>
      <c r="U694" s="114"/>
      <c r="V694" s="114"/>
      <c r="W694" s="114"/>
      <c r="X694" s="114"/>
      <c r="Y694" s="114"/>
      <c r="Z694" s="114"/>
    </row>
    <row r="695">
      <c r="A695" s="114"/>
      <c r="B695" s="114"/>
      <c r="C695" s="114"/>
      <c r="D695" s="114"/>
      <c r="E695" s="114"/>
      <c r="F695" s="114"/>
      <c r="G695" s="114"/>
      <c r="H695" s="114"/>
      <c r="I695" s="114"/>
      <c r="J695" s="114"/>
      <c r="K695" s="114"/>
      <c r="L695" s="114"/>
      <c r="M695" s="114"/>
      <c r="N695" s="114"/>
      <c r="O695" s="114"/>
      <c r="P695" s="114"/>
      <c r="Q695" s="114"/>
      <c r="R695" s="114"/>
      <c r="S695" s="114"/>
      <c r="T695" s="114"/>
      <c r="U695" s="114"/>
      <c r="V695" s="114"/>
      <c r="W695" s="114"/>
      <c r="X695" s="114"/>
      <c r="Y695" s="114"/>
      <c r="Z695" s="114"/>
    </row>
    <row r="696">
      <c r="A696" s="114"/>
      <c r="B696" s="114"/>
      <c r="C696" s="114"/>
      <c r="D696" s="114"/>
      <c r="E696" s="114"/>
      <c r="F696" s="114"/>
      <c r="G696" s="114"/>
      <c r="H696" s="114"/>
      <c r="I696" s="114"/>
      <c r="J696" s="114"/>
      <c r="K696" s="114"/>
      <c r="L696" s="114"/>
      <c r="M696" s="114"/>
      <c r="N696" s="114"/>
      <c r="O696" s="114"/>
      <c r="P696" s="114"/>
      <c r="Q696" s="114"/>
      <c r="R696" s="114"/>
      <c r="S696" s="114"/>
      <c r="T696" s="114"/>
      <c r="U696" s="114"/>
      <c r="V696" s="114"/>
      <c r="W696" s="114"/>
      <c r="X696" s="114"/>
      <c r="Y696" s="114"/>
      <c r="Z696" s="114"/>
    </row>
    <row r="697">
      <c r="A697" s="114"/>
      <c r="B697" s="114"/>
      <c r="C697" s="114"/>
      <c r="D697" s="114"/>
      <c r="E697" s="114"/>
      <c r="F697" s="114"/>
      <c r="G697" s="114"/>
      <c r="H697" s="114"/>
      <c r="I697" s="114"/>
      <c r="J697" s="114"/>
      <c r="K697" s="114"/>
      <c r="L697" s="114"/>
      <c r="M697" s="114"/>
      <c r="N697" s="114"/>
      <c r="O697" s="114"/>
      <c r="P697" s="114"/>
      <c r="Q697" s="114"/>
      <c r="R697" s="114"/>
      <c r="S697" s="114"/>
      <c r="T697" s="114"/>
      <c r="U697" s="114"/>
      <c r="V697" s="114"/>
      <c r="W697" s="114"/>
      <c r="X697" s="114"/>
      <c r="Y697" s="114"/>
      <c r="Z697" s="114"/>
    </row>
    <row r="698">
      <c r="A698" s="114"/>
      <c r="B698" s="114"/>
      <c r="C698" s="114"/>
      <c r="D698" s="114"/>
      <c r="E698" s="114"/>
      <c r="F698" s="114"/>
      <c r="G698" s="114"/>
      <c r="H698" s="114"/>
      <c r="I698" s="114"/>
      <c r="J698" s="114"/>
      <c r="K698" s="114"/>
      <c r="L698" s="114"/>
      <c r="M698" s="114"/>
      <c r="N698" s="114"/>
      <c r="O698" s="114"/>
      <c r="P698" s="114"/>
      <c r="Q698" s="114"/>
      <c r="R698" s="114"/>
      <c r="S698" s="114"/>
      <c r="T698" s="114"/>
      <c r="U698" s="114"/>
      <c r="V698" s="114"/>
      <c r="W698" s="114"/>
      <c r="X698" s="114"/>
      <c r="Y698" s="114"/>
      <c r="Z698" s="114"/>
    </row>
    <row r="699">
      <c r="A699" s="114"/>
      <c r="B699" s="114"/>
      <c r="C699" s="114"/>
      <c r="D699" s="114"/>
      <c r="E699" s="114"/>
      <c r="F699" s="114"/>
      <c r="G699" s="114"/>
      <c r="H699" s="114"/>
      <c r="I699" s="114"/>
      <c r="J699" s="114"/>
      <c r="K699" s="114"/>
      <c r="L699" s="114"/>
      <c r="M699" s="114"/>
      <c r="N699" s="114"/>
      <c r="O699" s="114"/>
      <c r="P699" s="114"/>
      <c r="Q699" s="114"/>
      <c r="R699" s="114"/>
      <c r="S699" s="114"/>
      <c r="T699" s="114"/>
      <c r="U699" s="114"/>
      <c r="V699" s="114"/>
      <c r="W699" s="114"/>
      <c r="X699" s="114"/>
      <c r="Y699" s="114"/>
      <c r="Z699" s="114"/>
    </row>
    <row r="700">
      <c r="A700" s="114"/>
      <c r="B700" s="114"/>
      <c r="C700" s="114"/>
      <c r="D700" s="114"/>
      <c r="E700" s="114"/>
      <c r="F700" s="114"/>
      <c r="G700" s="114"/>
      <c r="H700" s="114"/>
      <c r="I700" s="114"/>
      <c r="J700" s="114"/>
      <c r="K700" s="114"/>
      <c r="L700" s="114"/>
      <c r="M700" s="114"/>
      <c r="N700" s="114"/>
      <c r="O700" s="114"/>
      <c r="P700" s="114"/>
      <c r="Q700" s="114"/>
      <c r="R700" s="114"/>
      <c r="S700" s="114"/>
      <c r="T700" s="114"/>
      <c r="U700" s="114"/>
      <c r="V700" s="114"/>
      <c r="W700" s="114"/>
      <c r="X700" s="114"/>
      <c r="Y700" s="114"/>
      <c r="Z700" s="114"/>
    </row>
    <row r="701">
      <c r="A701" s="114"/>
      <c r="B701" s="114"/>
      <c r="C701" s="114"/>
      <c r="D701" s="114"/>
      <c r="E701" s="114"/>
      <c r="F701" s="114"/>
      <c r="G701" s="114"/>
      <c r="H701" s="114"/>
      <c r="I701" s="114"/>
      <c r="J701" s="114"/>
      <c r="K701" s="114"/>
      <c r="L701" s="114"/>
      <c r="M701" s="114"/>
      <c r="N701" s="114"/>
      <c r="O701" s="114"/>
      <c r="P701" s="114"/>
      <c r="Q701" s="114"/>
      <c r="R701" s="114"/>
      <c r="S701" s="114"/>
      <c r="T701" s="114"/>
      <c r="U701" s="114"/>
      <c r="V701" s="114"/>
      <c r="W701" s="114"/>
      <c r="X701" s="114"/>
      <c r="Y701" s="114"/>
      <c r="Z701" s="114"/>
    </row>
    <row r="702">
      <c r="A702" s="114"/>
      <c r="B702" s="114"/>
      <c r="C702" s="114"/>
      <c r="D702" s="114"/>
      <c r="E702" s="114"/>
      <c r="F702" s="114"/>
      <c r="G702" s="114"/>
      <c r="H702" s="114"/>
      <c r="I702" s="114"/>
      <c r="J702" s="114"/>
      <c r="K702" s="114"/>
      <c r="L702" s="114"/>
      <c r="M702" s="114"/>
      <c r="N702" s="114"/>
      <c r="O702" s="114"/>
      <c r="P702" s="114"/>
      <c r="Q702" s="114"/>
      <c r="R702" s="114"/>
      <c r="S702" s="114"/>
      <c r="T702" s="114"/>
      <c r="U702" s="114"/>
      <c r="V702" s="114"/>
      <c r="W702" s="114"/>
      <c r="X702" s="114"/>
      <c r="Y702" s="114"/>
      <c r="Z702" s="114"/>
    </row>
    <row r="703">
      <c r="A703" s="114"/>
      <c r="B703" s="114"/>
      <c r="C703" s="114"/>
      <c r="D703" s="114"/>
      <c r="E703" s="114"/>
      <c r="F703" s="114"/>
      <c r="G703" s="114"/>
      <c r="H703" s="114"/>
      <c r="I703" s="114"/>
      <c r="J703" s="114"/>
      <c r="K703" s="114"/>
      <c r="L703" s="114"/>
      <c r="M703" s="114"/>
      <c r="N703" s="114"/>
      <c r="O703" s="114"/>
      <c r="P703" s="114"/>
      <c r="Q703" s="114"/>
      <c r="R703" s="114"/>
      <c r="S703" s="114"/>
      <c r="T703" s="114"/>
      <c r="U703" s="114"/>
      <c r="V703" s="114"/>
      <c r="W703" s="114"/>
      <c r="X703" s="114"/>
      <c r="Y703" s="114"/>
      <c r="Z703" s="114"/>
    </row>
    <row r="704">
      <c r="A704" s="114"/>
      <c r="B704" s="114"/>
      <c r="C704" s="114"/>
      <c r="D704" s="114"/>
      <c r="E704" s="114"/>
      <c r="F704" s="114"/>
      <c r="G704" s="114"/>
      <c r="H704" s="114"/>
      <c r="I704" s="114"/>
      <c r="J704" s="114"/>
      <c r="K704" s="114"/>
      <c r="L704" s="114"/>
      <c r="M704" s="114"/>
      <c r="N704" s="114"/>
      <c r="O704" s="114"/>
      <c r="P704" s="114"/>
      <c r="Q704" s="114"/>
      <c r="R704" s="114"/>
      <c r="S704" s="114"/>
      <c r="T704" s="114"/>
      <c r="U704" s="114"/>
      <c r="V704" s="114"/>
      <c r="W704" s="114"/>
      <c r="X704" s="114"/>
      <c r="Y704" s="114"/>
      <c r="Z704" s="114"/>
    </row>
    <row r="705">
      <c r="A705" s="114"/>
      <c r="B705" s="114"/>
      <c r="C705" s="114"/>
      <c r="D705" s="114"/>
      <c r="E705" s="114"/>
      <c r="F705" s="114"/>
      <c r="G705" s="114"/>
      <c r="H705" s="114"/>
      <c r="I705" s="114"/>
      <c r="J705" s="114"/>
      <c r="K705" s="114"/>
      <c r="L705" s="114"/>
      <c r="M705" s="114"/>
      <c r="N705" s="114"/>
      <c r="O705" s="114"/>
      <c r="P705" s="114"/>
      <c r="Q705" s="114"/>
      <c r="R705" s="114"/>
      <c r="S705" s="114"/>
      <c r="T705" s="114"/>
      <c r="U705" s="114"/>
      <c r="V705" s="114"/>
      <c r="W705" s="114"/>
      <c r="X705" s="114"/>
      <c r="Y705" s="114"/>
      <c r="Z705" s="114"/>
    </row>
    <row r="706">
      <c r="A706" s="114"/>
      <c r="B706" s="114"/>
      <c r="C706" s="114"/>
      <c r="D706" s="114"/>
      <c r="E706" s="114"/>
      <c r="F706" s="114"/>
      <c r="G706" s="114"/>
      <c r="H706" s="114"/>
      <c r="I706" s="114"/>
      <c r="J706" s="114"/>
      <c r="K706" s="114"/>
      <c r="L706" s="114"/>
      <c r="M706" s="114"/>
      <c r="N706" s="114"/>
      <c r="O706" s="114"/>
      <c r="P706" s="114"/>
      <c r="Q706" s="114"/>
      <c r="R706" s="114"/>
      <c r="S706" s="114"/>
      <c r="T706" s="114"/>
      <c r="U706" s="114"/>
      <c r="V706" s="114"/>
      <c r="W706" s="114"/>
      <c r="X706" s="114"/>
      <c r="Y706" s="114"/>
      <c r="Z706" s="114"/>
    </row>
    <row r="707">
      <c r="A707" s="114"/>
      <c r="B707" s="114"/>
      <c r="C707" s="114"/>
      <c r="D707" s="114"/>
      <c r="E707" s="114"/>
      <c r="F707" s="114"/>
      <c r="G707" s="114"/>
      <c r="H707" s="114"/>
      <c r="I707" s="114"/>
      <c r="J707" s="114"/>
      <c r="K707" s="114"/>
      <c r="L707" s="114"/>
      <c r="M707" s="114"/>
      <c r="N707" s="114"/>
      <c r="O707" s="114"/>
      <c r="P707" s="114"/>
      <c r="Q707" s="114"/>
      <c r="R707" s="114"/>
      <c r="S707" s="114"/>
      <c r="T707" s="114"/>
      <c r="U707" s="114"/>
      <c r="V707" s="114"/>
      <c r="W707" s="114"/>
      <c r="X707" s="114"/>
      <c r="Y707" s="114"/>
      <c r="Z707" s="114"/>
    </row>
    <row r="708">
      <c r="A708" s="114"/>
      <c r="B708" s="114"/>
      <c r="C708" s="114"/>
      <c r="D708" s="114"/>
      <c r="E708" s="114"/>
      <c r="F708" s="114"/>
      <c r="G708" s="114"/>
      <c r="H708" s="114"/>
      <c r="I708" s="114"/>
      <c r="J708" s="114"/>
      <c r="K708" s="114"/>
      <c r="L708" s="114"/>
      <c r="M708" s="114"/>
      <c r="N708" s="114"/>
      <c r="O708" s="114"/>
      <c r="P708" s="114"/>
      <c r="Q708" s="114"/>
      <c r="R708" s="114"/>
      <c r="S708" s="114"/>
      <c r="T708" s="114"/>
      <c r="U708" s="114"/>
      <c r="V708" s="114"/>
      <c r="W708" s="114"/>
      <c r="X708" s="114"/>
      <c r="Y708" s="114"/>
      <c r="Z708" s="114"/>
    </row>
    <row r="709">
      <c r="A709" s="114"/>
      <c r="B709" s="114"/>
      <c r="C709" s="114"/>
      <c r="D709" s="114"/>
      <c r="E709" s="114"/>
      <c r="F709" s="114"/>
      <c r="G709" s="114"/>
      <c r="H709" s="114"/>
      <c r="I709" s="114"/>
      <c r="J709" s="114"/>
      <c r="K709" s="114"/>
      <c r="L709" s="114"/>
      <c r="M709" s="114"/>
      <c r="N709" s="114"/>
      <c r="O709" s="114"/>
      <c r="P709" s="114"/>
      <c r="Q709" s="114"/>
      <c r="R709" s="114"/>
      <c r="S709" s="114"/>
      <c r="T709" s="114"/>
      <c r="U709" s="114"/>
      <c r="V709" s="114"/>
      <c r="W709" s="114"/>
      <c r="X709" s="114"/>
      <c r="Y709" s="114"/>
      <c r="Z709" s="114"/>
    </row>
    <row r="710">
      <c r="A710" s="114"/>
      <c r="B710" s="114"/>
      <c r="C710" s="114"/>
      <c r="D710" s="114"/>
      <c r="E710" s="114"/>
      <c r="F710" s="114"/>
      <c r="G710" s="114"/>
      <c r="H710" s="114"/>
      <c r="I710" s="114"/>
      <c r="J710" s="114"/>
      <c r="K710" s="114"/>
      <c r="L710" s="114"/>
      <c r="M710" s="114"/>
      <c r="N710" s="114"/>
      <c r="O710" s="114"/>
      <c r="P710" s="114"/>
      <c r="Q710" s="114"/>
      <c r="R710" s="114"/>
      <c r="S710" s="114"/>
      <c r="T710" s="114"/>
      <c r="U710" s="114"/>
      <c r="V710" s="114"/>
      <c r="W710" s="114"/>
      <c r="X710" s="114"/>
      <c r="Y710" s="114"/>
      <c r="Z710" s="114"/>
    </row>
    <row r="711">
      <c r="A711" s="114"/>
      <c r="B711" s="114"/>
      <c r="C711" s="114"/>
      <c r="D711" s="114"/>
      <c r="E711" s="114"/>
      <c r="F711" s="114"/>
      <c r="G711" s="114"/>
      <c r="H711" s="114"/>
      <c r="I711" s="114"/>
      <c r="J711" s="114"/>
      <c r="K711" s="114"/>
      <c r="L711" s="114"/>
      <c r="M711" s="114"/>
      <c r="N711" s="114"/>
      <c r="O711" s="114"/>
      <c r="P711" s="114"/>
      <c r="Q711" s="114"/>
      <c r="R711" s="114"/>
      <c r="S711" s="114"/>
      <c r="T711" s="114"/>
      <c r="U711" s="114"/>
      <c r="V711" s="114"/>
      <c r="W711" s="114"/>
      <c r="X711" s="114"/>
      <c r="Y711" s="114"/>
      <c r="Z711" s="114"/>
    </row>
    <row r="712">
      <c r="A712" s="114"/>
      <c r="B712" s="114"/>
      <c r="C712" s="114"/>
      <c r="D712" s="114"/>
      <c r="E712" s="114"/>
      <c r="F712" s="114"/>
      <c r="G712" s="114"/>
      <c r="H712" s="114"/>
      <c r="I712" s="114"/>
      <c r="J712" s="114"/>
      <c r="K712" s="114"/>
      <c r="L712" s="114"/>
      <c r="M712" s="114"/>
      <c r="N712" s="114"/>
      <c r="O712" s="114"/>
      <c r="P712" s="114"/>
      <c r="Q712" s="114"/>
      <c r="R712" s="114"/>
      <c r="S712" s="114"/>
      <c r="T712" s="114"/>
      <c r="U712" s="114"/>
      <c r="V712" s="114"/>
      <c r="W712" s="114"/>
      <c r="X712" s="114"/>
      <c r="Y712" s="114"/>
      <c r="Z712" s="114"/>
    </row>
    <row r="713">
      <c r="A713" s="114"/>
      <c r="B713" s="114"/>
      <c r="C713" s="114"/>
      <c r="D713" s="114"/>
      <c r="E713" s="114"/>
      <c r="F713" s="114"/>
      <c r="G713" s="114"/>
      <c r="H713" s="114"/>
      <c r="I713" s="114"/>
      <c r="J713" s="114"/>
      <c r="K713" s="114"/>
      <c r="L713" s="114"/>
      <c r="M713" s="114"/>
      <c r="N713" s="114"/>
      <c r="O713" s="114"/>
      <c r="P713" s="114"/>
      <c r="Q713" s="114"/>
      <c r="R713" s="114"/>
      <c r="S713" s="114"/>
      <c r="T713" s="114"/>
      <c r="U713" s="114"/>
      <c r="V713" s="114"/>
      <c r="W713" s="114"/>
      <c r="X713" s="114"/>
      <c r="Y713" s="114"/>
      <c r="Z713" s="114"/>
    </row>
    <row r="714">
      <c r="A714" s="114"/>
      <c r="B714" s="114"/>
      <c r="C714" s="114"/>
      <c r="D714" s="114"/>
      <c r="E714" s="114"/>
      <c r="F714" s="114"/>
      <c r="G714" s="114"/>
      <c r="H714" s="114"/>
      <c r="I714" s="114"/>
      <c r="J714" s="114"/>
      <c r="K714" s="114"/>
      <c r="L714" s="114"/>
      <c r="M714" s="114"/>
      <c r="N714" s="114"/>
      <c r="O714" s="114"/>
      <c r="P714" s="114"/>
      <c r="Q714" s="114"/>
      <c r="R714" s="114"/>
      <c r="S714" s="114"/>
      <c r="T714" s="114"/>
      <c r="U714" s="114"/>
      <c r="V714" s="114"/>
      <c r="W714" s="114"/>
      <c r="X714" s="114"/>
      <c r="Y714" s="114"/>
      <c r="Z714" s="114"/>
    </row>
    <row r="715">
      <c r="A715" s="114"/>
      <c r="B715" s="114"/>
      <c r="C715" s="114"/>
      <c r="D715" s="114"/>
      <c r="E715" s="114"/>
      <c r="F715" s="114"/>
      <c r="G715" s="114"/>
      <c r="H715" s="114"/>
      <c r="I715" s="114"/>
      <c r="J715" s="114"/>
      <c r="K715" s="114"/>
      <c r="L715" s="114"/>
      <c r="M715" s="114"/>
      <c r="N715" s="114"/>
      <c r="O715" s="114"/>
      <c r="P715" s="114"/>
      <c r="Q715" s="114"/>
      <c r="R715" s="114"/>
      <c r="S715" s="114"/>
      <c r="T715" s="114"/>
      <c r="U715" s="114"/>
      <c r="V715" s="114"/>
      <c r="W715" s="114"/>
      <c r="X715" s="114"/>
      <c r="Y715" s="114"/>
      <c r="Z715" s="114"/>
    </row>
    <row r="716">
      <c r="A716" s="114"/>
      <c r="B716" s="114"/>
      <c r="C716" s="114"/>
      <c r="D716" s="114"/>
      <c r="E716" s="114"/>
      <c r="F716" s="114"/>
      <c r="G716" s="114"/>
      <c r="H716" s="114"/>
      <c r="I716" s="114"/>
      <c r="J716" s="114"/>
      <c r="K716" s="114"/>
      <c r="L716" s="114"/>
      <c r="M716" s="114"/>
      <c r="N716" s="114"/>
      <c r="O716" s="114"/>
      <c r="P716" s="114"/>
      <c r="Q716" s="114"/>
      <c r="R716" s="114"/>
      <c r="S716" s="114"/>
      <c r="T716" s="114"/>
      <c r="U716" s="114"/>
      <c r="V716" s="114"/>
      <c r="W716" s="114"/>
      <c r="X716" s="114"/>
      <c r="Y716" s="114"/>
      <c r="Z716" s="114"/>
    </row>
    <row r="717">
      <c r="A717" s="114"/>
      <c r="B717" s="114"/>
      <c r="C717" s="114"/>
      <c r="D717" s="114"/>
      <c r="E717" s="114"/>
      <c r="F717" s="114"/>
      <c r="G717" s="114"/>
      <c r="H717" s="114"/>
      <c r="I717" s="114"/>
      <c r="J717" s="114"/>
      <c r="K717" s="114"/>
      <c r="L717" s="114"/>
      <c r="M717" s="114"/>
      <c r="N717" s="114"/>
      <c r="O717" s="114"/>
      <c r="P717" s="114"/>
      <c r="Q717" s="114"/>
      <c r="R717" s="114"/>
      <c r="S717" s="114"/>
      <c r="T717" s="114"/>
      <c r="U717" s="114"/>
      <c r="V717" s="114"/>
      <c r="W717" s="114"/>
      <c r="X717" s="114"/>
      <c r="Y717" s="114"/>
      <c r="Z717" s="114"/>
    </row>
    <row r="718">
      <c r="A718" s="114"/>
      <c r="B718" s="114"/>
      <c r="C718" s="114"/>
      <c r="D718" s="114"/>
      <c r="E718" s="114"/>
      <c r="F718" s="114"/>
      <c r="G718" s="114"/>
      <c r="H718" s="114"/>
      <c r="I718" s="114"/>
      <c r="J718" s="114"/>
      <c r="K718" s="114"/>
      <c r="L718" s="114"/>
      <c r="M718" s="114"/>
      <c r="N718" s="114"/>
      <c r="O718" s="114"/>
      <c r="P718" s="114"/>
      <c r="Q718" s="114"/>
      <c r="R718" s="114"/>
      <c r="S718" s="114"/>
      <c r="T718" s="114"/>
      <c r="U718" s="114"/>
      <c r="V718" s="114"/>
      <c r="W718" s="114"/>
      <c r="X718" s="114"/>
      <c r="Y718" s="114"/>
      <c r="Z718" s="114"/>
    </row>
    <row r="719">
      <c r="A719" s="114"/>
      <c r="B719" s="114"/>
      <c r="C719" s="114"/>
      <c r="D719" s="114"/>
      <c r="E719" s="114"/>
      <c r="F719" s="114"/>
      <c r="G719" s="114"/>
      <c r="H719" s="114"/>
      <c r="I719" s="114"/>
      <c r="J719" s="114"/>
      <c r="K719" s="114"/>
      <c r="L719" s="114"/>
      <c r="M719" s="114"/>
      <c r="N719" s="114"/>
      <c r="O719" s="114"/>
      <c r="P719" s="114"/>
      <c r="Q719" s="114"/>
      <c r="R719" s="114"/>
      <c r="S719" s="114"/>
      <c r="T719" s="114"/>
      <c r="U719" s="114"/>
      <c r="V719" s="114"/>
      <c r="W719" s="114"/>
      <c r="X719" s="114"/>
      <c r="Y719" s="114"/>
      <c r="Z719" s="114"/>
    </row>
    <row r="720">
      <c r="A720" s="114"/>
      <c r="B720" s="114"/>
      <c r="C720" s="114"/>
      <c r="D720" s="114"/>
      <c r="E720" s="114"/>
      <c r="F720" s="114"/>
      <c r="G720" s="114"/>
      <c r="H720" s="114"/>
      <c r="I720" s="114"/>
      <c r="J720" s="114"/>
      <c r="K720" s="114"/>
      <c r="L720" s="114"/>
      <c r="M720" s="114"/>
      <c r="N720" s="114"/>
      <c r="O720" s="114"/>
      <c r="P720" s="114"/>
      <c r="Q720" s="114"/>
      <c r="R720" s="114"/>
      <c r="S720" s="114"/>
      <c r="T720" s="114"/>
      <c r="U720" s="114"/>
      <c r="V720" s="114"/>
      <c r="W720" s="114"/>
      <c r="X720" s="114"/>
      <c r="Y720" s="114"/>
      <c r="Z720" s="114"/>
    </row>
    <row r="721">
      <c r="A721" s="114"/>
      <c r="B721" s="114"/>
      <c r="C721" s="114"/>
      <c r="D721" s="114"/>
      <c r="E721" s="114"/>
      <c r="F721" s="114"/>
      <c r="G721" s="114"/>
      <c r="H721" s="114"/>
      <c r="I721" s="114"/>
      <c r="J721" s="114"/>
      <c r="K721" s="114"/>
      <c r="L721" s="114"/>
      <c r="M721" s="114"/>
      <c r="N721" s="114"/>
      <c r="O721" s="114"/>
      <c r="P721" s="114"/>
      <c r="Q721" s="114"/>
      <c r="R721" s="114"/>
      <c r="S721" s="114"/>
      <c r="T721" s="114"/>
      <c r="U721" s="114"/>
      <c r="V721" s="114"/>
      <c r="W721" s="114"/>
      <c r="X721" s="114"/>
      <c r="Y721" s="114"/>
      <c r="Z721" s="114"/>
    </row>
    <row r="722">
      <c r="A722" s="114"/>
      <c r="B722" s="114"/>
      <c r="C722" s="114"/>
      <c r="D722" s="114"/>
      <c r="E722" s="114"/>
      <c r="F722" s="114"/>
      <c r="G722" s="114"/>
      <c r="H722" s="114"/>
      <c r="I722" s="114"/>
      <c r="J722" s="114"/>
      <c r="K722" s="114"/>
      <c r="L722" s="114"/>
      <c r="M722" s="114"/>
      <c r="N722" s="114"/>
      <c r="O722" s="114"/>
      <c r="P722" s="114"/>
      <c r="Q722" s="114"/>
      <c r="R722" s="114"/>
      <c r="S722" s="114"/>
      <c r="T722" s="114"/>
      <c r="U722" s="114"/>
      <c r="V722" s="114"/>
      <c r="W722" s="114"/>
      <c r="X722" s="114"/>
      <c r="Y722" s="114"/>
      <c r="Z722" s="114"/>
    </row>
    <row r="723">
      <c r="A723" s="114"/>
      <c r="B723" s="114"/>
      <c r="C723" s="114"/>
      <c r="D723" s="114"/>
      <c r="E723" s="114"/>
      <c r="F723" s="114"/>
      <c r="G723" s="114"/>
      <c r="H723" s="114"/>
      <c r="I723" s="114"/>
      <c r="J723" s="114"/>
      <c r="K723" s="114"/>
      <c r="L723" s="114"/>
      <c r="M723" s="114"/>
      <c r="N723" s="114"/>
      <c r="O723" s="114"/>
      <c r="P723" s="114"/>
      <c r="Q723" s="114"/>
      <c r="R723" s="114"/>
      <c r="S723" s="114"/>
      <c r="T723" s="114"/>
      <c r="U723" s="114"/>
      <c r="V723" s="114"/>
      <c r="W723" s="114"/>
      <c r="X723" s="114"/>
      <c r="Y723" s="114"/>
      <c r="Z723" s="114"/>
    </row>
    <row r="724">
      <c r="A724" s="114"/>
      <c r="B724" s="114"/>
      <c r="C724" s="114"/>
      <c r="D724" s="114"/>
      <c r="E724" s="114"/>
      <c r="F724" s="114"/>
      <c r="G724" s="114"/>
      <c r="H724" s="114"/>
      <c r="I724" s="114"/>
      <c r="J724" s="114"/>
      <c r="K724" s="114"/>
      <c r="L724" s="114"/>
      <c r="M724" s="114"/>
      <c r="N724" s="114"/>
      <c r="O724" s="114"/>
      <c r="P724" s="114"/>
      <c r="Q724" s="114"/>
      <c r="R724" s="114"/>
      <c r="S724" s="114"/>
      <c r="T724" s="114"/>
      <c r="U724" s="114"/>
      <c r="V724" s="114"/>
      <c r="W724" s="114"/>
      <c r="X724" s="114"/>
      <c r="Y724" s="114"/>
      <c r="Z724" s="114"/>
    </row>
    <row r="725">
      <c r="A725" s="114"/>
      <c r="B725" s="114"/>
      <c r="C725" s="114"/>
      <c r="D725" s="114"/>
      <c r="E725" s="114"/>
      <c r="F725" s="114"/>
      <c r="G725" s="114"/>
      <c r="H725" s="114"/>
      <c r="I725" s="114"/>
      <c r="J725" s="114"/>
      <c r="K725" s="114"/>
      <c r="L725" s="114"/>
      <c r="M725" s="114"/>
      <c r="N725" s="114"/>
      <c r="O725" s="114"/>
      <c r="P725" s="114"/>
      <c r="Q725" s="114"/>
      <c r="R725" s="114"/>
      <c r="S725" s="114"/>
      <c r="T725" s="114"/>
      <c r="U725" s="114"/>
      <c r="V725" s="114"/>
      <c r="W725" s="114"/>
      <c r="X725" s="114"/>
      <c r="Y725" s="114"/>
      <c r="Z725" s="114"/>
    </row>
    <row r="726">
      <c r="A726" s="114"/>
      <c r="B726" s="114"/>
      <c r="C726" s="114"/>
      <c r="D726" s="114"/>
      <c r="E726" s="114"/>
      <c r="F726" s="114"/>
      <c r="G726" s="114"/>
      <c r="H726" s="114"/>
      <c r="I726" s="114"/>
      <c r="J726" s="114"/>
      <c r="K726" s="114"/>
      <c r="L726" s="114"/>
      <c r="M726" s="114"/>
      <c r="N726" s="114"/>
      <c r="O726" s="114"/>
      <c r="P726" s="114"/>
      <c r="Q726" s="114"/>
      <c r="R726" s="114"/>
      <c r="S726" s="114"/>
      <c r="T726" s="114"/>
      <c r="U726" s="114"/>
      <c r="V726" s="114"/>
      <c r="W726" s="114"/>
      <c r="X726" s="114"/>
      <c r="Y726" s="114"/>
      <c r="Z726" s="114"/>
    </row>
    <row r="727">
      <c r="A727" s="114"/>
      <c r="B727" s="114"/>
      <c r="C727" s="114"/>
      <c r="D727" s="114"/>
      <c r="E727" s="114"/>
      <c r="F727" s="114"/>
      <c r="G727" s="114"/>
      <c r="H727" s="114"/>
      <c r="I727" s="114"/>
      <c r="J727" s="114"/>
      <c r="K727" s="114"/>
      <c r="L727" s="114"/>
      <c r="M727" s="114"/>
      <c r="N727" s="114"/>
      <c r="O727" s="114"/>
      <c r="P727" s="114"/>
      <c r="Q727" s="114"/>
      <c r="R727" s="114"/>
      <c r="S727" s="114"/>
      <c r="T727" s="114"/>
      <c r="U727" s="114"/>
      <c r="V727" s="114"/>
      <c r="W727" s="114"/>
      <c r="X727" s="114"/>
      <c r="Y727" s="114"/>
      <c r="Z727" s="114"/>
    </row>
    <row r="728">
      <c r="A728" s="114"/>
      <c r="B728" s="114"/>
      <c r="C728" s="114"/>
      <c r="D728" s="114"/>
      <c r="E728" s="114"/>
      <c r="F728" s="114"/>
      <c r="G728" s="114"/>
      <c r="H728" s="114"/>
      <c r="I728" s="114"/>
      <c r="J728" s="114"/>
      <c r="K728" s="114"/>
      <c r="L728" s="114"/>
      <c r="M728" s="114"/>
      <c r="N728" s="114"/>
      <c r="O728" s="114"/>
      <c r="P728" s="114"/>
      <c r="Q728" s="114"/>
      <c r="R728" s="114"/>
      <c r="S728" s="114"/>
      <c r="T728" s="114"/>
      <c r="U728" s="114"/>
      <c r="V728" s="114"/>
      <c r="W728" s="114"/>
      <c r="X728" s="114"/>
      <c r="Y728" s="114"/>
      <c r="Z728" s="114"/>
    </row>
    <row r="729">
      <c r="A729" s="114"/>
      <c r="B729" s="114"/>
      <c r="C729" s="114"/>
      <c r="D729" s="114"/>
      <c r="E729" s="114"/>
      <c r="F729" s="114"/>
      <c r="G729" s="114"/>
      <c r="H729" s="114"/>
      <c r="I729" s="114"/>
      <c r="J729" s="114"/>
      <c r="K729" s="114"/>
      <c r="L729" s="114"/>
      <c r="M729" s="114"/>
      <c r="N729" s="114"/>
      <c r="O729" s="114"/>
      <c r="P729" s="114"/>
      <c r="Q729" s="114"/>
      <c r="R729" s="114"/>
      <c r="S729" s="114"/>
      <c r="T729" s="114"/>
      <c r="U729" s="114"/>
      <c r="V729" s="114"/>
      <c r="W729" s="114"/>
      <c r="X729" s="114"/>
      <c r="Y729" s="114"/>
      <c r="Z729" s="114"/>
    </row>
    <row r="730">
      <c r="A730" s="114"/>
      <c r="B730" s="114"/>
      <c r="C730" s="114"/>
      <c r="D730" s="114"/>
      <c r="E730" s="114"/>
      <c r="F730" s="114"/>
      <c r="G730" s="114"/>
      <c r="H730" s="114"/>
      <c r="I730" s="114"/>
      <c r="J730" s="114"/>
      <c r="K730" s="114"/>
      <c r="L730" s="114"/>
      <c r="M730" s="114"/>
      <c r="N730" s="114"/>
      <c r="O730" s="114"/>
      <c r="P730" s="114"/>
      <c r="Q730" s="114"/>
      <c r="R730" s="114"/>
      <c r="S730" s="114"/>
      <c r="T730" s="114"/>
      <c r="U730" s="114"/>
      <c r="V730" s="114"/>
      <c r="W730" s="114"/>
      <c r="X730" s="114"/>
      <c r="Y730" s="114"/>
      <c r="Z730" s="114"/>
    </row>
    <row r="731">
      <c r="A731" s="114"/>
      <c r="B731" s="114"/>
      <c r="C731" s="114"/>
      <c r="D731" s="114"/>
      <c r="E731" s="114"/>
      <c r="F731" s="114"/>
      <c r="G731" s="114"/>
      <c r="H731" s="114"/>
      <c r="I731" s="114"/>
      <c r="J731" s="114"/>
      <c r="K731" s="114"/>
      <c r="L731" s="114"/>
      <c r="M731" s="114"/>
      <c r="N731" s="114"/>
      <c r="O731" s="114"/>
      <c r="P731" s="114"/>
      <c r="Q731" s="114"/>
      <c r="R731" s="114"/>
      <c r="S731" s="114"/>
      <c r="T731" s="114"/>
      <c r="U731" s="114"/>
      <c r="V731" s="114"/>
      <c r="W731" s="114"/>
      <c r="X731" s="114"/>
      <c r="Y731" s="114"/>
      <c r="Z731" s="114"/>
    </row>
    <row r="732">
      <c r="A732" s="114"/>
      <c r="B732" s="114"/>
      <c r="C732" s="114"/>
      <c r="D732" s="114"/>
      <c r="E732" s="114"/>
      <c r="F732" s="114"/>
      <c r="G732" s="114"/>
      <c r="H732" s="114"/>
      <c r="I732" s="114"/>
      <c r="J732" s="114"/>
      <c r="K732" s="114"/>
      <c r="L732" s="114"/>
      <c r="M732" s="114"/>
      <c r="N732" s="114"/>
      <c r="O732" s="114"/>
      <c r="P732" s="114"/>
      <c r="Q732" s="114"/>
      <c r="R732" s="114"/>
      <c r="S732" s="114"/>
      <c r="T732" s="114"/>
      <c r="U732" s="114"/>
      <c r="V732" s="114"/>
      <c r="W732" s="114"/>
      <c r="X732" s="114"/>
      <c r="Y732" s="114"/>
      <c r="Z732" s="114"/>
    </row>
    <row r="733">
      <c r="A733" s="114"/>
      <c r="B733" s="114"/>
      <c r="C733" s="114"/>
      <c r="D733" s="114"/>
      <c r="E733" s="114"/>
      <c r="F733" s="114"/>
      <c r="G733" s="114"/>
      <c r="H733" s="114"/>
      <c r="I733" s="114"/>
      <c r="J733" s="114"/>
      <c r="K733" s="114"/>
      <c r="L733" s="114"/>
      <c r="M733" s="114"/>
      <c r="N733" s="114"/>
      <c r="O733" s="114"/>
      <c r="P733" s="114"/>
      <c r="Q733" s="114"/>
      <c r="R733" s="114"/>
      <c r="S733" s="114"/>
      <c r="T733" s="114"/>
      <c r="U733" s="114"/>
      <c r="V733" s="114"/>
      <c r="W733" s="114"/>
      <c r="X733" s="114"/>
      <c r="Y733" s="114"/>
      <c r="Z733" s="114"/>
    </row>
    <row r="734">
      <c r="A734" s="114"/>
      <c r="B734" s="114"/>
      <c r="C734" s="114"/>
      <c r="D734" s="114"/>
      <c r="E734" s="114"/>
      <c r="F734" s="114"/>
      <c r="G734" s="114"/>
      <c r="H734" s="114"/>
      <c r="I734" s="114"/>
      <c r="J734" s="114"/>
      <c r="K734" s="114"/>
      <c r="L734" s="114"/>
      <c r="M734" s="114"/>
      <c r="N734" s="114"/>
      <c r="O734" s="114"/>
      <c r="P734" s="114"/>
      <c r="Q734" s="114"/>
      <c r="R734" s="114"/>
      <c r="S734" s="114"/>
      <c r="T734" s="114"/>
      <c r="U734" s="114"/>
      <c r="V734" s="114"/>
      <c r="W734" s="114"/>
      <c r="X734" s="114"/>
      <c r="Y734" s="114"/>
      <c r="Z734" s="114"/>
    </row>
    <row r="735">
      <c r="A735" s="114"/>
      <c r="B735" s="114"/>
      <c r="C735" s="114"/>
      <c r="D735" s="114"/>
      <c r="E735" s="114"/>
      <c r="F735" s="114"/>
      <c r="G735" s="114"/>
      <c r="H735" s="114"/>
      <c r="I735" s="114"/>
      <c r="J735" s="114"/>
      <c r="K735" s="114"/>
      <c r="L735" s="114"/>
      <c r="M735" s="114"/>
      <c r="N735" s="114"/>
      <c r="O735" s="114"/>
      <c r="P735" s="114"/>
      <c r="Q735" s="114"/>
      <c r="R735" s="114"/>
      <c r="S735" s="114"/>
      <c r="T735" s="114"/>
      <c r="U735" s="114"/>
      <c r="V735" s="114"/>
      <c r="W735" s="114"/>
      <c r="X735" s="114"/>
      <c r="Y735" s="114"/>
      <c r="Z735" s="114"/>
    </row>
    <row r="736">
      <c r="A736" s="114"/>
      <c r="B736" s="114"/>
      <c r="C736" s="114"/>
      <c r="D736" s="114"/>
      <c r="E736" s="114"/>
      <c r="F736" s="114"/>
      <c r="G736" s="114"/>
      <c r="H736" s="114"/>
      <c r="I736" s="114"/>
      <c r="J736" s="114"/>
      <c r="K736" s="114"/>
      <c r="L736" s="114"/>
      <c r="M736" s="114"/>
      <c r="N736" s="114"/>
      <c r="O736" s="114"/>
      <c r="P736" s="114"/>
      <c r="Q736" s="114"/>
      <c r="R736" s="114"/>
      <c r="S736" s="114"/>
      <c r="T736" s="114"/>
      <c r="U736" s="114"/>
      <c r="V736" s="114"/>
      <c r="W736" s="114"/>
      <c r="X736" s="114"/>
      <c r="Y736" s="114"/>
      <c r="Z736" s="114"/>
    </row>
    <row r="737">
      <c r="A737" s="114"/>
      <c r="B737" s="114"/>
      <c r="C737" s="114"/>
      <c r="D737" s="114"/>
      <c r="E737" s="114"/>
      <c r="F737" s="114"/>
      <c r="G737" s="114"/>
      <c r="H737" s="114"/>
      <c r="I737" s="114"/>
      <c r="J737" s="114"/>
      <c r="K737" s="114"/>
      <c r="L737" s="114"/>
      <c r="M737" s="114"/>
      <c r="N737" s="114"/>
      <c r="O737" s="114"/>
      <c r="P737" s="114"/>
      <c r="Q737" s="114"/>
      <c r="R737" s="114"/>
      <c r="S737" s="114"/>
      <c r="T737" s="114"/>
      <c r="U737" s="114"/>
      <c r="V737" s="114"/>
      <c r="W737" s="114"/>
      <c r="X737" s="114"/>
      <c r="Y737" s="114"/>
      <c r="Z737" s="114"/>
    </row>
    <row r="738">
      <c r="A738" s="114"/>
      <c r="B738" s="114"/>
      <c r="C738" s="114"/>
      <c r="D738" s="114"/>
      <c r="E738" s="114"/>
      <c r="F738" s="114"/>
      <c r="G738" s="114"/>
      <c r="H738" s="114"/>
      <c r="I738" s="114"/>
      <c r="J738" s="114"/>
      <c r="K738" s="114"/>
      <c r="L738" s="114"/>
      <c r="M738" s="114"/>
      <c r="N738" s="114"/>
      <c r="O738" s="114"/>
      <c r="P738" s="114"/>
      <c r="Q738" s="114"/>
      <c r="R738" s="114"/>
      <c r="S738" s="114"/>
      <c r="T738" s="114"/>
      <c r="U738" s="114"/>
      <c r="V738" s="114"/>
      <c r="W738" s="114"/>
      <c r="X738" s="114"/>
      <c r="Y738" s="114"/>
      <c r="Z738" s="114"/>
    </row>
    <row r="739">
      <c r="A739" s="114"/>
      <c r="B739" s="114"/>
      <c r="C739" s="114"/>
      <c r="D739" s="114"/>
      <c r="E739" s="114"/>
      <c r="F739" s="114"/>
      <c r="G739" s="114"/>
      <c r="H739" s="114"/>
      <c r="I739" s="114"/>
      <c r="J739" s="114"/>
      <c r="K739" s="114"/>
      <c r="L739" s="114"/>
      <c r="M739" s="114"/>
      <c r="N739" s="114"/>
      <c r="O739" s="114"/>
      <c r="P739" s="114"/>
      <c r="Q739" s="114"/>
      <c r="R739" s="114"/>
      <c r="S739" s="114"/>
      <c r="T739" s="114"/>
      <c r="U739" s="114"/>
      <c r="V739" s="114"/>
      <c r="W739" s="114"/>
      <c r="X739" s="114"/>
      <c r="Y739" s="114"/>
      <c r="Z739" s="114"/>
    </row>
    <row r="740">
      <c r="A740" s="114"/>
      <c r="B740" s="114"/>
      <c r="C740" s="114"/>
      <c r="D740" s="114"/>
      <c r="E740" s="114"/>
      <c r="F740" s="114"/>
      <c r="G740" s="114"/>
      <c r="H740" s="114"/>
      <c r="I740" s="114"/>
      <c r="J740" s="114"/>
      <c r="K740" s="114"/>
      <c r="L740" s="114"/>
      <c r="M740" s="114"/>
      <c r="N740" s="114"/>
      <c r="O740" s="114"/>
      <c r="P740" s="114"/>
      <c r="Q740" s="114"/>
      <c r="R740" s="114"/>
      <c r="S740" s="114"/>
      <c r="T740" s="114"/>
      <c r="U740" s="114"/>
      <c r="V740" s="114"/>
      <c r="W740" s="114"/>
      <c r="X740" s="114"/>
      <c r="Y740" s="114"/>
      <c r="Z740" s="114"/>
    </row>
    <row r="741">
      <c r="A741" s="114"/>
      <c r="B741" s="114"/>
      <c r="C741" s="114"/>
      <c r="D741" s="114"/>
      <c r="E741" s="114"/>
      <c r="F741" s="114"/>
      <c r="G741" s="114"/>
      <c r="H741" s="114"/>
      <c r="I741" s="114"/>
      <c r="J741" s="114"/>
      <c r="K741" s="114"/>
      <c r="L741" s="114"/>
      <c r="M741" s="114"/>
      <c r="N741" s="114"/>
      <c r="O741" s="114"/>
      <c r="P741" s="114"/>
      <c r="Q741" s="114"/>
      <c r="R741" s="114"/>
      <c r="S741" s="114"/>
      <c r="T741" s="114"/>
      <c r="U741" s="114"/>
      <c r="V741" s="114"/>
      <c r="W741" s="114"/>
      <c r="X741" s="114"/>
      <c r="Y741" s="114"/>
      <c r="Z741" s="114"/>
    </row>
    <row r="742">
      <c r="A742" s="114"/>
      <c r="B742" s="114"/>
      <c r="C742" s="114"/>
      <c r="D742" s="114"/>
      <c r="E742" s="114"/>
      <c r="F742" s="114"/>
      <c r="G742" s="114"/>
      <c r="H742" s="114"/>
      <c r="I742" s="114"/>
      <c r="J742" s="114"/>
      <c r="K742" s="114"/>
      <c r="L742" s="114"/>
      <c r="M742" s="114"/>
      <c r="N742" s="114"/>
      <c r="O742" s="114"/>
      <c r="P742" s="114"/>
      <c r="Q742" s="114"/>
      <c r="R742" s="114"/>
      <c r="S742" s="114"/>
      <c r="T742" s="114"/>
      <c r="U742" s="114"/>
      <c r="V742" s="114"/>
      <c r="W742" s="114"/>
      <c r="X742" s="114"/>
      <c r="Y742" s="114"/>
      <c r="Z742" s="114"/>
    </row>
    <row r="743">
      <c r="A743" s="114"/>
      <c r="B743" s="114"/>
      <c r="C743" s="114"/>
      <c r="D743" s="114"/>
      <c r="E743" s="114"/>
      <c r="F743" s="114"/>
      <c r="G743" s="114"/>
      <c r="H743" s="114"/>
      <c r="I743" s="114"/>
      <c r="J743" s="114"/>
      <c r="K743" s="114"/>
      <c r="L743" s="114"/>
      <c r="M743" s="114"/>
      <c r="N743" s="114"/>
      <c r="O743" s="114"/>
      <c r="P743" s="114"/>
      <c r="Q743" s="114"/>
      <c r="R743" s="114"/>
      <c r="S743" s="114"/>
      <c r="T743" s="114"/>
      <c r="U743" s="114"/>
      <c r="V743" s="114"/>
      <c r="W743" s="114"/>
      <c r="X743" s="114"/>
      <c r="Y743" s="114"/>
      <c r="Z743" s="114"/>
    </row>
    <row r="744">
      <c r="A744" s="114"/>
      <c r="B744" s="114"/>
      <c r="C744" s="114"/>
      <c r="D744" s="114"/>
      <c r="E744" s="114"/>
      <c r="F744" s="114"/>
      <c r="G744" s="114"/>
      <c r="H744" s="114"/>
      <c r="I744" s="114"/>
      <c r="J744" s="114"/>
      <c r="K744" s="114"/>
      <c r="L744" s="114"/>
      <c r="M744" s="114"/>
      <c r="N744" s="114"/>
      <c r="O744" s="114"/>
      <c r="P744" s="114"/>
      <c r="Q744" s="114"/>
      <c r="R744" s="114"/>
      <c r="S744" s="114"/>
      <c r="T744" s="114"/>
      <c r="U744" s="114"/>
      <c r="V744" s="114"/>
      <c r="W744" s="114"/>
      <c r="X744" s="114"/>
      <c r="Y744" s="114"/>
      <c r="Z744" s="114"/>
    </row>
    <row r="745">
      <c r="A745" s="114"/>
      <c r="B745" s="114"/>
      <c r="C745" s="114"/>
      <c r="D745" s="114"/>
      <c r="E745" s="114"/>
      <c r="F745" s="114"/>
      <c r="G745" s="114"/>
      <c r="H745" s="114"/>
      <c r="I745" s="114"/>
      <c r="J745" s="114"/>
      <c r="K745" s="114"/>
      <c r="L745" s="114"/>
      <c r="M745" s="114"/>
      <c r="N745" s="114"/>
      <c r="O745" s="114"/>
      <c r="P745" s="114"/>
      <c r="Q745" s="114"/>
      <c r="R745" s="114"/>
      <c r="S745" s="114"/>
      <c r="T745" s="114"/>
      <c r="U745" s="114"/>
      <c r="V745" s="114"/>
      <c r="W745" s="114"/>
      <c r="X745" s="114"/>
      <c r="Y745" s="114"/>
      <c r="Z745" s="114"/>
    </row>
    <row r="746">
      <c r="A746" s="114"/>
      <c r="B746" s="114"/>
      <c r="C746" s="114"/>
      <c r="D746" s="114"/>
      <c r="E746" s="114"/>
      <c r="F746" s="114"/>
      <c r="G746" s="114"/>
      <c r="H746" s="114"/>
      <c r="I746" s="114"/>
      <c r="J746" s="114"/>
      <c r="K746" s="114"/>
      <c r="L746" s="114"/>
      <c r="M746" s="114"/>
      <c r="N746" s="114"/>
      <c r="O746" s="114"/>
      <c r="P746" s="114"/>
      <c r="Q746" s="114"/>
      <c r="R746" s="114"/>
      <c r="S746" s="114"/>
      <c r="T746" s="114"/>
      <c r="U746" s="114"/>
      <c r="V746" s="114"/>
      <c r="W746" s="114"/>
      <c r="X746" s="114"/>
      <c r="Y746" s="114"/>
      <c r="Z746" s="114"/>
    </row>
    <row r="747">
      <c r="A747" s="114"/>
      <c r="B747" s="114"/>
      <c r="C747" s="114"/>
      <c r="D747" s="114"/>
      <c r="E747" s="114"/>
      <c r="F747" s="114"/>
      <c r="G747" s="114"/>
      <c r="H747" s="114"/>
      <c r="I747" s="114"/>
      <c r="J747" s="114"/>
      <c r="K747" s="114"/>
      <c r="L747" s="114"/>
      <c r="M747" s="114"/>
      <c r="N747" s="114"/>
      <c r="O747" s="114"/>
      <c r="P747" s="114"/>
      <c r="Q747" s="114"/>
      <c r="R747" s="114"/>
      <c r="S747" s="114"/>
      <c r="T747" s="114"/>
      <c r="U747" s="114"/>
      <c r="V747" s="114"/>
      <c r="W747" s="114"/>
      <c r="X747" s="114"/>
      <c r="Y747" s="114"/>
      <c r="Z747" s="114"/>
    </row>
    <row r="748">
      <c r="A748" s="114"/>
      <c r="B748" s="114"/>
      <c r="C748" s="114"/>
      <c r="D748" s="114"/>
      <c r="E748" s="114"/>
      <c r="F748" s="114"/>
      <c r="G748" s="114"/>
      <c r="H748" s="114"/>
      <c r="I748" s="114"/>
      <c r="J748" s="114"/>
      <c r="K748" s="114"/>
      <c r="L748" s="114"/>
      <c r="M748" s="114"/>
      <c r="N748" s="114"/>
      <c r="O748" s="114"/>
      <c r="P748" s="114"/>
      <c r="Q748" s="114"/>
      <c r="R748" s="114"/>
      <c r="S748" s="114"/>
      <c r="T748" s="114"/>
      <c r="U748" s="114"/>
      <c r="V748" s="114"/>
      <c r="W748" s="114"/>
      <c r="X748" s="114"/>
      <c r="Y748" s="114"/>
      <c r="Z748" s="114"/>
    </row>
    <row r="749">
      <c r="A749" s="114"/>
      <c r="B749" s="114"/>
      <c r="C749" s="114"/>
      <c r="D749" s="114"/>
      <c r="E749" s="114"/>
      <c r="F749" s="114"/>
      <c r="G749" s="114"/>
      <c r="H749" s="114"/>
      <c r="I749" s="114"/>
      <c r="J749" s="114"/>
      <c r="K749" s="114"/>
      <c r="L749" s="114"/>
      <c r="M749" s="114"/>
      <c r="N749" s="114"/>
      <c r="O749" s="114"/>
      <c r="P749" s="114"/>
      <c r="Q749" s="114"/>
      <c r="R749" s="114"/>
      <c r="S749" s="114"/>
      <c r="T749" s="114"/>
      <c r="U749" s="114"/>
      <c r="V749" s="114"/>
      <c r="W749" s="114"/>
      <c r="X749" s="114"/>
      <c r="Y749" s="114"/>
      <c r="Z749" s="114"/>
    </row>
    <row r="750">
      <c r="A750" s="114"/>
      <c r="B750" s="114"/>
      <c r="C750" s="114"/>
      <c r="D750" s="114"/>
      <c r="E750" s="114"/>
      <c r="F750" s="114"/>
      <c r="G750" s="114"/>
      <c r="H750" s="114"/>
      <c r="I750" s="114"/>
      <c r="J750" s="114"/>
      <c r="K750" s="114"/>
      <c r="L750" s="114"/>
      <c r="M750" s="114"/>
      <c r="N750" s="114"/>
      <c r="O750" s="114"/>
      <c r="P750" s="114"/>
      <c r="Q750" s="114"/>
      <c r="R750" s="114"/>
      <c r="S750" s="114"/>
      <c r="T750" s="114"/>
      <c r="U750" s="114"/>
      <c r="V750" s="114"/>
      <c r="W750" s="114"/>
      <c r="X750" s="114"/>
      <c r="Y750" s="114"/>
      <c r="Z750" s="114"/>
    </row>
    <row r="751">
      <c r="A751" s="114"/>
      <c r="B751" s="114"/>
      <c r="C751" s="114"/>
      <c r="D751" s="114"/>
      <c r="E751" s="114"/>
      <c r="F751" s="114"/>
      <c r="G751" s="114"/>
      <c r="H751" s="114"/>
      <c r="I751" s="114"/>
      <c r="J751" s="114"/>
      <c r="K751" s="114"/>
      <c r="L751" s="114"/>
      <c r="M751" s="114"/>
      <c r="N751" s="114"/>
      <c r="O751" s="114"/>
      <c r="P751" s="114"/>
      <c r="Q751" s="114"/>
      <c r="R751" s="114"/>
      <c r="S751" s="114"/>
      <c r="T751" s="114"/>
      <c r="U751" s="114"/>
      <c r="V751" s="114"/>
      <c r="W751" s="114"/>
      <c r="X751" s="114"/>
      <c r="Y751" s="114"/>
      <c r="Z751" s="114"/>
    </row>
    <row r="752">
      <c r="A752" s="114"/>
      <c r="B752" s="114"/>
      <c r="C752" s="114"/>
      <c r="D752" s="114"/>
      <c r="E752" s="114"/>
      <c r="F752" s="114"/>
      <c r="G752" s="114"/>
      <c r="H752" s="114"/>
      <c r="I752" s="114"/>
      <c r="J752" s="114"/>
      <c r="K752" s="114"/>
      <c r="L752" s="114"/>
      <c r="M752" s="114"/>
      <c r="N752" s="114"/>
      <c r="O752" s="114"/>
      <c r="P752" s="114"/>
      <c r="Q752" s="114"/>
      <c r="R752" s="114"/>
      <c r="S752" s="114"/>
      <c r="T752" s="114"/>
      <c r="U752" s="114"/>
      <c r="V752" s="114"/>
      <c r="W752" s="114"/>
      <c r="X752" s="114"/>
      <c r="Y752" s="114"/>
      <c r="Z752" s="114"/>
    </row>
    <row r="753">
      <c r="A753" s="114"/>
      <c r="B753" s="114"/>
      <c r="C753" s="114"/>
      <c r="D753" s="114"/>
      <c r="E753" s="114"/>
      <c r="F753" s="114"/>
      <c r="G753" s="114"/>
      <c r="H753" s="114"/>
      <c r="I753" s="114"/>
      <c r="J753" s="114"/>
      <c r="K753" s="114"/>
      <c r="L753" s="114"/>
      <c r="M753" s="114"/>
      <c r="N753" s="114"/>
      <c r="O753" s="114"/>
      <c r="P753" s="114"/>
      <c r="Q753" s="114"/>
      <c r="R753" s="114"/>
      <c r="S753" s="114"/>
      <c r="T753" s="114"/>
      <c r="U753" s="114"/>
      <c r="V753" s="114"/>
      <c r="W753" s="114"/>
      <c r="X753" s="114"/>
      <c r="Y753" s="114"/>
      <c r="Z753" s="114"/>
    </row>
    <row r="754">
      <c r="A754" s="114"/>
      <c r="B754" s="114"/>
      <c r="C754" s="114"/>
      <c r="D754" s="114"/>
      <c r="E754" s="114"/>
      <c r="F754" s="114"/>
      <c r="G754" s="114"/>
      <c r="H754" s="114"/>
      <c r="I754" s="114"/>
      <c r="J754" s="114"/>
      <c r="K754" s="114"/>
      <c r="L754" s="114"/>
      <c r="M754" s="114"/>
      <c r="N754" s="114"/>
      <c r="O754" s="114"/>
      <c r="P754" s="114"/>
      <c r="Q754" s="114"/>
      <c r="R754" s="114"/>
      <c r="S754" s="114"/>
      <c r="T754" s="114"/>
      <c r="U754" s="114"/>
      <c r="V754" s="114"/>
      <c r="W754" s="114"/>
      <c r="X754" s="114"/>
      <c r="Y754" s="114"/>
      <c r="Z754" s="114"/>
    </row>
    <row r="755">
      <c r="A755" s="114"/>
      <c r="B755" s="114"/>
      <c r="C755" s="114"/>
      <c r="D755" s="114"/>
      <c r="E755" s="114"/>
      <c r="F755" s="114"/>
      <c r="G755" s="114"/>
      <c r="H755" s="114"/>
      <c r="I755" s="114"/>
      <c r="J755" s="114"/>
      <c r="K755" s="114"/>
      <c r="L755" s="114"/>
      <c r="M755" s="114"/>
      <c r="N755" s="114"/>
      <c r="O755" s="114"/>
      <c r="P755" s="114"/>
      <c r="Q755" s="114"/>
      <c r="R755" s="114"/>
      <c r="S755" s="114"/>
      <c r="T755" s="114"/>
      <c r="U755" s="114"/>
      <c r="V755" s="114"/>
      <c r="W755" s="114"/>
      <c r="X755" s="114"/>
      <c r="Y755" s="114"/>
      <c r="Z755" s="114"/>
    </row>
    <row r="756">
      <c r="A756" s="114"/>
      <c r="B756" s="114"/>
      <c r="C756" s="114"/>
      <c r="D756" s="114"/>
      <c r="E756" s="114"/>
      <c r="F756" s="114"/>
      <c r="G756" s="114"/>
      <c r="H756" s="114"/>
      <c r="I756" s="114"/>
      <c r="J756" s="114"/>
      <c r="K756" s="114"/>
      <c r="L756" s="114"/>
      <c r="M756" s="114"/>
      <c r="N756" s="114"/>
      <c r="O756" s="114"/>
      <c r="P756" s="114"/>
      <c r="Q756" s="114"/>
      <c r="R756" s="114"/>
      <c r="S756" s="114"/>
      <c r="T756" s="114"/>
      <c r="U756" s="114"/>
      <c r="V756" s="114"/>
      <c r="W756" s="114"/>
      <c r="X756" s="114"/>
      <c r="Y756" s="114"/>
      <c r="Z756" s="114"/>
    </row>
    <row r="757">
      <c r="A757" s="114"/>
      <c r="B757" s="114"/>
      <c r="C757" s="114"/>
      <c r="D757" s="114"/>
      <c r="E757" s="114"/>
      <c r="F757" s="114"/>
      <c r="G757" s="114"/>
      <c r="H757" s="114"/>
      <c r="I757" s="114"/>
      <c r="J757" s="114"/>
      <c r="K757" s="114"/>
      <c r="L757" s="114"/>
      <c r="M757" s="114"/>
      <c r="N757" s="114"/>
      <c r="O757" s="114"/>
      <c r="P757" s="114"/>
      <c r="Q757" s="114"/>
      <c r="R757" s="114"/>
      <c r="S757" s="114"/>
      <c r="T757" s="114"/>
      <c r="U757" s="114"/>
      <c r="V757" s="114"/>
      <c r="W757" s="114"/>
      <c r="X757" s="114"/>
      <c r="Y757" s="114"/>
      <c r="Z757" s="114"/>
    </row>
    <row r="758">
      <c r="A758" s="114"/>
      <c r="B758" s="114"/>
      <c r="C758" s="114"/>
      <c r="D758" s="114"/>
      <c r="E758" s="114"/>
      <c r="F758" s="114"/>
      <c r="G758" s="114"/>
      <c r="H758" s="114"/>
      <c r="I758" s="114"/>
      <c r="J758" s="114"/>
      <c r="K758" s="114"/>
      <c r="L758" s="114"/>
      <c r="M758" s="114"/>
      <c r="N758" s="114"/>
      <c r="O758" s="114"/>
      <c r="P758" s="114"/>
      <c r="Q758" s="114"/>
      <c r="R758" s="114"/>
      <c r="S758" s="114"/>
      <c r="T758" s="114"/>
      <c r="U758" s="114"/>
      <c r="V758" s="114"/>
      <c r="W758" s="114"/>
      <c r="X758" s="114"/>
      <c r="Y758" s="114"/>
      <c r="Z758" s="114"/>
    </row>
    <row r="759">
      <c r="A759" s="114"/>
      <c r="B759" s="114"/>
      <c r="C759" s="114"/>
      <c r="D759" s="114"/>
      <c r="E759" s="114"/>
      <c r="F759" s="114"/>
      <c r="G759" s="114"/>
      <c r="H759" s="114"/>
      <c r="I759" s="114"/>
      <c r="J759" s="114"/>
      <c r="K759" s="114"/>
      <c r="L759" s="114"/>
      <c r="M759" s="114"/>
      <c r="N759" s="114"/>
      <c r="O759" s="114"/>
      <c r="P759" s="114"/>
      <c r="Q759" s="114"/>
      <c r="R759" s="114"/>
      <c r="S759" s="114"/>
      <c r="T759" s="114"/>
      <c r="U759" s="114"/>
      <c r="V759" s="114"/>
      <c r="W759" s="114"/>
      <c r="X759" s="114"/>
      <c r="Y759" s="114"/>
      <c r="Z759" s="114"/>
    </row>
    <row r="760">
      <c r="A760" s="114"/>
      <c r="B760" s="114"/>
      <c r="C760" s="114"/>
      <c r="D760" s="114"/>
      <c r="E760" s="114"/>
      <c r="F760" s="114"/>
      <c r="G760" s="114"/>
      <c r="H760" s="114"/>
      <c r="I760" s="114"/>
      <c r="J760" s="114"/>
      <c r="K760" s="114"/>
      <c r="L760" s="114"/>
      <c r="M760" s="114"/>
      <c r="N760" s="114"/>
      <c r="O760" s="114"/>
      <c r="P760" s="114"/>
      <c r="Q760" s="114"/>
      <c r="R760" s="114"/>
      <c r="S760" s="114"/>
      <c r="T760" s="114"/>
      <c r="U760" s="114"/>
      <c r="V760" s="114"/>
      <c r="W760" s="114"/>
      <c r="X760" s="114"/>
      <c r="Y760" s="114"/>
      <c r="Z760" s="114"/>
    </row>
    <row r="761">
      <c r="A761" s="114"/>
      <c r="B761" s="114"/>
      <c r="C761" s="114"/>
      <c r="D761" s="114"/>
      <c r="E761" s="114"/>
      <c r="F761" s="114"/>
      <c r="G761" s="114"/>
      <c r="H761" s="114"/>
      <c r="I761" s="114"/>
      <c r="J761" s="114"/>
      <c r="K761" s="114"/>
      <c r="L761" s="114"/>
      <c r="M761" s="114"/>
      <c r="N761" s="114"/>
      <c r="O761" s="114"/>
      <c r="P761" s="114"/>
      <c r="Q761" s="114"/>
      <c r="R761" s="114"/>
      <c r="S761" s="114"/>
      <c r="T761" s="114"/>
      <c r="U761" s="114"/>
      <c r="V761" s="114"/>
      <c r="W761" s="114"/>
      <c r="X761" s="114"/>
      <c r="Y761" s="114"/>
      <c r="Z761" s="114"/>
    </row>
    <row r="762">
      <c r="A762" s="114"/>
      <c r="B762" s="114"/>
      <c r="C762" s="114"/>
      <c r="D762" s="114"/>
      <c r="E762" s="114"/>
      <c r="F762" s="114"/>
      <c r="G762" s="114"/>
      <c r="H762" s="114"/>
      <c r="I762" s="114"/>
      <c r="J762" s="114"/>
      <c r="K762" s="114"/>
      <c r="L762" s="114"/>
      <c r="M762" s="114"/>
      <c r="N762" s="114"/>
      <c r="O762" s="114"/>
      <c r="P762" s="114"/>
      <c r="Q762" s="114"/>
      <c r="R762" s="114"/>
      <c r="S762" s="114"/>
      <c r="T762" s="114"/>
      <c r="U762" s="114"/>
      <c r="V762" s="114"/>
      <c r="W762" s="114"/>
      <c r="X762" s="114"/>
      <c r="Y762" s="114"/>
      <c r="Z762" s="114"/>
    </row>
    <row r="763">
      <c r="A763" s="114"/>
      <c r="B763" s="114"/>
      <c r="C763" s="114"/>
      <c r="D763" s="114"/>
      <c r="E763" s="114"/>
      <c r="F763" s="114"/>
      <c r="G763" s="114"/>
      <c r="H763" s="114"/>
      <c r="I763" s="114"/>
      <c r="J763" s="114"/>
      <c r="K763" s="114"/>
      <c r="L763" s="114"/>
      <c r="M763" s="114"/>
      <c r="N763" s="114"/>
      <c r="O763" s="114"/>
      <c r="P763" s="114"/>
      <c r="Q763" s="114"/>
      <c r="R763" s="114"/>
      <c r="S763" s="114"/>
      <c r="T763" s="114"/>
      <c r="U763" s="114"/>
      <c r="V763" s="114"/>
      <c r="W763" s="114"/>
      <c r="X763" s="114"/>
      <c r="Y763" s="114"/>
      <c r="Z763" s="114"/>
    </row>
    <row r="764">
      <c r="A764" s="114"/>
      <c r="B764" s="114"/>
      <c r="C764" s="114"/>
      <c r="D764" s="114"/>
      <c r="E764" s="114"/>
      <c r="F764" s="114"/>
      <c r="G764" s="114"/>
      <c r="H764" s="114"/>
      <c r="I764" s="114"/>
      <c r="J764" s="114"/>
      <c r="K764" s="114"/>
      <c r="L764" s="114"/>
      <c r="M764" s="114"/>
      <c r="N764" s="114"/>
      <c r="O764" s="114"/>
      <c r="P764" s="114"/>
      <c r="Q764" s="114"/>
      <c r="R764" s="114"/>
      <c r="S764" s="114"/>
      <c r="T764" s="114"/>
      <c r="U764" s="114"/>
      <c r="V764" s="114"/>
      <c r="W764" s="114"/>
      <c r="X764" s="114"/>
      <c r="Y764" s="114"/>
      <c r="Z764" s="114"/>
    </row>
    <row r="765">
      <c r="A765" s="114"/>
      <c r="B765" s="114"/>
      <c r="C765" s="114"/>
      <c r="D765" s="114"/>
      <c r="E765" s="114"/>
      <c r="F765" s="114"/>
      <c r="G765" s="114"/>
      <c r="H765" s="114"/>
      <c r="I765" s="114"/>
      <c r="J765" s="114"/>
      <c r="K765" s="114"/>
      <c r="L765" s="114"/>
      <c r="M765" s="114"/>
      <c r="N765" s="114"/>
      <c r="O765" s="114"/>
      <c r="P765" s="114"/>
      <c r="Q765" s="114"/>
      <c r="R765" s="114"/>
      <c r="S765" s="114"/>
      <c r="T765" s="114"/>
      <c r="U765" s="114"/>
      <c r="V765" s="114"/>
      <c r="W765" s="114"/>
      <c r="X765" s="114"/>
      <c r="Y765" s="114"/>
      <c r="Z765" s="114"/>
    </row>
    <row r="766">
      <c r="A766" s="114"/>
      <c r="B766" s="114"/>
      <c r="C766" s="114"/>
      <c r="D766" s="114"/>
      <c r="E766" s="114"/>
      <c r="F766" s="114"/>
      <c r="G766" s="114"/>
      <c r="H766" s="114"/>
      <c r="I766" s="114"/>
      <c r="J766" s="114"/>
      <c r="K766" s="114"/>
      <c r="L766" s="114"/>
      <c r="M766" s="114"/>
      <c r="N766" s="114"/>
      <c r="O766" s="114"/>
      <c r="P766" s="114"/>
      <c r="Q766" s="114"/>
      <c r="R766" s="114"/>
      <c r="S766" s="114"/>
      <c r="T766" s="114"/>
      <c r="U766" s="114"/>
      <c r="V766" s="114"/>
      <c r="W766" s="114"/>
      <c r="X766" s="114"/>
      <c r="Y766" s="114"/>
      <c r="Z766" s="114"/>
    </row>
    <row r="767">
      <c r="A767" s="114"/>
      <c r="B767" s="114"/>
      <c r="C767" s="114"/>
      <c r="D767" s="114"/>
      <c r="E767" s="114"/>
      <c r="F767" s="114"/>
      <c r="G767" s="114"/>
      <c r="H767" s="114"/>
      <c r="I767" s="114"/>
      <c r="J767" s="114"/>
      <c r="K767" s="114"/>
      <c r="L767" s="114"/>
      <c r="M767" s="114"/>
      <c r="N767" s="114"/>
      <c r="O767" s="114"/>
      <c r="P767" s="114"/>
      <c r="Q767" s="114"/>
      <c r="R767" s="114"/>
      <c r="S767" s="114"/>
      <c r="T767" s="114"/>
      <c r="U767" s="114"/>
      <c r="V767" s="114"/>
      <c r="W767" s="114"/>
      <c r="X767" s="114"/>
      <c r="Y767" s="114"/>
      <c r="Z767" s="114"/>
    </row>
    <row r="768">
      <c r="A768" s="114"/>
      <c r="B768" s="114"/>
      <c r="C768" s="114"/>
      <c r="D768" s="114"/>
      <c r="E768" s="114"/>
      <c r="F768" s="114"/>
      <c r="G768" s="114"/>
      <c r="H768" s="114"/>
      <c r="I768" s="114"/>
      <c r="J768" s="114"/>
      <c r="K768" s="114"/>
      <c r="L768" s="114"/>
      <c r="M768" s="114"/>
      <c r="N768" s="114"/>
      <c r="O768" s="114"/>
      <c r="P768" s="114"/>
      <c r="Q768" s="114"/>
      <c r="R768" s="114"/>
      <c r="S768" s="114"/>
      <c r="T768" s="114"/>
      <c r="U768" s="114"/>
      <c r="V768" s="114"/>
      <c r="W768" s="114"/>
      <c r="X768" s="114"/>
      <c r="Y768" s="114"/>
      <c r="Z768" s="114"/>
    </row>
    <row r="769">
      <c r="A769" s="114"/>
      <c r="B769" s="114"/>
      <c r="C769" s="114"/>
      <c r="D769" s="114"/>
      <c r="E769" s="114"/>
      <c r="F769" s="114"/>
      <c r="G769" s="114"/>
      <c r="H769" s="114"/>
      <c r="I769" s="114"/>
      <c r="J769" s="114"/>
      <c r="K769" s="114"/>
      <c r="L769" s="114"/>
      <c r="M769" s="114"/>
      <c r="N769" s="114"/>
      <c r="O769" s="114"/>
      <c r="P769" s="114"/>
      <c r="Q769" s="114"/>
      <c r="R769" s="114"/>
      <c r="S769" s="114"/>
      <c r="T769" s="114"/>
      <c r="U769" s="114"/>
      <c r="V769" s="114"/>
      <c r="W769" s="114"/>
      <c r="X769" s="114"/>
      <c r="Y769" s="114"/>
      <c r="Z769" s="114"/>
    </row>
    <row r="770">
      <c r="A770" s="114"/>
      <c r="B770" s="114"/>
      <c r="C770" s="114"/>
      <c r="D770" s="114"/>
      <c r="E770" s="114"/>
      <c r="F770" s="114"/>
      <c r="G770" s="114"/>
      <c r="H770" s="114"/>
      <c r="I770" s="114"/>
      <c r="J770" s="114"/>
      <c r="K770" s="114"/>
      <c r="L770" s="114"/>
      <c r="M770" s="114"/>
      <c r="N770" s="114"/>
      <c r="O770" s="114"/>
      <c r="P770" s="114"/>
      <c r="Q770" s="114"/>
      <c r="R770" s="114"/>
      <c r="S770" s="114"/>
      <c r="T770" s="114"/>
      <c r="U770" s="114"/>
      <c r="V770" s="114"/>
      <c r="W770" s="114"/>
      <c r="X770" s="114"/>
      <c r="Y770" s="114"/>
      <c r="Z770" s="114"/>
    </row>
    <row r="771">
      <c r="A771" s="114"/>
      <c r="B771" s="114"/>
      <c r="C771" s="114"/>
      <c r="D771" s="114"/>
      <c r="E771" s="114"/>
      <c r="F771" s="114"/>
      <c r="G771" s="114"/>
      <c r="H771" s="114"/>
      <c r="I771" s="114"/>
      <c r="J771" s="114"/>
      <c r="K771" s="114"/>
      <c r="L771" s="114"/>
      <c r="M771" s="114"/>
      <c r="N771" s="114"/>
      <c r="O771" s="114"/>
      <c r="P771" s="114"/>
      <c r="Q771" s="114"/>
      <c r="R771" s="114"/>
      <c r="S771" s="114"/>
      <c r="T771" s="114"/>
      <c r="U771" s="114"/>
      <c r="V771" s="114"/>
      <c r="W771" s="114"/>
      <c r="X771" s="114"/>
      <c r="Y771" s="114"/>
      <c r="Z771" s="114"/>
    </row>
    <row r="772">
      <c r="A772" s="114"/>
      <c r="B772" s="114"/>
      <c r="C772" s="114"/>
      <c r="D772" s="114"/>
      <c r="E772" s="114"/>
      <c r="F772" s="114"/>
      <c r="G772" s="114"/>
      <c r="H772" s="114"/>
      <c r="I772" s="114"/>
      <c r="J772" s="114"/>
      <c r="K772" s="114"/>
      <c r="L772" s="114"/>
      <c r="M772" s="114"/>
      <c r="N772" s="114"/>
      <c r="O772" s="114"/>
      <c r="P772" s="114"/>
      <c r="Q772" s="114"/>
      <c r="R772" s="114"/>
      <c r="S772" s="114"/>
      <c r="T772" s="114"/>
      <c r="U772" s="114"/>
      <c r="V772" s="114"/>
      <c r="W772" s="114"/>
      <c r="X772" s="114"/>
      <c r="Y772" s="114"/>
      <c r="Z772" s="114"/>
    </row>
    <row r="773">
      <c r="A773" s="114"/>
      <c r="B773" s="114"/>
      <c r="C773" s="114"/>
      <c r="D773" s="114"/>
      <c r="E773" s="114"/>
      <c r="F773" s="114"/>
      <c r="G773" s="114"/>
      <c r="H773" s="114"/>
      <c r="I773" s="114"/>
      <c r="J773" s="114"/>
      <c r="K773" s="114"/>
      <c r="L773" s="114"/>
      <c r="M773" s="114"/>
      <c r="N773" s="114"/>
      <c r="O773" s="114"/>
      <c r="P773" s="114"/>
      <c r="Q773" s="114"/>
      <c r="R773" s="114"/>
      <c r="S773" s="114"/>
      <c r="T773" s="114"/>
      <c r="U773" s="114"/>
      <c r="V773" s="114"/>
      <c r="W773" s="114"/>
      <c r="X773" s="114"/>
      <c r="Y773" s="114"/>
      <c r="Z773" s="114"/>
    </row>
    <row r="774">
      <c r="A774" s="114"/>
      <c r="B774" s="114"/>
      <c r="C774" s="114"/>
      <c r="D774" s="114"/>
      <c r="E774" s="114"/>
      <c r="F774" s="114"/>
      <c r="G774" s="114"/>
      <c r="H774" s="114"/>
      <c r="I774" s="114"/>
      <c r="J774" s="114"/>
      <c r="K774" s="114"/>
      <c r="L774" s="114"/>
      <c r="M774" s="114"/>
      <c r="N774" s="114"/>
      <c r="O774" s="114"/>
      <c r="P774" s="114"/>
      <c r="Q774" s="114"/>
      <c r="R774" s="114"/>
      <c r="S774" s="114"/>
      <c r="T774" s="114"/>
      <c r="U774" s="114"/>
      <c r="V774" s="114"/>
      <c r="W774" s="114"/>
      <c r="X774" s="114"/>
      <c r="Y774" s="114"/>
      <c r="Z774" s="114"/>
    </row>
    <row r="775">
      <c r="A775" s="114"/>
      <c r="B775" s="114"/>
      <c r="C775" s="114"/>
      <c r="D775" s="114"/>
      <c r="E775" s="114"/>
      <c r="F775" s="114"/>
      <c r="G775" s="114"/>
      <c r="H775" s="114"/>
      <c r="I775" s="114"/>
      <c r="J775" s="114"/>
      <c r="K775" s="114"/>
      <c r="L775" s="114"/>
      <c r="M775" s="114"/>
      <c r="N775" s="114"/>
      <c r="O775" s="114"/>
      <c r="P775" s="114"/>
      <c r="Q775" s="114"/>
      <c r="R775" s="114"/>
      <c r="S775" s="114"/>
      <c r="T775" s="114"/>
      <c r="U775" s="114"/>
      <c r="V775" s="114"/>
      <c r="W775" s="114"/>
      <c r="X775" s="114"/>
      <c r="Y775" s="114"/>
      <c r="Z775" s="114"/>
    </row>
    <row r="776">
      <c r="A776" s="114"/>
      <c r="B776" s="114"/>
      <c r="C776" s="114"/>
      <c r="D776" s="114"/>
      <c r="E776" s="114"/>
      <c r="F776" s="114"/>
      <c r="G776" s="114"/>
      <c r="H776" s="114"/>
      <c r="I776" s="114"/>
      <c r="J776" s="114"/>
      <c r="K776" s="114"/>
      <c r="L776" s="114"/>
      <c r="M776" s="114"/>
      <c r="N776" s="114"/>
      <c r="O776" s="114"/>
      <c r="P776" s="114"/>
      <c r="Q776" s="114"/>
      <c r="R776" s="114"/>
      <c r="S776" s="114"/>
      <c r="T776" s="114"/>
      <c r="U776" s="114"/>
      <c r="V776" s="114"/>
      <c r="W776" s="114"/>
      <c r="X776" s="114"/>
      <c r="Y776" s="114"/>
      <c r="Z776" s="114"/>
    </row>
    <row r="777">
      <c r="A777" s="114"/>
      <c r="B777" s="114"/>
      <c r="C777" s="114"/>
      <c r="D777" s="114"/>
      <c r="E777" s="114"/>
      <c r="F777" s="114"/>
      <c r="G777" s="114"/>
      <c r="H777" s="114"/>
      <c r="I777" s="114"/>
      <c r="J777" s="114"/>
      <c r="K777" s="114"/>
      <c r="L777" s="114"/>
      <c r="M777" s="114"/>
      <c r="N777" s="114"/>
      <c r="O777" s="114"/>
      <c r="P777" s="114"/>
      <c r="Q777" s="114"/>
      <c r="R777" s="114"/>
      <c r="S777" s="114"/>
      <c r="T777" s="114"/>
      <c r="U777" s="114"/>
      <c r="V777" s="114"/>
      <c r="W777" s="114"/>
      <c r="X777" s="114"/>
      <c r="Y777" s="114"/>
      <c r="Z777" s="114"/>
    </row>
    <row r="778">
      <c r="A778" s="114"/>
      <c r="B778" s="114"/>
      <c r="C778" s="114"/>
      <c r="D778" s="114"/>
      <c r="E778" s="114"/>
      <c r="F778" s="114"/>
      <c r="G778" s="114"/>
      <c r="H778" s="114"/>
      <c r="I778" s="114"/>
      <c r="J778" s="114"/>
      <c r="K778" s="114"/>
      <c r="L778" s="114"/>
      <c r="M778" s="114"/>
      <c r="N778" s="114"/>
      <c r="O778" s="114"/>
      <c r="P778" s="114"/>
      <c r="Q778" s="114"/>
      <c r="R778" s="114"/>
      <c r="S778" s="114"/>
      <c r="T778" s="114"/>
      <c r="U778" s="114"/>
      <c r="V778" s="114"/>
      <c r="W778" s="114"/>
      <c r="X778" s="114"/>
      <c r="Y778" s="114"/>
      <c r="Z778" s="114"/>
    </row>
    <row r="779">
      <c r="A779" s="114"/>
      <c r="B779" s="114"/>
      <c r="C779" s="114"/>
      <c r="D779" s="114"/>
      <c r="E779" s="114"/>
      <c r="F779" s="114"/>
      <c r="G779" s="114"/>
      <c r="H779" s="114"/>
      <c r="I779" s="114"/>
      <c r="J779" s="114"/>
      <c r="K779" s="114"/>
      <c r="L779" s="114"/>
      <c r="M779" s="114"/>
      <c r="N779" s="114"/>
      <c r="O779" s="114"/>
      <c r="P779" s="114"/>
      <c r="Q779" s="114"/>
      <c r="R779" s="114"/>
      <c r="S779" s="114"/>
      <c r="T779" s="114"/>
      <c r="U779" s="114"/>
      <c r="V779" s="114"/>
      <c r="W779" s="114"/>
      <c r="X779" s="114"/>
      <c r="Y779" s="114"/>
      <c r="Z779" s="114"/>
    </row>
    <row r="780">
      <c r="A780" s="114"/>
      <c r="B780" s="114"/>
      <c r="C780" s="114"/>
      <c r="D780" s="114"/>
      <c r="E780" s="114"/>
      <c r="F780" s="114"/>
      <c r="G780" s="114"/>
      <c r="H780" s="114"/>
      <c r="I780" s="114"/>
      <c r="J780" s="114"/>
      <c r="K780" s="114"/>
      <c r="L780" s="114"/>
      <c r="M780" s="114"/>
      <c r="N780" s="114"/>
      <c r="O780" s="114"/>
      <c r="P780" s="114"/>
      <c r="Q780" s="114"/>
      <c r="R780" s="114"/>
      <c r="S780" s="114"/>
      <c r="T780" s="114"/>
      <c r="U780" s="114"/>
      <c r="V780" s="114"/>
      <c r="W780" s="114"/>
      <c r="X780" s="114"/>
      <c r="Y780" s="114"/>
      <c r="Z780" s="114"/>
    </row>
    <row r="781">
      <c r="A781" s="114"/>
      <c r="B781" s="114"/>
      <c r="C781" s="114"/>
      <c r="D781" s="114"/>
      <c r="E781" s="114"/>
      <c r="F781" s="114"/>
      <c r="G781" s="114"/>
      <c r="H781" s="114"/>
      <c r="I781" s="114"/>
      <c r="J781" s="114"/>
      <c r="K781" s="114"/>
      <c r="L781" s="114"/>
      <c r="M781" s="114"/>
      <c r="N781" s="114"/>
      <c r="O781" s="114"/>
      <c r="P781" s="114"/>
      <c r="Q781" s="114"/>
      <c r="R781" s="114"/>
      <c r="S781" s="114"/>
      <c r="T781" s="114"/>
      <c r="U781" s="114"/>
      <c r="V781" s="114"/>
      <c r="W781" s="114"/>
      <c r="X781" s="114"/>
      <c r="Y781" s="114"/>
      <c r="Z781" s="114"/>
    </row>
    <row r="782">
      <c r="A782" s="114"/>
      <c r="B782" s="114"/>
      <c r="C782" s="114"/>
      <c r="D782" s="114"/>
      <c r="E782" s="114"/>
      <c r="F782" s="114"/>
      <c r="G782" s="114"/>
      <c r="H782" s="114"/>
      <c r="I782" s="114"/>
      <c r="J782" s="114"/>
      <c r="K782" s="114"/>
      <c r="L782" s="114"/>
      <c r="M782" s="114"/>
      <c r="N782" s="114"/>
      <c r="O782" s="114"/>
      <c r="P782" s="114"/>
      <c r="Q782" s="114"/>
      <c r="R782" s="114"/>
      <c r="S782" s="114"/>
      <c r="T782" s="114"/>
      <c r="U782" s="114"/>
      <c r="V782" s="114"/>
      <c r="W782" s="114"/>
      <c r="X782" s="114"/>
      <c r="Y782" s="114"/>
      <c r="Z782" s="114"/>
    </row>
    <row r="783">
      <c r="A783" s="114"/>
      <c r="B783" s="114"/>
      <c r="C783" s="114"/>
      <c r="D783" s="114"/>
      <c r="E783" s="114"/>
      <c r="F783" s="114"/>
      <c r="G783" s="114"/>
      <c r="H783" s="114"/>
      <c r="I783" s="114"/>
      <c r="J783" s="114"/>
      <c r="K783" s="114"/>
      <c r="L783" s="114"/>
      <c r="M783" s="114"/>
      <c r="N783" s="114"/>
      <c r="O783" s="114"/>
      <c r="P783" s="114"/>
      <c r="Q783" s="114"/>
      <c r="R783" s="114"/>
      <c r="S783" s="114"/>
      <c r="T783" s="114"/>
      <c r="U783" s="114"/>
      <c r="V783" s="114"/>
      <c r="W783" s="114"/>
      <c r="X783" s="114"/>
      <c r="Y783" s="114"/>
      <c r="Z783" s="114"/>
    </row>
    <row r="784">
      <c r="A784" s="114"/>
      <c r="B784" s="114"/>
      <c r="C784" s="114"/>
      <c r="D784" s="114"/>
      <c r="E784" s="114"/>
      <c r="F784" s="114"/>
      <c r="G784" s="114"/>
      <c r="H784" s="114"/>
      <c r="I784" s="114"/>
      <c r="J784" s="114"/>
      <c r="K784" s="114"/>
      <c r="L784" s="114"/>
      <c r="M784" s="114"/>
      <c r="N784" s="114"/>
      <c r="O784" s="114"/>
      <c r="P784" s="114"/>
      <c r="Q784" s="114"/>
      <c r="R784" s="114"/>
      <c r="S784" s="114"/>
      <c r="T784" s="114"/>
      <c r="U784" s="114"/>
      <c r="V784" s="114"/>
      <c r="W784" s="114"/>
      <c r="X784" s="114"/>
      <c r="Y784" s="114"/>
      <c r="Z784" s="114"/>
    </row>
    <row r="785">
      <c r="A785" s="114"/>
      <c r="B785" s="114"/>
      <c r="C785" s="114"/>
      <c r="D785" s="114"/>
      <c r="E785" s="114"/>
      <c r="F785" s="114"/>
      <c r="G785" s="114"/>
      <c r="H785" s="114"/>
      <c r="I785" s="114"/>
      <c r="J785" s="114"/>
      <c r="K785" s="114"/>
      <c r="L785" s="114"/>
      <c r="M785" s="114"/>
      <c r="N785" s="114"/>
      <c r="O785" s="114"/>
      <c r="P785" s="114"/>
      <c r="Q785" s="114"/>
      <c r="R785" s="114"/>
      <c r="S785" s="114"/>
      <c r="T785" s="114"/>
      <c r="U785" s="114"/>
      <c r="V785" s="114"/>
      <c r="W785" s="114"/>
      <c r="X785" s="114"/>
      <c r="Y785" s="114"/>
      <c r="Z785" s="114"/>
    </row>
    <row r="786">
      <c r="A786" s="114"/>
      <c r="B786" s="114"/>
      <c r="C786" s="114"/>
      <c r="D786" s="114"/>
      <c r="E786" s="114"/>
      <c r="F786" s="114"/>
      <c r="G786" s="114"/>
      <c r="H786" s="114"/>
      <c r="I786" s="114"/>
      <c r="J786" s="114"/>
      <c r="K786" s="114"/>
      <c r="L786" s="114"/>
      <c r="M786" s="114"/>
      <c r="N786" s="114"/>
      <c r="O786" s="114"/>
      <c r="P786" s="114"/>
      <c r="Q786" s="114"/>
      <c r="R786" s="114"/>
      <c r="S786" s="114"/>
      <c r="T786" s="114"/>
      <c r="U786" s="114"/>
      <c r="V786" s="114"/>
      <c r="W786" s="114"/>
      <c r="X786" s="114"/>
      <c r="Y786" s="114"/>
      <c r="Z786" s="114"/>
    </row>
    <row r="787">
      <c r="A787" s="114"/>
      <c r="B787" s="114"/>
      <c r="C787" s="114"/>
      <c r="D787" s="114"/>
      <c r="E787" s="114"/>
      <c r="F787" s="114"/>
      <c r="G787" s="114"/>
      <c r="H787" s="114"/>
      <c r="I787" s="114"/>
      <c r="J787" s="114"/>
      <c r="K787" s="114"/>
      <c r="L787" s="114"/>
      <c r="M787" s="114"/>
      <c r="N787" s="114"/>
      <c r="O787" s="114"/>
      <c r="P787" s="114"/>
      <c r="Q787" s="114"/>
      <c r="R787" s="114"/>
      <c r="S787" s="114"/>
      <c r="T787" s="114"/>
      <c r="U787" s="114"/>
      <c r="V787" s="114"/>
      <c r="W787" s="114"/>
      <c r="X787" s="114"/>
      <c r="Y787" s="114"/>
      <c r="Z787" s="114"/>
    </row>
    <row r="788">
      <c r="A788" s="114"/>
      <c r="B788" s="114"/>
      <c r="C788" s="114"/>
      <c r="D788" s="114"/>
      <c r="E788" s="114"/>
      <c r="F788" s="114"/>
      <c r="G788" s="114"/>
      <c r="H788" s="114"/>
      <c r="I788" s="114"/>
      <c r="J788" s="114"/>
      <c r="K788" s="114"/>
      <c r="L788" s="114"/>
      <c r="M788" s="114"/>
      <c r="N788" s="114"/>
      <c r="O788" s="114"/>
      <c r="P788" s="114"/>
      <c r="Q788" s="114"/>
      <c r="R788" s="114"/>
      <c r="S788" s="114"/>
      <c r="T788" s="114"/>
      <c r="U788" s="114"/>
      <c r="V788" s="114"/>
      <c r="W788" s="114"/>
      <c r="X788" s="114"/>
      <c r="Y788" s="114"/>
      <c r="Z788" s="114"/>
    </row>
    <row r="789">
      <c r="A789" s="114"/>
      <c r="B789" s="114"/>
      <c r="C789" s="114"/>
      <c r="D789" s="114"/>
      <c r="E789" s="114"/>
      <c r="F789" s="114"/>
      <c r="G789" s="114"/>
      <c r="H789" s="114"/>
      <c r="I789" s="114"/>
      <c r="J789" s="114"/>
      <c r="K789" s="114"/>
      <c r="L789" s="114"/>
      <c r="M789" s="114"/>
      <c r="N789" s="114"/>
      <c r="O789" s="114"/>
      <c r="P789" s="114"/>
      <c r="Q789" s="114"/>
      <c r="R789" s="114"/>
      <c r="S789" s="114"/>
      <c r="T789" s="114"/>
      <c r="U789" s="114"/>
      <c r="V789" s="114"/>
      <c r="W789" s="114"/>
      <c r="X789" s="114"/>
      <c r="Y789" s="114"/>
      <c r="Z789" s="114"/>
    </row>
    <row r="790">
      <c r="A790" s="114"/>
      <c r="B790" s="114"/>
      <c r="C790" s="114"/>
      <c r="D790" s="114"/>
      <c r="E790" s="114"/>
      <c r="F790" s="114"/>
      <c r="G790" s="114"/>
      <c r="H790" s="114"/>
      <c r="I790" s="114"/>
      <c r="J790" s="114"/>
      <c r="K790" s="114"/>
      <c r="L790" s="114"/>
      <c r="M790" s="114"/>
      <c r="N790" s="114"/>
      <c r="O790" s="114"/>
      <c r="P790" s="114"/>
      <c r="Q790" s="114"/>
      <c r="R790" s="114"/>
      <c r="S790" s="114"/>
      <c r="T790" s="114"/>
      <c r="U790" s="114"/>
      <c r="V790" s="114"/>
      <c r="W790" s="114"/>
      <c r="X790" s="114"/>
      <c r="Y790" s="114"/>
      <c r="Z790" s="114"/>
    </row>
    <row r="791">
      <c r="A791" s="114"/>
      <c r="B791" s="114"/>
      <c r="C791" s="114"/>
      <c r="D791" s="114"/>
      <c r="E791" s="114"/>
      <c r="F791" s="114"/>
      <c r="G791" s="114"/>
      <c r="H791" s="114"/>
      <c r="I791" s="114"/>
      <c r="J791" s="114"/>
      <c r="K791" s="114"/>
      <c r="L791" s="114"/>
      <c r="M791" s="114"/>
      <c r="N791" s="114"/>
      <c r="O791" s="114"/>
      <c r="P791" s="114"/>
      <c r="Q791" s="114"/>
      <c r="R791" s="114"/>
      <c r="S791" s="114"/>
      <c r="T791" s="114"/>
      <c r="U791" s="114"/>
      <c r="V791" s="114"/>
      <c r="W791" s="114"/>
      <c r="X791" s="114"/>
      <c r="Y791" s="114"/>
      <c r="Z791" s="114"/>
    </row>
    <row r="792">
      <c r="A792" s="114"/>
      <c r="B792" s="114"/>
      <c r="C792" s="114"/>
      <c r="D792" s="114"/>
      <c r="E792" s="114"/>
      <c r="F792" s="114"/>
      <c r="G792" s="114"/>
      <c r="H792" s="114"/>
      <c r="I792" s="114"/>
      <c r="J792" s="114"/>
      <c r="K792" s="114"/>
      <c r="L792" s="114"/>
      <c r="M792" s="114"/>
      <c r="N792" s="114"/>
      <c r="O792" s="114"/>
      <c r="P792" s="114"/>
      <c r="Q792" s="114"/>
      <c r="R792" s="114"/>
      <c r="S792" s="114"/>
      <c r="T792" s="114"/>
      <c r="U792" s="114"/>
      <c r="V792" s="114"/>
      <c r="W792" s="114"/>
      <c r="X792" s="114"/>
      <c r="Y792" s="114"/>
      <c r="Z792" s="114"/>
    </row>
    <row r="793">
      <c r="A793" s="114"/>
      <c r="B793" s="114"/>
      <c r="C793" s="114"/>
      <c r="D793" s="114"/>
      <c r="E793" s="114"/>
      <c r="F793" s="114"/>
      <c r="G793" s="114"/>
      <c r="H793" s="114"/>
      <c r="I793" s="114"/>
      <c r="J793" s="114"/>
      <c r="K793" s="114"/>
      <c r="L793" s="114"/>
      <c r="M793" s="114"/>
      <c r="N793" s="114"/>
      <c r="O793" s="114"/>
      <c r="P793" s="114"/>
      <c r="Q793" s="114"/>
      <c r="R793" s="114"/>
      <c r="S793" s="114"/>
      <c r="T793" s="114"/>
      <c r="U793" s="114"/>
      <c r="V793" s="114"/>
      <c r="W793" s="114"/>
      <c r="X793" s="114"/>
      <c r="Y793" s="114"/>
      <c r="Z793" s="114"/>
    </row>
    <row r="794">
      <c r="A794" s="114"/>
      <c r="B794" s="114"/>
      <c r="C794" s="114"/>
      <c r="D794" s="114"/>
      <c r="E794" s="114"/>
      <c r="F794" s="114"/>
      <c r="G794" s="114"/>
      <c r="H794" s="114"/>
      <c r="I794" s="114"/>
      <c r="J794" s="114"/>
      <c r="K794" s="114"/>
      <c r="L794" s="114"/>
      <c r="M794" s="114"/>
      <c r="N794" s="114"/>
      <c r="O794" s="114"/>
      <c r="P794" s="114"/>
      <c r="Q794" s="114"/>
      <c r="R794" s="114"/>
      <c r="S794" s="114"/>
      <c r="T794" s="114"/>
      <c r="U794" s="114"/>
      <c r="V794" s="114"/>
      <c r="W794" s="114"/>
      <c r="X794" s="114"/>
      <c r="Y794" s="114"/>
      <c r="Z794" s="114"/>
    </row>
    <row r="795">
      <c r="A795" s="114"/>
      <c r="B795" s="114"/>
      <c r="C795" s="114"/>
      <c r="D795" s="114"/>
      <c r="E795" s="114"/>
      <c r="F795" s="114"/>
      <c r="G795" s="114"/>
      <c r="H795" s="114"/>
      <c r="I795" s="114"/>
      <c r="J795" s="114"/>
      <c r="K795" s="114"/>
      <c r="L795" s="114"/>
      <c r="M795" s="114"/>
      <c r="N795" s="114"/>
      <c r="O795" s="114"/>
      <c r="P795" s="114"/>
      <c r="Q795" s="114"/>
      <c r="R795" s="114"/>
      <c r="S795" s="114"/>
      <c r="T795" s="114"/>
      <c r="U795" s="114"/>
      <c r="V795" s="114"/>
      <c r="W795" s="114"/>
      <c r="X795" s="114"/>
      <c r="Y795" s="114"/>
      <c r="Z795" s="114"/>
    </row>
    <row r="796">
      <c r="A796" s="114"/>
      <c r="B796" s="114"/>
      <c r="C796" s="114"/>
      <c r="D796" s="114"/>
      <c r="E796" s="114"/>
      <c r="F796" s="114"/>
      <c r="G796" s="114"/>
      <c r="H796" s="114"/>
      <c r="I796" s="114"/>
      <c r="J796" s="114"/>
      <c r="K796" s="114"/>
      <c r="L796" s="114"/>
      <c r="M796" s="114"/>
      <c r="N796" s="114"/>
      <c r="O796" s="114"/>
      <c r="P796" s="114"/>
      <c r="Q796" s="114"/>
      <c r="R796" s="114"/>
      <c r="S796" s="114"/>
      <c r="T796" s="114"/>
      <c r="U796" s="114"/>
      <c r="V796" s="114"/>
      <c r="W796" s="114"/>
      <c r="X796" s="114"/>
      <c r="Y796" s="114"/>
      <c r="Z796" s="114"/>
    </row>
    <row r="797">
      <c r="A797" s="114"/>
      <c r="B797" s="114"/>
      <c r="C797" s="114"/>
      <c r="D797" s="114"/>
      <c r="E797" s="114"/>
      <c r="F797" s="114"/>
      <c r="G797" s="114"/>
      <c r="H797" s="114"/>
      <c r="I797" s="114"/>
      <c r="J797" s="114"/>
      <c r="K797" s="114"/>
      <c r="L797" s="114"/>
      <c r="M797" s="114"/>
      <c r="N797" s="114"/>
      <c r="O797" s="114"/>
      <c r="P797" s="114"/>
      <c r="Q797" s="114"/>
      <c r="R797" s="114"/>
      <c r="S797" s="114"/>
      <c r="T797" s="114"/>
      <c r="U797" s="114"/>
      <c r="V797" s="114"/>
      <c r="W797" s="114"/>
      <c r="X797" s="114"/>
      <c r="Y797" s="114"/>
      <c r="Z797" s="114"/>
    </row>
    <row r="798">
      <c r="A798" s="114"/>
      <c r="B798" s="114"/>
      <c r="C798" s="114"/>
      <c r="D798" s="114"/>
      <c r="E798" s="114"/>
      <c r="F798" s="114"/>
      <c r="G798" s="114"/>
      <c r="H798" s="114"/>
      <c r="I798" s="114"/>
      <c r="J798" s="114"/>
      <c r="K798" s="114"/>
      <c r="L798" s="114"/>
      <c r="M798" s="114"/>
      <c r="N798" s="114"/>
      <c r="O798" s="114"/>
      <c r="P798" s="114"/>
      <c r="Q798" s="114"/>
      <c r="R798" s="114"/>
      <c r="S798" s="114"/>
      <c r="T798" s="114"/>
      <c r="U798" s="114"/>
      <c r="V798" s="114"/>
      <c r="W798" s="114"/>
      <c r="X798" s="114"/>
      <c r="Y798" s="114"/>
      <c r="Z798" s="114"/>
    </row>
    <row r="799">
      <c r="A799" s="114"/>
      <c r="B799" s="114"/>
      <c r="C799" s="114"/>
      <c r="D799" s="114"/>
      <c r="E799" s="114"/>
      <c r="F799" s="114"/>
      <c r="G799" s="114"/>
      <c r="H799" s="114"/>
      <c r="I799" s="114"/>
      <c r="J799" s="114"/>
      <c r="K799" s="114"/>
      <c r="L799" s="114"/>
      <c r="M799" s="114"/>
      <c r="N799" s="114"/>
      <c r="O799" s="114"/>
      <c r="P799" s="114"/>
      <c r="Q799" s="114"/>
      <c r="R799" s="114"/>
      <c r="S799" s="114"/>
      <c r="T799" s="114"/>
      <c r="U799" s="114"/>
      <c r="V799" s="114"/>
      <c r="W799" s="114"/>
      <c r="X799" s="114"/>
      <c r="Y799" s="114"/>
      <c r="Z799" s="114"/>
    </row>
    <row r="800">
      <c r="A800" s="114"/>
      <c r="B800" s="114"/>
      <c r="C800" s="114"/>
      <c r="D800" s="114"/>
      <c r="E800" s="114"/>
      <c r="F800" s="114"/>
      <c r="G800" s="114"/>
      <c r="H800" s="114"/>
      <c r="I800" s="114"/>
      <c r="J800" s="114"/>
      <c r="K800" s="114"/>
      <c r="L800" s="114"/>
      <c r="M800" s="114"/>
      <c r="N800" s="114"/>
      <c r="O800" s="114"/>
      <c r="P800" s="114"/>
      <c r="Q800" s="114"/>
      <c r="R800" s="114"/>
      <c r="S800" s="114"/>
      <c r="T800" s="114"/>
      <c r="U800" s="114"/>
      <c r="V800" s="114"/>
      <c r="W800" s="114"/>
      <c r="X800" s="114"/>
      <c r="Y800" s="114"/>
      <c r="Z800" s="114"/>
    </row>
    <row r="801">
      <c r="A801" s="114"/>
      <c r="B801" s="114"/>
      <c r="C801" s="114"/>
      <c r="D801" s="114"/>
      <c r="E801" s="114"/>
      <c r="F801" s="114"/>
      <c r="G801" s="114"/>
      <c r="H801" s="114"/>
      <c r="I801" s="114"/>
      <c r="J801" s="114"/>
      <c r="K801" s="114"/>
      <c r="L801" s="114"/>
      <c r="M801" s="114"/>
      <c r="N801" s="114"/>
      <c r="O801" s="114"/>
      <c r="P801" s="114"/>
      <c r="Q801" s="114"/>
      <c r="R801" s="114"/>
      <c r="S801" s="114"/>
      <c r="T801" s="114"/>
      <c r="U801" s="114"/>
      <c r="V801" s="114"/>
      <c r="W801" s="114"/>
      <c r="X801" s="114"/>
      <c r="Y801" s="114"/>
      <c r="Z801" s="114"/>
    </row>
    <row r="802">
      <c r="A802" s="114"/>
      <c r="B802" s="114"/>
      <c r="C802" s="114"/>
      <c r="D802" s="114"/>
      <c r="E802" s="114"/>
      <c r="F802" s="114"/>
      <c r="G802" s="114"/>
      <c r="H802" s="114"/>
      <c r="I802" s="114"/>
      <c r="J802" s="114"/>
      <c r="K802" s="114"/>
      <c r="L802" s="114"/>
      <c r="M802" s="114"/>
      <c r="N802" s="114"/>
      <c r="O802" s="114"/>
      <c r="P802" s="114"/>
      <c r="Q802" s="114"/>
      <c r="R802" s="114"/>
      <c r="S802" s="114"/>
      <c r="T802" s="114"/>
      <c r="U802" s="114"/>
      <c r="V802" s="114"/>
      <c r="W802" s="114"/>
      <c r="X802" s="114"/>
      <c r="Y802" s="114"/>
      <c r="Z802" s="114"/>
    </row>
    <row r="803">
      <c r="A803" s="114"/>
      <c r="B803" s="114"/>
      <c r="C803" s="114"/>
      <c r="D803" s="114"/>
      <c r="E803" s="114"/>
      <c r="F803" s="114"/>
      <c r="G803" s="114"/>
      <c r="H803" s="114"/>
      <c r="I803" s="114"/>
      <c r="J803" s="114"/>
      <c r="K803" s="114"/>
      <c r="L803" s="114"/>
      <c r="M803" s="114"/>
      <c r="N803" s="114"/>
      <c r="O803" s="114"/>
      <c r="P803" s="114"/>
      <c r="Q803" s="114"/>
      <c r="R803" s="114"/>
      <c r="S803" s="114"/>
      <c r="T803" s="114"/>
      <c r="U803" s="114"/>
      <c r="V803" s="114"/>
      <c r="W803" s="114"/>
      <c r="X803" s="114"/>
      <c r="Y803" s="114"/>
      <c r="Z803" s="114"/>
    </row>
    <row r="804">
      <c r="A804" s="114"/>
      <c r="B804" s="114"/>
      <c r="C804" s="114"/>
      <c r="D804" s="114"/>
      <c r="E804" s="114"/>
      <c r="F804" s="114"/>
      <c r="G804" s="114"/>
      <c r="H804" s="114"/>
      <c r="I804" s="114"/>
      <c r="J804" s="114"/>
      <c r="K804" s="114"/>
      <c r="L804" s="114"/>
      <c r="M804" s="114"/>
      <c r="N804" s="114"/>
      <c r="O804" s="114"/>
      <c r="P804" s="114"/>
      <c r="Q804" s="114"/>
      <c r="R804" s="114"/>
      <c r="S804" s="114"/>
      <c r="T804" s="114"/>
      <c r="U804" s="114"/>
      <c r="V804" s="114"/>
      <c r="W804" s="114"/>
      <c r="X804" s="114"/>
      <c r="Y804" s="114"/>
      <c r="Z804" s="114"/>
    </row>
    <row r="805">
      <c r="A805" s="114"/>
      <c r="B805" s="114"/>
      <c r="C805" s="114"/>
      <c r="D805" s="114"/>
      <c r="E805" s="114"/>
      <c r="F805" s="114"/>
      <c r="G805" s="114"/>
      <c r="H805" s="114"/>
      <c r="I805" s="114"/>
      <c r="J805" s="114"/>
      <c r="K805" s="114"/>
      <c r="L805" s="114"/>
      <c r="M805" s="114"/>
      <c r="N805" s="114"/>
      <c r="O805" s="114"/>
      <c r="P805" s="114"/>
      <c r="Q805" s="114"/>
      <c r="R805" s="114"/>
      <c r="S805" s="114"/>
      <c r="T805" s="114"/>
      <c r="U805" s="114"/>
      <c r="V805" s="114"/>
      <c r="W805" s="114"/>
      <c r="X805" s="114"/>
      <c r="Y805" s="114"/>
      <c r="Z805" s="114"/>
    </row>
    <row r="806">
      <c r="A806" s="114"/>
      <c r="B806" s="114"/>
      <c r="C806" s="114"/>
      <c r="D806" s="114"/>
      <c r="E806" s="114"/>
      <c r="F806" s="114"/>
      <c r="G806" s="114"/>
      <c r="H806" s="114"/>
      <c r="I806" s="114"/>
      <c r="J806" s="114"/>
      <c r="K806" s="114"/>
      <c r="L806" s="114"/>
      <c r="M806" s="114"/>
      <c r="N806" s="114"/>
      <c r="O806" s="114"/>
      <c r="P806" s="114"/>
      <c r="Q806" s="114"/>
      <c r="R806" s="114"/>
      <c r="S806" s="114"/>
      <c r="T806" s="114"/>
      <c r="U806" s="114"/>
      <c r="V806" s="114"/>
      <c r="W806" s="114"/>
      <c r="X806" s="114"/>
      <c r="Y806" s="114"/>
      <c r="Z806" s="114"/>
    </row>
    <row r="807">
      <c r="A807" s="114"/>
      <c r="B807" s="114"/>
      <c r="C807" s="114"/>
      <c r="D807" s="114"/>
      <c r="E807" s="114"/>
      <c r="F807" s="114"/>
      <c r="G807" s="114"/>
      <c r="H807" s="114"/>
      <c r="I807" s="114"/>
      <c r="J807" s="114"/>
      <c r="K807" s="114"/>
      <c r="L807" s="114"/>
      <c r="M807" s="114"/>
      <c r="N807" s="114"/>
      <c r="O807" s="114"/>
      <c r="P807" s="114"/>
      <c r="Q807" s="114"/>
      <c r="R807" s="114"/>
      <c r="S807" s="114"/>
      <c r="T807" s="114"/>
      <c r="U807" s="114"/>
      <c r="V807" s="114"/>
      <c r="W807" s="114"/>
      <c r="X807" s="114"/>
      <c r="Y807" s="114"/>
      <c r="Z807" s="114"/>
    </row>
    <row r="808">
      <c r="A808" s="114"/>
      <c r="B808" s="114"/>
      <c r="C808" s="114"/>
      <c r="D808" s="114"/>
      <c r="E808" s="114"/>
      <c r="F808" s="114"/>
      <c r="G808" s="114"/>
      <c r="H808" s="114"/>
      <c r="I808" s="114"/>
      <c r="J808" s="114"/>
      <c r="K808" s="114"/>
      <c r="L808" s="114"/>
      <c r="M808" s="114"/>
      <c r="N808" s="114"/>
      <c r="O808" s="114"/>
      <c r="P808" s="114"/>
      <c r="Q808" s="114"/>
      <c r="R808" s="114"/>
      <c r="S808" s="114"/>
      <c r="T808" s="114"/>
      <c r="U808" s="114"/>
      <c r="V808" s="114"/>
      <c r="W808" s="114"/>
      <c r="X808" s="114"/>
      <c r="Y808" s="114"/>
      <c r="Z808" s="114"/>
    </row>
    <row r="809">
      <c r="A809" s="114"/>
      <c r="B809" s="114"/>
      <c r="C809" s="114"/>
      <c r="D809" s="114"/>
      <c r="E809" s="114"/>
      <c r="F809" s="114"/>
      <c r="G809" s="114"/>
      <c r="H809" s="114"/>
      <c r="I809" s="114"/>
      <c r="J809" s="114"/>
      <c r="K809" s="114"/>
      <c r="L809" s="114"/>
      <c r="M809" s="114"/>
      <c r="N809" s="114"/>
      <c r="O809" s="114"/>
      <c r="P809" s="114"/>
      <c r="Q809" s="114"/>
      <c r="R809" s="114"/>
      <c r="S809" s="114"/>
      <c r="T809" s="114"/>
      <c r="U809" s="114"/>
      <c r="V809" s="114"/>
      <c r="W809" s="114"/>
      <c r="X809" s="114"/>
      <c r="Y809" s="114"/>
      <c r="Z809" s="114"/>
    </row>
    <row r="810">
      <c r="A810" s="114"/>
      <c r="B810" s="114"/>
      <c r="C810" s="114"/>
      <c r="D810" s="114"/>
      <c r="E810" s="114"/>
      <c r="F810" s="114"/>
      <c r="G810" s="114"/>
      <c r="H810" s="114"/>
      <c r="I810" s="114"/>
      <c r="J810" s="114"/>
      <c r="K810" s="114"/>
      <c r="L810" s="114"/>
      <c r="M810" s="114"/>
      <c r="N810" s="114"/>
      <c r="O810" s="114"/>
      <c r="P810" s="114"/>
      <c r="Q810" s="114"/>
      <c r="R810" s="114"/>
      <c r="S810" s="114"/>
      <c r="T810" s="114"/>
      <c r="U810" s="114"/>
      <c r="V810" s="114"/>
      <c r="W810" s="114"/>
      <c r="X810" s="114"/>
      <c r="Y810" s="114"/>
      <c r="Z810" s="114"/>
    </row>
    <row r="811">
      <c r="A811" s="114"/>
      <c r="B811" s="114"/>
      <c r="C811" s="114"/>
      <c r="D811" s="114"/>
      <c r="E811" s="114"/>
      <c r="F811" s="114"/>
      <c r="G811" s="114"/>
      <c r="H811" s="114"/>
      <c r="I811" s="114"/>
      <c r="J811" s="114"/>
      <c r="K811" s="114"/>
      <c r="L811" s="114"/>
      <c r="M811" s="114"/>
      <c r="N811" s="114"/>
      <c r="O811" s="114"/>
      <c r="P811" s="114"/>
      <c r="Q811" s="114"/>
      <c r="R811" s="114"/>
      <c r="S811" s="114"/>
      <c r="T811" s="114"/>
      <c r="U811" s="114"/>
      <c r="V811" s="114"/>
      <c r="W811" s="114"/>
      <c r="X811" s="114"/>
      <c r="Y811" s="114"/>
      <c r="Z811" s="114"/>
    </row>
    <row r="812">
      <c r="A812" s="114"/>
      <c r="B812" s="114"/>
      <c r="C812" s="114"/>
      <c r="D812" s="114"/>
      <c r="E812" s="114"/>
      <c r="F812" s="114"/>
      <c r="G812" s="114"/>
      <c r="H812" s="114"/>
      <c r="I812" s="114"/>
      <c r="J812" s="114"/>
      <c r="K812" s="114"/>
      <c r="L812" s="114"/>
      <c r="M812" s="114"/>
      <c r="N812" s="114"/>
      <c r="O812" s="114"/>
      <c r="P812" s="114"/>
      <c r="Q812" s="114"/>
      <c r="R812" s="114"/>
      <c r="S812" s="114"/>
      <c r="T812" s="114"/>
      <c r="U812" s="114"/>
      <c r="V812" s="114"/>
      <c r="W812" s="114"/>
      <c r="X812" s="114"/>
      <c r="Y812" s="114"/>
      <c r="Z812" s="114"/>
    </row>
    <row r="813">
      <c r="A813" s="114"/>
      <c r="B813" s="114"/>
      <c r="C813" s="114"/>
      <c r="D813" s="114"/>
      <c r="E813" s="114"/>
      <c r="F813" s="114"/>
      <c r="G813" s="114"/>
      <c r="H813" s="114"/>
      <c r="I813" s="114"/>
      <c r="J813" s="114"/>
      <c r="K813" s="114"/>
      <c r="L813" s="114"/>
      <c r="M813" s="114"/>
      <c r="N813" s="114"/>
      <c r="O813" s="114"/>
      <c r="P813" s="114"/>
      <c r="Q813" s="114"/>
      <c r="R813" s="114"/>
      <c r="S813" s="114"/>
      <c r="T813" s="114"/>
      <c r="U813" s="114"/>
      <c r="V813" s="114"/>
      <c r="W813" s="114"/>
      <c r="X813" s="114"/>
      <c r="Y813" s="114"/>
      <c r="Z813" s="114"/>
    </row>
    <row r="814">
      <c r="A814" s="114"/>
      <c r="B814" s="114"/>
      <c r="C814" s="114"/>
      <c r="D814" s="114"/>
      <c r="E814" s="114"/>
      <c r="F814" s="114"/>
      <c r="G814" s="114"/>
      <c r="H814" s="114"/>
      <c r="I814" s="114"/>
      <c r="J814" s="114"/>
      <c r="K814" s="114"/>
      <c r="L814" s="114"/>
      <c r="M814" s="114"/>
      <c r="N814" s="114"/>
      <c r="O814" s="114"/>
      <c r="P814" s="114"/>
      <c r="Q814" s="114"/>
      <c r="R814" s="114"/>
      <c r="S814" s="114"/>
      <c r="T814" s="114"/>
      <c r="U814" s="114"/>
      <c r="V814" s="114"/>
      <c r="W814" s="114"/>
      <c r="X814" s="114"/>
      <c r="Y814" s="114"/>
      <c r="Z814" s="114"/>
    </row>
    <row r="815">
      <c r="A815" s="114"/>
      <c r="B815" s="114"/>
      <c r="C815" s="114"/>
      <c r="D815" s="114"/>
      <c r="E815" s="114"/>
      <c r="F815" s="114"/>
      <c r="G815" s="114"/>
      <c r="H815" s="114"/>
      <c r="I815" s="114"/>
      <c r="J815" s="114"/>
      <c r="K815" s="114"/>
      <c r="L815" s="114"/>
      <c r="M815" s="114"/>
      <c r="N815" s="114"/>
      <c r="O815" s="114"/>
      <c r="P815" s="114"/>
      <c r="Q815" s="114"/>
      <c r="R815" s="114"/>
      <c r="S815" s="114"/>
      <c r="T815" s="114"/>
      <c r="U815" s="114"/>
      <c r="V815" s="114"/>
      <c r="W815" s="114"/>
      <c r="X815" s="114"/>
      <c r="Y815" s="114"/>
      <c r="Z815" s="114"/>
    </row>
    <row r="816">
      <c r="A816" s="114"/>
      <c r="B816" s="114"/>
      <c r="C816" s="114"/>
      <c r="D816" s="114"/>
      <c r="E816" s="114"/>
      <c r="F816" s="114"/>
      <c r="G816" s="114"/>
      <c r="H816" s="114"/>
      <c r="I816" s="114"/>
      <c r="J816" s="114"/>
      <c r="K816" s="114"/>
      <c r="L816" s="114"/>
      <c r="M816" s="114"/>
      <c r="N816" s="114"/>
      <c r="O816" s="114"/>
      <c r="P816" s="114"/>
      <c r="Q816" s="114"/>
      <c r="R816" s="114"/>
      <c r="S816" s="114"/>
      <c r="T816" s="114"/>
      <c r="U816" s="114"/>
      <c r="V816" s="114"/>
      <c r="W816" s="114"/>
      <c r="X816" s="114"/>
      <c r="Y816" s="114"/>
      <c r="Z816" s="114"/>
    </row>
    <row r="817">
      <c r="A817" s="114"/>
      <c r="B817" s="114"/>
      <c r="C817" s="114"/>
      <c r="D817" s="114"/>
      <c r="E817" s="114"/>
      <c r="F817" s="114"/>
      <c r="G817" s="114"/>
      <c r="H817" s="114"/>
      <c r="I817" s="114"/>
      <c r="J817" s="114"/>
      <c r="K817" s="114"/>
      <c r="L817" s="114"/>
      <c r="M817" s="114"/>
      <c r="N817" s="114"/>
      <c r="O817" s="114"/>
      <c r="P817" s="114"/>
      <c r="Q817" s="114"/>
      <c r="R817" s="114"/>
      <c r="S817" s="114"/>
      <c r="T817" s="114"/>
      <c r="U817" s="114"/>
      <c r="V817" s="114"/>
      <c r="W817" s="114"/>
      <c r="X817" s="114"/>
      <c r="Y817" s="114"/>
      <c r="Z817" s="114"/>
    </row>
    <row r="818">
      <c r="A818" s="114"/>
      <c r="B818" s="114"/>
      <c r="C818" s="114"/>
      <c r="D818" s="114"/>
      <c r="E818" s="114"/>
      <c r="F818" s="114"/>
      <c r="G818" s="114"/>
      <c r="H818" s="114"/>
      <c r="I818" s="114"/>
      <c r="J818" s="114"/>
      <c r="K818" s="114"/>
      <c r="L818" s="114"/>
      <c r="M818" s="114"/>
      <c r="N818" s="114"/>
      <c r="O818" s="114"/>
      <c r="P818" s="114"/>
      <c r="Q818" s="114"/>
      <c r="R818" s="114"/>
      <c r="S818" s="114"/>
      <c r="T818" s="114"/>
      <c r="U818" s="114"/>
      <c r="V818" s="114"/>
      <c r="W818" s="114"/>
      <c r="X818" s="114"/>
      <c r="Y818" s="114"/>
      <c r="Z818" s="114"/>
    </row>
    <row r="819">
      <c r="A819" s="114"/>
      <c r="B819" s="114"/>
      <c r="C819" s="114"/>
      <c r="D819" s="114"/>
      <c r="E819" s="114"/>
      <c r="F819" s="114"/>
      <c r="G819" s="114"/>
      <c r="H819" s="114"/>
      <c r="I819" s="114"/>
      <c r="J819" s="114"/>
      <c r="K819" s="114"/>
      <c r="L819" s="114"/>
      <c r="M819" s="114"/>
      <c r="N819" s="114"/>
      <c r="O819" s="114"/>
      <c r="P819" s="114"/>
      <c r="Q819" s="114"/>
      <c r="R819" s="114"/>
      <c r="S819" s="114"/>
      <c r="T819" s="114"/>
      <c r="U819" s="114"/>
      <c r="V819" s="114"/>
      <c r="W819" s="114"/>
      <c r="X819" s="114"/>
      <c r="Y819" s="114"/>
      <c r="Z819" s="114"/>
    </row>
    <row r="820">
      <c r="A820" s="114"/>
      <c r="B820" s="114"/>
      <c r="C820" s="114"/>
      <c r="D820" s="114"/>
      <c r="E820" s="114"/>
      <c r="F820" s="114"/>
      <c r="G820" s="114"/>
      <c r="H820" s="114"/>
      <c r="I820" s="114"/>
      <c r="J820" s="114"/>
      <c r="K820" s="114"/>
      <c r="L820" s="114"/>
      <c r="M820" s="114"/>
      <c r="N820" s="114"/>
      <c r="O820" s="114"/>
      <c r="P820" s="114"/>
      <c r="Q820" s="114"/>
      <c r="R820" s="114"/>
      <c r="S820" s="114"/>
      <c r="T820" s="114"/>
      <c r="U820" s="114"/>
      <c r="V820" s="114"/>
      <c r="W820" s="114"/>
      <c r="X820" s="114"/>
      <c r="Y820" s="114"/>
      <c r="Z820" s="114"/>
    </row>
    <row r="821">
      <c r="A821" s="114"/>
      <c r="B821" s="114"/>
      <c r="C821" s="114"/>
      <c r="D821" s="114"/>
      <c r="E821" s="114"/>
      <c r="F821" s="114"/>
      <c r="G821" s="114"/>
      <c r="H821" s="114"/>
      <c r="I821" s="114"/>
      <c r="J821" s="114"/>
      <c r="K821" s="114"/>
      <c r="L821" s="114"/>
      <c r="M821" s="114"/>
      <c r="N821" s="114"/>
      <c r="O821" s="114"/>
      <c r="P821" s="114"/>
      <c r="Q821" s="114"/>
      <c r="R821" s="114"/>
      <c r="S821" s="114"/>
      <c r="T821" s="114"/>
      <c r="U821" s="114"/>
      <c r="V821" s="114"/>
      <c r="W821" s="114"/>
      <c r="X821" s="114"/>
      <c r="Y821" s="114"/>
      <c r="Z821" s="114"/>
    </row>
    <row r="822">
      <c r="A822" s="114"/>
      <c r="B822" s="114"/>
      <c r="C822" s="114"/>
      <c r="D822" s="114"/>
      <c r="E822" s="114"/>
      <c r="F822" s="114"/>
      <c r="G822" s="114"/>
      <c r="H822" s="114"/>
      <c r="I822" s="114"/>
      <c r="J822" s="114"/>
      <c r="K822" s="114"/>
      <c r="L822" s="114"/>
      <c r="M822" s="114"/>
      <c r="N822" s="114"/>
      <c r="O822" s="114"/>
      <c r="P822" s="114"/>
      <c r="Q822" s="114"/>
      <c r="R822" s="114"/>
      <c r="S822" s="114"/>
      <c r="T822" s="114"/>
      <c r="U822" s="114"/>
      <c r="V822" s="114"/>
      <c r="W822" s="114"/>
      <c r="X822" s="114"/>
      <c r="Y822" s="114"/>
      <c r="Z822" s="114"/>
    </row>
    <row r="823">
      <c r="A823" s="114"/>
      <c r="B823" s="114"/>
      <c r="C823" s="114"/>
      <c r="D823" s="114"/>
      <c r="E823" s="114"/>
      <c r="F823" s="114"/>
      <c r="G823" s="114"/>
      <c r="H823" s="114"/>
      <c r="I823" s="114"/>
      <c r="J823" s="114"/>
      <c r="K823" s="114"/>
      <c r="L823" s="114"/>
      <c r="M823" s="114"/>
      <c r="N823" s="114"/>
      <c r="O823" s="114"/>
      <c r="P823" s="114"/>
      <c r="Q823" s="114"/>
      <c r="R823" s="114"/>
      <c r="S823" s="114"/>
      <c r="T823" s="114"/>
      <c r="U823" s="114"/>
      <c r="V823" s="114"/>
      <c r="W823" s="114"/>
      <c r="X823" s="114"/>
      <c r="Y823" s="114"/>
      <c r="Z823" s="114"/>
    </row>
    <row r="824">
      <c r="A824" s="114"/>
      <c r="B824" s="114"/>
      <c r="C824" s="114"/>
      <c r="D824" s="114"/>
      <c r="E824" s="114"/>
      <c r="F824" s="114"/>
      <c r="G824" s="114"/>
      <c r="H824" s="114"/>
      <c r="I824" s="114"/>
      <c r="J824" s="114"/>
      <c r="K824" s="114"/>
      <c r="L824" s="114"/>
      <c r="M824" s="114"/>
      <c r="N824" s="114"/>
      <c r="O824" s="114"/>
      <c r="P824" s="114"/>
      <c r="Q824" s="114"/>
      <c r="R824" s="114"/>
      <c r="S824" s="114"/>
      <c r="T824" s="114"/>
      <c r="U824" s="114"/>
      <c r="V824" s="114"/>
      <c r="W824" s="114"/>
      <c r="X824" s="114"/>
      <c r="Y824" s="114"/>
      <c r="Z824" s="114"/>
    </row>
    <row r="825">
      <c r="A825" s="114"/>
      <c r="B825" s="114"/>
      <c r="C825" s="114"/>
      <c r="D825" s="114"/>
      <c r="E825" s="114"/>
      <c r="F825" s="114"/>
      <c r="G825" s="114"/>
      <c r="H825" s="114"/>
      <c r="I825" s="114"/>
      <c r="J825" s="114"/>
      <c r="K825" s="114"/>
      <c r="L825" s="114"/>
      <c r="M825" s="114"/>
      <c r="N825" s="114"/>
      <c r="O825" s="114"/>
      <c r="P825" s="114"/>
      <c r="Q825" s="114"/>
      <c r="R825" s="114"/>
      <c r="S825" s="114"/>
      <c r="T825" s="114"/>
      <c r="U825" s="114"/>
      <c r="V825" s="114"/>
      <c r="W825" s="114"/>
      <c r="X825" s="114"/>
      <c r="Y825" s="114"/>
      <c r="Z825" s="114"/>
    </row>
    <row r="826">
      <c r="A826" s="114"/>
      <c r="B826" s="114"/>
      <c r="C826" s="114"/>
      <c r="D826" s="114"/>
      <c r="E826" s="114"/>
      <c r="F826" s="114"/>
      <c r="G826" s="114"/>
      <c r="H826" s="114"/>
      <c r="I826" s="114"/>
      <c r="J826" s="114"/>
      <c r="K826" s="114"/>
      <c r="L826" s="114"/>
      <c r="M826" s="114"/>
      <c r="N826" s="114"/>
      <c r="O826" s="114"/>
      <c r="P826" s="114"/>
      <c r="Q826" s="114"/>
      <c r="R826" s="114"/>
      <c r="S826" s="114"/>
      <c r="T826" s="114"/>
      <c r="U826" s="114"/>
      <c r="V826" s="114"/>
      <c r="W826" s="114"/>
      <c r="X826" s="114"/>
      <c r="Y826" s="114"/>
      <c r="Z826" s="114"/>
    </row>
    <row r="827">
      <c r="A827" s="114"/>
      <c r="B827" s="114"/>
      <c r="C827" s="114"/>
      <c r="D827" s="114"/>
      <c r="E827" s="114"/>
      <c r="F827" s="114"/>
      <c r="G827" s="114"/>
      <c r="H827" s="114"/>
      <c r="I827" s="114"/>
      <c r="J827" s="114"/>
      <c r="K827" s="114"/>
      <c r="L827" s="114"/>
      <c r="M827" s="114"/>
      <c r="N827" s="114"/>
      <c r="O827" s="114"/>
      <c r="P827" s="114"/>
      <c r="Q827" s="114"/>
      <c r="R827" s="114"/>
      <c r="S827" s="114"/>
      <c r="T827" s="114"/>
      <c r="U827" s="114"/>
      <c r="V827" s="114"/>
      <c r="W827" s="114"/>
      <c r="X827" s="114"/>
      <c r="Y827" s="114"/>
      <c r="Z827" s="114"/>
    </row>
    <row r="828">
      <c r="A828" s="114"/>
      <c r="B828" s="114"/>
      <c r="C828" s="114"/>
      <c r="D828" s="114"/>
      <c r="E828" s="114"/>
      <c r="F828" s="114"/>
      <c r="G828" s="114"/>
      <c r="H828" s="114"/>
      <c r="I828" s="114"/>
      <c r="J828" s="114"/>
      <c r="K828" s="114"/>
      <c r="L828" s="114"/>
      <c r="M828" s="114"/>
      <c r="N828" s="114"/>
      <c r="O828" s="114"/>
      <c r="P828" s="114"/>
      <c r="Q828" s="114"/>
      <c r="R828" s="114"/>
      <c r="S828" s="114"/>
      <c r="T828" s="114"/>
      <c r="U828" s="114"/>
      <c r="V828" s="114"/>
      <c r="W828" s="114"/>
      <c r="X828" s="114"/>
      <c r="Y828" s="114"/>
      <c r="Z828" s="114"/>
    </row>
    <row r="829">
      <c r="A829" s="114"/>
      <c r="B829" s="114"/>
      <c r="C829" s="114"/>
      <c r="D829" s="114"/>
      <c r="E829" s="114"/>
      <c r="F829" s="114"/>
      <c r="G829" s="114"/>
      <c r="H829" s="114"/>
      <c r="I829" s="114"/>
      <c r="J829" s="114"/>
      <c r="K829" s="114"/>
      <c r="L829" s="114"/>
      <c r="M829" s="114"/>
      <c r="N829" s="114"/>
      <c r="O829" s="114"/>
      <c r="P829" s="114"/>
      <c r="Q829" s="114"/>
      <c r="R829" s="114"/>
      <c r="S829" s="114"/>
      <c r="T829" s="114"/>
      <c r="U829" s="114"/>
      <c r="V829" s="114"/>
      <c r="W829" s="114"/>
      <c r="X829" s="114"/>
      <c r="Y829" s="114"/>
      <c r="Z829" s="114"/>
    </row>
    <row r="830">
      <c r="A830" s="114"/>
      <c r="B830" s="114"/>
      <c r="C830" s="114"/>
      <c r="D830" s="114"/>
      <c r="E830" s="114"/>
      <c r="F830" s="114"/>
      <c r="G830" s="114"/>
      <c r="H830" s="114"/>
      <c r="I830" s="114"/>
      <c r="J830" s="114"/>
      <c r="K830" s="114"/>
      <c r="L830" s="114"/>
      <c r="M830" s="114"/>
      <c r="N830" s="114"/>
      <c r="O830" s="114"/>
      <c r="P830" s="114"/>
      <c r="Q830" s="114"/>
      <c r="R830" s="114"/>
      <c r="S830" s="114"/>
      <c r="T830" s="114"/>
      <c r="U830" s="114"/>
      <c r="V830" s="114"/>
      <c r="W830" s="114"/>
      <c r="X830" s="114"/>
      <c r="Y830" s="114"/>
      <c r="Z830" s="114"/>
    </row>
    <row r="831">
      <c r="A831" s="114"/>
      <c r="B831" s="114"/>
      <c r="C831" s="114"/>
      <c r="D831" s="114"/>
      <c r="E831" s="114"/>
      <c r="F831" s="114"/>
      <c r="G831" s="114"/>
      <c r="H831" s="114"/>
      <c r="I831" s="114"/>
      <c r="J831" s="114"/>
      <c r="K831" s="114"/>
      <c r="L831" s="114"/>
      <c r="M831" s="114"/>
      <c r="N831" s="114"/>
      <c r="O831" s="114"/>
      <c r="P831" s="114"/>
      <c r="Q831" s="114"/>
      <c r="R831" s="114"/>
      <c r="S831" s="114"/>
      <c r="T831" s="114"/>
      <c r="U831" s="114"/>
      <c r="V831" s="114"/>
      <c r="W831" s="114"/>
      <c r="X831" s="114"/>
      <c r="Y831" s="114"/>
      <c r="Z831" s="114"/>
    </row>
    <row r="832">
      <c r="A832" s="114"/>
      <c r="B832" s="114"/>
      <c r="C832" s="114"/>
      <c r="D832" s="114"/>
      <c r="E832" s="114"/>
      <c r="F832" s="114"/>
      <c r="G832" s="114"/>
      <c r="H832" s="114"/>
      <c r="I832" s="114"/>
      <c r="J832" s="114"/>
      <c r="K832" s="114"/>
      <c r="L832" s="114"/>
      <c r="M832" s="114"/>
      <c r="N832" s="114"/>
      <c r="O832" s="114"/>
      <c r="P832" s="114"/>
      <c r="Q832" s="114"/>
      <c r="R832" s="114"/>
      <c r="S832" s="114"/>
      <c r="T832" s="114"/>
      <c r="U832" s="114"/>
      <c r="V832" s="114"/>
      <c r="W832" s="114"/>
      <c r="X832" s="114"/>
      <c r="Y832" s="114"/>
      <c r="Z832" s="114"/>
    </row>
    <row r="833">
      <c r="A833" s="114"/>
      <c r="B833" s="114"/>
      <c r="C833" s="114"/>
      <c r="D833" s="114"/>
      <c r="E833" s="114"/>
      <c r="F833" s="114"/>
      <c r="G833" s="114"/>
      <c r="H833" s="114"/>
      <c r="I833" s="114"/>
      <c r="J833" s="114"/>
      <c r="K833" s="114"/>
      <c r="L833" s="114"/>
      <c r="M833" s="114"/>
      <c r="N833" s="114"/>
      <c r="O833" s="114"/>
      <c r="P833" s="114"/>
      <c r="Q833" s="114"/>
      <c r="R833" s="114"/>
      <c r="S833" s="114"/>
      <c r="T833" s="114"/>
      <c r="U833" s="114"/>
      <c r="V833" s="114"/>
      <c r="W833" s="114"/>
      <c r="X833" s="114"/>
      <c r="Y833" s="114"/>
      <c r="Z833" s="114"/>
    </row>
    <row r="834">
      <c r="A834" s="114"/>
      <c r="B834" s="114"/>
      <c r="C834" s="114"/>
      <c r="D834" s="114"/>
      <c r="E834" s="114"/>
      <c r="F834" s="114"/>
      <c r="G834" s="114"/>
      <c r="H834" s="114"/>
      <c r="I834" s="114"/>
      <c r="J834" s="114"/>
      <c r="K834" s="114"/>
      <c r="L834" s="114"/>
      <c r="M834" s="114"/>
      <c r="N834" s="114"/>
      <c r="O834" s="114"/>
      <c r="P834" s="114"/>
      <c r="Q834" s="114"/>
      <c r="R834" s="114"/>
      <c r="S834" s="114"/>
      <c r="T834" s="114"/>
      <c r="U834" s="114"/>
      <c r="V834" s="114"/>
      <c r="W834" s="114"/>
      <c r="X834" s="114"/>
      <c r="Y834" s="114"/>
      <c r="Z834" s="114"/>
    </row>
    <row r="835">
      <c r="A835" s="114"/>
      <c r="B835" s="114"/>
      <c r="C835" s="114"/>
      <c r="D835" s="114"/>
      <c r="E835" s="114"/>
      <c r="F835" s="114"/>
      <c r="G835" s="114"/>
      <c r="H835" s="114"/>
      <c r="I835" s="114"/>
      <c r="J835" s="114"/>
      <c r="K835" s="114"/>
      <c r="L835" s="114"/>
      <c r="M835" s="114"/>
      <c r="N835" s="114"/>
      <c r="O835" s="114"/>
      <c r="P835" s="114"/>
      <c r="Q835" s="114"/>
      <c r="R835" s="114"/>
      <c r="S835" s="114"/>
      <c r="T835" s="114"/>
      <c r="U835" s="114"/>
      <c r="V835" s="114"/>
      <c r="W835" s="114"/>
      <c r="X835" s="114"/>
      <c r="Y835" s="114"/>
      <c r="Z835" s="114"/>
    </row>
    <row r="836">
      <c r="A836" s="114"/>
      <c r="B836" s="114"/>
      <c r="C836" s="114"/>
      <c r="D836" s="114"/>
      <c r="E836" s="114"/>
      <c r="F836" s="114"/>
      <c r="G836" s="114"/>
      <c r="H836" s="114"/>
      <c r="I836" s="114"/>
      <c r="J836" s="114"/>
      <c r="K836" s="114"/>
      <c r="L836" s="114"/>
      <c r="M836" s="114"/>
      <c r="N836" s="114"/>
      <c r="O836" s="114"/>
      <c r="P836" s="114"/>
      <c r="Q836" s="114"/>
      <c r="R836" s="114"/>
      <c r="S836" s="114"/>
      <c r="T836" s="114"/>
      <c r="U836" s="114"/>
      <c r="V836" s="114"/>
      <c r="W836" s="114"/>
      <c r="X836" s="114"/>
      <c r="Y836" s="114"/>
      <c r="Z836" s="114"/>
    </row>
    <row r="837">
      <c r="A837" s="114"/>
      <c r="B837" s="114"/>
      <c r="C837" s="114"/>
      <c r="D837" s="114"/>
      <c r="E837" s="114"/>
      <c r="F837" s="114"/>
      <c r="G837" s="114"/>
      <c r="H837" s="114"/>
      <c r="I837" s="114"/>
      <c r="J837" s="114"/>
      <c r="K837" s="114"/>
      <c r="L837" s="114"/>
      <c r="M837" s="114"/>
      <c r="N837" s="114"/>
      <c r="O837" s="114"/>
      <c r="P837" s="114"/>
      <c r="Q837" s="114"/>
      <c r="R837" s="114"/>
      <c r="S837" s="114"/>
      <c r="T837" s="114"/>
      <c r="U837" s="114"/>
      <c r="V837" s="114"/>
      <c r="W837" s="114"/>
      <c r="X837" s="114"/>
      <c r="Y837" s="114"/>
      <c r="Z837" s="114"/>
    </row>
    <row r="838">
      <c r="A838" s="114"/>
      <c r="B838" s="114"/>
      <c r="C838" s="114"/>
      <c r="D838" s="114"/>
      <c r="E838" s="114"/>
      <c r="F838" s="114"/>
      <c r="G838" s="114"/>
      <c r="H838" s="114"/>
      <c r="I838" s="114"/>
      <c r="J838" s="114"/>
      <c r="K838" s="114"/>
      <c r="L838" s="114"/>
      <c r="M838" s="114"/>
      <c r="N838" s="114"/>
      <c r="O838" s="114"/>
      <c r="P838" s="114"/>
      <c r="Q838" s="114"/>
      <c r="R838" s="114"/>
      <c r="S838" s="114"/>
      <c r="T838" s="114"/>
      <c r="U838" s="114"/>
      <c r="V838" s="114"/>
      <c r="W838" s="114"/>
      <c r="X838" s="114"/>
      <c r="Y838" s="114"/>
      <c r="Z838" s="114"/>
    </row>
    <row r="839">
      <c r="A839" s="114"/>
      <c r="B839" s="114"/>
      <c r="C839" s="114"/>
      <c r="D839" s="114"/>
      <c r="E839" s="114"/>
      <c r="F839" s="114"/>
      <c r="G839" s="114"/>
      <c r="H839" s="114"/>
      <c r="I839" s="114"/>
      <c r="J839" s="114"/>
      <c r="K839" s="114"/>
      <c r="L839" s="114"/>
      <c r="M839" s="114"/>
      <c r="N839" s="114"/>
      <c r="O839" s="114"/>
      <c r="P839" s="114"/>
      <c r="Q839" s="114"/>
      <c r="R839" s="114"/>
      <c r="S839" s="114"/>
      <c r="T839" s="114"/>
      <c r="U839" s="114"/>
      <c r="V839" s="114"/>
      <c r="W839" s="114"/>
      <c r="X839" s="114"/>
      <c r="Y839" s="114"/>
      <c r="Z839" s="114"/>
    </row>
    <row r="840">
      <c r="A840" s="114"/>
      <c r="B840" s="114"/>
      <c r="C840" s="114"/>
      <c r="D840" s="114"/>
      <c r="E840" s="114"/>
      <c r="F840" s="114"/>
      <c r="G840" s="114"/>
      <c r="H840" s="114"/>
      <c r="I840" s="114"/>
      <c r="J840" s="114"/>
      <c r="K840" s="114"/>
      <c r="L840" s="114"/>
      <c r="M840" s="114"/>
      <c r="N840" s="114"/>
      <c r="O840" s="114"/>
      <c r="P840" s="114"/>
      <c r="Q840" s="114"/>
      <c r="R840" s="114"/>
      <c r="S840" s="114"/>
      <c r="T840" s="114"/>
      <c r="U840" s="114"/>
      <c r="V840" s="114"/>
      <c r="W840" s="114"/>
      <c r="X840" s="114"/>
      <c r="Y840" s="114"/>
      <c r="Z840" s="114"/>
    </row>
    <row r="841">
      <c r="A841" s="114"/>
      <c r="B841" s="114"/>
      <c r="C841" s="114"/>
      <c r="D841" s="114"/>
      <c r="E841" s="114"/>
      <c r="F841" s="114"/>
      <c r="G841" s="114"/>
      <c r="H841" s="114"/>
      <c r="I841" s="114"/>
      <c r="J841" s="114"/>
      <c r="K841" s="114"/>
      <c r="L841" s="114"/>
      <c r="M841" s="114"/>
      <c r="N841" s="114"/>
      <c r="O841" s="114"/>
      <c r="P841" s="114"/>
      <c r="Q841" s="114"/>
      <c r="R841" s="114"/>
      <c r="S841" s="114"/>
      <c r="T841" s="114"/>
      <c r="U841" s="114"/>
      <c r="V841" s="114"/>
      <c r="W841" s="114"/>
      <c r="X841" s="114"/>
      <c r="Y841" s="114"/>
      <c r="Z841" s="114"/>
    </row>
    <row r="842">
      <c r="A842" s="114"/>
      <c r="B842" s="114"/>
      <c r="C842" s="114"/>
      <c r="D842" s="114"/>
      <c r="E842" s="114"/>
      <c r="F842" s="114"/>
      <c r="G842" s="114"/>
      <c r="H842" s="114"/>
      <c r="I842" s="114"/>
      <c r="J842" s="114"/>
      <c r="K842" s="114"/>
      <c r="L842" s="114"/>
      <c r="M842" s="114"/>
      <c r="N842" s="114"/>
      <c r="O842" s="114"/>
      <c r="P842" s="114"/>
      <c r="Q842" s="114"/>
      <c r="R842" s="114"/>
      <c r="S842" s="114"/>
      <c r="T842" s="114"/>
      <c r="U842" s="114"/>
      <c r="V842" s="114"/>
      <c r="W842" s="114"/>
      <c r="X842" s="114"/>
      <c r="Y842" s="114"/>
      <c r="Z842" s="114"/>
    </row>
    <row r="843">
      <c r="A843" s="114"/>
      <c r="B843" s="114"/>
      <c r="C843" s="114"/>
      <c r="D843" s="114"/>
      <c r="E843" s="114"/>
      <c r="F843" s="114"/>
      <c r="G843" s="114"/>
      <c r="H843" s="114"/>
      <c r="I843" s="114"/>
      <c r="J843" s="114"/>
      <c r="K843" s="114"/>
      <c r="L843" s="114"/>
      <c r="M843" s="114"/>
      <c r="N843" s="114"/>
      <c r="O843" s="114"/>
      <c r="P843" s="114"/>
      <c r="Q843" s="114"/>
      <c r="R843" s="114"/>
      <c r="S843" s="114"/>
      <c r="T843" s="114"/>
      <c r="U843" s="114"/>
      <c r="V843" s="114"/>
      <c r="W843" s="114"/>
      <c r="X843" s="114"/>
      <c r="Y843" s="114"/>
      <c r="Z843" s="114"/>
    </row>
    <row r="844">
      <c r="A844" s="114"/>
      <c r="B844" s="114"/>
      <c r="C844" s="114"/>
      <c r="D844" s="114"/>
      <c r="E844" s="114"/>
      <c r="F844" s="114"/>
      <c r="G844" s="114"/>
      <c r="H844" s="114"/>
      <c r="I844" s="114"/>
      <c r="J844" s="114"/>
      <c r="K844" s="114"/>
      <c r="L844" s="114"/>
      <c r="M844" s="114"/>
      <c r="N844" s="114"/>
      <c r="O844" s="114"/>
      <c r="P844" s="114"/>
      <c r="Q844" s="114"/>
      <c r="R844" s="114"/>
      <c r="S844" s="114"/>
      <c r="T844" s="114"/>
      <c r="U844" s="114"/>
      <c r="V844" s="114"/>
      <c r="W844" s="114"/>
      <c r="X844" s="114"/>
      <c r="Y844" s="114"/>
      <c r="Z844" s="114"/>
    </row>
    <row r="845">
      <c r="A845" s="114"/>
      <c r="B845" s="114"/>
      <c r="C845" s="114"/>
      <c r="D845" s="114"/>
      <c r="E845" s="114"/>
      <c r="F845" s="114"/>
      <c r="G845" s="114"/>
      <c r="H845" s="114"/>
      <c r="I845" s="114"/>
      <c r="J845" s="114"/>
      <c r="K845" s="114"/>
      <c r="L845" s="114"/>
      <c r="M845" s="114"/>
      <c r="N845" s="114"/>
      <c r="O845" s="114"/>
      <c r="P845" s="114"/>
      <c r="Q845" s="114"/>
      <c r="R845" s="114"/>
      <c r="S845" s="114"/>
      <c r="T845" s="114"/>
      <c r="U845" s="114"/>
      <c r="V845" s="114"/>
      <c r="W845" s="114"/>
      <c r="X845" s="114"/>
      <c r="Y845" s="114"/>
      <c r="Z845" s="114"/>
    </row>
    <row r="846">
      <c r="A846" s="114"/>
      <c r="B846" s="114"/>
      <c r="C846" s="114"/>
      <c r="D846" s="114"/>
      <c r="E846" s="114"/>
      <c r="F846" s="114"/>
      <c r="G846" s="114"/>
      <c r="H846" s="114"/>
      <c r="I846" s="114"/>
      <c r="J846" s="114"/>
      <c r="K846" s="114"/>
      <c r="L846" s="114"/>
      <c r="M846" s="114"/>
      <c r="N846" s="114"/>
      <c r="O846" s="114"/>
      <c r="P846" s="114"/>
      <c r="Q846" s="114"/>
      <c r="R846" s="114"/>
      <c r="S846" s="114"/>
      <c r="T846" s="114"/>
      <c r="U846" s="114"/>
      <c r="V846" s="114"/>
      <c r="W846" s="114"/>
      <c r="X846" s="114"/>
      <c r="Y846" s="114"/>
      <c r="Z846" s="114"/>
    </row>
    <row r="847">
      <c r="A847" s="114"/>
      <c r="B847" s="114"/>
      <c r="C847" s="114"/>
      <c r="D847" s="114"/>
      <c r="E847" s="114"/>
      <c r="F847" s="114"/>
      <c r="G847" s="114"/>
      <c r="H847" s="114"/>
      <c r="I847" s="114"/>
      <c r="J847" s="114"/>
      <c r="K847" s="114"/>
      <c r="L847" s="114"/>
      <c r="M847" s="114"/>
      <c r="N847" s="114"/>
      <c r="O847" s="114"/>
      <c r="P847" s="114"/>
      <c r="Q847" s="114"/>
      <c r="R847" s="114"/>
      <c r="S847" s="114"/>
      <c r="T847" s="114"/>
      <c r="U847" s="114"/>
      <c r="V847" s="114"/>
      <c r="W847" s="114"/>
      <c r="X847" s="114"/>
      <c r="Y847" s="114"/>
      <c r="Z847" s="114"/>
    </row>
    <row r="848">
      <c r="A848" s="114"/>
      <c r="B848" s="114"/>
      <c r="C848" s="114"/>
      <c r="D848" s="114"/>
      <c r="E848" s="114"/>
      <c r="F848" s="114"/>
      <c r="G848" s="114"/>
      <c r="H848" s="114"/>
      <c r="I848" s="114"/>
      <c r="J848" s="114"/>
      <c r="K848" s="114"/>
      <c r="L848" s="114"/>
      <c r="M848" s="114"/>
      <c r="N848" s="114"/>
      <c r="O848" s="114"/>
      <c r="P848" s="114"/>
      <c r="Q848" s="114"/>
      <c r="R848" s="114"/>
      <c r="S848" s="114"/>
      <c r="T848" s="114"/>
      <c r="U848" s="114"/>
      <c r="V848" s="114"/>
      <c r="W848" s="114"/>
      <c r="X848" s="114"/>
      <c r="Y848" s="114"/>
      <c r="Z848" s="114"/>
    </row>
    <row r="849">
      <c r="A849" s="114"/>
      <c r="B849" s="114"/>
      <c r="C849" s="114"/>
      <c r="D849" s="114"/>
      <c r="E849" s="114"/>
      <c r="F849" s="114"/>
      <c r="G849" s="114"/>
      <c r="H849" s="114"/>
      <c r="I849" s="114"/>
      <c r="J849" s="114"/>
      <c r="K849" s="114"/>
      <c r="L849" s="114"/>
      <c r="M849" s="114"/>
      <c r="N849" s="114"/>
      <c r="O849" s="114"/>
      <c r="P849" s="114"/>
      <c r="Q849" s="114"/>
      <c r="R849" s="114"/>
      <c r="S849" s="114"/>
      <c r="T849" s="114"/>
      <c r="U849" s="114"/>
      <c r="V849" s="114"/>
      <c r="W849" s="114"/>
      <c r="X849" s="114"/>
      <c r="Y849" s="114"/>
      <c r="Z849" s="114"/>
    </row>
    <row r="850">
      <c r="A850" s="114"/>
      <c r="B850" s="114"/>
      <c r="C850" s="114"/>
      <c r="D850" s="114"/>
      <c r="E850" s="114"/>
      <c r="F850" s="114"/>
      <c r="G850" s="114"/>
      <c r="H850" s="114"/>
      <c r="I850" s="114"/>
      <c r="J850" s="114"/>
      <c r="K850" s="114"/>
      <c r="L850" s="114"/>
      <c r="M850" s="114"/>
      <c r="N850" s="114"/>
      <c r="O850" s="114"/>
      <c r="P850" s="114"/>
      <c r="Q850" s="114"/>
      <c r="R850" s="114"/>
      <c r="S850" s="114"/>
      <c r="T850" s="114"/>
      <c r="U850" s="114"/>
      <c r="V850" s="114"/>
      <c r="W850" s="114"/>
      <c r="X850" s="114"/>
      <c r="Y850" s="114"/>
      <c r="Z850" s="114"/>
    </row>
    <row r="851">
      <c r="A851" s="114"/>
      <c r="B851" s="114"/>
      <c r="C851" s="114"/>
      <c r="D851" s="114"/>
      <c r="E851" s="114"/>
      <c r="F851" s="114"/>
      <c r="G851" s="114"/>
      <c r="H851" s="114"/>
      <c r="I851" s="114"/>
      <c r="J851" s="114"/>
      <c r="K851" s="114"/>
      <c r="L851" s="114"/>
      <c r="M851" s="114"/>
      <c r="N851" s="114"/>
      <c r="O851" s="114"/>
      <c r="P851" s="114"/>
      <c r="Q851" s="114"/>
      <c r="R851" s="114"/>
      <c r="S851" s="114"/>
      <c r="T851" s="114"/>
      <c r="U851" s="114"/>
      <c r="V851" s="114"/>
      <c r="W851" s="114"/>
      <c r="X851" s="114"/>
      <c r="Y851" s="114"/>
      <c r="Z851" s="114"/>
    </row>
    <row r="852">
      <c r="A852" s="114"/>
      <c r="B852" s="114"/>
      <c r="C852" s="114"/>
      <c r="D852" s="114"/>
      <c r="E852" s="114"/>
      <c r="F852" s="114"/>
      <c r="G852" s="114"/>
      <c r="H852" s="114"/>
      <c r="I852" s="114"/>
      <c r="J852" s="114"/>
      <c r="K852" s="114"/>
      <c r="L852" s="114"/>
      <c r="M852" s="114"/>
      <c r="N852" s="114"/>
      <c r="O852" s="114"/>
      <c r="P852" s="114"/>
      <c r="Q852" s="114"/>
      <c r="R852" s="114"/>
      <c r="S852" s="114"/>
      <c r="T852" s="114"/>
      <c r="U852" s="114"/>
      <c r="V852" s="114"/>
      <c r="W852" s="114"/>
      <c r="X852" s="114"/>
      <c r="Y852" s="114"/>
      <c r="Z852" s="114"/>
    </row>
    <row r="853">
      <c r="A853" s="114"/>
      <c r="B853" s="114"/>
      <c r="C853" s="114"/>
      <c r="D853" s="114"/>
      <c r="E853" s="114"/>
      <c r="F853" s="114"/>
      <c r="G853" s="114"/>
      <c r="H853" s="114"/>
      <c r="I853" s="114"/>
      <c r="J853" s="114"/>
      <c r="K853" s="114"/>
      <c r="L853" s="114"/>
      <c r="M853" s="114"/>
      <c r="N853" s="114"/>
      <c r="O853" s="114"/>
      <c r="P853" s="114"/>
      <c r="Q853" s="114"/>
      <c r="R853" s="114"/>
      <c r="S853" s="114"/>
      <c r="T853" s="114"/>
      <c r="U853" s="114"/>
      <c r="V853" s="114"/>
      <c r="W853" s="114"/>
      <c r="X853" s="114"/>
      <c r="Y853" s="114"/>
      <c r="Z853" s="114"/>
    </row>
    <row r="854">
      <c r="A854" s="114"/>
      <c r="B854" s="114"/>
      <c r="C854" s="114"/>
      <c r="D854" s="114"/>
      <c r="E854" s="114"/>
      <c r="F854" s="114"/>
      <c r="G854" s="114"/>
      <c r="H854" s="114"/>
      <c r="I854" s="114"/>
      <c r="J854" s="114"/>
      <c r="K854" s="114"/>
      <c r="L854" s="114"/>
      <c r="M854" s="114"/>
      <c r="N854" s="114"/>
      <c r="O854" s="114"/>
      <c r="P854" s="114"/>
      <c r="Q854" s="114"/>
      <c r="R854" s="114"/>
      <c r="S854" s="114"/>
      <c r="T854" s="114"/>
      <c r="U854" s="114"/>
      <c r="V854" s="114"/>
      <c r="W854" s="114"/>
      <c r="X854" s="114"/>
      <c r="Y854" s="114"/>
      <c r="Z854" s="114"/>
    </row>
    <row r="855">
      <c r="A855" s="114"/>
      <c r="B855" s="114"/>
      <c r="C855" s="114"/>
      <c r="D855" s="114"/>
      <c r="E855" s="114"/>
      <c r="F855" s="114"/>
      <c r="G855" s="114"/>
      <c r="H855" s="114"/>
      <c r="I855" s="114"/>
      <c r="J855" s="114"/>
      <c r="K855" s="114"/>
      <c r="L855" s="114"/>
      <c r="M855" s="114"/>
      <c r="N855" s="114"/>
      <c r="O855" s="114"/>
      <c r="P855" s="114"/>
      <c r="Q855" s="114"/>
      <c r="R855" s="114"/>
      <c r="S855" s="114"/>
      <c r="T855" s="114"/>
      <c r="U855" s="114"/>
      <c r="V855" s="114"/>
      <c r="W855" s="114"/>
      <c r="X855" s="114"/>
      <c r="Y855" s="114"/>
      <c r="Z855" s="114"/>
    </row>
    <row r="856">
      <c r="A856" s="114"/>
      <c r="B856" s="114"/>
      <c r="C856" s="114"/>
      <c r="D856" s="114"/>
      <c r="E856" s="114"/>
      <c r="F856" s="114"/>
      <c r="G856" s="114"/>
      <c r="H856" s="114"/>
      <c r="I856" s="114"/>
      <c r="J856" s="114"/>
      <c r="K856" s="114"/>
      <c r="L856" s="114"/>
      <c r="M856" s="114"/>
      <c r="N856" s="114"/>
      <c r="O856" s="114"/>
      <c r="P856" s="114"/>
      <c r="Q856" s="114"/>
      <c r="R856" s="114"/>
      <c r="S856" s="114"/>
      <c r="T856" s="114"/>
      <c r="U856" s="114"/>
      <c r="V856" s="114"/>
      <c r="W856" s="114"/>
      <c r="X856" s="114"/>
      <c r="Y856" s="114"/>
      <c r="Z856" s="114"/>
    </row>
    <row r="857">
      <c r="A857" s="114"/>
      <c r="B857" s="114"/>
      <c r="C857" s="114"/>
      <c r="D857" s="114"/>
      <c r="E857" s="114"/>
      <c r="F857" s="114"/>
      <c r="G857" s="114"/>
      <c r="H857" s="114"/>
      <c r="I857" s="114"/>
      <c r="J857" s="114"/>
      <c r="K857" s="114"/>
      <c r="L857" s="114"/>
      <c r="M857" s="114"/>
      <c r="N857" s="114"/>
      <c r="O857" s="114"/>
      <c r="P857" s="114"/>
      <c r="Q857" s="114"/>
      <c r="R857" s="114"/>
      <c r="S857" s="114"/>
      <c r="T857" s="114"/>
      <c r="U857" s="114"/>
      <c r="V857" s="114"/>
      <c r="W857" s="114"/>
      <c r="X857" s="114"/>
      <c r="Y857" s="114"/>
      <c r="Z857" s="114"/>
    </row>
    <row r="858">
      <c r="A858" s="114"/>
      <c r="B858" s="114"/>
      <c r="C858" s="114"/>
      <c r="D858" s="114"/>
      <c r="E858" s="114"/>
      <c r="F858" s="114"/>
      <c r="G858" s="114"/>
      <c r="H858" s="114"/>
      <c r="I858" s="114"/>
      <c r="J858" s="114"/>
      <c r="K858" s="114"/>
      <c r="L858" s="114"/>
      <c r="M858" s="114"/>
      <c r="N858" s="114"/>
      <c r="O858" s="114"/>
      <c r="P858" s="114"/>
      <c r="Q858" s="114"/>
      <c r="R858" s="114"/>
      <c r="S858" s="114"/>
      <c r="T858" s="114"/>
      <c r="U858" s="114"/>
      <c r="V858" s="114"/>
      <c r="W858" s="114"/>
      <c r="X858" s="114"/>
      <c r="Y858" s="114"/>
      <c r="Z858" s="114"/>
    </row>
    <row r="859">
      <c r="A859" s="114"/>
      <c r="B859" s="114"/>
      <c r="C859" s="114"/>
      <c r="D859" s="114"/>
      <c r="E859" s="114"/>
      <c r="F859" s="114"/>
      <c r="G859" s="114"/>
      <c r="H859" s="114"/>
      <c r="I859" s="114"/>
      <c r="J859" s="114"/>
      <c r="K859" s="114"/>
      <c r="L859" s="114"/>
      <c r="M859" s="114"/>
      <c r="N859" s="114"/>
      <c r="O859" s="114"/>
      <c r="P859" s="114"/>
      <c r="Q859" s="114"/>
      <c r="R859" s="114"/>
      <c r="S859" s="114"/>
      <c r="T859" s="114"/>
      <c r="U859" s="114"/>
      <c r="V859" s="114"/>
      <c r="W859" s="114"/>
      <c r="X859" s="114"/>
      <c r="Y859" s="114"/>
      <c r="Z859" s="114"/>
    </row>
    <row r="860">
      <c r="A860" s="114"/>
      <c r="B860" s="114"/>
      <c r="C860" s="114"/>
      <c r="D860" s="114"/>
      <c r="E860" s="114"/>
      <c r="F860" s="114"/>
      <c r="G860" s="114"/>
      <c r="H860" s="114"/>
      <c r="I860" s="114"/>
      <c r="J860" s="114"/>
      <c r="K860" s="114"/>
      <c r="L860" s="114"/>
      <c r="M860" s="114"/>
      <c r="N860" s="114"/>
      <c r="O860" s="114"/>
      <c r="P860" s="114"/>
      <c r="Q860" s="114"/>
      <c r="R860" s="114"/>
      <c r="S860" s="114"/>
      <c r="T860" s="114"/>
      <c r="U860" s="114"/>
      <c r="V860" s="114"/>
      <c r="W860" s="114"/>
      <c r="X860" s="114"/>
      <c r="Y860" s="114"/>
      <c r="Z860" s="114"/>
    </row>
    <row r="861">
      <c r="A861" s="114"/>
      <c r="B861" s="114"/>
      <c r="C861" s="114"/>
      <c r="D861" s="114"/>
      <c r="E861" s="114"/>
      <c r="F861" s="114"/>
      <c r="G861" s="114"/>
      <c r="H861" s="114"/>
      <c r="I861" s="114"/>
      <c r="J861" s="114"/>
      <c r="K861" s="114"/>
      <c r="L861" s="114"/>
      <c r="M861" s="114"/>
      <c r="N861" s="114"/>
      <c r="O861" s="114"/>
      <c r="P861" s="114"/>
      <c r="Q861" s="114"/>
      <c r="R861" s="114"/>
      <c r="S861" s="114"/>
      <c r="T861" s="114"/>
      <c r="U861" s="114"/>
      <c r="V861" s="114"/>
      <c r="W861" s="114"/>
      <c r="X861" s="114"/>
      <c r="Y861" s="114"/>
      <c r="Z861" s="114"/>
    </row>
    <row r="862">
      <c r="A862" s="114"/>
      <c r="B862" s="114"/>
      <c r="C862" s="114"/>
      <c r="D862" s="114"/>
      <c r="E862" s="114"/>
      <c r="F862" s="114"/>
      <c r="G862" s="114"/>
      <c r="H862" s="114"/>
      <c r="I862" s="114"/>
      <c r="J862" s="114"/>
      <c r="K862" s="114"/>
      <c r="L862" s="114"/>
      <c r="M862" s="114"/>
      <c r="N862" s="114"/>
      <c r="O862" s="114"/>
      <c r="P862" s="114"/>
      <c r="Q862" s="114"/>
      <c r="R862" s="114"/>
      <c r="S862" s="114"/>
      <c r="T862" s="114"/>
      <c r="U862" s="114"/>
      <c r="V862" s="114"/>
      <c r="W862" s="114"/>
      <c r="X862" s="114"/>
      <c r="Y862" s="114"/>
      <c r="Z862" s="114"/>
    </row>
    <row r="863">
      <c r="A863" s="114"/>
      <c r="B863" s="114"/>
      <c r="C863" s="114"/>
      <c r="D863" s="114"/>
      <c r="E863" s="114"/>
      <c r="F863" s="114"/>
      <c r="G863" s="114"/>
      <c r="H863" s="114"/>
      <c r="I863" s="114"/>
      <c r="J863" s="114"/>
      <c r="K863" s="114"/>
      <c r="L863" s="114"/>
      <c r="M863" s="114"/>
      <c r="N863" s="114"/>
      <c r="O863" s="114"/>
      <c r="P863" s="114"/>
      <c r="Q863" s="114"/>
      <c r="R863" s="114"/>
      <c r="S863" s="114"/>
      <c r="T863" s="114"/>
      <c r="U863" s="114"/>
      <c r="V863" s="114"/>
      <c r="W863" s="114"/>
      <c r="X863" s="114"/>
      <c r="Y863" s="114"/>
      <c r="Z863" s="114"/>
    </row>
    <row r="864">
      <c r="A864" s="114"/>
      <c r="B864" s="114"/>
      <c r="C864" s="114"/>
      <c r="D864" s="114"/>
      <c r="E864" s="114"/>
      <c r="F864" s="114"/>
      <c r="G864" s="114"/>
      <c r="H864" s="114"/>
      <c r="I864" s="114"/>
      <c r="J864" s="114"/>
      <c r="K864" s="114"/>
      <c r="L864" s="114"/>
      <c r="M864" s="114"/>
      <c r="N864" s="114"/>
      <c r="O864" s="114"/>
      <c r="P864" s="114"/>
      <c r="Q864" s="114"/>
      <c r="R864" s="114"/>
      <c r="S864" s="114"/>
      <c r="T864" s="114"/>
      <c r="U864" s="114"/>
      <c r="V864" s="114"/>
      <c r="W864" s="114"/>
      <c r="X864" s="114"/>
      <c r="Y864" s="114"/>
      <c r="Z864" s="114"/>
    </row>
    <row r="865">
      <c r="A865" s="114"/>
      <c r="B865" s="114"/>
      <c r="C865" s="114"/>
      <c r="D865" s="114"/>
      <c r="E865" s="114"/>
      <c r="F865" s="114"/>
      <c r="G865" s="114"/>
      <c r="H865" s="114"/>
      <c r="I865" s="114"/>
      <c r="J865" s="114"/>
      <c r="K865" s="114"/>
      <c r="L865" s="114"/>
      <c r="M865" s="114"/>
      <c r="N865" s="114"/>
      <c r="O865" s="114"/>
      <c r="P865" s="114"/>
      <c r="Q865" s="114"/>
      <c r="R865" s="114"/>
      <c r="S865" s="114"/>
      <c r="T865" s="114"/>
      <c r="U865" s="114"/>
      <c r="V865" s="114"/>
      <c r="W865" s="114"/>
      <c r="X865" s="114"/>
      <c r="Y865" s="114"/>
      <c r="Z865" s="114"/>
    </row>
    <row r="866">
      <c r="A866" s="114"/>
      <c r="B866" s="114"/>
      <c r="C866" s="114"/>
      <c r="D866" s="114"/>
      <c r="E866" s="114"/>
      <c r="F866" s="114"/>
      <c r="G866" s="114"/>
      <c r="H866" s="114"/>
      <c r="I866" s="114"/>
      <c r="J866" s="114"/>
      <c r="K866" s="114"/>
      <c r="L866" s="114"/>
      <c r="M866" s="114"/>
      <c r="N866" s="114"/>
      <c r="O866" s="114"/>
      <c r="P866" s="114"/>
      <c r="Q866" s="114"/>
      <c r="R866" s="114"/>
      <c r="S866" s="114"/>
      <c r="T866" s="114"/>
      <c r="U866" s="114"/>
      <c r="V866" s="114"/>
      <c r="W866" s="114"/>
      <c r="X866" s="114"/>
      <c r="Y866" s="114"/>
      <c r="Z866" s="114"/>
    </row>
    <row r="867">
      <c r="A867" s="114"/>
      <c r="B867" s="114"/>
      <c r="C867" s="114"/>
      <c r="D867" s="114"/>
      <c r="E867" s="114"/>
      <c r="F867" s="114"/>
      <c r="G867" s="114"/>
      <c r="H867" s="114"/>
      <c r="I867" s="114"/>
      <c r="J867" s="114"/>
      <c r="K867" s="114"/>
      <c r="L867" s="114"/>
      <c r="M867" s="114"/>
      <c r="N867" s="114"/>
      <c r="O867" s="114"/>
      <c r="P867" s="114"/>
      <c r="Q867" s="114"/>
      <c r="R867" s="114"/>
      <c r="S867" s="114"/>
      <c r="T867" s="114"/>
      <c r="U867" s="114"/>
      <c r="V867" s="114"/>
      <c r="W867" s="114"/>
      <c r="X867" s="114"/>
      <c r="Y867" s="114"/>
      <c r="Z867" s="114"/>
    </row>
    <row r="868">
      <c r="A868" s="114"/>
      <c r="B868" s="114"/>
      <c r="C868" s="114"/>
      <c r="D868" s="114"/>
      <c r="E868" s="114"/>
      <c r="F868" s="114"/>
      <c r="G868" s="114"/>
      <c r="H868" s="114"/>
      <c r="I868" s="114"/>
      <c r="J868" s="114"/>
      <c r="K868" s="114"/>
      <c r="L868" s="114"/>
      <c r="M868" s="114"/>
      <c r="N868" s="114"/>
      <c r="O868" s="114"/>
      <c r="P868" s="114"/>
      <c r="Q868" s="114"/>
      <c r="R868" s="114"/>
      <c r="S868" s="114"/>
      <c r="T868" s="114"/>
      <c r="U868" s="114"/>
      <c r="V868" s="114"/>
      <c r="W868" s="114"/>
      <c r="X868" s="114"/>
      <c r="Y868" s="114"/>
      <c r="Z868" s="114"/>
    </row>
    <row r="869">
      <c r="A869" s="114"/>
      <c r="B869" s="114"/>
      <c r="C869" s="114"/>
      <c r="D869" s="114"/>
      <c r="E869" s="114"/>
      <c r="F869" s="114"/>
      <c r="G869" s="114"/>
      <c r="H869" s="114"/>
      <c r="I869" s="114"/>
      <c r="J869" s="114"/>
      <c r="K869" s="114"/>
      <c r="L869" s="114"/>
      <c r="M869" s="114"/>
      <c r="N869" s="114"/>
      <c r="O869" s="114"/>
      <c r="P869" s="114"/>
      <c r="Q869" s="114"/>
      <c r="R869" s="114"/>
      <c r="S869" s="114"/>
      <c r="T869" s="114"/>
      <c r="U869" s="114"/>
      <c r="V869" s="114"/>
      <c r="W869" s="114"/>
      <c r="X869" s="114"/>
      <c r="Y869" s="114"/>
      <c r="Z869" s="114"/>
    </row>
    <row r="870">
      <c r="A870" s="114"/>
      <c r="B870" s="114"/>
      <c r="C870" s="114"/>
      <c r="D870" s="114"/>
      <c r="E870" s="114"/>
      <c r="F870" s="114"/>
      <c r="G870" s="114"/>
      <c r="H870" s="114"/>
      <c r="I870" s="114"/>
      <c r="J870" s="114"/>
      <c r="K870" s="114"/>
      <c r="L870" s="114"/>
      <c r="M870" s="114"/>
      <c r="N870" s="114"/>
      <c r="O870" s="114"/>
      <c r="P870" s="114"/>
      <c r="Q870" s="114"/>
      <c r="R870" s="114"/>
      <c r="S870" s="114"/>
      <c r="T870" s="114"/>
      <c r="U870" s="114"/>
      <c r="V870" s="114"/>
      <c r="W870" s="114"/>
      <c r="X870" s="114"/>
      <c r="Y870" s="114"/>
      <c r="Z870" s="114"/>
    </row>
    <row r="871">
      <c r="A871" s="114"/>
      <c r="B871" s="114"/>
      <c r="C871" s="114"/>
      <c r="D871" s="114"/>
      <c r="E871" s="114"/>
      <c r="F871" s="114"/>
      <c r="G871" s="114"/>
      <c r="H871" s="114"/>
      <c r="I871" s="114"/>
      <c r="J871" s="114"/>
      <c r="K871" s="114"/>
      <c r="L871" s="114"/>
      <c r="M871" s="114"/>
      <c r="N871" s="114"/>
      <c r="O871" s="114"/>
      <c r="P871" s="114"/>
      <c r="Q871" s="114"/>
      <c r="R871" s="114"/>
      <c r="S871" s="114"/>
      <c r="T871" s="114"/>
      <c r="U871" s="114"/>
      <c r="V871" s="114"/>
      <c r="W871" s="114"/>
      <c r="X871" s="114"/>
      <c r="Y871" s="114"/>
      <c r="Z871" s="114"/>
    </row>
    <row r="872">
      <c r="A872" s="114"/>
      <c r="B872" s="114"/>
      <c r="C872" s="114"/>
      <c r="D872" s="114"/>
      <c r="E872" s="114"/>
      <c r="F872" s="114"/>
      <c r="G872" s="114"/>
      <c r="H872" s="114"/>
      <c r="I872" s="114"/>
      <c r="J872" s="114"/>
      <c r="K872" s="114"/>
      <c r="L872" s="114"/>
      <c r="M872" s="114"/>
      <c r="N872" s="114"/>
      <c r="O872" s="114"/>
      <c r="P872" s="114"/>
      <c r="Q872" s="114"/>
      <c r="R872" s="114"/>
      <c r="S872" s="114"/>
      <c r="T872" s="114"/>
      <c r="U872" s="114"/>
      <c r="V872" s="114"/>
      <c r="W872" s="114"/>
      <c r="X872" s="114"/>
      <c r="Y872" s="114"/>
      <c r="Z872" s="114"/>
    </row>
    <row r="873">
      <c r="A873" s="114"/>
      <c r="B873" s="114"/>
      <c r="C873" s="114"/>
      <c r="D873" s="114"/>
      <c r="E873" s="114"/>
      <c r="F873" s="114"/>
      <c r="G873" s="114"/>
      <c r="H873" s="114"/>
      <c r="I873" s="114"/>
      <c r="J873" s="114"/>
      <c r="K873" s="114"/>
      <c r="L873" s="114"/>
      <c r="M873" s="114"/>
      <c r="N873" s="114"/>
      <c r="O873" s="114"/>
      <c r="P873" s="114"/>
      <c r="Q873" s="114"/>
      <c r="R873" s="114"/>
      <c r="S873" s="114"/>
      <c r="T873" s="114"/>
      <c r="U873" s="114"/>
      <c r="V873" s="114"/>
      <c r="W873" s="114"/>
      <c r="X873" s="114"/>
      <c r="Y873" s="114"/>
      <c r="Z873" s="114"/>
    </row>
    <row r="874">
      <c r="A874" s="114"/>
      <c r="B874" s="114"/>
      <c r="C874" s="114"/>
      <c r="D874" s="114"/>
      <c r="E874" s="114"/>
      <c r="F874" s="114"/>
      <c r="G874" s="114"/>
      <c r="H874" s="114"/>
      <c r="I874" s="114"/>
      <c r="J874" s="114"/>
      <c r="K874" s="114"/>
      <c r="L874" s="114"/>
      <c r="M874" s="114"/>
      <c r="N874" s="114"/>
      <c r="O874" s="114"/>
      <c r="P874" s="114"/>
      <c r="Q874" s="114"/>
      <c r="R874" s="114"/>
      <c r="S874" s="114"/>
      <c r="T874" s="114"/>
      <c r="U874" s="114"/>
      <c r="V874" s="114"/>
      <c r="W874" s="114"/>
      <c r="X874" s="114"/>
      <c r="Y874" s="114"/>
      <c r="Z874" s="114"/>
    </row>
    <row r="875">
      <c r="A875" s="114"/>
      <c r="B875" s="114"/>
      <c r="C875" s="114"/>
      <c r="D875" s="114"/>
      <c r="E875" s="114"/>
      <c r="F875" s="114"/>
      <c r="G875" s="114"/>
      <c r="H875" s="114"/>
      <c r="I875" s="114"/>
      <c r="J875" s="114"/>
      <c r="K875" s="114"/>
      <c r="L875" s="114"/>
      <c r="M875" s="114"/>
      <c r="N875" s="114"/>
      <c r="O875" s="114"/>
      <c r="P875" s="114"/>
      <c r="Q875" s="114"/>
      <c r="R875" s="114"/>
      <c r="S875" s="114"/>
      <c r="T875" s="114"/>
      <c r="U875" s="114"/>
      <c r="V875" s="114"/>
      <c r="W875" s="114"/>
      <c r="X875" s="114"/>
      <c r="Y875" s="114"/>
      <c r="Z875" s="114"/>
    </row>
    <row r="876">
      <c r="A876" s="114"/>
      <c r="B876" s="114"/>
      <c r="C876" s="114"/>
      <c r="D876" s="114"/>
      <c r="E876" s="114"/>
      <c r="F876" s="114"/>
      <c r="G876" s="114"/>
      <c r="H876" s="114"/>
      <c r="I876" s="114"/>
      <c r="J876" s="114"/>
      <c r="K876" s="114"/>
      <c r="L876" s="114"/>
      <c r="M876" s="114"/>
      <c r="N876" s="114"/>
      <c r="O876" s="114"/>
      <c r="P876" s="114"/>
      <c r="Q876" s="114"/>
      <c r="R876" s="114"/>
      <c r="S876" s="114"/>
      <c r="T876" s="114"/>
      <c r="U876" s="114"/>
      <c r="V876" s="114"/>
      <c r="W876" s="114"/>
      <c r="X876" s="114"/>
      <c r="Y876" s="114"/>
      <c r="Z876" s="114"/>
    </row>
    <row r="877">
      <c r="A877" s="114"/>
      <c r="B877" s="114"/>
      <c r="C877" s="114"/>
      <c r="D877" s="114"/>
      <c r="E877" s="114"/>
      <c r="F877" s="114"/>
      <c r="G877" s="114"/>
      <c r="H877" s="114"/>
      <c r="I877" s="114"/>
      <c r="J877" s="114"/>
      <c r="K877" s="114"/>
      <c r="L877" s="114"/>
      <c r="M877" s="114"/>
      <c r="N877" s="114"/>
      <c r="O877" s="114"/>
      <c r="P877" s="114"/>
      <c r="Q877" s="114"/>
      <c r="R877" s="114"/>
      <c r="S877" s="114"/>
      <c r="T877" s="114"/>
      <c r="U877" s="114"/>
      <c r="V877" s="114"/>
      <c r="W877" s="114"/>
      <c r="X877" s="114"/>
      <c r="Y877" s="114"/>
      <c r="Z877" s="114"/>
    </row>
    <row r="878">
      <c r="A878" s="114"/>
      <c r="B878" s="114"/>
      <c r="C878" s="114"/>
      <c r="D878" s="114"/>
      <c r="E878" s="114"/>
      <c r="F878" s="114"/>
      <c r="G878" s="114"/>
      <c r="H878" s="114"/>
      <c r="I878" s="114"/>
      <c r="J878" s="114"/>
      <c r="K878" s="114"/>
      <c r="L878" s="114"/>
      <c r="M878" s="114"/>
      <c r="N878" s="114"/>
      <c r="O878" s="114"/>
      <c r="P878" s="114"/>
      <c r="Q878" s="114"/>
      <c r="R878" s="114"/>
      <c r="S878" s="114"/>
      <c r="T878" s="114"/>
      <c r="U878" s="114"/>
      <c r="V878" s="114"/>
      <c r="W878" s="114"/>
      <c r="X878" s="114"/>
      <c r="Y878" s="114"/>
      <c r="Z878" s="114"/>
    </row>
    <row r="879">
      <c r="A879" s="114"/>
      <c r="B879" s="114"/>
      <c r="C879" s="114"/>
      <c r="D879" s="114"/>
      <c r="E879" s="114"/>
      <c r="F879" s="114"/>
      <c r="G879" s="114"/>
      <c r="H879" s="114"/>
      <c r="I879" s="114"/>
      <c r="J879" s="114"/>
      <c r="K879" s="114"/>
      <c r="L879" s="114"/>
      <c r="M879" s="114"/>
      <c r="N879" s="114"/>
      <c r="O879" s="114"/>
      <c r="P879" s="114"/>
      <c r="Q879" s="114"/>
      <c r="R879" s="114"/>
      <c r="S879" s="114"/>
      <c r="T879" s="114"/>
      <c r="U879" s="114"/>
      <c r="V879" s="114"/>
      <c r="W879" s="114"/>
      <c r="X879" s="114"/>
      <c r="Y879" s="114"/>
      <c r="Z879" s="114"/>
    </row>
    <row r="880">
      <c r="A880" s="114"/>
      <c r="B880" s="114"/>
      <c r="C880" s="114"/>
      <c r="D880" s="114"/>
      <c r="E880" s="114"/>
      <c r="F880" s="114"/>
      <c r="G880" s="114"/>
      <c r="H880" s="114"/>
      <c r="I880" s="114"/>
      <c r="J880" s="114"/>
      <c r="K880" s="114"/>
      <c r="L880" s="114"/>
      <c r="M880" s="114"/>
      <c r="N880" s="114"/>
      <c r="O880" s="114"/>
      <c r="P880" s="114"/>
      <c r="Q880" s="114"/>
      <c r="R880" s="114"/>
      <c r="S880" s="114"/>
      <c r="T880" s="114"/>
      <c r="U880" s="114"/>
      <c r="V880" s="114"/>
      <c r="W880" s="114"/>
      <c r="X880" s="114"/>
      <c r="Y880" s="114"/>
      <c r="Z880" s="114"/>
    </row>
    <row r="881">
      <c r="A881" s="114"/>
      <c r="B881" s="114"/>
      <c r="C881" s="114"/>
      <c r="D881" s="114"/>
      <c r="E881" s="114"/>
      <c r="F881" s="114"/>
      <c r="G881" s="114"/>
      <c r="H881" s="114"/>
      <c r="I881" s="114"/>
      <c r="J881" s="114"/>
      <c r="K881" s="114"/>
      <c r="L881" s="114"/>
      <c r="M881" s="114"/>
      <c r="N881" s="114"/>
      <c r="O881" s="114"/>
      <c r="P881" s="114"/>
      <c r="Q881" s="114"/>
      <c r="R881" s="114"/>
      <c r="S881" s="114"/>
      <c r="T881" s="114"/>
      <c r="U881" s="114"/>
      <c r="V881" s="114"/>
      <c r="W881" s="114"/>
      <c r="X881" s="114"/>
      <c r="Y881" s="114"/>
      <c r="Z881" s="114"/>
    </row>
    <row r="882">
      <c r="A882" s="114"/>
      <c r="B882" s="114"/>
      <c r="C882" s="114"/>
      <c r="D882" s="114"/>
      <c r="E882" s="114"/>
      <c r="F882" s="114"/>
      <c r="G882" s="114"/>
      <c r="H882" s="114"/>
      <c r="I882" s="114"/>
      <c r="J882" s="114"/>
      <c r="K882" s="114"/>
      <c r="L882" s="114"/>
      <c r="M882" s="114"/>
      <c r="N882" s="114"/>
      <c r="O882" s="114"/>
      <c r="P882" s="114"/>
      <c r="Q882" s="114"/>
      <c r="R882" s="114"/>
      <c r="S882" s="114"/>
      <c r="T882" s="114"/>
      <c r="U882" s="114"/>
      <c r="V882" s="114"/>
      <c r="W882" s="114"/>
      <c r="X882" s="114"/>
      <c r="Y882" s="114"/>
      <c r="Z882" s="114"/>
    </row>
    <row r="883">
      <c r="A883" s="114"/>
      <c r="B883" s="114"/>
      <c r="C883" s="114"/>
      <c r="D883" s="114"/>
      <c r="E883" s="114"/>
      <c r="F883" s="114"/>
      <c r="G883" s="114"/>
      <c r="H883" s="114"/>
      <c r="I883" s="114"/>
      <c r="J883" s="114"/>
      <c r="K883" s="114"/>
      <c r="L883" s="114"/>
      <c r="M883" s="114"/>
      <c r="N883" s="114"/>
      <c r="O883" s="114"/>
      <c r="P883" s="114"/>
      <c r="Q883" s="114"/>
      <c r="R883" s="114"/>
      <c r="S883" s="114"/>
      <c r="T883" s="114"/>
      <c r="U883" s="114"/>
      <c r="V883" s="114"/>
      <c r="W883" s="114"/>
      <c r="X883" s="114"/>
      <c r="Y883" s="114"/>
      <c r="Z883" s="114"/>
    </row>
    <row r="884">
      <c r="A884" s="114"/>
      <c r="B884" s="114"/>
      <c r="C884" s="114"/>
      <c r="D884" s="114"/>
      <c r="E884" s="114"/>
      <c r="F884" s="114"/>
      <c r="G884" s="114"/>
      <c r="H884" s="114"/>
      <c r="I884" s="114"/>
      <c r="J884" s="114"/>
      <c r="K884" s="114"/>
      <c r="L884" s="114"/>
      <c r="M884" s="114"/>
      <c r="N884" s="114"/>
      <c r="O884" s="114"/>
      <c r="P884" s="114"/>
      <c r="Q884" s="114"/>
      <c r="R884" s="114"/>
      <c r="S884" s="114"/>
      <c r="T884" s="114"/>
      <c r="U884" s="114"/>
      <c r="V884" s="114"/>
      <c r="W884" s="114"/>
      <c r="X884" s="114"/>
      <c r="Y884" s="114"/>
      <c r="Z884" s="114"/>
    </row>
    <row r="885">
      <c r="A885" s="114"/>
      <c r="B885" s="114"/>
      <c r="C885" s="114"/>
      <c r="D885" s="114"/>
      <c r="E885" s="114"/>
      <c r="F885" s="114"/>
      <c r="G885" s="114"/>
      <c r="H885" s="114"/>
      <c r="I885" s="114"/>
      <c r="J885" s="114"/>
      <c r="K885" s="114"/>
      <c r="L885" s="114"/>
      <c r="M885" s="114"/>
      <c r="N885" s="114"/>
      <c r="O885" s="114"/>
      <c r="P885" s="114"/>
      <c r="Q885" s="114"/>
      <c r="R885" s="114"/>
      <c r="S885" s="114"/>
      <c r="T885" s="114"/>
      <c r="U885" s="114"/>
      <c r="V885" s="114"/>
      <c r="W885" s="114"/>
      <c r="X885" s="114"/>
      <c r="Y885" s="114"/>
      <c r="Z885" s="114"/>
    </row>
    <row r="886">
      <c r="A886" s="114"/>
      <c r="B886" s="114"/>
      <c r="C886" s="114"/>
      <c r="D886" s="114"/>
      <c r="E886" s="114"/>
      <c r="F886" s="114"/>
      <c r="G886" s="114"/>
      <c r="H886" s="114"/>
      <c r="I886" s="114"/>
      <c r="J886" s="114"/>
      <c r="K886" s="114"/>
      <c r="L886" s="114"/>
      <c r="M886" s="114"/>
      <c r="N886" s="114"/>
      <c r="O886" s="114"/>
      <c r="P886" s="114"/>
      <c r="Q886" s="114"/>
      <c r="R886" s="114"/>
      <c r="S886" s="114"/>
      <c r="T886" s="114"/>
      <c r="U886" s="114"/>
      <c r="V886" s="114"/>
      <c r="W886" s="114"/>
      <c r="X886" s="114"/>
      <c r="Y886" s="114"/>
      <c r="Z886" s="114"/>
    </row>
    <row r="887">
      <c r="A887" s="114"/>
      <c r="B887" s="114"/>
      <c r="C887" s="114"/>
      <c r="D887" s="114"/>
      <c r="E887" s="114"/>
      <c r="F887" s="114"/>
      <c r="G887" s="114"/>
      <c r="H887" s="114"/>
      <c r="I887" s="114"/>
      <c r="J887" s="114"/>
      <c r="K887" s="114"/>
      <c r="L887" s="114"/>
      <c r="M887" s="114"/>
      <c r="N887" s="114"/>
      <c r="O887" s="114"/>
      <c r="P887" s="114"/>
      <c r="Q887" s="114"/>
      <c r="R887" s="114"/>
      <c r="S887" s="114"/>
      <c r="T887" s="114"/>
      <c r="U887" s="114"/>
      <c r="V887" s="114"/>
      <c r="W887" s="114"/>
      <c r="X887" s="114"/>
      <c r="Y887" s="114"/>
      <c r="Z887" s="114"/>
    </row>
    <row r="888">
      <c r="A888" s="114"/>
      <c r="B888" s="114"/>
      <c r="C888" s="114"/>
      <c r="D888" s="114"/>
      <c r="E888" s="114"/>
      <c r="F888" s="114"/>
      <c r="G888" s="114"/>
      <c r="H888" s="114"/>
      <c r="I888" s="114"/>
      <c r="J888" s="114"/>
      <c r="K888" s="114"/>
      <c r="L888" s="114"/>
      <c r="M888" s="114"/>
      <c r="N888" s="114"/>
      <c r="O888" s="114"/>
      <c r="P888" s="114"/>
      <c r="Q888" s="114"/>
      <c r="R888" s="114"/>
      <c r="S888" s="114"/>
      <c r="T888" s="114"/>
      <c r="U888" s="114"/>
      <c r="V888" s="114"/>
      <c r="W888" s="114"/>
      <c r="X888" s="114"/>
      <c r="Y888" s="114"/>
      <c r="Z888" s="114"/>
    </row>
    <row r="889">
      <c r="A889" s="114"/>
      <c r="B889" s="114"/>
      <c r="C889" s="114"/>
      <c r="D889" s="114"/>
      <c r="E889" s="114"/>
      <c r="F889" s="114"/>
      <c r="G889" s="114"/>
      <c r="H889" s="114"/>
      <c r="I889" s="114"/>
      <c r="J889" s="114"/>
      <c r="K889" s="114"/>
      <c r="L889" s="114"/>
      <c r="M889" s="114"/>
      <c r="N889" s="114"/>
      <c r="O889" s="114"/>
      <c r="P889" s="114"/>
      <c r="Q889" s="114"/>
      <c r="R889" s="114"/>
      <c r="S889" s="114"/>
      <c r="T889" s="114"/>
      <c r="U889" s="114"/>
      <c r="V889" s="114"/>
      <c r="W889" s="114"/>
      <c r="X889" s="114"/>
      <c r="Y889" s="114"/>
      <c r="Z889" s="114"/>
    </row>
    <row r="890">
      <c r="A890" s="114"/>
      <c r="B890" s="114"/>
      <c r="C890" s="114"/>
      <c r="D890" s="114"/>
      <c r="E890" s="114"/>
      <c r="F890" s="114"/>
      <c r="G890" s="114"/>
      <c r="H890" s="114"/>
      <c r="I890" s="114"/>
      <c r="J890" s="114"/>
      <c r="K890" s="114"/>
      <c r="L890" s="114"/>
      <c r="M890" s="114"/>
      <c r="N890" s="114"/>
      <c r="O890" s="114"/>
      <c r="P890" s="114"/>
      <c r="Q890" s="114"/>
      <c r="R890" s="114"/>
      <c r="S890" s="114"/>
      <c r="T890" s="114"/>
      <c r="U890" s="114"/>
      <c r="V890" s="114"/>
      <c r="W890" s="114"/>
      <c r="X890" s="114"/>
      <c r="Y890" s="114"/>
      <c r="Z890" s="114"/>
    </row>
    <row r="891">
      <c r="A891" s="114"/>
      <c r="B891" s="114"/>
      <c r="C891" s="114"/>
      <c r="D891" s="114"/>
      <c r="E891" s="114"/>
      <c r="F891" s="114"/>
      <c r="G891" s="114"/>
      <c r="H891" s="114"/>
      <c r="I891" s="114"/>
      <c r="J891" s="114"/>
      <c r="K891" s="114"/>
      <c r="L891" s="114"/>
      <c r="M891" s="114"/>
      <c r="N891" s="114"/>
      <c r="O891" s="114"/>
      <c r="P891" s="114"/>
      <c r="Q891" s="114"/>
      <c r="R891" s="114"/>
      <c r="S891" s="114"/>
      <c r="T891" s="114"/>
      <c r="U891" s="114"/>
      <c r="V891" s="114"/>
      <c r="W891" s="114"/>
      <c r="X891" s="114"/>
      <c r="Y891" s="114"/>
      <c r="Z891" s="114"/>
    </row>
    <row r="892">
      <c r="A892" s="114"/>
      <c r="B892" s="114"/>
      <c r="C892" s="114"/>
      <c r="D892" s="114"/>
      <c r="E892" s="114"/>
      <c r="F892" s="114"/>
      <c r="G892" s="114"/>
      <c r="H892" s="114"/>
      <c r="I892" s="114"/>
      <c r="J892" s="114"/>
      <c r="K892" s="114"/>
      <c r="L892" s="114"/>
      <c r="M892" s="114"/>
      <c r="N892" s="114"/>
      <c r="O892" s="114"/>
      <c r="P892" s="114"/>
      <c r="Q892" s="114"/>
      <c r="R892" s="114"/>
      <c r="S892" s="114"/>
      <c r="T892" s="114"/>
      <c r="U892" s="114"/>
      <c r="V892" s="114"/>
      <c r="W892" s="114"/>
      <c r="X892" s="114"/>
      <c r="Y892" s="114"/>
      <c r="Z892" s="114"/>
    </row>
    <row r="893">
      <c r="A893" s="114"/>
      <c r="B893" s="114"/>
      <c r="C893" s="114"/>
      <c r="D893" s="114"/>
      <c r="E893" s="114"/>
      <c r="F893" s="114"/>
      <c r="G893" s="114"/>
      <c r="H893" s="114"/>
      <c r="I893" s="114"/>
      <c r="J893" s="114"/>
      <c r="K893" s="114"/>
      <c r="L893" s="114"/>
      <c r="M893" s="114"/>
      <c r="N893" s="114"/>
      <c r="O893" s="114"/>
      <c r="P893" s="114"/>
      <c r="Q893" s="114"/>
      <c r="R893" s="114"/>
      <c r="S893" s="114"/>
      <c r="T893" s="114"/>
      <c r="U893" s="114"/>
      <c r="V893" s="114"/>
      <c r="W893" s="114"/>
      <c r="X893" s="114"/>
      <c r="Y893" s="114"/>
      <c r="Z893" s="114"/>
    </row>
    <row r="894">
      <c r="A894" s="114"/>
      <c r="B894" s="114"/>
      <c r="C894" s="114"/>
      <c r="D894" s="114"/>
      <c r="E894" s="114"/>
      <c r="F894" s="114"/>
      <c r="G894" s="114"/>
      <c r="H894" s="114"/>
      <c r="I894" s="114"/>
      <c r="J894" s="114"/>
      <c r="K894" s="114"/>
      <c r="L894" s="114"/>
      <c r="M894" s="114"/>
      <c r="N894" s="114"/>
      <c r="O894" s="114"/>
      <c r="P894" s="114"/>
      <c r="Q894" s="114"/>
      <c r="R894" s="114"/>
      <c r="S894" s="114"/>
      <c r="T894" s="114"/>
      <c r="U894" s="114"/>
      <c r="V894" s="114"/>
      <c r="W894" s="114"/>
      <c r="X894" s="114"/>
      <c r="Y894" s="114"/>
      <c r="Z894" s="114"/>
    </row>
    <row r="895">
      <c r="A895" s="114"/>
      <c r="B895" s="114"/>
      <c r="C895" s="114"/>
      <c r="D895" s="114"/>
      <c r="E895" s="114"/>
      <c r="F895" s="114"/>
      <c r="G895" s="114"/>
      <c r="H895" s="114"/>
      <c r="I895" s="114"/>
      <c r="J895" s="114"/>
      <c r="K895" s="114"/>
      <c r="L895" s="114"/>
      <c r="M895" s="114"/>
      <c r="N895" s="114"/>
      <c r="O895" s="114"/>
      <c r="P895" s="114"/>
      <c r="Q895" s="114"/>
      <c r="R895" s="114"/>
      <c r="S895" s="114"/>
      <c r="T895" s="114"/>
      <c r="U895" s="114"/>
      <c r="V895" s="114"/>
      <c r="W895" s="114"/>
      <c r="X895" s="114"/>
      <c r="Y895" s="114"/>
      <c r="Z895" s="114"/>
    </row>
    <row r="896">
      <c r="A896" s="114"/>
      <c r="B896" s="114"/>
      <c r="C896" s="114"/>
      <c r="D896" s="114"/>
      <c r="E896" s="114"/>
      <c r="F896" s="114"/>
      <c r="G896" s="114"/>
      <c r="H896" s="114"/>
      <c r="I896" s="114"/>
      <c r="J896" s="114"/>
      <c r="K896" s="114"/>
      <c r="L896" s="114"/>
      <c r="M896" s="114"/>
      <c r="N896" s="114"/>
      <c r="O896" s="114"/>
      <c r="P896" s="114"/>
      <c r="Q896" s="114"/>
      <c r="R896" s="114"/>
      <c r="S896" s="114"/>
      <c r="T896" s="114"/>
      <c r="U896" s="114"/>
      <c r="V896" s="114"/>
      <c r="W896" s="114"/>
      <c r="X896" s="114"/>
      <c r="Y896" s="114"/>
      <c r="Z896" s="114"/>
    </row>
    <row r="897">
      <c r="A897" s="114"/>
      <c r="B897" s="114"/>
      <c r="C897" s="114"/>
      <c r="D897" s="114"/>
      <c r="E897" s="114"/>
      <c r="F897" s="114"/>
      <c r="G897" s="114"/>
      <c r="H897" s="114"/>
      <c r="I897" s="114"/>
      <c r="J897" s="114"/>
      <c r="K897" s="114"/>
      <c r="L897" s="114"/>
      <c r="M897" s="114"/>
      <c r="N897" s="114"/>
      <c r="O897" s="114"/>
      <c r="P897" s="114"/>
      <c r="Q897" s="114"/>
      <c r="R897" s="114"/>
      <c r="S897" s="114"/>
      <c r="T897" s="114"/>
      <c r="U897" s="114"/>
      <c r="V897" s="114"/>
      <c r="W897" s="114"/>
      <c r="X897" s="114"/>
      <c r="Y897" s="114"/>
      <c r="Z897" s="114"/>
    </row>
    <row r="898">
      <c r="A898" s="114"/>
      <c r="B898" s="114"/>
      <c r="C898" s="114"/>
      <c r="D898" s="114"/>
      <c r="E898" s="114"/>
      <c r="F898" s="114"/>
      <c r="G898" s="114"/>
      <c r="H898" s="114"/>
      <c r="I898" s="114"/>
      <c r="J898" s="114"/>
      <c r="K898" s="114"/>
      <c r="L898" s="114"/>
      <c r="M898" s="114"/>
      <c r="N898" s="114"/>
      <c r="O898" s="114"/>
      <c r="P898" s="114"/>
      <c r="Q898" s="114"/>
      <c r="R898" s="114"/>
      <c r="S898" s="114"/>
      <c r="T898" s="114"/>
      <c r="U898" s="114"/>
      <c r="V898" s="114"/>
      <c r="W898" s="114"/>
      <c r="X898" s="114"/>
      <c r="Y898" s="114"/>
      <c r="Z898" s="114"/>
    </row>
    <row r="899">
      <c r="A899" s="114"/>
      <c r="B899" s="114"/>
      <c r="C899" s="114"/>
      <c r="D899" s="114"/>
      <c r="E899" s="114"/>
      <c r="F899" s="114"/>
      <c r="G899" s="114"/>
      <c r="H899" s="114"/>
      <c r="I899" s="114"/>
      <c r="J899" s="114"/>
      <c r="K899" s="114"/>
      <c r="L899" s="114"/>
      <c r="M899" s="114"/>
      <c r="N899" s="114"/>
      <c r="O899" s="114"/>
      <c r="P899" s="114"/>
      <c r="Q899" s="114"/>
      <c r="R899" s="114"/>
      <c r="S899" s="114"/>
      <c r="T899" s="114"/>
      <c r="U899" s="114"/>
      <c r="V899" s="114"/>
      <c r="W899" s="114"/>
      <c r="X899" s="114"/>
      <c r="Y899" s="114"/>
      <c r="Z899" s="114"/>
    </row>
    <row r="900">
      <c r="A900" s="114"/>
      <c r="B900" s="114"/>
      <c r="C900" s="114"/>
      <c r="D900" s="114"/>
      <c r="E900" s="114"/>
      <c r="F900" s="114"/>
      <c r="G900" s="114"/>
      <c r="H900" s="114"/>
      <c r="I900" s="114"/>
      <c r="J900" s="114"/>
      <c r="K900" s="114"/>
      <c r="L900" s="114"/>
      <c r="M900" s="114"/>
      <c r="N900" s="114"/>
      <c r="O900" s="114"/>
      <c r="P900" s="114"/>
      <c r="Q900" s="114"/>
      <c r="R900" s="114"/>
      <c r="S900" s="114"/>
      <c r="T900" s="114"/>
      <c r="U900" s="114"/>
      <c r="V900" s="114"/>
      <c r="W900" s="114"/>
      <c r="X900" s="114"/>
      <c r="Y900" s="114"/>
      <c r="Z900" s="114"/>
    </row>
    <row r="901">
      <c r="A901" s="114"/>
      <c r="B901" s="114"/>
      <c r="C901" s="114"/>
      <c r="D901" s="114"/>
      <c r="E901" s="114"/>
      <c r="F901" s="114"/>
      <c r="G901" s="114"/>
      <c r="H901" s="114"/>
      <c r="I901" s="114"/>
      <c r="J901" s="114"/>
      <c r="K901" s="114"/>
      <c r="L901" s="114"/>
      <c r="M901" s="114"/>
      <c r="N901" s="114"/>
      <c r="O901" s="114"/>
      <c r="P901" s="114"/>
      <c r="Q901" s="114"/>
      <c r="R901" s="114"/>
      <c r="S901" s="114"/>
      <c r="T901" s="114"/>
      <c r="U901" s="114"/>
      <c r="V901" s="114"/>
      <c r="W901" s="114"/>
      <c r="X901" s="114"/>
      <c r="Y901" s="114"/>
      <c r="Z901" s="114"/>
    </row>
    <row r="902">
      <c r="A902" s="114"/>
      <c r="B902" s="114"/>
      <c r="C902" s="114"/>
      <c r="D902" s="114"/>
      <c r="E902" s="114"/>
      <c r="F902" s="114"/>
      <c r="G902" s="114"/>
      <c r="H902" s="114"/>
      <c r="I902" s="114"/>
      <c r="J902" s="114"/>
      <c r="K902" s="114"/>
      <c r="L902" s="114"/>
      <c r="M902" s="114"/>
      <c r="N902" s="114"/>
      <c r="O902" s="114"/>
      <c r="P902" s="114"/>
      <c r="Q902" s="114"/>
      <c r="R902" s="114"/>
      <c r="S902" s="114"/>
      <c r="T902" s="114"/>
      <c r="U902" s="114"/>
      <c r="V902" s="114"/>
      <c r="W902" s="114"/>
      <c r="X902" s="114"/>
      <c r="Y902" s="114"/>
      <c r="Z902" s="114"/>
    </row>
    <row r="903">
      <c r="A903" s="114"/>
      <c r="B903" s="114"/>
      <c r="C903" s="114"/>
      <c r="D903" s="114"/>
      <c r="E903" s="114"/>
      <c r="F903" s="114"/>
      <c r="G903" s="114"/>
      <c r="H903" s="114"/>
      <c r="I903" s="114"/>
      <c r="J903" s="114"/>
      <c r="K903" s="114"/>
      <c r="L903" s="114"/>
      <c r="M903" s="114"/>
      <c r="N903" s="114"/>
      <c r="O903" s="114"/>
      <c r="P903" s="114"/>
      <c r="Q903" s="114"/>
      <c r="R903" s="114"/>
      <c r="S903" s="114"/>
      <c r="T903" s="114"/>
      <c r="U903" s="114"/>
      <c r="V903" s="114"/>
      <c r="W903" s="114"/>
      <c r="X903" s="114"/>
      <c r="Y903" s="114"/>
      <c r="Z903" s="114"/>
    </row>
    <row r="904">
      <c r="A904" s="114"/>
      <c r="B904" s="114"/>
      <c r="C904" s="114"/>
      <c r="D904" s="114"/>
      <c r="E904" s="114"/>
      <c r="F904" s="114"/>
      <c r="G904" s="114"/>
      <c r="H904" s="114"/>
      <c r="I904" s="114"/>
      <c r="J904" s="114"/>
      <c r="K904" s="114"/>
      <c r="L904" s="114"/>
      <c r="M904" s="114"/>
      <c r="N904" s="114"/>
      <c r="O904" s="114"/>
      <c r="P904" s="114"/>
      <c r="Q904" s="114"/>
      <c r="R904" s="114"/>
      <c r="S904" s="114"/>
      <c r="T904" s="114"/>
      <c r="U904" s="114"/>
      <c r="V904" s="114"/>
      <c r="W904" s="114"/>
      <c r="X904" s="114"/>
      <c r="Y904" s="114"/>
      <c r="Z904" s="114"/>
    </row>
    <row r="905">
      <c r="A905" s="114"/>
      <c r="B905" s="114"/>
      <c r="C905" s="114"/>
      <c r="D905" s="114"/>
      <c r="E905" s="114"/>
      <c r="F905" s="114"/>
      <c r="G905" s="114"/>
      <c r="H905" s="114"/>
      <c r="I905" s="114"/>
      <c r="J905" s="114"/>
      <c r="K905" s="114"/>
      <c r="L905" s="114"/>
      <c r="M905" s="114"/>
      <c r="N905" s="114"/>
      <c r="O905" s="114"/>
      <c r="P905" s="114"/>
      <c r="Q905" s="114"/>
      <c r="R905" s="114"/>
      <c r="S905" s="114"/>
      <c r="T905" s="114"/>
      <c r="U905" s="114"/>
      <c r="V905" s="114"/>
      <c r="W905" s="114"/>
      <c r="X905" s="114"/>
      <c r="Y905" s="114"/>
      <c r="Z905" s="114"/>
    </row>
    <row r="906">
      <c r="A906" s="114"/>
      <c r="B906" s="114"/>
      <c r="C906" s="114"/>
      <c r="D906" s="114"/>
      <c r="E906" s="114"/>
      <c r="F906" s="114"/>
      <c r="G906" s="114"/>
      <c r="H906" s="114"/>
      <c r="I906" s="114"/>
      <c r="J906" s="114"/>
      <c r="K906" s="114"/>
      <c r="L906" s="114"/>
      <c r="M906" s="114"/>
      <c r="N906" s="114"/>
      <c r="O906" s="114"/>
      <c r="P906" s="114"/>
      <c r="Q906" s="114"/>
      <c r="R906" s="114"/>
      <c r="S906" s="114"/>
      <c r="T906" s="114"/>
      <c r="U906" s="114"/>
      <c r="V906" s="114"/>
      <c r="W906" s="114"/>
      <c r="X906" s="114"/>
      <c r="Y906" s="114"/>
      <c r="Z906" s="114"/>
    </row>
    <row r="907">
      <c r="A907" s="114"/>
      <c r="B907" s="114"/>
      <c r="C907" s="114"/>
      <c r="D907" s="114"/>
      <c r="E907" s="114"/>
      <c r="F907" s="114"/>
      <c r="G907" s="114"/>
      <c r="H907" s="114"/>
      <c r="I907" s="114"/>
      <c r="J907" s="114"/>
      <c r="K907" s="114"/>
      <c r="L907" s="114"/>
      <c r="M907" s="114"/>
      <c r="N907" s="114"/>
      <c r="O907" s="114"/>
      <c r="P907" s="114"/>
      <c r="Q907" s="114"/>
      <c r="R907" s="114"/>
      <c r="S907" s="114"/>
      <c r="T907" s="114"/>
      <c r="U907" s="114"/>
      <c r="V907" s="114"/>
      <c r="W907" s="114"/>
      <c r="X907" s="114"/>
      <c r="Y907" s="114"/>
      <c r="Z907" s="114"/>
    </row>
    <row r="908">
      <c r="A908" s="114"/>
      <c r="B908" s="114"/>
      <c r="C908" s="114"/>
      <c r="D908" s="114"/>
      <c r="E908" s="114"/>
      <c r="F908" s="114"/>
      <c r="G908" s="114"/>
      <c r="H908" s="114"/>
      <c r="I908" s="114"/>
      <c r="J908" s="114"/>
      <c r="K908" s="114"/>
      <c r="L908" s="114"/>
      <c r="M908" s="114"/>
      <c r="N908" s="114"/>
      <c r="O908" s="114"/>
      <c r="P908" s="114"/>
      <c r="Q908" s="114"/>
      <c r="R908" s="114"/>
      <c r="S908" s="114"/>
      <c r="T908" s="114"/>
      <c r="U908" s="114"/>
      <c r="V908" s="114"/>
      <c r="W908" s="114"/>
      <c r="X908" s="114"/>
      <c r="Y908" s="114"/>
      <c r="Z908" s="114"/>
    </row>
    <row r="909">
      <c r="A909" s="114"/>
      <c r="B909" s="114"/>
      <c r="C909" s="114"/>
      <c r="D909" s="114"/>
      <c r="E909" s="114"/>
      <c r="F909" s="114"/>
      <c r="G909" s="114"/>
      <c r="H909" s="114"/>
      <c r="I909" s="114"/>
      <c r="J909" s="114"/>
      <c r="K909" s="114"/>
      <c r="L909" s="114"/>
      <c r="M909" s="114"/>
      <c r="N909" s="114"/>
      <c r="O909" s="114"/>
      <c r="P909" s="114"/>
      <c r="Q909" s="114"/>
      <c r="R909" s="114"/>
      <c r="S909" s="114"/>
      <c r="T909" s="114"/>
      <c r="U909" s="114"/>
      <c r="V909" s="114"/>
      <c r="W909" s="114"/>
      <c r="X909" s="114"/>
      <c r="Y909" s="114"/>
      <c r="Z909" s="114"/>
    </row>
    <row r="910">
      <c r="A910" s="114"/>
      <c r="B910" s="114"/>
      <c r="C910" s="114"/>
      <c r="D910" s="114"/>
      <c r="E910" s="114"/>
      <c r="F910" s="114"/>
      <c r="G910" s="114"/>
      <c r="H910" s="114"/>
      <c r="I910" s="114"/>
      <c r="J910" s="114"/>
      <c r="K910" s="114"/>
      <c r="L910" s="114"/>
      <c r="M910" s="114"/>
      <c r="N910" s="114"/>
      <c r="O910" s="114"/>
      <c r="P910" s="114"/>
      <c r="Q910" s="114"/>
      <c r="R910" s="114"/>
      <c r="S910" s="114"/>
      <c r="T910" s="114"/>
      <c r="U910" s="114"/>
      <c r="V910" s="114"/>
      <c r="W910" s="114"/>
      <c r="X910" s="114"/>
      <c r="Y910" s="114"/>
      <c r="Z910" s="114"/>
    </row>
    <row r="911">
      <c r="A911" s="114"/>
      <c r="B911" s="114"/>
      <c r="C911" s="114"/>
      <c r="D911" s="114"/>
      <c r="E911" s="114"/>
      <c r="F911" s="114"/>
      <c r="G911" s="114"/>
      <c r="H911" s="114"/>
      <c r="I911" s="114"/>
      <c r="J911" s="114"/>
      <c r="K911" s="114"/>
      <c r="L911" s="114"/>
      <c r="M911" s="114"/>
      <c r="N911" s="114"/>
      <c r="O911" s="114"/>
      <c r="P911" s="114"/>
      <c r="Q911" s="114"/>
      <c r="R911" s="114"/>
      <c r="S911" s="114"/>
      <c r="T911" s="114"/>
      <c r="U911" s="114"/>
      <c r="V911" s="114"/>
      <c r="W911" s="114"/>
      <c r="X911" s="114"/>
      <c r="Y911" s="114"/>
      <c r="Z911" s="114"/>
    </row>
    <row r="912">
      <c r="A912" s="114"/>
      <c r="B912" s="114"/>
      <c r="C912" s="114"/>
      <c r="D912" s="114"/>
      <c r="E912" s="114"/>
      <c r="F912" s="114"/>
      <c r="G912" s="114"/>
      <c r="H912" s="114"/>
      <c r="I912" s="114"/>
      <c r="J912" s="114"/>
      <c r="K912" s="114"/>
      <c r="L912" s="114"/>
      <c r="M912" s="114"/>
      <c r="N912" s="114"/>
      <c r="O912" s="114"/>
      <c r="P912" s="114"/>
      <c r="Q912" s="114"/>
      <c r="R912" s="114"/>
      <c r="S912" s="114"/>
      <c r="T912" s="114"/>
      <c r="U912" s="114"/>
      <c r="V912" s="114"/>
      <c r="W912" s="114"/>
      <c r="X912" s="114"/>
      <c r="Y912" s="114"/>
      <c r="Z912" s="114"/>
    </row>
    <row r="913">
      <c r="A913" s="114"/>
      <c r="B913" s="114"/>
      <c r="C913" s="114"/>
      <c r="D913" s="114"/>
      <c r="E913" s="114"/>
      <c r="F913" s="114"/>
      <c r="G913" s="114"/>
      <c r="H913" s="114"/>
      <c r="I913" s="114"/>
      <c r="J913" s="114"/>
      <c r="K913" s="114"/>
      <c r="L913" s="114"/>
      <c r="M913" s="114"/>
      <c r="N913" s="114"/>
      <c r="O913" s="114"/>
      <c r="P913" s="114"/>
      <c r="Q913" s="114"/>
      <c r="R913" s="114"/>
      <c r="S913" s="114"/>
      <c r="T913" s="114"/>
      <c r="U913" s="114"/>
      <c r="V913" s="114"/>
      <c r="W913" s="114"/>
      <c r="X913" s="114"/>
      <c r="Y913" s="114"/>
      <c r="Z913" s="114"/>
    </row>
    <row r="914">
      <c r="A914" s="114"/>
      <c r="B914" s="114"/>
      <c r="C914" s="114"/>
      <c r="D914" s="114"/>
      <c r="E914" s="114"/>
      <c r="F914" s="114"/>
      <c r="G914" s="114"/>
      <c r="H914" s="114"/>
      <c r="I914" s="114"/>
      <c r="J914" s="114"/>
      <c r="K914" s="114"/>
      <c r="L914" s="114"/>
      <c r="M914" s="114"/>
      <c r="N914" s="114"/>
      <c r="O914" s="114"/>
      <c r="P914" s="114"/>
      <c r="Q914" s="114"/>
      <c r="R914" s="114"/>
      <c r="S914" s="114"/>
      <c r="T914" s="114"/>
      <c r="U914" s="114"/>
      <c r="V914" s="114"/>
      <c r="W914" s="114"/>
      <c r="X914" s="114"/>
      <c r="Y914" s="114"/>
      <c r="Z914" s="114"/>
    </row>
    <row r="915">
      <c r="A915" s="114"/>
      <c r="B915" s="114"/>
      <c r="C915" s="114"/>
      <c r="D915" s="114"/>
      <c r="E915" s="114"/>
      <c r="F915" s="114"/>
      <c r="G915" s="114"/>
      <c r="H915" s="114"/>
      <c r="I915" s="114"/>
      <c r="J915" s="114"/>
      <c r="K915" s="114"/>
      <c r="L915" s="114"/>
      <c r="M915" s="114"/>
      <c r="N915" s="114"/>
      <c r="O915" s="114"/>
      <c r="P915" s="114"/>
      <c r="Q915" s="114"/>
      <c r="R915" s="114"/>
      <c r="S915" s="114"/>
      <c r="T915" s="114"/>
      <c r="U915" s="114"/>
      <c r="V915" s="114"/>
      <c r="W915" s="114"/>
      <c r="X915" s="114"/>
      <c r="Y915" s="114"/>
      <c r="Z915" s="114"/>
    </row>
    <row r="916">
      <c r="A916" s="114"/>
      <c r="B916" s="114"/>
      <c r="C916" s="114"/>
      <c r="D916" s="114"/>
      <c r="E916" s="114"/>
      <c r="F916" s="114"/>
      <c r="G916" s="114"/>
      <c r="H916" s="114"/>
      <c r="I916" s="114"/>
      <c r="J916" s="114"/>
      <c r="K916" s="114"/>
      <c r="L916" s="114"/>
      <c r="M916" s="114"/>
      <c r="N916" s="114"/>
      <c r="O916" s="114"/>
      <c r="P916" s="114"/>
      <c r="Q916" s="114"/>
      <c r="R916" s="114"/>
      <c r="S916" s="114"/>
      <c r="T916" s="114"/>
      <c r="U916" s="114"/>
      <c r="V916" s="114"/>
      <c r="W916" s="114"/>
      <c r="X916" s="114"/>
      <c r="Y916" s="114"/>
      <c r="Z916" s="114"/>
    </row>
    <row r="917">
      <c r="A917" s="114"/>
      <c r="B917" s="114"/>
      <c r="C917" s="114"/>
      <c r="D917" s="114"/>
      <c r="E917" s="114"/>
      <c r="F917" s="114"/>
      <c r="G917" s="114"/>
      <c r="H917" s="114"/>
      <c r="I917" s="114"/>
      <c r="J917" s="114"/>
      <c r="K917" s="114"/>
      <c r="L917" s="114"/>
      <c r="M917" s="114"/>
      <c r="N917" s="114"/>
      <c r="O917" s="114"/>
      <c r="P917" s="114"/>
      <c r="Q917" s="114"/>
      <c r="R917" s="114"/>
      <c r="S917" s="114"/>
      <c r="T917" s="114"/>
      <c r="U917" s="114"/>
      <c r="V917" s="114"/>
      <c r="W917" s="114"/>
      <c r="X917" s="114"/>
      <c r="Y917" s="114"/>
      <c r="Z917" s="114"/>
    </row>
    <row r="918">
      <c r="A918" s="114"/>
      <c r="B918" s="114"/>
      <c r="C918" s="114"/>
      <c r="D918" s="114"/>
      <c r="E918" s="114"/>
      <c r="F918" s="114"/>
      <c r="G918" s="114"/>
      <c r="H918" s="114"/>
      <c r="I918" s="114"/>
      <c r="J918" s="114"/>
      <c r="K918" s="114"/>
      <c r="L918" s="114"/>
      <c r="M918" s="114"/>
      <c r="N918" s="114"/>
      <c r="O918" s="114"/>
      <c r="P918" s="114"/>
      <c r="Q918" s="114"/>
      <c r="R918" s="114"/>
      <c r="S918" s="114"/>
      <c r="T918" s="114"/>
      <c r="U918" s="114"/>
      <c r="V918" s="114"/>
      <c r="W918" s="114"/>
      <c r="X918" s="114"/>
      <c r="Y918" s="114"/>
      <c r="Z918" s="114"/>
    </row>
    <row r="919">
      <c r="A919" s="114"/>
      <c r="B919" s="114"/>
      <c r="C919" s="114"/>
      <c r="D919" s="114"/>
      <c r="E919" s="114"/>
      <c r="F919" s="114"/>
      <c r="G919" s="114"/>
      <c r="H919" s="114"/>
      <c r="I919" s="114"/>
      <c r="J919" s="114"/>
      <c r="K919" s="114"/>
      <c r="L919" s="114"/>
      <c r="M919" s="114"/>
      <c r="N919" s="114"/>
      <c r="O919" s="114"/>
      <c r="P919" s="114"/>
      <c r="Q919" s="114"/>
      <c r="R919" s="114"/>
      <c r="S919" s="114"/>
      <c r="T919" s="114"/>
      <c r="U919" s="114"/>
      <c r="V919" s="114"/>
      <c r="W919" s="114"/>
      <c r="X919" s="114"/>
      <c r="Y919" s="114"/>
      <c r="Z919" s="114"/>
    </row>
    <row r="920">
      <c r="A920" s="114"/>
      <c r="B920" s="114"/>
      <c r="C920" s="114"/>
      <c r="D920" s="114"/>
      <c r="E920" s="114"/>
      <c r="F920" s="114"/>
      <c r="G920" s="114"/>
      <c r="H920" s="114"/>
      <c r="I920" s="114"/>
      <c r="J920" s="114"/>
      <c r="K920" s="114"/>
      <c r="L920" s="114"/>
      <c r="M920" s="114"/>
      <c r="N920" s="114"/>
      <c r="O920" s="114"/>
      <c r="P920" s="114"/>
      <c r="Q920" s="114"/>
      <c r="R920" s="114"/>
      <c r="S920" s="114"/>
      <c r="T920" s="114"/>
      <c r="U920" s="114"/>
      <c r="V920" s="114"/>
      <c r="W920" s="114"/>
      <c r="X920" s="114"/>
      <c r="Y920" s="114"/>
      <c r="Z920" s="114"/>
    </row>
    <row r="921">
      <c r="A921" s="114"/>
      <c r="B921" s="114"/>
      <c r="C921" s="114"/>
      <c r="D921" s="114"/>
      <c r="E921" s="114"/>
      <c r="F921" s="114"/>
      <c r="G921" s="114"/>
      <c r="H921" s="114"/>
      <c r="I921" s="114"/>
      <c r="J921" s="114"/>
      <c r="K921" s="114"/>
      <c r="L921" s="114"/>
      <c r="M921" s="114"/>
      <c r="N921" s="114"/>
      <c r="O921" s="114"/>
      <c r="P921" s="114"/>
      <c r="Q921" s="114"/>
      <c r="R921" s="114"/>
      <c r="S921" s="114"/>
      <c r="T921" s="114"/>
      <c r="U921" s="114"/>
      <c r="V921" s="114"/>
      <c r="W921" s="114"/>
      <c r="X921" s="114"/>
      <c r="Y921" s="114"/>
      <c r="Z921" s="114"/>
    </row>
    <row r="922">
      <c r="A922" s="114"/>
      <c r="B922" s="114"/>
      <c r="C922" s="114"/>
      <c r="D922" s="114"/>
      <c r="E922" s="114"/>
      <c r="F922" s="114"/>
      <c r="G922" s="114"/>
      <c r="H922" s="114"/>
      <c r="I922" s="114"/>
      <c r="J922" s="114"/>
      <c r="K922" s="114"/>
      <c r="L922" s="114"/>
      <c r="M922" s="114"/>
      <c r="N922" s="114"/>
      <c r="O922" s="114"/>
      <c r="P922" s="114"/>
      <c r="Q922" s="114"/>
      <c r="R922" s="114"/>
      <c r="S922" s="114"/>
      <c r="T922" s="114"/>
      <c r="U922" s="114"/>
      <c r="V922" s="114"/>
      <c r="W922" s="114"/>
      <c r="X922" s="114"/>
      <c r="Y922" s="114"/>
      <c r="Z922" s="114"/>
    </row>
    <row r="923">
      <c r="A923" s="114"/>
      <c r="B923" s="114"/>
      <c r="C923" s="114"/>
      <c r="D923" s="114"/>
      <c r="E923" s="114"/>
      <c r="F923" s="114"/>
      <c r="G923" s="114"/>
      <c r="H923" s="114"/>
      <c r="I923" s="114"/>
      <c r="J923" s="114"/>
      <c r="K923" s="114"/>
      <c r="L923" s="114"/>
      <c r="M923" s="114"/>
      <c r="N923" s="114"/>
      <c r="O923" s="114"/>
      <c r="P923" s="114"/>
      <c r="Q923" s="114"/>
      <c r="R923" s="114"/>
      <c r="S923" s="114"/>
      <c r="T923" s="114"/>
      <c r="U923" s="114"/>
      <c r="V923" s="114"/>
      <c r="W923" s="114"/>
      <c r="X923" s="114"/>
      <c r="Y923" s="114"/>
      <c r="Z923" s="114"/>
    </row>
    <row r="924">
      <c r="A924" s="114"/>
      <c r="B924" s="114"/>
      <c r="C924" s="114"/>
      <c r="D924" s="114"/>
      <c r="E924" s="114"/>
      <c r="F924" s="114"/>
      <c r="G924" s="114"/>
      <c r="H924" s="114"/>
      <c r="I924" s="114"/>
      <c r="J924" s="114"/>
      <c r="K924" s="114"/>
      <c r="L924" s="114"/>
      <c r="M924" s="114"/>
      <c r="N924" s="114"/>
      <c r="O924" s="114"/>
      <c r="P924" s="114"/>
      <c r="Q924" s="114"/>
      <c r="R924" s="114"/>
      <c r="S924" s="114"/>
      <c r="T924" s="114"/>
      <c r="U924" s="114"/>
      <c r="V924" s="114"/>
      <c r="W924" s="114"/>
      <c r="X924" s="114"/>
      <c r="Y924" s="114"/>
      <c r="Z924" s="114"/>
    </row>
    <row r="925">
      <c r="A925" s="114"/>
      <c r="B925" s="114"/>
      <c r="C925" s="114"/>
      <c r="D925" s="114"/>
      <c r="E925" s="114"/>
      <c r="F925" s="114"/>
      <c r="G925" s="114"/>
      <c r="H925" s="114"/>
      <c r="I925" s="114"/>
      <c r="J925" s="114"/>
      <c r="K925" s="114"/>
      <c r="L925" s="114"/>
      <c r="M925" s="114"/>
      <c r="N925" s="114"/>
      <c r="O925" s="114"/>
      <c r="P925" s="114"/>
      <c r="Q925" s="114"/>
      <c r="R925" s="114"/>
      <c r="S925" s="114"/>
      <c r="T925" s="114"/>
      <c r="U925" s="114"/>
      <c r="V925" s="114"/>
      <c r="W925" s="114"/>
      <c r="X925" s="114"/>
      <c r="Y925" s="114"/>
      <c r="Z925" s="114"/>
    </row>
    <row r="926">
      <c r="A926" s="114"/>
      <c r="B926" s="114"/>
      <c r="C926" s="114"/>
      <c r="D926" s="114"/>
      <c r="E926" s="114"/>
      <c r="F926" s="114"/>
      <c r="G926" s="114"/>
      <c r="H926" s="114"/>
      <c r="I926" s="114"/>
      <c r="J926" s="114"/>
      <c r="K926" s="114"/>
      <c r="L926" s="114"/>
      <c r="M926" s="114"/>
      <c r="N926" s="114"/>
      <c r="O926" s="114"/>
      <c r="P926" s="114"/>
      <c r="Q926" s="114"/>
      <c r="R926" s="114"/>
      <c r="S926" s="114"/>
      <c r="T926" s="114"/>
      <c r="U926" s="114"/>
      <c r="V926" s="114"/>
      <c r="W926" s="114"/>
      <c r="X926" s="114"/>
      <c r="Y926" s="114"/>
      <c r="Z926" s="114"/>
    </row>
    <row r="927">
      <c r="A927" s="114"/>
      <c r="B927" s="114"/>
      <c r="C927" s="114"/>
      <c r="D927" s="114"/>
      <c r="E927" s="114"/>
      <c r="F927" s="114"/>
      <c r="G927" s="114"/>
      <c r="H927" s="114"/>
      <c r="I927" s="114"/>
      <c r="J927" s="114"/>
      <c r="K927" s="114"/>
      <c r="L927" s="114"/>
      <c r="M927" s="114"/>
      <c r="N927" s="114"/>
      <c r="O927" s="114"/>
      <c r="P927" s="114"/>
      <c r="Q927" s="114"/>
      <c r="R927" s="114"/>
      <c r="S927" s="114"/>
      <c r="T927" s="114"/>
      <c r="U927" s="114"/>
      <c r="V927" s="114"/>
      <c r="W927" s="114"/>
      <c r="X927" s="114"/>
      <c r="Y927" s="114"/>
      <c r="Z927" s="114"/>
    </row>
    <row r="928">
      <c r="A928" s="114"/>
      <c r="B928" s="114"/>
      <c r="C928" s="114"/>
      <c r="D928" s="114"/>
      <c r="E928" s="114"/>
      <c r="F928" s="114"/>
      <c r="G928" s="114"/>
      <c r="H928" s="114"/>
      <c r="I928" s="114"/>
      <c r="J928" s="114"/>
      <c r="K928" s="114"/>
      <c r="L928" s="114"/>
      <c r="M928" s="114"/>
      <c r="N928" s="114"/>
      <c r="O928" s="114"/>
      <c r="P928" s="114"/>
      <c r="Q928" s="114"/>
      <c r="R928" s="114"/>
      <c r="S928" s="114"/>
      <c r="T928" s="114"/>
      <c r="U928" s="114"/>
      <c r="V928" s="114"/>
      <c r="W928" s="114"/>
      <c r="X928" s="114"/>
      <c r="Y928" s="114"/>
      <c r="Z928" s="114"/>
    </row>
    <row r="929">
      <c r="A929" s="114"/>
      <c r="B929" s="114"/>
      <c r="C929" s="114"/>
      <c r="D929" s="114"/>
      <c r="E929" s="114"/>
      <c r="F929" s="114"/>
      <c r="G929" s="114"/>
      <c r="H929" s="114"/>
      <c r="I929" s="114"/>
      <c r="J929" s="114"/>
      <c r="K929" s="114"/>
      <c r="L929" s="114"/>
      <c r="M929" s="114"/>
      <c r="N929" s="114"/>
      <c r="O929" s="114"/>
      <c r="P929" s="114"/>
      <c r="Q929" s="114"/>
      <c r="R929" s="114"/>
      <c r="S929" s="114"/>
      <c r="T929" s="114"/>
      <c r="U929" s="114"/>
      <c r="V929" s="114"/>
      <c r="W929" s="114"/>
      <c r="X929" s="114"/>
      <c r="Y929" s="114"/>
      <c r="Z929" s="114"/>
    </row>
    <row r="930">
      <c r="A930" s="114"/>
      <c r="B930" s="114"/>
      <c r="C930" s="114"/>
      <c r="D930" s="114"/>
      <c r="E930" s="114"/>
      <c r="F930" s="114"/>
      <c r="G930" s="114"/>
      <c r="H930" s="114"/>
      <c r="I930" s="114"/>
      <c r="J930" s="114"/>
      <c r="K930" s="114"/>
      <c r="L930" s="114"/>
      <c r="M930" s="114"/>
      <c r="N930" s="114"/>
      <c r="O930" s="114"/>
      <c r="P930" s="114"/>
      <c r="Q930" s="114"/>
      <c r="R930" s="114"/>
      <c r="S930" s="114"/>
      <c r="T930" s="114"/>
      <c r="U930" s="114"/>
      <c r="V930" s="114"/>
      <c r="W930" s="114"/>
      <c r="X930" s="114"/>
      <c r="Y930" s="114"/>
      <c r="Z930" s="114"/>
    </row>
    <row r="931">
      <c r="A931" s="114"/>
      <c r="B931" s="114"/>
      <c r="C931" s="114"/>
      <c r="D931" s="114"/>
      <c r="E931" s="114"/>
      <c r="F931" s="114"/>
      <c r="G931" s="114"/>
      <c r="H931" s="114"/>
      <c r="I931" s="114"/>
      <c r="J931" s="114"/>
      <c r="K931" s="114"/>
      <c r="L931" s="114"/>
      <c r="M931" s="114"/>
      <c r="N931" s="114"/>
      <c r="O931" s="114"/>
      <c r="P931" s="114"/>
      <c r="Q931" s="114"/>
      <c r="R931" s="114"/>
      <c r="S931" s="114"/>
      <c r="T931" s="114"/>
      <c r="U931" s="114"/>
      <c r="V931" s="114"/>
      <c r="W931" s="114"/>
      <c r="X931" s="114"/>
      <c r="Y931" s="114"/>
      <c r="Z931" s="114"/>
    </row>
    <row r="932">
      <c r="A932" s="114"/>
      <c r="B932" s="114"/>
      <c r="C932" s="114"/>
      <c r="D932" s="114"/>
      <c r="E932" s="114"/>
      <c r="F932" s="114"/>
      <c r="G932" s="114"/>
      <c r="H932" s="114"/>
      <c r="I932" s="114"/>
      <c r="J932" s="114"/>
      <c r="K932" s="114"/>
      <c r="L932" s="114"/>
      <c r="M932" s="114"/>
      <c r="N932" s="114"/>
      <c r="O932" s="114"/>
      <c r="P932" s="114"/>
      <c r="Q932" s="114"/>
      <c r="R932" s="114"/>
      <c r="S932" s="114"/>
      <c r="T932" s="114"/>
      <c r="U932" s="114"/>
      <c r="V932" s="114"/>
      <c r="W932" s="114"/>
      <c r="X932" s="114"/>
      <c r="Y932" s="114"/>
      <c r="Z932" s="114"/>
    </row>
    <row r="933">
      <c r="A933" s="114"/>
      <c r="B933" s="114"/>
      <c r="C933" s="114"/>
      <c r="D933" s="114"/>
      <c r="E933" s="114"/>
      <c r="F933" s="114"/>
      <c r="G933" s="114"/>
      <c r="H933" s="114"/>
      <c r="I933" s="114"/>
      <c r="J933" s="114"/>
      <c r="K933" s="114"/>
      <c r="L933" s="114"/>
      <c r="M933" s="114"/>
      <c r="N933" s="114"/>
      <c r="O933" s="114"/>
      <c r="P933" s="114"/>
      <c r="Q933" s="114"/>
      <c r="R933" s="114"/>
      <c r="S933" s="114"/>
      <c r="T933" s="114"/>
      <c r="U933" s="114"/>
      <c r="V933" s="114"/>
      <c r="W933" s="114"/>
      <c r="X933" s="114"/>
      <c r="Y933" s="114"/>
      <c r="Z933" s="114"/>
    </row>
    <row r="934">
      <c r="A934" s="114"/>
      <c r="B934" s="114"/>
      <c r="C934" s="114"/>
      <c r="D934" s="114"/>
      <c r="E934" s="114"/>
      <c r="F934" s="114"/>
      <c r="G934" s="114"/>
      <c r="H934" s="114"/>
      <c r="I934" s="114"/>
      <c r="J934" s="114"/>
      <c r="K934" s="114"/>
      <c r="L934" s="114"/>
      <c r="M934" s="114"/>
      <c r="N934" s="114"/>
      <c r="O934" s="114"/>
      <c r="P934" s="114"/>
      <c r="Q934" s="114"/>
      <c r="R934" s="114"/>
      <c r="S934" s="114"/>
      <c r="T934" s="114"/>
      <c r="U934" s="114"/>
      <c r="V934" s="114"/>
      <c r="W934" s="114"/>
      <c r="X934" s="114"/>
      <c r="Y934" s="114"/>
      <c r="Z934" s="114"/>
    </row>
    <row r="935">
      <c r="A935" s="114"/>
      <c r="B935" s="114"/>
      <c r="C935" s="114"/>
      <c r="D935" s="114"/>
      <c r="E935" s="114"/>
      <c r="F935" s="114"/>
      <c r="G935" s="114"/>
      <c r="H935" s="114"/>
      <c r="I935" s="114"/>
      <c r="J935" s="114"/>
      <c r="K935" s="114"/>
      <c r="L935" s="114"/>
      <c r="M935" s="114"/>
      <c r="N935" s="114"/>
      <c r="O935" s="114"/>
      <c r="P935" s="114"/>
      <c r="Q935" s="114"/>
      <c r="R935" s="114"/>
      <c r="S935" s="114"/>
      <c r="T935" s="114"/>
      <c r="U935" s="114"/>
      <c r="V935" s="114"/>
      <c r="W935" s="114"/>
      <c r="X935" s="114"/>
      <c r="Y935" s="114"/>
      <c r="Z935" s="114"/>
    </row>
    <row r="936">
      <c r="A936" s="114"/>
      <c r="B936" s="114"/>
      <c r="C936" s="114"/>
      <c r="D936" s="114"/>
      <c r="E936" s="114"/>
      <c r="F936" s="114"/>
      <c r="G936" s="114"/>
      <c r="H936" s="114"/>
      <c r="I936" s="114"/>
      <c r="J936" s="114"/>
      <c r="K936" s="114"/>
      <c r="L936" s="114"/>
      <c r="M936" s="114"/>
      <c r="N936" s="114"/>
      <c r="O936" s="114"/>
      <c r="P936" s="114"/>
      <c r="Q936" s="114"/>
      <c r="R936" s="114"/>
      <c r="S936" s="114"/>
      <c r="T936" s="114"/>
      <c r="U936" s="114"/>
      <c r="V936" s="114"/>
      <c r="W936" s="114"/>
      <c r="X936" s="114"/>
      <c r="Y936" s="114"/>
      <c r="Z936" s="114"/>
    </row>
    <row r="937">
      <c r="A937" s="114"/>
      <c r="B937" s="114"/>
      <c r="C937" s="114"/>
      <c r="D937" s="114"/>
      <c r="E937" s="114"/>
      <c r="F937" s="114"/>
      <c r="G937" s="114"/>
      <c r="H937" s="114"/>
      <c r="I937" s="114"/>
      <c r="J937" s="114"/>
      <c r="K937" s="114"/>
      <c r="L937" s="114"/>
      <c r="M937" s="114"/>
      <c r="N937" s="114"/>
      <c r="O937" s="114"/>
      <c r="P937" s="114"/>
      <c r="Q937" s="114"/>
      <c r="R937" s="114"/>
      <c r="S937" s="114"/>
      <c r="T937" s="114"/>
      <c r="U937" s="114"/>
      <c r="V937" s="114"/>
      <c r="W937" s="114"/>
      <c r="X937" s="114"/>
      <c r="Y937" s="114"/>
      <c r="Z937" s="114"/>
    </row>
    <row r="938">
      <c r="A938" s="114"/>
      <c r="B938" s="114"/>
      <c r="C938" s="114"/>
      <c r="D938" s="114"/>
      <c r="E938" s="114"/>
      <c r="F938" s="114"/>
      <c r="G938" s="114"/>
      <c r="H938" s="114"/>
      <c r="I938" s="114"/>
      <c r="J938" s="114"/>
      <c r="K938" s="114"/>
      <c r="L938" s="114"/>
      <c r="M938" s="114"/>
      <c r="N938" s="114"/>
      <c r="O938" s="114"/>
      <c r="P938" s="114"/>
      <c r="Q938" s="114"/>
      <c r="R938" s="114"/>
      <c r="S938" s="114"/>
      <c r="T938" s="114"/>
      <c r="U938" s="114"/>
      <c r="V938" s="114"/>
      <c r="W938" s="114"/>
      <c r="X938" s="114"/>
      <c r="Y938" s="114"/>
      <c r="Z938" s="114"/>
    </row>
    <row r="939">
      <c r="A939" s="114"/>
      <c r="B939" s="114"/>
      <c r="C939" s="114"/>
      <c r="D939" s="114"/>
      <c r="E939" s="114"/>
      <c r="F939" s="114"/>
      <c r="G939" s="114"/>
      <c r="H939" s="114"/>
      <c r="I939" s="114"/>
      <c r="J939" s="114"/>
      <c r="K939" s="114"/>
      <c r="L939" s="114"/>
      <c r="M939" s="114"/>
      <c r="N939" s="114"/>
      <c r="O939" s="114"/>
      <c r="P939" s="114"/>
      <c r="Q939" s="114"/>
      <c r="R939" s="114"/>
      <c r="S939" s="114"/>
      <c r="T939" s="114"/>
      <c r="U939" s="114"/>
      <c r="V939" s="114"/>
      <c r="W939" s="114"/>
      <c r="X939" s="114"/>
      <c r="Y939" s="114"/>
      <c r="Z939" s="114"/>
    </row>
    <row r="940">
      <c r="A940" s="114"/>
      <c r="B940" s="114"/>
      <c r="C940" s="114"/>
      <c r="D940" s="114"/>
      <c r="E940" s="114"/>
      <c r="F940" s="114"/>
      <c r="G940" s="114"/>
      <c r="H940" s="114"/>
      <c r="I940" s="114"/>
      <c r="J940" s="114"/>
      <c r="K940" s="114"/>
      <c r="L940" s="114"/>
      <c r="M940" s="114"/>
      <c r="N940" s="114"/>
      <c r="O940" s="114"/>
      <c r="P940" s="114"/>
      <c r="Q940" s="114"/>
      <c r="R940" s="114"/>
      <c r="S940" s="114"/>
      <c r="T940" s="114"/>
      <c r="U940" s="114"/>
      <c r="V940" s="114"/>
      <c r="W940" s="114"/>
      <c r="X940" s="114"/>
      <c r="Y940" s="114"/>
      <c r="Z940" s="114"/>
    </row>
    <row r="941">
      <c r="A941" s="114"/>
      <c r="B941" s="114"/>
      <c r="C941" s="114"/>
      <c r="D941" s="114"/>
      <c r="E941" s="114"/>
      <c r="F941" s="114"/>
      <c r="G941" s="114"/>
      <c r="H941" s="114"/>
      <c r="I941" s="114"/>
      <c r="J941" s="114"/>
      <c r="K941" s="114"/>
      <c r="L941" s="114"/>
      <c r="M941" s="114"/>
      <c r="N941" s="114"/>
      <c r="O941" s="114"/>
      <c r="P941" s="114"/>
      <c r="Q941" s="114"/>
      <c r="R941" s="114"/>
      <c r="S941" s="114"/>
      <c r="T941" s="114"/>
      <c r="U941" s="114"/>
      <c r="V941" s="114"/>
      <c r="W941" s="114"/>
      <c r="X941" s="114"/>
      <c r="Y941" s="114"/>
      <c r="Z941" s="114"/>
    </row>
    <row r="942">
      <c r="A942" s="114"/>
      <c r="B942" s="114"/>
      <c r="C942" s="114"/>
      <c r="D942" s="114"/>
      <c r="E942" s="114"/>
      <c r="F942" s="114"/>
      <c r="G942" s="114"/>
      <c r="H942" s="114"/>
      <c r="I942" s="114"/>
      <c r="J942" s="114"/>
      <c r="K942" s="114"/>
      <c r="L942" s="114"/>
      <c r="M942" s="114"/>
      <c r="N942" s="114"/>
      <c r="O942" s="114"/>
      <c r="P942" s="114"/>
      <c r="Q942" s="114"/>
      <c r="R942" s="114"/>
      <c r="S942" s="114"/>
      <c r="T942" s="114"/>
      <c r="U942" s="114"/>
      <c r="V942" s="114"/>
      <c r="W942" s="114"/>
      <c r="X942" s="114"/>
      <c r="Y942" s="114"/>
      <c r="Z942" s="114"/>
    </row>
    <row r="943">
      <c r="A943" s="114"/>
      <c r="B943" s="114"/>
      <c r="C943" s="114"/>
      <c r="D943" s="114"/>
      <c r="E943" s="114"/>
      <c r="F943" s="114"/>
      <c r="G943" s="114"/>
      <c r="H943" s="114"/>
      <c r="I943" s="114"/>
      <c r="J943" s="114"/>
      <c r="K943" s="114"/>
      <c r="L943" s="114"/>
      <c r="M943" s="114"/>
      <c r="N943" s="114"/>
      <c r="O943" s="114"/>
      <c r="P943" s="114"/>
      <c r="Q943" s="114"/>
      <c r="R943" s="114"/>
      <c r="S943" s="114"/>
      <c r="T943" s="114"/>
      <c r="U943" s="114"/>
      <c r="V943" s="114"/>
      <c r="W943" s="114"/>
      <c r="X943" s="114"/>
      <c r="Y943" s="114"/>
      <c r="Z943" s="114"/>
    </row>
    <row r="944">
      <c r="A944" s="114"/>
      <c r="B944" s="114"/>
      <c r="C944" s="114"/>
      <c r="D944" s="114"/>
      <c r="E944" s="114"/>
      <c r="F944" s="114"/>
      <c r="G944" s="114"/>
      <c r="H944" s="114"/>
      <c r="I944" s="114"/>
      <c r="J944" s="114"/>
      <c r="K944" s="114"/>
      <c r="L944" s="114"/>
      <c r="M944" s="114"/>
      <c r="N944" s="114"/>
      <c r="O944" s="114"/>
      <c r="P944" s="114"/>
      <c r="Q944" s="114"/>
      <c r="R944" s="114"/>
      <c r="S944" s="114"/>
      <c r="T944" s="114"/>
      <c r="U944" s="114"/>
      <c r="V944" s="114"/>
      <c r="W944" s="114"/>
      <c r="X944" s="114"/>
      <c r="Y944" s="114"/>
      <c r="Z944" s="114"/>
    </row>
    <row r="945">
      <c r="A945" s="114"/>
      <c r="B945" s="114"/>
      <c r="C945" s="114"/>
      <c r="D945" s="114"/>
      <c r="E945" s="114"/>
      <c r="F945" s="114"/>
      <c r="G945" s="114"/>
      <c r="H945" s="114"/>
      <c r="I945" s="114"/>
      <c r="J945" s="114"/>
      <c r="K945" s="114"/>
      <c r="L945" s="114"/>
      <c r="M945" s="114"/>
      <c r="N945" s="114"/>
      <c r="O945" s="114"/>
      <c r="P945" s="114"/>
      <c r="Q945" s="114"/>
      <c r="R945" s="114"/>
      <c r="S945" s="114"/>
      <c r="T945" s="114"/>
      <c r="U945" s="114"/>
      <c r="V945" s="114"/>
      <c r="W945" s="114"/>
      <c r="X945" s="114"/>
      <c r="Y945" s="114"/>
      <c r="Z945" s="114"/>
    </row>
    <row r="946">
      <c r="A946" s="114"/>
      <c r="B946" s="114"/>
      <c r="C946" s="114"/>
      <c r="D946" s="114"/>
      <c r="E946" s="114"/>
      <c r="F946" s="114"/>
      <c r="G946" s="114"/>
      <c r="H946" s="114"/>
      <c r="I946" s="114"/>
      <c r="J946" s="114"/>
      <c r="K946" s="114"/>
      <c r="L946" s="114"/>
      <c r="M946" s="114"/>
      <c r="N946" s="114"/>
      <c r="O946" s="114"/>
      <c r="P946" s="114"/>
      <c r="Q946" s="114"/>
      <c r="R946" s="114"/>
      <c r="S946" s="114"/>
      <c r="T946" s="114"/>
      <c r="U946" s="114"/>
      <c r="V946" s="114"/>
      <c r="W946" s="114"/>
      <c r="X946" s="114"/>
      <c r="Y946" s="114"/>
      <c r="Z946" s="114"/>
    </row>
    <row r="947">
      <c r="A947" s="114"/>
      <c r="B947" s="114"/>
      <c r="C947" s="114"/>
      <c r="D947" s="114"/>
      <c r="E947" s="114"/>
      <c r="F947" s="114"/>
      <c r="G947" s="114"/>
      <c r="H947" s="114"/>
      <c r="I947" s="114"/>
      <c r="J947" s="114"/>
      <c r="K947" s="114"/>
      <c r="L947" s="114"/>
      <c r="M947" s="114"/>
      <c r="N947" s="114"/>
      <c r="O947" s="114"/>
      <c r="P947" s="114"/>
      <c r="Q947" s="114"/>
      <c r="R947" s="114"/>
      <c r="S947" s="114"/>
      <c r="T947" s="114"/>
      <c r="U947" s="114"/>
      <c r="V947" s="114"/>
      <c r="W947" s="114"/>
      <c r="X947" s="114"/>
      <c r="Y947" s="114"/>
      <c r="Z947" s="114"/>
    </row>
    <row r="948">
      <c r="A948" s="114"/>
      <c r="B948" s="114"/>
      <c r="C948" s="114"/>
      <c r="D948" s="114"/>
      <c r="E948" s="114"/>
      <c r="F948" s="114"/>
      <c r="G948" s="114"/>
      <c r="H948" s="114"/>
      <c r="I948" s="114"/>
      <c r="J948" s="114"/>
      <c r="K948" s="114"/>
      <c r="L948" s="114"/>
      <c r="M948" s="114"/>
      <c r="N948" s="114"/>
      <c r="O948" s="114"/>
      <c r="P948" s="114"/>
      <c r="Q948" s="114"/>
      <c r="R948" s="114"/>
      <c r="S948" s="114"/>
      <c r="T948" s="114"/>
      <c r="U948" s="114"/>
      <c r="V948" s="114"/>
      <c r="W948" s="114"/>
      <c r="X948" s="114"/>
      <c r="Y948" s="114"/>
      <c r="Z948" s="114"/>
    </row>
    <row r="949">
      <c r="A949" s="114"/>
      <c r="B949" s="114"/>
      <c r="C949" s="114"/>
      <c r="D949" s="114"/>
      <c r="E949" s="114"/>
      <c r="F949" s="114"/>
      <c r="G949" s="114"/>
      <c r="H949" s="114"/>
      <c r="I949" s="114"/>
      <c r="J949" s="114"/>
      <c r="K949" s="114"/>
      <c r="L949" s="114"/>
      <c r="M949" s="114"/>
      <c r="N949" s="114"/>
      <c r="O949" s="114"/>
      <c r="P949" s="114"/>
      <c r="Q949" s="114"/>
      <c r="R949" s="114"/>
      <c r="S949" s="114"/>
      <c r="T949" s="114"/>
      <c r="U949" s="114"/>
      <c r="V949" s="114"/>
      <c r="W949" s="114"/>
      <c r="X949" s="114"/>
      <c r="Y949" s="114"/>
      <c r="Z949" s="114"/>
    </row>
    <row r="950">
      <c r="A950" s="114"/>
      <c r="B950" s="114"/>
      <c r="C950" s="114"/>
      <c r="D950" s="114"/>
      <c r="E950" s="114"/>
      <c r="F950" s="114"/>
      <c r="G950" s="114"/>
      <c r="H950" s="114"/>
      <c r="I950" s="114"/>
      <c r="J950" s="114"/>
      <c r="K950" s="114"/>
      <c r="L950" s="114"/>
      <c r="M950" s="114"/>
      <c r="N950" s="114"/>
      <c r="O950" s="114"/>
      <c r="P950" s="114"/>
      <c r="Q950" s="114"/>
      <c r="R950" s="114"/>
      <c r="S950" s="114"/>
      <c r="T950" s="114"/>
      <c r="U950" s="114"/>
      <c r="V950" s="114"/>
      <c r="W950" s="114"/>
      <c r="X950" s="114"/>
      <c r="Y950" s="114"/>
      <c r="Z950" s="114"/>
    </row>
    <row r="951">
      <c r="A951" s="114"/>
      <c r="B951" s="114"/>
      <c r="C951" s="114"/>
      <c r="D951" s="114"/>
      <c r="E951" s="114"/>
      <c r="F951" s="114"/>
      <c r="G951" s="114"/>
      <c r="H951" s="114"/>
      <c r="I951" s="114"/>
      <c r="J951" s="114"/>
      <c r="K951" s="114"/>
      <c r="L951" s="114"/>
      <c r="M951" s="114"/>
      <c r="N951" s="114"/>
      <c r="O951" s="114"/>
      <c r="P951" s="114"/>
      <c r="Q951" s="114"/>
      <c r="R951" s="114"/>
      <c r="S951" s="114"/>
      <c r="T951" s="114"/>
      <c r="U951" s="114"/>
      <c r="V951" s="114"/>
      <c r="W951" s="114"/>
      <c r="X951" s="114"/>
      <c r="Y951" s="114"/>
      <c r="Z951" s="114"/>
    </row>
    <row r="952">
      <c r="A952" s="114"/>
      <c r="B952" s="114"/>
      <c r="C952" s="114"/>
      <c r="D952" s="114"/>
      <c r="E952" s="114"/>
      <c r="F952" s="114"/>
      <c r="G952" s="114"/>
      <c r="H952" s="114"/>
      <c r="I952" s="114"/>
      <c r="J952" s="114"/>
      <c r="K952" s="114"/>
      <c r="L952" s="114"/>
      <c r="M952" s="114"/>
      <c r="N952" s="114"/>
      <c r="O952" s="114"/>
      <c r="P952" s="114"/>
      <c r="Q952" s="114"/>
      <c r="R952" s="114"/>
      <c r="S952" s="114"/>
      <c r="T952" s="114"/>
      <c r="U952" s="114"/>
      <c r="V952" s="114"/>
      <c r="W952" s="114"/>
      <c r="X952" s="114"/>
      <c r="Y952" s="114"/>
      <c r="Z952" s="114"/>
    </row>
    <row r="953">
      <c r="A953" s="114"/>
      <c r="B953" s="114"/>
      <c r="C953" s="114"/>
      <c r="D953" s="114"/>
      <c r="E953" s="114"/>
      <c r="F953" s="114"/>
      <c r="G953" s="114"/>
      <c r="H953" s="114"/>
      <c r="I953" s="114"/>
      <c r="J953" s="114"/>
      <c r="K953" s="114"/>
      <c r="L953" s="114"/>
      <c r="M953" s="114"/>
      <c r="N953" s="114"/>
      <c r="O953" s="114"/>
      <c r="P953" s="114"/>
      <c r="Q953" s="114"/>
      <c r="R953" s="114"/>
      <c r="S953" s="114"/>
      <c r="T953" s="114"/>
      <c r="U953" s="114"/>
      <c r="V953" s="114"/>
      <c r="W953" s="114"/>
      <c r="X953" s="114"/>
      <c r="Y953" s="114"/>
      <c r="Z953" s="114"/>
    </row>
    <row r="954">
      <c r="A954" s="114"/>
      <c r="B954" s="114"/>
      <c r="C954" s="114"/>
      <c r="D954" s="114"/>
      <c r="E954" s="114"/>
      <c r="F954" s="114"/>
      <c r="G954" s="114"/>
      <c r="H954" s="114"/>
      <c r="I954" s="114"/>
      <c r="J954" s="114"/>
      <c r="K954" s="114"/>
      <c r="L954" s="114"/>
      <c r="M954" s="114"/>
      <c r="N954" s="114"/>
      <c r="O954" s="114"/>
      <c r="P954" s="114"/>
      <c r="Q954" s="114"/>
      <c r="R954" s="114"/>
      <c r="S954" s="114"/>
      <c r="T954" s="114"/>
      <c r="U954" s="114"/>
      <c r="V954" s="114"/>
      <c r="W954" s="114"/>
      <c r="X954" s="114"/>
      <c r="Y954" s="114"/>
      <c r="Z954" s="114"/>
    </row>
    <row r="955">
      <c r="A955" s="114"/>
      <c r="B955" s="114"/>
      <c r="C955" s="114"/>
      <c r="D955" s="114"/>
      <c r="E955" s="114"/>
      <c r="F955" s="114"/>
      <c r="G955" s="114"/>
      <c r="H955" s="114"/>
      <c r="I955" s="114"/>
      <c r="J955" s="114"/>
      <c r="K955" s="114"/>
      <c r="L955" s="114"/>
      <c r="M955" s="114"/>
      <c r="N955" s="114"/>
      <c r="O955" s="114"/>
      <c r="P955" s="114"/>
      <c r="Q955" s="114"/>
      <c r="R955" s="114"/>
      <c r="S955" s="114"/>
      <c r="T955" s="114"/>
      <c r="U955" s="114"/>
      <c r="V955" s="114"/>
      <c r="W955" s="114"/>
      <c r="X955" s="114"/>
      <c r="Y955" s="114"/>
      <c r="Z955" s="114"/>
    </row>
    <row r="956">
      <c r="A956" s="114"/>
      <c r="B956" s="114"/>
      <c r="C956" s="114"/>
      <c r="D956" s="114"/>
      <c r="E956" s="114"/>
      <c r="F956" s="114"/>
      <c r="G956" s="114"/>
      <c r="H956" s="114"/>
      <c r="I956" s="114"/>
      <c r="J956" s="114"/>
      <c r="K956" s="114"/>
      <c r="L956" s="114"/>
      <c r="M956" s="114"/>
      <c r="N956" s="114"/>
      <c r="O956" s="114"/>
      <c r="P956" s="114"/>
      <c r="Q956" s="114"/>
      <c r="R956" s="114"/>
      <c r="S956" s="114"/>
      <c r="T956" s="114"/>
      <c r="U956" s="114"/>
      <c r="V956" s="114"/>
      <c r="W956" s="114"/>
      <c r="X956" s="114"/>
      <c r="Y956" s="114"/>
      <c r="Z956" s="114"/>
    </row>
    <row r="957">
      <c r="A957" s="114"/>
      <c r="B957" s="114"/>
      <c r="C957" s="114"/>
      <c r="D957" s="114"/>
      <c r="E957" s="114"/>
      <c r="F957" s="114"/>
      <c r="G957" s="114"/>
      <c r="H957" s="114"/>
      <c r="I957" s="114"/>
      <c r="J957" s="114"/>
      <c r="K957" s="114"/>
      <c r="L957" s="114"/>
      <c r="M957" s="114"/>
      <c r="N957" s="114"/>
      <c r="O957" s="114"/>
      <c r="P957" s="114"/>
      <c r="Q957" s="114"/>
      <c r="R957" s="114"/>
      <c r="S957" s="114"/>
      <c r="T957" s="114"/>
      <c r="U957" s="114"/>
      <c r="V957" s="114"/>
      <c r="W957" s="114"/>
      <c r="X957" s="114"/>
      <c r="Y957" s="114"/>
      <c r="Z957" s="114"/>
    </row>
    <row r="958">
      <c r="A958" s="114"/>
      <c r="B958" s="114"/>
      <c r="C958" s="114"/>
      <c r="D958" s="114"/>
      <c r="E958" s="114"/>
      <c r="F958" s="114"/>
      <c r="G958" s="114"/>
      <c r="H958" s="114"/>
      <c r="I958" s="114"/>
      <c r="J958" s="114"/>
      <c r="K958" s="114"/>
      <c r="L958" s="114"/>
      <c r="M958" s="114"/>
      <c r="N958" s="114"/>
      <c r="O958" s="114"/>
      <c r="P958" s="114"/>
      <c r="Q958" s="114"/>
      <c r="R958" s="114"/>
      <c r="S958" s="114"/>
      <c r="T958" s="114"/>
      <c r="U958" s="114"/>
      <c r="V958" s="114"/>
      <c r="W958" s="114"/>
      <c r="X958" s="114"/>
      <c r="Y958" s="114"/>
      <c r="Z958" s="114"/>
    </row>
    <row r="959">
      <c r="A959" s="114"/>
      <c r="B959" s="114"/>
      <c r="C959" s="114"/>
      <c r="D959" s="114"/>
      <c r="E959" s="114"/>
      <c r="F959" s="114"/>
      <c r="G959" s="114"/>
      <c r="H959" s="114"/>
      <c r="I959" s="114"/>
      <c r="J959" s="114"/>
      <c r="K959" s="114"/>
      <c r="L959" s="114"/>
      <c r="M959" s="114"/>
      <c r="N959" s="114"/>
      <c r="O959" s="114"/>
      <c r="P959" s="114"/>
      <c r="Q959" s="114"/>
      <c r="R959" s="114"/>
      <c r="S959" s="114"/>
      <c r="T959" s="114"/>
      <c r="U959" s="114"/>
      <c r="V959" s="114"/>
      <c r="W959" s="114"/>
      <c r="X959" s="114"/>
      <c r="Y959" s="114"/>
      <c r="Z959" s="114"/>
    </row>
    <row r="960">
      <c r="A960" s="114"/>
      <c r="B960" s="114"/>
      <c r="C960" s="114"/>
      <c r="D960" s="114"/>
      <c r="E960" s="114"/>
      <c r="F960" s="114"/>
      <c r="G960" s="114"/>
      <c r="H960" s="114"/>
      <c r="I960" s="114"/>
      <c r="J960" s="114"/>
      <c r="K960" s="114"/>
      <c r="L960" s="114"/>
      <c r="M960" s="114"/>
      <c r="N960" s="114"/>
      <c r="O960" s="114"/>
      <c r="P960" s="114"/>
      <c r="Q960" s="114"/>
      <c r="R960" s="114"/>
      <c r="S960" s="114"/>
      <c r="T960" s="114"/>
      <c r="U960" s="114"/>
      <c r="V960" s="114"/>
      <c r="W960" s="114"/>
      <c r="X960" s="114"/>
      <c r="Y960" s="114"/>
      <c r="Z960" s="114"/>
    </row>
    <row r="961">
      <c r="A961" s="114"/>
      <c r="B961" s="114"/>
      <c r="C961" s="114"/>
      <c r="D961" s="114"/>
      <c r="E961" s="114"/>
      <c r="F961" s="114"/>
      <c r="G961" s="114"/>
      <c r="H961" s="114"/>
      <c r="I961" s="114"/>
      <c r="J961" s="114"/>
      <c r="K961" s="114"/>
      <c r="L961" s="114"/>
      <c r="M961" s="114"/>
      <c r="N961" s="114"/>
      <c r="O961" s="114"/>
      <c r="P961" s="114"/>
      <c r="Q961" s="114"/>
      <c r="R961" s="114"/>
      <c r="S961" s="114"/>
      <c r="T961" s="114"/>
      <c r="U961" s="114"/>
      <c r="V961" s="114"/>
      <c r="W961" s="114"/>
      <c r="X961" s="114"/>
      <c r="Y961" s="114"/>
      <c r="Z961" s="114"/>
    </row>
    <row r="962">
      <c r="A962" s="114"/>
      <c r="B962" s="114"/>
      <c r="C962" s="114"/>
      <c r="D962" s="114"/>
      <c r="E962" s="114"/>
      <c r="F962" s="114"/>
      <c r="G962" s="114"/>
      <c r="H962" s="114"/>
      <c r="I962" s="114"/>
      <c r="J962" s="114"/>
      <c r="K962" s="114"/>
      <c r="L962" s="114"/>
      <c r="M962" s="114"/>
      <c r="N962" s="114"/>
      <c r="O962" s="114"/>
      <c r="P962" s="114"/>
      <c r="Q962" s="114"/>
      <c r="R962" s="114"/>
      <c r="S962" s="114"/>
      <c r="T962" s="114"/>
      <c r="U962" s="114"/>
      <c r="V962" s="114"/>
      <c r="W962" s="114"/>
      <c r="X962" s="114"/>
      <c r="Y962" s="114"/>
      <c r="Z962" s="114"/>
    </row>
    <row r="963">
      <c r="A963" s="114"/>
      <c r="B963" s="114"/>
      <c r="C963" s="114"/>
      <c r="D963" s="114"/>
      <c r="E963" s="114"/>
      <c r="F963" s="114"/>
      <c r="G963" s="114"/>
      <c r="H963" s="114"/>
      <c r="I963" s="114"/>
      <c r="J963" s="114"/>
      <c r="K963" s="114"/>
      <c r="L963" s="114"/>
      <c r="M963" s="114"/>
      <c r="N963" s="114"/>
      <c r="O963" s="114"/>
      <c r="P963" s="114"/>
      <c r="Q963" s="114"/>
      <c r="R963" s="114"/>
      <c r="S963" s="114"/>
      <c r="T963" s="114"/>
      <c r="U963" s="114"/>
      <c r="V963" s="114"/>
      <c r="W963" s="114"/>
      <c r="X963" s="114"/>
      <c r="Y963" s="114"/>
      <c r="Z963" s="114"/>
    </row>
    <row r="964">
      <c r="A964" s="114"/>
      <c r="B964" s="114"/>
      <c r="C964" s="114"/>
      <c r="D964" s="114"/>
      <c r="E964" s="114"/>
      <c r="F964" s="114"/>
      <c r="G964" s="114"/>
      <c r="H964" s="114"/>
      <c r="I964" s="114"/>
      <c r="J964" s="114"/>
      <c r="K964" s="114"/>
      <c r="L964" s="114"/>
      <c r="M964" s="114"/>
      <c r="N964" s="114"/>
      <c r="O964" s="114"/>
      <c r="P964" s="114"/>
      <c r="Q964" s="114"/>
      <c r="R964" s="114"/>
      <c r="S964" s="114"/>
      <c r="T964" s="114"/>
      <c r="U964" s="114"/>
      <c r="V964" s="114"/>
      <c r="W964" s="114"/>
      <c r="X964" s="114"/>
      <c r="Y964" s="114"/>
      <c r="Z964" s="114"/>
    </row>
    <row r="965">
      <c r="A965" s="114"/>
      <c r="B965" s="114"/>
      <c r="C965" s="114"/>
      <c r="D965" s="114"/>
      <c r="E965" s="114"/>
      <c r="F965" s="114"/>
      <c r="G965" s="114"/>
      <c r="H965" s="114"/>
      <c r="I965" s="114"/>
      <c r="J965" s="114"/>
      <c r="K965" s="114"/>
      <c r="L965" s="114"/>
      <c r="M965" s="114"/>
      <c r="N965" s="114"/>
      <c r="O965" s="114"/>
      <c r="P965" s="114"/>
      <c r="Q965" s="114"/>
      <c r="R965" s="114"/>
      <c r="S965" s="114"/>
      <c r="T965" s="114"/>
      <c r="U965" s="114"/>
      <c r="V965" s="114"/>
      <c r="W965" s="114"/>
      <c r="X965" s="114"/>
      <c r="Y965" s="114"/>
      <c r="Z965" s="114"/>
    </row>
    <row r="966">
      <c r="A966" s="114"/>
      <c r="B966" s="114"/>
      <c r="C966" s="114"/>
      <c r="D966" s="114"/>
      <c r="E966" s="114"/>
      <c r="F966" s="114"/>
      <c r="G966" s="114"/>
      <c r="H966" s="114"/>
      <c r="I966" s="114"/>
      <c r="J966" s="114"/>
      <c r="K966" s="114"/>
      <c r="L966" s="114"/>
      <c r="M966" s="114"/>
      <c r="N966" s="114"/>
      <c r="O966" s="114"/>
      <c r="P966" s="114"/>
      <c r="Q966" s="114"/>
      <c r="R966" s="114"/>
      <c r="S966" s="114"/>
      <c r="T966" s="114"/>
      <c r="U966" s="114"/>
      <c r="V966" s="114"/>
      <c r="W966" s="114"/>
      <c r="X966" s="114"/>
      <c r="Y966" s="114"/>
      <c r="Z966" s="114"/>
    </row>
    <row r="967">
      <c r="A967" s="114"/>
      <c r="B967" s="114"/>
      <c r="C967" s="114"/>
      <c r="D967" s="114"/>
      <c r="E967" s="114"/>
      <c r="F967" s="114"/>
      <c r="G967" s="114"/>
      <c r="H967" s="114"/>
      <c r="I967" s="114"/>
      <c r="J967" s="114"/>
      <c r="K967" s="114"/>
      <c r="L967" s="114"/>
      <c r="M967" s="114"/>
      <c r="N967" s="114"/>
      <c r="O967" s="114"/>
      <c r="P967" s="114"/>
      <c r="Q967" s="114"/>
      <c r="R967" s="114"/>
      <c r="S967" s="114"/>
      <c r="T967" s="114"/>
      <c r="U967" s="114"/>
      <c r="V967" s="114"/>
      <c r="W967" s="114"/>
      <c r="X967" s="114"/>
      <c r="Y967" s="114"/>
      <c r="Z967" s="114"/>
    </row>
    <row r="968">
      <c r="A968" s="114"/>
      <c r="B968" s="114"/>
      <c r="C968" s="114"/>
      <c r="D968" s="114"/>
      <c r="E968" s="114"/>
      <c r="F968" s="114"/>
      <c r="G968" s="114"/>
      <c r="H968" s="114"/>
      <c r="I968" s="114"/>
      <c r="J968" s="114"/>
      <c r="K968" s="114"/>
      <c r="L968" s="114"/>
      <c r="M968" s="114"/>
      <c r="N968" s="114"/>
      <c r="O968" s="114"/>
      <c r="P968" s="114"/>
      <c r="Q968" s="114"/>
      <c r="R968" s="114"/>
      <c r="S968" s="114"/>
      <c r="T968" s="114"/>
      <c r="U968" s="114"/>
      <c r="V968" s="114"/>
      <c r="W968" s="114"/>
      <c r="X968" s="114"/>
      <c r="Y968" s="114"/>
      <c r="Z968" s="114"/>
    </row>
    <row r="969">
      <c r="A969" s="114"/>
      <c r="B969" s="114"/>
      <c r="C969" s="114"/>
      <c r="D969" s="114"/>
      <c r="E969" s="114"/>
      <c r="F969" s="114"/>
      <c r="G969" s="114"/>
      <c r="H969" s="114"/>
      <c r="I969" s="114"/>
      <c r="J969" s="114"/>
      <c r="K969" s="114"/>
      <c r="L969" s="114"/>
      <c r="M969" s="114"/>
      <c r="N969" s="114"/>
      <c r="O969" s="114"/>
      <c r="P969" s="114"/>
      <c r="Q969" s="114"/>
      <c r="R969" s="114"/>
      <c r="S969" s="114"/>
      <c r="T969" s="114"/>
      <c r="U969" s="114"/>
      <c r="V969" s="114"/>
      <c r="W969" s="114"/>
      <c r="X969" s="114"/>
      <c r="Y969" s="114"/>
      <c r="Z969" s="114"/>
    </row>
    <row r="970">
      <c r="A970" s="114"/>
      <c r="B970" s="114"/>
      <c r="C970" s="114"/>
      <c r="D970" s="114"/>
      <c r="E970" s="114"/>
      <c r="F970" s="114"/>
      <c r="G970" s="114"/>
      <c r="H970" s="114"/>
      <c r="I970" s="114"/>
      <c r="J970" s="114"/>
      <c r="K970" s="114"/>
      <c r="L970" s="114"/>
      <c r="M970" s="114"/>
      <c r="N970" s="114"/>
      <c r="O970" s="114"/>
      <c r="P970" s="114"/>
      <c r="Q970" s="114"/>
      <c r="R970" s="114"/>
      <c r="S970" s="114"/>
      <c r="T970" s="114"/>
      <c r="U970" s="114"/>
      <c r="V970" s="114"/>
      <c r="W970" s="114"/>
      <c r="X970" s="114"/>
      <c r="Y970" s="114"/>
      <c r="Z970" s="114"/>
    </row>
    <row r="971">
      <c r="A971" s="114"/>
      <c r="B971" s="114"/>
      <c r="C971" s="114"/>
      <c r="D971" s="114"/>
      <c r="E971" s="114"/>
      <c r="F971" s="114"/>
      <c r="G971" s="114"/>
      <c r="H971" s="114"/>
      <c r="I971" s="114"/>
      <c r="J971" s="114"/>
      <c r="K971" s="114"/>
      <c r="L971" s="114"/>
      <c r="M971" s="114"/>
      <c r="N971" s="114"/>
      <c r="O971" s="114"/>
      <c r="P971" s="114"/>
      <c r="Q971" s="114"/>
      <c r="R971" s="114"/>
      <c r="S971" s="114"/>
      <c r="T971" s="114"/>
      <c r="U971" s="114"/>
      <c r="V971" s="114"/>
      <c r="W971" s="114"/>
      <c r="X971" s="114"/>
      <c r="Y971" s="114"/>
      <c r="Z971" s="114"/>
    </row>
    <row r="972">
      <c r="A972" s="114"/>
      <c r="B972" s="114"/>
      <c r="C972" s="114"/>
      <c r="D972" s="114"/>
      <c r="E972" s="114"/>
      <c r="F972" s="114"/>
      <c r="G972" s="114"/>
      <c r="H972" s="114"/>
      <c r="I972" s="114"/>
      <c r="J972" s="114"/>
      <c r="K972" s="114"/>
      <c r="L972" s="114"/>
      <c r="M972" s="114"/>
      <c r="N972" s="114"/>
      <c r="O972" s="114"/>
      <c r="P972" s="114"/>
      <c r="Q972" s="114"/>
      <c r="R972" s="114"/>
      <c r="S972" s="114"/>
      <c r="T972" s="114"/>
      <c r="U972" s="114"/>
      <c r="V972" s="114"/>
      <c r="W972" s="114"/>
      <c r="X972" s="114"/>
      <c r="Y972" s="114"/>
      <c r="Z972" s="114"/>
    </row>
    <row r="973">
      <c r="A973" s="114"/>
      <c r="B973" s="114"/>
      <c r="C973" s="114"/>
      <c r="D973" s="114"/>
      <c r="E973" s="114"/>
      <c r="F973" s="114"/>
      <c r="G973" s="114"/>
      <c r="H973" s="114"/>
      <c r="I973" s="114"/>
      <c r="J973" s="114"/>
      <c r="K973" s="114"/>
      <c r="L973" s="114"/>
      <c r="M973" s="114"/>
      <c r="N973" s="114"/>
      <c r="O973" s="114"/>
      <c r="P973" s="114"/>
      <c r="Q973" s="114"/>
      <c r="R973" s="114"/>
      <c r="S973" s="114"/>
      <c r="T973" s="114"/>
      <c r="U973" s="114"/>
      <c r="V973" s="114"/>
      <c r="W973" s="114"/>
      <c r="X973" s="114"/>
      <c r="Y973" s="114"/>
      <c r="Z973" s="114"/>
    </row>
    <row r="974">
      <c r="A974" s="114"/>
      <c r="B974" s="114"/>
      <c r="C974" s="114"/>
      <c r="D974" s="114"/>
      <c r="E974" s="114"/>
      <c r="F974" s="114"/>
      <c r="G974" s="114"/>
      <c r="H974" s="114"/>
      <c r="I974" s="114"/>
      <c r="J974" s="114"/>
      <c r="K974" s="114"/>
      <c r="L974" s="114"/>
      <c r="M974" s="114"/>
      <c r="N974" s="114"/>
      <c r="O974" s="114"/>
      <c r="P974" s="114"/>
      <c r="Q974" s="114"/>
      <c r="R974" s="114"/>
      <c r="S974" s="114"/>
      <c r="T974" s="114"/>
      <c r="U974" s="114"/>
      <c r="V974" s="114"/>
      <c r="W974" s="114"/>
      <c r="X974" s="114"/>
      <c r="Y974" s="114"/>
      <c r="Z974" s="114"/>
    </row>
    <row r="975">
      <c r="A975" s="114"/>
      <c r="B975" s="114"/>
      <c r="C975" s="114"/>
      <c r="D975" s="114"/>
      <c r="E975" s="114"/>
      <c r="F975" s="114"/>
      <c r="G975" s="114"/>
      <c r="H975" s="114"/>
      <c r="I975" s="114"/>
      <c r="J975" s="114"/>
      <c r="K975" s="114"/>
      <c r="L975" s="114"/>
      <c r="M975" s="114"/>
      <c r="N975" s="114"/>
      <c r="O975" s="114"/>
      <c r="P975" s="114"/>
      <c r="Q975" s="114"/>
      <c r="R975" s="114"/>
      <c r="S975" s="114"/>
      <c r="T975" s="114"/>
      <c r="U975" s="114"/>
      <c r="V975" s="114"/>
      <c r="W975" s="114"/>
      <c r="X975" s="114"/>
      <c r="Y975" s="114"/>
      <c r="Z975" s="114"/>
    </row>
    <row r="976">
      <c r="A976" s="114"/>
      <c r="B976" s="114"/>
      <c r="C976" s="114"/>
      <c r="D976" s="114"/>
      <c r="E976" s="114"/>
      <c r="F976" s="114"/>
      <c r="G976" s="114"/>
      <c r="H976" s="114"/>
      <c r="I976" s="114"/>
      <c r="J976" s="114"/>
      <c r="K976" s="114"/>
      <c r="L976" s="114"/>
      <c r="M976" s="114"/>
      <c r="N976" s="114"/>
      <c r="O976" s="114"/>
      <c r="P976" s="114"/>
      <c r="Q976" s="114"/>
      <c r="R976" s="114"/>
      <c r="S976" s="114"/>
      <c r="T976" s="114"/>
      <c r="U976" s="114"/>
      <c r="V976" s="114"/>
      <c r="W976" s="114"/>
      <c r="X976" s="114"/>
      <c r="Y976" s="114"/>
      <c r="Z976" s="114"/>
    </row>
    <row r="977">
      <c r="A977" s="114"/>
      <c r="B977" s="114"/>
      <c r="C977" s="114"/>
      <c r="D977" s="114"/>
      <c r="E977" s="114"/>
      <c r="F977" s="114"/>
      <c r="G977" s="114"/>
      <c r="H977" s="114"/>
      <c r="I977" s="114"/>
      <c r="J977" s="114"/>
      <c r="K977" s="114"/>
      <c r="L977" s="114"/>
      <c r="M977" s="114"/>
      <c r="N977" s="114"/>
      <c r="O977" s="114"/>
      <c r="P977" s="114"/>
      <c r="Q977" s="114"/>
      <c r="R977" s="114"/>
      <c r="S977" s="114"/>
      <c r="T977" s="114"/>
      <c r="U977" s="114"/>
      <c r="V977" s="114"/>
      <c r="W977" s="114"/>
      <c r="X977" s="114"/>
      <c r="Y977" s="114"/>
      <c r="Z977" s="114"/>
    </row>
    <row r="978">
      <c r="A978" s="114"/>
      <c r="B978" s="114"/>
      <c r="C978" s="114"/>
      <c r="D978" s="114"/>
      <c r="E978" s="114"/>
      <c r="F978" s="114"/>
      <c r="G978" s="114"/>
      <c r="H978" s="114"/>
      <c r="I978" s="114"/>
      <c r="J978" s="114"/>
      <c r="K978" s="114"/>
      <c r="L978" s="114"/>
      <c r="M978" s="114"/>
      <c r="N978" s="114"/>
      <c r="O978" s="114"/>
      <c r="P978" s="114"/>
      <c r="Q978" s="114"/>
      <c r="R978" s="114"/>
      <c r="S978" s="114"/>
      <c r="T978" s="114"/>
      <c r="U978" s="114"/>
      <c r="V978" s="114"/>
      <c r="W978" s="114"/>
      <c r="X978" s="114"/>
      <c r="Y978" s="114"/>
      <c r="Z978" s="114"/>
    </row>
    <row r="979">
      <c r="A979" s="114"/>
      <c r="B979" s="114"/>
      <c r="C979" s="114"/>
      <c r="D979" s="114"/>
      <c r="E979" s="114"/>
      <c r="F979" s="114"/>
      <c r="G979" s="114"/>
      <c r="H979" s="114"/>
      <c r="I979" s="114"/>
      <c r="J979" s="114"/>
      <c r="K979" s="114"/>
      <c r="L979" s="114"/>
      <c r="M979" s="114"/>
      <c r="N979" s="114"/>
      <c r="O979" s="114"/>
      <c r="P979" s="114"/>
      <c r="Q979" s="114"/>
      <c r="R979" s="114"/>
      <c r="S979" s="114"/>
      <c r="T979" s="114"/>
      <c r="U979" s="114"/>
      <c r="V979" s="114"/>
      <c r="W979" s="114"/>
      <c r="X979" s="114"/>
      <c r="Y979" s="114"/>
      <c r="Z979" s="114"/>
    </row>
    <row r="980">
      <c r="A980" s="114"/>
      <c r="B980" s="114"/>
      <c r="C980" s="114"/>
      <c r="D980" s="114"/>
      <c r="E980" s="114"/>
      <c r="F980" s="114"/>
      <c r="G980" s="114"/>
      <c r="H980" s="114"/>
      <c r="I980" s="114"/>
      <c r="J980" s="114"/>
      <c r="K980" s="114"/>
      <c r="L980" s="114"/>
      <c r="M980" s="114"/>
      <c r="N980" s="114"/>
      <c r="O980" s="114"/>
      <c r="P980" s="114"/>
      <c r="Q980" s="114"/>
      <c r="R980" s="114"/>
      <c r="S980" s="114"/>
      <c r="T980" s="114"/>
      <c r="U980" s="114"/>
      <c r="V980" s="114"/>
      <c r="W980" s="114"/>
      <c r="X980" s="114"/>
      <c r="Y980" s="114"/>
      <c r="Z980" s="114"/>
    </row>
    <row r="981">
      <c r="A981" s="114"/>
      <c r="B981" s="114"/>
      <c r="C981" s="114"/>
      <c r="D981" s="114"/>
      <c r="E981" s="114"/>
      <c r="F981" s="114"/>
      <c r="G981" s="114"/>
      <c r="H981" s="114"/>
      <c r="I981" s="114"/>
      <c r="J981" s="114"/>
      <c r="K981" s="114"/>
      <c r="L981" s="114"/>
      <c r="M981" s="114"/>
      <c r="N981" s="114"/>
      <c r="O981" s="114"/>
      <c r="P981" s="114"/>
      <c r="Q981" s="114"/>
      <c r="R981" s="114"/>
      <c r="S981" s="114"/>
      <c r="T981" s="114"/>
      <c r="U981" s="114"/>
      <c r="V981" s="114"/>
      <c r="W981" s="114"/>
      <c r="X981" s="114"/>
      <c r="Y981" s="114"/>
      <c r="Z981" s="114"/>
    </row>
    <row r="982">
      <c r="A982" s="114"/>
      <c r="B982" s="114"/>
      <c r="C982" s="114"/>
      <c r="D982" s="114"/>
      <c r="E982" s="114"/>
      <c r="F982" s="114"/>
      <c r="G982" s="114"/>
      <c r="H982" s="114"/>
      <c r="I982" s="114"/>
      <c r="J982" s="114"/>
      <c r="K982" s="114"/>
      <c r="L982" s="114"/>
      <c r="M982" s="114"/>
      <c r="N982" s="114"/>
      <c r="O982" s="114"/>
      <c r="P982" s="114"/>
      <c r="Q982" s="114"/>
      <c r="R982" s="114"/>
      <c r="S982" s="114"/>
      <c r="T982" s="114"/>
      <c r="U982" s="114"/>
      <c r="V982" s="114"/>
      <c r="W982" s="114"/>
      <c r="X982" s="114"/>
      <c r="Y982" s="114"/>
      <c r="Z982" s="114"/>
    </row>
    <row r="983">
      <c r="A983" s="114"/>
      <c r="B983" s="114"/>
      <c r="C983" s="114"/>
      <c r="D983" s="114"/>
      <c r="E983" s="114"/>
      <c r="F983" s="114"/>
      <c r="G983" s="114"/>
      <c r="H983" s="114"/>
      <c r="I983" s="114"/>
      <c r="J983" s="114"/>
      <c r="K983" s="114"/>
      <c r="L983" s="114"/>
      <c r="M983" s="114"/>
      <c r="N983" s="114"/>
      <c r="O983" s="114"/>
      <c r="P983" s="114"/>
      <c r="Q983" s="114"/>
      <c r="R983" s="114"/>
      <c r="S983" s="114"/>
      <c r="T983" s="114"/>
      <c r="U983" s="114"/>
      <c r="V983" s="114"/>
      <c r="W983" s="114"/>
      <c r="X983" s="114"/>
      <c r="Y983" s="114"/>
      <c r="Z983" s="114"/>
    </row>
    <row r="984">
      <c r="A984" s="114"/>
      <c r="B984" s="114"/>
      <c r="C984" s="114"/>
      <c r="D984" s="114"/>
      <c r="E984" s="114"/>
      <c r="F984" s="114"/>
      <c r="G984" s="114"/>
      <c r="H984" s="114"/>
      <c r="I984" s="114"/>
      <c r="J984" s="114"/>
      <c r="K984" s="114"/>
      <c r="L984" s="114"/>
      <c r="M984" s="114"/>
      <c r="N984" s="114"/>
      <c r="O984" s="114"/>
      <c r="P984" s="114"/>
      <c r="Q984" s="114"/>
      <c r="R984" s="114"/>
      <c r="S984" s="114"/>
      <c r="T984" s="114"/>
      <c r="U984" s="114"/>
      <c r="V984" s="114"/>
      <c r="W984" s="114"/>
      <c r="X984" s="114"/>
      <c r="Y984" s="114"/>
      <c r="Z984" s="114"/>
    </row>
    <row r="985">
      <c r="A985" s="114"/>
      <c r="B985" s="114"/>
      <c r="C985" s="114"/>
      <c r="D985" s="114"/>
      <c r="E985" s="114"/>
      <c r="F985" s="114"/>
      <c r="G985" s="114"/>
      <c r="H985" s="114"/>
      <c r="I985" s="114"/>
      <c r="J985" s="114"/>
      <c r="K985" s="114"/>
      <c r="L985" s="114"/>
      <c r="M985" s="114"/>
      <c r="N985" s="114"/>
      <c r="O985" s="114"/>
      <c r="P985" s="114"/>
      <c r="Q985" s="114"/>
      <c r="R985" s="114"/>
      <c r="S985" s="114"/>
      <c r="T985" s="114"/>
      <c r="U985" s="114"/>
      <c r="V985" s="114"/>
      <c r="W985" s="114"/>
      <c r="X985" s="114"/>
      <c r="Y985" s="114"/>
      <c r="Z985" s="114"/>
    </row>
    <row r="986">
      <c r="A986" s="114"/>
      <c r="B986" s="114"/>
      <c r="C986" s="114"/>
      <c r="D986" s="114"/>
      <c r="E986" s="114"/>
      <c r="F986" s="114"/>
      <c r="G986" s="114"/>
      <c r="H986" s="114"/>
      <c r="I986" s="114"/>
      <c r="J986" s="114"/>
      <c r="K986" s="114"/>
      <c r="L986" s="114"/>
      <c r="M986" s="114"/>
      <c r="N986" s="114"/>
      <c r="O986" s="114"/>
      <c r="P986" s="114"/>
      <c r="Q986" s="114"/>
      <c r="R986" s="114"/>
      <c r="S986" s="114"/>
      <c r="T986" s="114"/>
      <c r="U986" s="114"/>
      <c r="V986" s="114"/>
      <c r="W986" s="114"/>
      <c r="X986" s="114"/>
      <c r="Y986" s="114"/>
      <c r="Z986" s="114"/>
    </row>
    <row r="987">
      <c r="A987" s="114"/>
      <c r="B987" s="114"/>
      <c r="C987" s="114"/>
      <c r="D987" s="114"/>
      <c r="E987" s="114"/>
      <c r="F987" s="114"/>
      <c r="G987" s="114"/>
      <c r="H987" s="114"/>
      <c r="I987" s="114"/>
      <c r="J987" s="114"/>
      <c r="K987" s="114"/>
      <c r="L987" s="114"/>
      <c r="M987" s="114"/>
      <c r="N987" s="114"/>
      <c r="O987" s="114"/>
      <c r="P987" s="114"/>
      <c r="Q987" s="114"/>
      <c r="R987" s="114"/>
      <c r="S987" s="114"/>
      <c r="T987" s="114"/>
      <c r="U987" s="114"/>
      <c r="V987" s="114"/>
      <c r="W987" s="114"/>
      <c r="X987" s="114"/>
      <c r="Y987" s="114"/>
      <c r="Z987" s="114"/>
    </row>
    <row r="988">
      <c r="A988" s="114"/>
      <c r="B988" s="114"/>
      <c r="C988" s="114"/>
      <c r="D988" s="114"/>
      <c r="E988" s="114"/>
      <c r="F988" s="114"/>
      <c r="G988" s="114"/>
      <c r="H988" s="114"/>
      <c r="I988" s="114"/>
      <c r="J988" s="114"/>
      <c r="K988" s="114"/>
      <c r="L988" s="114"/>
      <c r="M988" s="114"/>
      <c r="N988" s="114"/>
      <c r="O988" s="114"/>
      <c r="P988" s="114"/>
      <c r="Q988" s="114"/>
      <c r="R988" s="114"/>
      <c r="S988" s="114"/>
      <c r="T988" s="114"/>
      <c r="U988" s="114"/>
      <c r="V988" s="114"/>
      <c r="W988" s="114"/>
      <c r="X988" s="114"/>
      <c r="Y988" s="114"/>
      <c r="Z988" s="114"/>
    </row>
    <row r="989">
      <c r="A989" s="114"/>
      <c r="B989" s="114"/>
      <c r="C989" s="114"/>
      <c r="D989" s="114"/>
      <c r="E989" s="114"/>
      <c r="F989" s="114"/>
      <c r="G989" s="114"/>
      <c r="H989" s="114"/>
      <c r="I989" s="114"/>
      <c r="J989" s="114"/>
      <c r="K989" s="114"/>
      <c r="L989" s="114"/>
      <c r="M989" s="114"/>
      <c r="N989" s="114"/>
      <c r="O989" s="114"/>
      <c r="P989" s="114"/>
      <c r="Q989" s="114"/>
      <c r="R989" s="114"/>
      <c r="S989" s="114"/>
      <c r="T989" s="114"/>
      <c r="U989" s="114"/>
      <c r="V989" s="114"/>
      <c r="W989" s="114"/>
      <c r="X989" s="114"/>
      <c r="Y989" s="114"/>
      <c r="Z989" s="114"/>
    </row>
    <row r="990">
      <c r="A990" s="114"/>
      <c r="B990" s="114"/>
      <c r="C990" s="114"/>
      <c r="D990" s="114"/>
      <c r="E990" s="114"/>
      <c r="F990" s="114"/>
      <c r="G990" s="114"/>
      <c r="H990" s="114"/>
      <c r="I990" s="114"/>
      <c r="J990" s="114"/>
      <c r="K990" s="114"/>
      <c r="L990" s="114"/>
      <c r="M990" s="114"/>
      <c r="N990" s="114"/>
      <c r="O990" s="114"/>
      <c r="P990" s="114"/>
      <c r="Q990" s="114"/>
      <c r="R990" s="114"/>
      <c r="S990" s="114"/>
      <c r="T990" s="114"/>
      <c r="U990" s="114"/>
      <c r="V990" s="114"/>
      <c r="W990" s="114"/>
      <c r="X990" s="114"/>
      <c r="Y990" s="114"/>
      <c r="Z990" s="114"/>
    </row>
    <row r="991">
      <c r="A991" s="114"/>
      <c r="B991" s="114"/>
      <c r="C991" s="114"/>
      <c r="D991" s="114"/>
      <c r="E991" s="114"/>
      <c r="F991" s="114"/>
      <c r="G991" s="114"/>
      <c r="H991" s="114"/>
      <c r="I991" s="114"/>
      <c r="J991" s="114"/>
      <c r="K991" s="114"/>
      <c r="L991" s="114"/>
      <c r="M991" s="114"/>
      <c r="N991" s="114"/>
      <c r="O991" s="114"/>
      <c r="P991" s="114"/>
      <c r="Q991" s="114"/>
      <c r="R991" s="114"/>
      <c r="S991" s="114"/>
      <c r="T991" s="114"/>
      <c r="U991" s="114"/>
      <c r="V991" s="114"/>
      <c r="W991" s="114"/>
      <c r="X991" s="114"/>
      <c r="Y991" s="114"/>
      <c r="Z991" s="114"/>
    </row>
    <row r="992">
      <c r="A992" s="114"/>
      <c r="B992" s="114"/>
      <c r="C992" s="114"/>
      <c r="D992" s="114"/>
      <c r="E992" s="114"/>
      <c r="F992" s="114"/>
      <c r="G992" s="114"/>
      <c r="H992" s="114"/>
      <c r="I992" s="114"/>
      <c r="J992" s="114"/>
      <c r="K992" s="114"/>
      <c r="L992" s="114"/>
      <c r="M992" s="114"/>
      <c r="N992" s="114"/>
      <c r="O992" s="114"/>
      <c r="P992" s="114"/>
      <c r="Q992" s="114"/>
      <c r="R992" s="114"/>
      <c r="S992" s="114"/>
      <c r="T992" s="114"/>
      <c r="U992" s="114"/>
      <c r="V992" s="114"/>
      <c r="W992" s="114"/>
      <c r="X992" s="114"/>
      <c r="Y992" s="114"/>
      <c r="Z992" s="114"/>
    </row>
    <row r="993">
      <c r="A993" s="114"/>
      <c r="B993" s="114"/>
      <c r="C993" s="114"/>
      <c r="D993" s="114"/>
      <c r="E993" s="114"/>
      <c r="F993" s="114"/>
      <c r="G993" s="114"/>
      <c r="H993" s="114"/>
      <c r="I993" s="114"/>
      <c r="J993" s="114"/>
      <c r="K993" s="114"/>
      <c r="L993" s="114"/>
      <c r="M993" s="114"/>
      <c r="N993" s="114"/>
      <c r="O993" s="114"/>
      <c r="P993" s="114"/>
      <c r="Q993" s="114"/>
      <c r="R993" s="114"/>
      <c r="S993" s="114"/>
      <c r="T993" s="114"/>
      <c r="U993" s="114"/>
      <c r="V993" s="114"/>
      <c r="W993" s="114"/>
      <c r="X993" s="114"/>
      <c r="Y993" s="114"/>
      <c r="Z993" s="114"/>
    </row>
    <row r="994">
      <c r="A994" s="114"/>
      <c r="B994" s="114"/>
      <c r="C994" s="114"/>
      <c r="D994" s="114"/>
      <c r="E994" s="114"/>
      <c r="F994" s="114"/>
      <c r="G994" s="114"/>
      <c r="H994" s="114"/>
      <c r="I994" s="114"/>
      <c r="J994" s="114"/>
      <c r="K994" s="114"/>
      <c r="L994" s="114"/>
      <c r="M994" s="114"/>
      <c r="N994" s="114"/>
      <c r="O994" s="114"/>
      <c r="P994" s="114"/>
      <c r="Q994" s="114"/>
      <c r="R994" s="114"/>
      <c r="S994" s="114"/>
      <c r="T994" s="114"/>
      <c r="U994" s="114"/>
      <c r="V994" s="114"/>
      <c r="W994" s="114"/>
      <c r="X994" s="114"/>
      <c r="Y994" s="114"/>
      <c r="Z994" s="114"/>
    </row>
    <row r="995">
      <c r="A995" s="114"/>
      <c r="B995" s="114"/>
      <c r="C995" s="114"/>
      <c r="D995" s="114"/>
      <c r="E995" s="114"/>
      <c r="F995" s="114"/>
      <c r="G995" s="114"/>
      <c r="H995" s="114"/>
      <c r="I995" s="114"/>
      <c r="J995" s="114"/>
      <c r="K995" s="114"/>
      <c r="L995" s="114"/>
      <c r="M995" s="114"/>
      <c r="N995" s="114"/>
      <c r="O995" s="114"/>
      <c r="P995" s="114"/>
      <c r="Q995" s="114"/>
      <c r="R995" s="114"/>
      <c r="S995" s="114"/>
      <c r="T995" s="114"/>
      <c r="U995" s="114"/>
      <c r="V995" s="114"/>
      <c r="W995" s="114"/>
      <c r="X995" s="114"/>
      <c r="Y995" s="114"/>
      <c r="Z995" s="114"/>
    </row>
    <row r="996">
      <c r="A996" s="114"/>
      <c r="B996" s="114"/>
      <c r="C996" s="114"/>
      <c r="D996" s="114"/>
      <c r="E996" s="114"/>
      <c r="F996" s="114"/>
      <c r="G996" s="114"/>
      <c r="H996" s="114"/>
      <c r="I996" s="114"/>
      <c r="J996" s="114"/>
      <c r="K996" s="114"/>
      <c r="L996" s="114"/>
      <c r="M996" s="114"/>
      <c r="N996" s="114"/>
      <c r="O996" s="114"/>
      <c r="P996" s="114"/>
      <c r="Q996" s="114"/>
      <c r="R996" s="114"/>
      <c r="S996" s="114"/>
      <c r="T996" s="114"/>
      <c r="U996" s="114"/>
      <c r="V996" s="114"/>
      <c r="W996" s="114"/>
      <c r="X996" s="114"/>
      <c r="Y996" s="114"/>
      <c r="Z996" s="114"/>
    </row>
    <row r="997">
      <c r="A997" s="114"/>
      <c r="B997" s="114"/>
      <c r="C997" s="114"/>
      <c r="D997" s="114"/>
      <c r="E997" s="114"/>
      <c r="F997" s="114"/>
      <c r="G997" s="114"/>
      <c r="H997" s="114"/>
      <c r="I997" s="114"/>
      <c r="J997" s="114"/>
      <c r="K997" s="114"/>
      <c r="L997" s="114"/>
      <c r="M997" s="114"/>
      <c r="N997" s="114"/>
      <c r="O997" s="114"/>
      <c r="P997" s="114"/>
      <c r="Q997" s="114"/>
      <c r="R997" s="114"/>
      <c r="S997" s="114"/>
      <c r="T997" s="114"/>
      <c r="U997" s="114"/>
      <c r="V997" s="114"/>
      <c r="W997" s="114"/>
      <c r="X997" s="114"/>
      <c r="Y997" s="114"/>
      <c r="Z997" s="114"/>
    </row>
    <row r="998">
      <c r="A998" s="114"/>
      <c r="B998" s="114"/>
      <c r="C998" s="114"/>
      <c r="D998" s="114"/>
      <c r="E998" s="114"/>
      <c r="F998" s="114"/>
      <c r="G998" s="114"/>
      <c r="H998" s="114"/>
      <c r="I998" s="114"/>
      <c r="J998" s="114"/>
      <c r="K998" s="114"/>
      <c r="L998" s="114"/>
      <c r="M998" s="114"/>
      <c r="N998" s="114"/>
      <c r="O998" s="114"/>
      <c r="P998" s="114"/>
      <c r="Q998" s="114"/>
      <c r="R998" s="114"/>
      <c r="S998" s="114"/>
      <c r="T998" s="114"/>
      <c r="U998" s="114"/>
      <c r="V998" s="114"/>
      <c r="W998" s="114"/>
      <c r="X998" s="114"/>
      <c r="Y998" s="114"/>
      <c r="Z998" s="114"/>
    </row>
    <row r="999">
      <c r="A999" s="114"/>
      <c r="B999" s="114"/>
      <c r="C999" s="114"/>
      <c r="D999" s="114"/>
      <c r="E999" s="114"/>
      <c r="F999" s="114"/>
      <c r="G999" s="114"/>
      <c r="H999" s="114"/>
      <c r="I999" s="114"/>
      <c r="J999" s="114"/>
      <c r="K999" s="114"/>
      <c r="L999" s="114"/>
      <c r="M999" s="114"/>
      <c r="N999" s="114"/>
      <c r="O999" s="114"/>
      <c r="P999" s="114"/>
      <c r="Q999" s="114"/>
      <c r="R999" s="114"/>
      <c r="S999" s="114"/>
      <c r="T999" s="114"/>
      <c r="U999" s="114"/>
      <c r="V999" s="114"/>
      <c r="W999" s="114"/>
      <c r="X999" s="114"/>
      <c r="Y999" s="114"/>
      <c r="Z999" s="114"/>
    </row>
    <row r="1000">
      <c r="A1000" s="114"/>
      <c r="B1000" s="114"/>
      <c r="C1000" s="114"/>
      <c r="D1000" s="114"/>
      <c r="E1000" s="114"/>
      <c r="F1000" s="114"/>
      <c r="G1000" s="114"/>
      <c r="H1000" s="114"/>
      <c r="I1000" s="114"/>
      <c r="J1000" s="114"/>
      <c r="K1000" s="114"/>
      <c r="L1000" s="114"/>
      <c r="M1000" s="114"/>
      <c r="N1000" s="114"/>
      <c r="O1000" s="114"/>
      <c r="P1000" s="114"/>
      <c r="Q1000" s="114"/>
      <c r="R1000" s="114"/>
      <c r="S1000" s="114"/>
      <c r="T1000" s="114"/>
      <c r="U1000" s="114"/>
      <c r="V1000" s="114"/>
      <c r="W1000" s="114"/>
      <c r="X1000" s="114"/>
      <c r="Y1000" s="114"/>
      <c r="Z1000" s="114"/>
    </row>
    <row r="1001">
      <c r="A1001" s="114"/>
      <c r="B1001" s="114"/>
      <c r="C1001" s="114"/>
      <c r="D1001" s="114"/>
      <c r="E1001" s="114"/>
      <c r="F1001" s="114"/>
      <c r="G1001" s="114"/>
      <c r="H1001" s="114"/>
      <c r="I1001" s="114"/>
      <c r="J1001" s="114"/>
      <c r="K1001" s="114"/>
      <c r="L1001" s="114"/>
      <c r="M1001" s="114"/>
      <c r="N1001" s="114"/>
      <c r="O1001" s="114"/>
      <c r="P1001" s="114"/>
      <c r="Q1001" s="114"/>
      <c r="R1001" s="114"/>
      <c r="S1001" s="114"/>
      <c r="T1001" s="114"/>
      <c r="U1001" s="114"/>
      <c r="V1001" s="114"/>
      <c r="W1001" s="114"/>
      <c r="X1001" s="114"/>
      <c r="Y1001" s="114"/>
      <c r="Z1001" s="114"/>
    </row>
    <row r="1002">
      <c r="A1002" s="114"/>
      <c r="B1002" s="114"/>
      <c r="C1002" s="114"/>
      <c r="D1002" s="114"/>
      <c r="E1002" s="114"/>
      <c r="F1002" s="114"/>
      <c r="G1002" s="114"/>
      <c r="H1002" s="114"/>
      <c r="I1002" s="114"/>
      <c r="J1002" s="114"/>
      <c r="K1002" s="114"/>
      <c r="L1002" s="114"/>
      <c r="M1002" s="114"/>
      <c r="N1002" s="114"/>
      <c r="O1002" s="114"/>
      <c r="P1002" s="114"/>
      <c r="Q1002" s="114"/>
      <c r="R1002" s="114"/>
      <c r="S1002" s="114"/>
      <c r="T1002" s="114"/>
      <c r="U1002" s="114"/>
      <c r="V1002" s="114"/>
      <c r="W1002" s="114"/>
      <c r="X1002" s="114"/>
      <c r="Y1002" s="114"/>
      <c r="Z1002" s="114"/>
    </row>
    <row r="1003">
      <c r="A1003" s="114"/>
      <c r="B1003" s="114"/>
      <c r="C1003" s="114"/>
      <c r="D1003" s="114"/>
      <c r="E1003" s="114"/>
      <c r="F1003" s="114"/>
      <c r="G1003" s="114"/>
      <c r="H1003" s="114"/>
      <c r="I1003" s="114"/>
      <c r="J1003" s="114"/>
      <c r="K1003" s="114"/>
      <c r="L1003" s="114"/>
      <c r="M1003" s="114"/>
      <c r="N1003" s="114"/>
      <c r="O1003" s="114"/>
      <c r="P1003" s="114"/>
      <c r="Q1003" s="114"/>
      <c r="R1003" s="114"/>
      <c r="S1003" s="114"/>
      <c r="T1003" s="114"/>
      <c r="U1003" s="114"/>
      <c r="V1003" s="114"/>
      <c r="W1003" s="114"/>
      <c r="X1003" s="114"/>
      <c r="Y1003" s="114"/>
      <c r="Z1003" s="114"/>
    </row>
    <row r="1004">
      <c r="A1004" s="114"/>
      <c r="B1004" s="114"/>
      <c r="C1004" s="114"/>
      <c r="D1004" s="114"/>
      <c r="E1004" s="114"/>
      <c r="F1004" s="114"/>
      <c r="G1004" s="114"/>
      <c r="H1004" s="114"/>
      <c r="I1004" s="114"/>
      <c r="J1004" s="114"/>
      <c r="K1004" s="114"/>
      <c r="L1004" s="114"/>
      <c r="M1004" s="114"/>
      <c r="N1004" s="114"/>
      <c r="O1004" s="114"/>
      <c r="P1004" s="114"/>
      <c r="Q1004" s="114"/>
      <c r="R1004" s="114"/>
      <c r="S1004" s="114"/>
      <c r="T1004" s="114"/>
      <c r="U1004" s="114"/>
      <c r="V1004" s="114"/>
      <c r="W1004" s="114"/>
      <c r="X1004" s="114"/>
      <c r="Y1004" s="114"/>
      <c r="Z1004" s="114"/>
    </row>
    <row r="1005">
      <c r="A1005" s="114"/>
      <c r="B1005" s="114"/>
      <c r="C1005" s="114"/>
      <c r="D1005" s="114"/>
      <c r="E1005" s="114"/>
      <c r="F1005" s="114"/>
      <c r="G1005" s="114"/>
      <c r="H1005" s="114"/>
      <c r="I1005" s="114"/>
      <c r="J1005" s="114"/>
      <c r="K1005" s="114"/>
      <c r="L1005" s="114"/>
      <c r="M1005" s="114"/>
      <c r="N1005" s="114"/>
      <c r="O1005" s="114"/>
      <c r="P1005" s="114"/>
      <c r="Q1005" s="114"/>
      <c r="R1005" s="114"/>
      <c r="S1005" s="114"/>
      <c r="T1005" s="114"/>
      <c r="U1005" s="114"/>
      <c r="V1005" s="114"/>
      <c r="W1005" s="114"/>
      <c r="X1005" s="114"/>
      <c r="Y1005" s="114"/>
      <c r="Z1005" s="114"/>
    </row>
    <row r="1006">
      <c r="A1006" s="114"/>
      <c r="B1006" s="114"/>
      <c r="C1006" s="114"/>
      <c r="D1006" s="114"/>
      <c r="E1006" s="114"/>
      <c r="F1006" s="114"/>
      <c r="G1006" s="114"/>
      <c r="H1006" s="114"/>
      <c r="I1006" s="114"/>
      <c r="J1006" s="114"/>
      <c r="K1006" s="114"/>
      <c r="L1006" s="114"/>
      <c r="M1006" s="114"/>
      <c r="N1006" s="114"/>
      <c r="O1006" s="114"/>
      <c r="P1006" s="114"/>
      <c r="Q1006" s="114"/>
      <c r="R1006" s="114"/>
      <c r="S1006" s="114"/>
      <c r="T1006" s="114"/>
      <c r="U1006" s="114"/>
      <c r="V1006" s="114"/>
      <c r="W1006" s="114"/>
      <c r="X1006" s="114"/>
      <c r="Y1006" s="114"/>
      <c r="Z1006" s="114"/>
    </row>
  </sheetData>
  <mergeCells count="3">
    <mergeCell ref="B10:C10"/>
    <mergeCell ref="D10:E10"/>
    <mergeCell ref="D13:E13"/>
  </mergeCells>
  <drawing r:id="rId1"/>
</worksheet>
</file>