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esktop\docs escritorio\"/>
    </mc:Choice>
  </mc:AlternateContent>
  <xr:revisionPtr revIDLastSave="0" documentId="13_ncr:1_{3D1A9E42-DF3A-4274-A470-8E7668FE9732}" xr6:coauthVersionLast="47" xr6:coauthVersionMax="47" xr10:uidLastSave="{00000000-0000-0000-0000-000000000000}"/>
  <bookViews>
    <workbookView xWindow="-120" yWindow="-120" windowWidth="20730" windowHeight="11160" activeTab="2" xr2:uid="{BAB37BE1-1B6E-4CE4-94B1-4899C912F070}"/>
  </bookViews>
  <sheets>
    <sheet name="REGRESION LINEAL" sheetId="1" r:id="rId1"/>
    <sheet name="EJ1" sheetId="2" r:id="rId2"/>
    <sheet name="EJ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J36" i="3" l="1"/>
  <c r="J33" i="3"/>
  <c r="C31" i="3"/>
  <c r="B31" i="3"/>
  <c r="E31" i="3" s="1"/>
  <c r="E30" i="3"/>
  <c r="C30" i="3"/>
  <c r="B30" i="3"/>
  <c r="D30" i="3" s="1"/>
  <c r="C29" i="3"/>
  <c r="B29" i="3"/>
  <c r="D29" i="3" s="1"/>
  <c r="C28" i="3"/>
  <c r="B28" i="3"/>
  <c r="E28" i="3" s="1"/>
  <c r="C27" i="3"/>
  <c r="B27" i="3"/>
  <c r="E27" i="3" s="1"/>
  <c r="C26" i="3"/>
  <c r="B26" i="3"/>
  <c r="C25" i="3"/>
  <c r="B25" i="3"/>
  <c r="D25" i="3" s="1"/>
  <c r="C24" i="3"/>
  <c r="B24" i="3"/>
  <c r="C23" i="3"/>
  <c r="B23" i="3"/>
  <c r="C22" i="3"/>
  <c r="B22" i="3"/>
  <c r="D22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C21" i="3"/>
  <c r="E21" i="3" s="1"/>
  <c r="B21" i="3"/>
  <c r="J36" i="2"/>
  <c r="J33" i="2"/>
  <c r="J23" i="2"/>
  <c r="J25" i="2"/>
  <c r="J24" i="2"/>
  <c r="C30" i="2"/>
  <c r="B30" i="2"/>
  <c r="D30" i="2" s="1"/>
  <c r="C29" i="2"/>
  <c r="B29" i="2"/>
  <c r="D29" i="2" s="1"/>
  <c r="C28" i="2"/>
  <c r="B28" i="2"/>
  <c r="C27" i="2"/>
  <c r="B27" i="2"/>
  <c r="C26" i="2"/>
  <c r="B26" i="2"/>
  <c r="C25" i="2"/>
  <c r="B25" i="2"/>
  <c r="C24" i="2"/>
  <c r="B24" i="2"/>
  <c r="E24" i="2" s="1"/>
  <c r="E23" i="2"/>
  <c r="C23" i="2"/>
  <c r="B23" i="2"/>
  <c r="D23" i="2" s="1"/>
  <c r="A23" i="2"/>
  <c r="A24" i="2" s="1"/>
  <c r="A25" i="2" s="1"/>
  <c r="A26" i="2" s="1"/>
  <c r="A27" i="2" s="1"/>
  <c r="A28" i="2" s="1"/>
  <c r="A29" i="2" s="1"/>
  <c r="A30" i="2" s="1"/>
  <c r="C22" i="2"/>
  <c r="B22" i="2"/>
  <c r="A22" i="2"/>
  <c r="C21" i="2"/>
  <c r="B21" i="2"/>
  <c r="J33" i="1"/>
  <c r="C34" i="1"/>
  <c r="E25" i="1"/>
  <c r="E26" i="1"/>
  <c r="E27" i="1"/>
  <c r="E28" i="1"/>
  <c r="E29" i="1"/>
  <c r="E30" i="1"/>
  <c r="E31" i="1"/>
  <c r="E32" i="1"/>
  <c r="E33" i="1"/>
  <c r="D25" i="1"/>
  <c r="D26" i="1"/>
  <c r="D27" i="1"/>
  <c r="D28" i="1"/>
  <c r="D29" i="1"/>
  <c r="D30" i="1"/>
  <c r="D31" i="1"/>
  <c r="D32" i="1"/>
  <c r="D33" i="1"/>
  <c r="A23" i="1"/>
  <c r="A24" i="1"/>
  <c r="A25" i="1"/>
  <c r="A26" i="1"/>
  <c r="A27" i="1" s="1"/>
  <c r="A28" i="1" s="1"/>
  <c r="A29" i="1" s="1"/>
  <c r="A30" i="1" s="1"/>
  <c r="A31" i="1" s="1"/>
  <c r="A32" i="1" s="1"/>
  <c r="A33" i="1" s="1"/>
  <c r="A22" i="1"/>
  <c r="C22" i="1"/>
  <c r="C23" i="1"/>
  <c r="C24" i="1"/>
  <c r="C25" i="1"/>
  <c r="C26" i="1"/>
  <c r="C27" i="1"/>
  <c r="C28" i="1"/>
  <c r="C29" i="1"/>
  <c r="C30" i="1"/>
  <c r="C31" i="1"/>
  <c r="C32" i="1"/>
  <c r="C33" i="1"/>
  <c r="B22" i="1"/>
  <c r="B23" i="1"/>
  <c r="D23" i="1" s="1"/>
  <c r="B24" i="1"/>
  <c r="D24" i="1" s="1"/>
  <c r="B25" i="1"/>
  <c r="B26" i="1"/>
  <c r="B27" i="1"/>
  <c r="B28" i="1"/>
  <c r="B29" i="1"/>
  <c r="B30" i="1"/>
  <c r="B31" i="1"/>
  <c r="B32" i="1"/>
  <c r="B33" i="1"/>
  <c r="C21" i="1"/>
  <c r="B21" i="1"/>
  <c r="E22" i="3" l="1"/>
  <c r="E26" i="3"/>
  <c r="E24" i="3"/>
  <c r="E23" i="3"/>
  <c r="C32" i="3"/>
  <c r="D28" i="3"/>
  <c r="B33" i="3"/>
  <c r="D27" i="3"/>
  <c r="D26" i="3"/>
  <c r="E25" i="3"/>
  <c r="K24" i="3"/>
  <c r="D21" i="3"/>
  <c r="K25" i="3"/>
  <c r="K28" i="3"/>
  <c r="B32" i="3"/>
  <c r="B34" i="3"/>
  <c r="D23" i="3"/>
  <c r="D24" i="3"/>
  <c r="E29" i="3"/>
  <c r="K29" i="3"/>
  <c r="D31" i="3"/>
  <c r="L29" i="3"/>
  <c r="E28" i="2"/>
  <c r="E27" i="2"/>
  <c r="E26" i="2"/>
  <c r="E25" i="2"/>
  <c r="E22" i="2"/>
  <c r="E29" i="2"/>
  <c r="K28" i="2"/>
  <c r="D25" i="2"/>
  <c r="D24" i="2"/>
  <c r="B33" i="2"/>
  <c r="C32" i="2" s="1"/>
  <c r="G26" i="2" s="1"/>
  <c r="D22" i="2"/>
  <c r="K29" i="2"/>
  <c r="C31" i="2"/>
  <c r="K24" i="2"/>
  <c r="L29" i="2"/>
  <c r="B32" i="2"/>
  <c r="D21" i="2"/>
  <c r="K25" i="2"/>
  <c r="D26" i="2"/>
  <c r="D27" i="2"/>
  <c r="D28" i="2"/>
  <c r="E30" i="2"/>
  <c r="E21" i="2"/>
  <c r="B31" i="2"/>
  <c r="L29" i="1"/>
  <c r="E24" i="1"/>
  <c r="E23" i="1"/>
  <c r="B34" i="1"/>
  <c r="D22" i="1"/>
  <c r="E22" i="1"/>
  <c r="B35" i="1"/>
  <c r="B36" i="1"/>
  <c r="C35" i="1" s="1"/>
  <c r="G30" i="1" s="1"/>
  <c r="K25" i="1"/>
  <c r="K28" i="1"/>
  <c r="D21" i="1"/>
  <c r="K29" i="1"/>
  <c r="E21" i="1"/>
  <c r="E34" i="1" s="1"/>
  <c r="K24" i="1"/>
  <c r="E32" i="3" l="1"/>
  <c r="D32" i="3"/>
  <c r="J24" i="3" s="1"/>
  <c r="C33" i="3"/>
  <c r="G21" i="2"/>
  <c r="G30" i="2"/>
  <c r="G27" i="2"/>
  <c r="E31" i="2"/>
  <c r="G25" i="2"/>
  <c r="G28" i="2"/>
  <c r="D31" i="2"/>
  <c r="G22" i="2"/>
  <c r="G24" i="2"/>
  <c r="G29" i="2"/>
  <c r="G23" i="2"/>
  <c r="G28" i="1"/>
  <c r="G29" i="1"/>
  <c r="G22" i="1"/>
  <c r="G27" i="1"/>
  <c r="G21" i="1"/>
  <c r="G31" i="1"/>
  <c r="G25" i="1"/>
  <c r="G32" i="1"/>
  <c r="G23" i="1"/>
  <c r="G26" i="1"/>
  <c r="G24" i="1"/>
  <c r="G33" i="1"/>
  <c r="D34" i="1"/>
  <c r="J24" i="1" s="1"/>
  <c r="J25" i="3" l="1"/>
  <c r="G31" i="3"/>
  <c r="G27" i="3"/>
  <c r="G23" i="3"/>
  <c r="G29" i="3"/>
  <c r="G24" i="3"/>
  <c r="G25" i="3"/>
  <c r="G26" i="3"/>
  <c r="G30" i="3"/>
  <c r="G21" i="3"/>
  <c r="G28" i="3"/>
  <c r="G22" i="3"/>
  <c r="G31" i="2"/>
  <c r="J27" i="2" s="1"/>
  <c r="G34" i="1"/>
  <c r="J27" i="1" s="1"/>
  <c r="J25" i="1"/>
  <c r="F23" i="1" s="1"/>
  <c r="F31" i="3" l="1"/>
  <c r="F28" i="3"/>
  <c r="F22" i="3"/>
  <c r="F24" i="3"/>
  <c r="F29" i="3"/>
  <c r="F27" i="3"/>
  <c r="F26" i="3"/>
  <c r="F21" i="3"/>
  <c r="F30" i="3"/>
  <c r="F25" i="3"/>
  <c r="F23" i="3"/>
  <c r="G32" i="3"/>
  <c r="J27" i="3" s="1"/>
  <c r="F21" i="2"/>
  <c r="F27" i="2"/>
  <c r="F23" i="2"/>
  <c r="F30" i="2"/>
  <c r="F26" i="2"/>
  <c r="F28" i="2"/>
  <c r="F22" i="2"/>
  <c r="F25" i="2"/>
  <c r="F24" i="2"/>
  <c r="F29" i="2"/>
  <c r="F31" i="1"/>
  <c r="F33" i="1"/>
  <c r="F21" i="1"/>
  <c r="F32" i="1"/>
  <c r="F25" i="1"/>
  <c r="F27" i="1"/>
  <c r="J23" i="1"/>
  <c r="F22" i="1"/>
  <c r="F26" i="1"/>
  <c r="F29" i="1"/>
  <c r="F24" i="1"/>
  <c r="F28" i="1"/>
  <c r="F30" i="1"/>
  <c r="F32" i="3" l="1"/>
  <c r="J26" i="3" s="1"/>
  <c r="J28" i="3" s="1"/>
  <c r="J29" i="3" s="1"/>
  <c r="F31" i="2"/>
  <c r="J26" i="2" s="1"/>
  <c r="J28" i="2" s="1"/>
  <c r="J29" i="2" s="1"/>
  <c r="F34" i="1"/>
  <c r="J26" i="1" s="1"/>
  <c r="J28" i="1" s="1"/>
  <c r="J29" i="1" s="1"/>
</calcChain>
</file>

<file path=xl/sharedStrings.xml><?xml version="1.0" encoding="utf-8"?>
<sst xmlns="http://schemas.openxmlformats.org/spreadsheetml/2006/main" count="96" uniqueCount="31">
  <si>
    <t>REGRESION LINEAL</t>
  </si>
  <si>
    <t>DATOS:</t>
  </si>
  <si>
    <t>X</t>
  </si>
  <si>
    <t>Y</t>
  </si>
  <si>
    <t>TABLA DE  CÁLCULO</t>
  </si>
  <si>
    <t>i</t>
  </si>
  <si>
    <t>x_i</t>
  </si>
  <si>
    <t>y_i</t>
  </si>
  <si>
    <t>x_i^2</t>
  </si>
  <si>
    <t>x_i*y_i</t>
  </si>
  <si>
    <t>Σ</t>
  </si>
  <si>
    <t>REGRESIÓN LINEAL</t>
  </si>
  <si>
    <t>y =</t>
  </si>
  <si>
    <t>a_0 + a_1 * x</t>
  </si>
  <si>
    <t>a_0 =</t>
  </si>
  <si>
    <t>n=</t>
  </si>
  <si>
    <t>a_1 =</t>
  </si>
  <si>
    <t>S_r</t>
  </si>
  <si>
    <t>(y_i-a_0-a_1*x_i)^2</t>
  </si>
  <si>
    <t>S_t</t>
  </si>
  <si>
    <t>(y_i-y_prom)^2</t>
  </si>
  <si>
    <t xml:space="preserve">promedio= </t>
  </si>
  <si>
    <t>S_r=</t>
  </si>
  <si>
    <t>S_t=</t>
  </si>
  <si>
    <t>r^2=</t>
  </si>
  <si>
    <t>r=</t>
  </si>
  <si>
    <t>x=</t>
  </si>
  <si>
    <t>y=</t>
  </si>
  <si>
    <t>m/s</t>
  </si>
  <si>
    <t>gr</t>
  </si>
  <si>
    <t>VERIFICACIÓN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</si>
</sst>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2" fillId="0" borderId="1" xfId="0" applyNumberFormat="1" applyFont="1" applyBorder="1"/>
    <xf numFmtId="1" fontId="0" fillId="0" borderId="0" xfId="0" applyNumberFormat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0" fontId="0" fillId="0" borderId="13" xfId="0" applyBorder="1"/>
    <xf numFmtId="1" fontId="0" fillId="0" borderId="14" xfId="0" applyNumberFormat="1" applyBorder="1"/>
    <xf numFmtId="1" fontId="0" fillId="0" borderId="16" xfId="0" applyNumberFormat="1" applyBorder="1"/>
    <xf numFmtId="0" fontId="0" fillId="0" borderId="17" xfId="0" applyBorder="1"/>
    <xf numFmtId="0" fontId="0" fillId="0" borderId="11" xfId="0" applyBorder="1"/>
    <xf numFmtId="1" fontId="0" fillId="0" borderId="18" xfId="0" applyNumberFormat="1" applyBorder="1"/>
    <xf numFmtId="1" fontId="0" fillId="0" borderId="19" xfId="0" applyNumberFormat="1" applyBorder="1"/>
    <xf numFmtId="169" fontId="0" fillId="0" borderId="0" xfId="0" applyNumberFormat="1"/>
    <xf numFmtId="0" fontId="0" fillId="0" borderId="15" xfId="0" applyBorder="1"/>
    <xf numFmtId="164" fontId="0" fillId="0" borderId="16" xfId="0" applyNumberFormat="1" applyBorder="1"/>
    <xf numFmtId="1" fontId="0" fillId="0" borderId="13" xfId="0" applyNumberFormat="1" applyBorder="1"/>
    <xf numFmtId="169" fontId="0" fillId="0" borderId="7" xfId="0" applyNumberFormat="1" applyBorder="1"/>
    <xf numFmtId="169" fontId="0" fillId="0" borderId="5" xfId="0" applyNumberFormat="1" applyBorder="1"/>
    <xf numFmtId="169" fontId="0" fillId="0" borderId="10" xfId="0" applyNumberFormat="1" applyBorder="1"/>
    <xf numFmtId="169" fontId="2" fillId="0" borderId="1" xfId="0" applyNumberFormat="1" applyFont="1" applyBorder="1"/>
    <xf numFmtId="169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b="1" u="sng">
                <a:solidFill>
                  <a:srgbClr val="FF0000"/>
                </a:solidFill>
              </a:rPr>
              <a:t>V</a:t>
            </a:r>
            <a:r>
              <a:rPr lang="es-BO" b="1" u="sng" baseline="0">
                <a:solidFill>
                  <a:srgbClr val="FF0000"/>
                </a:solidFill>
              </a:rPr>
              <a:t> vs. m</a:t>
            </a:r>
            <a:endParaRPr lang="es-BO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 experimentales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name>Regresión lineal</c:nam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.5"/>
            <c:backward val="1.1000000000000001"/>
            <c:dispRSqr val="1"/>
            <c:dispEq val="1"/>
            <c:trendlineLbl>
              <c:layout>
                <c:manualLayout>
                  <c:x val="-5.9977034120734907E-2"/>
                  <c:y val="-0.330030621172353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chemeClr val="accent1"/>
                        </a:solidFill>
                      </a:rPr>
                      <a:t>y = -1.1327x + 386.87</a:t>
                    </a:r>
                    <a:br>
                      <a:rPr lang="en-US" sz="1050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050" b="1" baseline="0">
                        <a:solidFill>
                          <a:schemeClr val="accent1"/>
                        </a:solidFill>
                      </a:rPr>
                      <a:t>R² = 0.9907</a:t>
                    </a:r>
                    <a:endParaRPr lang="en-US" sz="1050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'REGRESION LINEAL'!$B$21:$B$33</c:f>
              <c:numCache>
                <c:formatCode>0.0000</c:formatCode>
                <c:ptCount val="13"/>
                <c:pt idx="0">
                  <c:v>3.15</c:v>
                </c:pt>
                <c:pt idx="1">
                  <c:v>3.33</c:v>
                </c:pt>
                <c:pt idx="2">
                  <c:v>3.88</c:v>
                </c:pt>
                <c:pt idx="3">
                  <c:v>4.1500000000000004</c:v>
                </c:pt>
                <c:pt idx="4">
                  <c:v>5.1100000000000003</c:v>
                </c:pt>
                <c:pt idx="5">
                  <c:v>6.08</c:v>
                </c:pt>
                <c:pt idx="6">
                  <c:v>6.39</c:v>
                </c:pt>
                <c:pt idx="7">
                  <c:v>7.01</c:v>
                </c:pt>
                <c:pt idx="8">
                  <c:v>7.58</c:v>
                </c:pt>
                <c:pt idx="9">
                  <c:v>7.88</c:v>
                </c:pt>
                <c:pt idx="10">
                  <c:v>7.99</c:v>
                </c:pt>
                <c:pt idx="11">
                  <c:v>8.15</c:v>
                </c:pt>
                <c:pt idx="12">
                  <c:v>8.35</c:v>
                </c:pt>
              </c:numCache>
            </c:numRef>
          </c:xVal>
          <c:yVal>
            <c:numRef>
              <c:f>'REGRESION LINEAL'!$C$21:$C$33</c:f>
              <c:numCache>
                <c:formatCode>0.0000</c:formatCode>
                <c:ptCount val="13"/>
                <c:pt idx="0">
                  <c:v>383.51</c:v>
                </c:pt>
                <c:pt idx="1">
                  <c:v>383.11</c:v>
                </c:pt>
                <c:pt idx="2">
                  <c:v>382.42</c:v>
                </c:pt>
                <c:pt idx="3">
                  <c:v>381.87</c:v>
                </c:pt>
                <c:pt idx="4">
                  <c:v>380.84</c:v>
                </c:pt>
                <c:pt idx="5">
                  <c:v>380.12</c:v>
                </c:pt>
                <c:pt idx="6">
                  <c:v>379.85</c:v>
                </c:pt>
                <c:pt idx="7">
                  <c:v>379.08</c:v>
                </c:pt>
                <c:pt idx="8">
                  <c:v>378.61</c:v>
                </c:pt>
                <c:pt idx="9">
                  <c:v>378.08</c:v>
                </c:pt>
                <c:pt idx="10">
                  <c:v>377.75</c:v>
                </c:pt>
                <c:pt idx="11">
                  <c:v>377.44</c:v>
                </c:pt>
                <c:pt idx="12">
                  <c:v>377.11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0-4709-BEB4-6EB46D84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70799"/>
        <c:axId val="1178673583"/>
      </c:scatterChart>
      <c:valAx>
        <c:axId val="117777079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solidFill>
            <a:schemeClr val="lt1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78673583"/>
        <c:crosses val="autoZero"/>
        <c:crossBetween val="midCat"/>
      </c:valAx>
      <c:valAx>
        <c:axId val="1178673583"/>
        <c:scaling>
          <c:orientation val="minMax"/>
          <c:min val="37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777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rgbClr val="FF0000"/>
                </a:solidFill>
              </a:rPr>
              <a:t>X vs.</a:t>
            </a:r>
            <a:r>
              <a:rPr lang="en-US" b="1" u="sng" baseline="0">
                <a:solidFill>
                  <a:srgbClr val="FF0000"/>
                </a:solidFill>
              </a:rPr>
              <a:t> Y</a:t>
            </a:r>
            <a:endParaRPr lang="en-US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 experimentales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name>Regresión lineal</c:nam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.5"/>
            <c:backward val="1.1000000000000001"/>
            <c:dispRSqr val="1"/>
            <c:dispEq val="1"/>
            <c:trendlineLbl>
              <c:layout>
                <c:manualLayout>
                  <c:x val="-0.25712256433546921"/>
                  <c:y val="-1.8729253519735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'EJ1'!$B$5:$B$14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'EJ1'!$C$5:$C$14</c:f>
              <c:numCache>
                <c:formatCode>0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B-4DA3-B289-2B95AC3B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70799"/>
        <c:axId val="1178673583"/>
      </c:scatterChart>
      <c:valAx>
        <c:axId val="1177770799"/>
        <c:scaling>
          <c:orientation val="minMax"/>
          <c:max val="20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solidFill>
            <a:schemeClr val="lt1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78673583"/>
        <c:crosses val="autoZero"/>
        <c:crossBetween val="midCat"/>
      </c:valAx>
      <c:valAx>
        <c:axId val="11786735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777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rgbClr val="FF0000"/>
                </a:solidFill>
              </a:rPr>
              <a:t>X vs.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 experimentales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name>Regresión lineal</c:nam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.5"/>
            <c:backward val="1.1000000000000001"/>
            <c:dispRSqr val="1"/>
            <c:dispEq val="1"/>
            <c:trendlineLbl>
              <c:layout>
                <c:manualLayout>
                  <c:x val="-6.1266518196691711E-2"/>
                  <c:y val="-0.441464856835885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'EJ2'!$B$5:$B$15</c:f>
              <c:numCache>
                <c:formatCode>0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23</c:v>
                </c:pt>
                <c:pt idx="7">
                  <c:v>29</c:v>
                </c:pt>
                <c:pt idx="8">
                  <c:v>29</c:v>
                </c:pt>
                <c:pt idx="9">
                  <c:v>37</c:v>
                </c:pt>
                <c:pt idx="10">
                  <c:v>39</c:v>
                </c:pt>
              </c:numCache>
            </c:numRef>
          </c:xVal>
          <c:yVal>
            <c:numRef>
              <c:f>'EJ2'!$C$5:$C$15</c:f>
              <c:numCache>
                <c:formatCode>0</c:formatCode>
                <c:ptCount val="11"/>
                <c:pt idx="0">
                  <c:v>29</c:v>
                </c:pt>
                <c:pt idx="1">
                  <c:v>21</c:v>
                </c:pt>
                <c:pt idx="2">
                  <c:v>29</c:v>
                </c:pt>
                <c:pt idx="3">
                  <c:v>14</c:v>
                </c:pt>
                <c:pt idx="4">
                  <c:v>21</c:v>
                </c:pt>
                <c:pt idx="5">
                  <c:v>15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8-4E30-94E0-DBFC1264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70799"/>
        <c:axId val="1178673583"/>
      </c:scatterChart>
      <c:valAx>
        <c:axId val="1177770799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solidFill>
            <a:schemeClr val="lt1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78673583"/>
        <c:crosses val="autoZero"/>
        <c:crossBetween val="midCat"/>
      </c:valAx>
      <c:valAx>
        <c:axId val="1178673583"/>
        <c:scaling>
          <c:orientation val="minMax"/>
          <c:max val="30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777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725488</xdr:colOff>
      <xdr:row>1</xdr:row>
      <xdr:rowOff>167481</xdr:rowOff>
    </xdr:from>
    <xdr:to>
      <xdr:col>9</xdr:col>
      <xdr:colOff>1169988</xdr:colOff>
      <xdr:row>16</xdr:row>
      <xdr:rowOff>54768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C6ED59-E3DA-5AF3-75B5-45189839A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0.16319</cdr:x>
      <cdr:y>0.09954</cdr:y>
    </cdr:to>
    <cdr:sp macro="" textlink="">
      <cdr:nvSpPr>
        <cdr:cNvPr id="2" name="CuadroTexto 4">
          <a:extLst xmlns:a="http://schemas.openxmlformats.org/drawingml/2006/main">
            <a:ext uri="{FF2B5EF4-FFF2-40B4-BE49-F238E27FC236}">
              <a16:creationId xmlns:a16="http://schemas.microsoft.com/office/drawing/2014/main" id="{CBB426AA-815A-5DD0-6A14-8E28049899E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95324" cy="2222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BO" sz="1100"/>
            <a:t>V [m/s]</a:t>
          </a:r>
        </a:p>
      </cdr:txBody>
    </cdr:sp>
  </cdr:relSizeAnchor>
  <cdr:relSizeAnchor xmlns:cdr="http://schemas.openxmlformats.org/drawingml/2006/chartDrawing">
    <cdr:from>
      <cdr:x>0.84965</cdr:x>
      <cdr:y>0.88947</cdr:y>
    </cdr:from>
    <cdr:to>
      <cdr:x>0.97986</cdr:x>
      <cdr:y>0.97049</cdr:y>
    </cdr:to>
    <cdr:sp macro="" textlink="">
      <cdr:nvSpPr>
        <cdr:cNvPr id="3" name="CuadroTexto 4">
          <a:extLst xmlns:a="http://schemas.openxmlformats.org/drawingml/2006/main">
            <a:ext uri="{FF2B5EF4-FFF2-40B4-BE49-F238E27FC236}">
              <a16:creationId xmlns:a16="http://schemas.microsoft.com/office/drawing/2014/main" id="{CBB426AA-815A-5DD0-6A14-8E28049899E9}"/>
            </a:ext>
          </a:extLst>
        </cdr:cNvPr>
        <cdr:cNvSpPr txBox="1"/>
      </cdr:nvSpPr>
      <cdr:spPr>
        <a:xfrm xmlns:a="http://schemas.openxmlformats.org/drawingml/2006/main">
          <a:off x="3884612" y="2439988"/>
          <a:ext cx="595313" cy="2222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BO" sz="1100"/>
            <a:t>m [gr]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725488</xdr:colOff>
      <xdr:row>1</xdr:row>
      <xdr:rowOff>167481</xdr:rowOff>
    </xdr:from>
    <xdr:to>
      <xdr:col>9</xdr:col>
      <xdr:colOff>1169988</xdr:colOff>
      <xdr:row>16</xdr:row>
      <xdr:rowOff>54768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A8E7EC-02F0-4FC6-A9B2-0065431B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725488</xdr:colOff>
      <xdr:row>1</xdr:row>
      <xdr:rowOff>167481</xdr:rowOff>
    </xdr:from>
    <xdr:to>
      <xdr:col>9</xdr:col>
      <xdr:colOff>1169988</xdr:colOff>
      <xdr:row>16</xdr:row>
      <xdr:rowOff>54768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57D5B-9264-4A1C-8CC5-08226246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59F2-118B-4DD8-AE06-D66915F30AF6}">
  <dimension ref="A2:L36"/>
  <sheetViews>
    <sheetView topLeftCell="A12" zoomScaleNormal="100" workbookViewId="0">
      <selection activeCell="A12" sqref="A1:XFD1048576"/>
    </sheetView>
  </sheetViews>
  <sheetFormatPr baseColWidth="10" defaultRowHeight="15" x14ac:dyDescent="0.25"/>
  <cols>
    <col min="6" max="6" width="18" customWidth="1"/>
    <col min="7" max="7" width="14.140625" customWidth="1"/>
    <col min="8" max="8" width="18.28515625" customWidth="1"/>
    <col min="10" max="10" width="17.7109375" customWidth="1"/>
    <col min="11" max="11" width="12.140625" bestFit="1" customWidth="1"/>
  </cols>
  <sheetData>
    <row r="2" spans="1:3" x14ac:dyDescent="0.25">
      <c r="B2" t="s">
        <v>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B5" s="1">
        <v>3.15</v>
      </c>
      <c r="C5" s="1">
        <v>383.51</v>
      </c>
    </row>
    <row r="6" spans="1:3" x14ac:dyDescent="0.25">
      <c r="B6" s="1">
        <v>3.33</v>
      </c>
      <c r="C6" s="1">
        <v>383.11</v>
      </c>
    </row>
    <row r="7" spans="1:3" x14ac:dyDescent="0.25">
      <c r="B7" s="1">
        <v>3.88</v>
      </c>
      <c r="C7" s="1">
        <v>382.42</v>
      </c>
    </row>
    <row r="8" spans="1:3" x14ac:dyDescent="0.25">
      <c r="B8" s="1">
        <v>4.1500000000000004</v>
      </c>
      <c r="C8" s="1">
        <v>381.87</v>
      </c>
    </row>
    <row r="9" spans="1:3" x14ac:dyDescent="0.25">
      <c r="B9" s="1">
        <v>5.1100000000000003</v>
      </c>
      <c r="C9" s="1">
        <v>380.84</v>
      </c>
    </row>
    <row r="10" spans="1:3" x14ac:dyDescent="0.25">
      <c r="B10" s="1">
        <v>6.08</v>
      </c>
      <c r="C10" s="1">
        <v>380.12</v>
      </c>
    </row>
    <row r="11" spans="1:3" x14ac:dyDescent="0.25">
      <c r="B11" s="1">
        <v>6.39</v>
      </c>
      <c r="C11" s="1">
        <v>379.85</v>
      </c>
    </row>
    <row r="12" spans="1:3" x14ac:dyDescent="0.25">
      <c r="B12" s="1">
        <v>7.01</v>
      </c>
      <c r="C12" s="1">
        <v>379.08</v>
      </c>
    </row>
    <row r="13" spans="1:3" x14ac:dyDescent="0.25">
      <c r="B13" s="1">
        <v>7.58</v>
      </c>
      <c r="C13" s="1">
        <v>378.61</v>
      </c>
    </row>
    <row r="14" spans="1:3" x14ac:dyDescent="0.25">
      <c r="B14" s="1">
        <v>7.88</v>
      </c>
      <c r="C14" s="1">
        <v>378.08</v>
      </c>
    </row>
    <row r="15" spans="1:3" x14ac:dyDescent="0.25">
      <c r="B15" s="1">
        <v>7.99</v>
      </c>
      <c r="C15" s="1">
        <v>377.75</v>
      </c>
    </row>
    <row r="16" spans="1:3" x14ac:dyDescent="0.25">
      <c r="B16" s="1">
        <v>8.15</v>
      </c>
      <c r="C16" s="1">
        <v>377.44</v>
      </c>
    </row>
    <row r="17" spans="1:12" x14ac:dyDescent="0.25">
      <c r="B17" s="1">
        <v>8.35</v>
      </c>
      <c r="C17" s="1">
        <v>377.11</v>
      </c>
    </row>
    <row r="19" spans="1:12" x14ac:dyDescent="0.25">
      <c r="A19" t="s">
        <v>4</v>
      </c>
      <c r="F19" s="3" t="s">
        <v>17</v>
      </c>
      <c r="G19" s="3" t="s">
        <v>19</v>
      </c>
    </row>
    <row r="20" spans="1:12" x14ac:dyDescent="0.25">
      <c r="A20" s="3" t="s">
        <v>5</v>
      </c>
      <c r="B20" s="3" t="s">
        <v>6</v>
      </c>
      <c r="C20" s="3" t="s">
        <v>7</v>
      </c>
      <c r="D20" s="3" t="s">
        <v>8</v>
      </c>
      <c r="E20" s="3" t="s">
        <v>9</v>
      </c>
      <c r="F20" s="3" t="s">
        <v>18</v>
      </c>
      <c r="G20" s="3" t="s">
        <v>20</v>
      </c>
    </row>
    <row r="21" spans="1:12" ht="15.75" thickBot="1" x14ac:dyDescent="0.3">
      <c r="A21">
        <v>1</v>
      </c>
      <c r="B21" s="2">
        <f>B5</f>
        <v>3.15</v>
      </c>
      <c r="C21" s="2">
        <f>C5</f>
        <v>383.51</v>
      </c>
      <c r="D21" s="2">
        <f>B21^2</f>
        <v>9.9224999999999994</v>
      </c>
      <c r="E21" s="2">
        <f>B21*C21</f>
        <v>1208.0564999999999</v>
      </c>
      <c r="F21" s="2">
        <f t="shared" ref="F21:F33" si="0">(C21-$J$24-$J$25*B21)^2</f>
        <v>4.2688874761958095E-2</v>
      </c>
      <c r="G21" s="2">
        <f>(C21-$C$35)^2</f>
        <v>12.433760946746165</v>
      </c>
      <c r="I21" s="16" t="s">
        <v>11</v>
      </c>
      <c r="J21" s="17"/>
      <c r="K21" s="18" t="s">
        <v>30</v>
      </c>
      <c r="L21" s="18"/>
    </row>
    <row r="22" spans="1:12" x14ac:dyDescent="0.25">
      <c r="A22">
        <f>A21+1</f>
        <v>2</v>
      </c>
      <c r="B22" s="2">
        <f t="shared" ref="B22:C33" si="1">B6</f>
        <v>3.33</v>
      </c>
      <c r="C22" s="2">
        <f t="shared" si="1"/>
        <v>383.11</v>
      </c>
      <c r="D22" s="2">
        <f t="shared" ref="D22:D33" si="2">B22^2</f>
        <v>11.088900000000001</v>
      </c>
      <c r="E22" s="2">
        <f t="shared" ref="E22:E33" si="3">B22*C22</f>
        <v>1275.7563</v>
      </c>
      <c r="F22" s="2">
        <f t="shared" si="0"/>
        <v>1.1004392527056828E-4</v>
      </c>
      <c r="G22" s="2">
        <f t="shared" ref="G22:G33" si="4">(C22-$C$35)^2</f>
        <v>9.7728378698231619</v>
      </c>
      <c r="I22" s="11" t="s">
        <v>12</v>
      </c>
      <c r="J22" s="12" t="s">
        <v>13</v>
      </c>
      <c r="K22" s="18"/>
      <c r="L22" s="18"/>
    </row>
    <row r="23" spans="1:12" x14ac:dyDescent="0.25">
      <c r="A23">
        <f t="shared" ref="A23:A33" si="5">A22+1</f>
        <v>3</v>
      </c>
      <c r="B23" s="2">
        <f t="shared" si="1"/>
        <v>3.88</v>
      </c>
      <c r="C23" s="2">
        <f t="shared" si="1"/>
        <v>382.42</v>
      </c>
      <c r="D23" s="2">
        <f t="shared" si="2"/>
        <v>15.054399999999999</v>
      </c>
      <c r="E23" s="2">
        <f t="shared" si="3"/>
        <v>1483.7896000000001</v>
      </c>
      <c r="F23" s="2">
        <f t="shared" si="0"/>
        <v>3.1980539457356484E-3</v>
      </c>
      <c r="G23" s="2">
        <f t="shared" si="4"/>
        <v>5.9348455621307163</v>
      </c>
      <c r="I23" s="13" t="s">
        <v>12</v>
      </c>
      <c r="J23" s="14" t="str">
        <f>CONCATENATE(ROUND(J24,4),ROUND(J25,4),"x")</f>
        <v>386.8712-1.1327x</v>
      </c>
      <c r="K23" s="18"/>
      <c r="L23" s="18"/>
    </row>
    <row r="24" spans="1:12" x14ac:dyDescent="0.25">
      <c r="A24">
        <f t="shared" si="5"/>
        <v>4</v>
      </c>
      <c r="B24" s="2">
        <f t="shared" si="1"/>
        <v>4.1500000000000004</v>
      </c>
      <c r="C24" s="2">
        <f t="shared" si="1"/>
        <v>381.87</v>
      </c>
      <c r="D24" s="2">
        <f t="shared" si="2"/>
        <v>17.222500000000004</v>
      </c>
      <c r="E24" s="2">
        <f t="shared" si="3"/>
        <v>1584.7605000000001</v>
      </c>
      <c r="F24" s="2">
        <f t="shared" si="0"/>
        <v>9.0441755912897701E-2</v>
      </c>
      <c r="G24" s="2">
        <f t="shared" si="4"/>
        <v>3.5575763313613207</v>
      </c>
      <c r="I24" s="13" t="s">
        <v>14</v>
      </c>
      <c r="J24" s="15">
        <f>(C34*D34-B34*E34)/(B36*D34-B34^2)</f>
        <v>386.87124024292461</v>
      </c>
      <c r="K24" s="19">
        <f>INTERCEPT(C21:C33,B21:B33)</f>
        <v>386.87124024292586</v>
      </c>
      <c r="L24" s="18"/>
    </row>
    <row r="25" spans="1:12" x14ac:dyDescent="0.25">
      <c r="A25">
        <f t="shared" si="5"/>
        <v>5</v>
      </c>
      <c r="B25" s="2">
        <f t="shared" si="1"/>
        <v>5.1100000000000003</v>
      </c>
      <c r="C25" s="2">
        <f t="shared" si="1"/>
        <v>380.84</v>
      </c>
      <c r="D25" s="2">
        <f t="shared" si="2"/>
        <v>26.112100000000002</v>
      </c>
      <c r="E25" s="2">
        <f t="shared" si="3"/>
        <v>1946.0924</v>
      </c>
      <c r="F25" s="2">
        <f t="shared" si="0"/>
        <v>5.9238521931666295E-2</v>
      </c>
      <c r="G25" s="2">
        <f t="shared" si="4"/>
        <v>0.73299940828414289</v>
      </c>
      <c r="I25" s="13" t="s">
        <v>16</v>
      </c>
      <c r="J25" s="15">
        <f>(B36*E34-B34*C34)/(B36*D34-B34^2)</f>
        <v>-1.1326517793550763</v>
      </c>
      <c r="K25" s="19">
        <f>SLOPE(C21:C33,B21:B33)</f>
        <v>-1.1326517793553119</v>
      </c>
      <c r="L25" s="18"/>
    </row>
    <row r="26" spans="1:12" x14ac:dyDescent="0.25">
      <c r="A26">
        <f t="shared" si="5"/>
        <v>6</v>
      </c>
      <c r="B26" s="2">
        <f t="shared" si="1"/>
        <v>6.08</v>
      </c>
      <c r="C26" s="2">
        <f t="shared" si="1"/>
        <v>380.12</v>
      </c>
      <c r="D26" s="2">
        <f t="shared" si="2"/>
        <v>36.9664</v>
      </c>
      <c r="E26" s="2">
        <f t="shared" si="3"/>
        <v>2311.1296000000002</v>
      </c>
      <c r="F26" s="2">
        <f t="shared" si="0"/>
        <v>1.8301375248592724E-2</v>
      </c>
      <c r="G26" s="2">
        <f t="shared" si="4"/>
        <v>1.8537869822512213E-2</v>
      </c>
      <c r="I26" s="13" t="s">
        <v>22</v>
      </c>
      <c r="J26" s="15">
        <f>F34</f>
        <v>0.54333586318785332</v>
      </c>
      <c r="K26" s="18"/>
      <c r="L26" s="18"/>
    </row>
    <row r="27" spans="1:12" x14ac:dyDescent="0.25">
      <c r="A27">
        <f t="shared" si="5"/>
        <v>7</v>
      </c>
      <c r="B27" s="2">
        <f t="shared" si="1"/>
        <v>6.39</v>
      </c>
      <c r="C27" s="2">
        <f t="shared" si="1"/>
        <v>379.85</v>
      </c>
      <c r="D27" s="2">
        <f t="shared" si="2"/>
        <v>40.832099999999997</v>
      </c>
      <c r="E27" s="2">
        <f t="shared" si="3"/>
        <v>2427.2415000000001</v>
      </c>
      <c r="F27" s="2">
        <f t="shared" si="0"/>
        <v>4.683096265381153E-2</v>
      </c>
      <c r="G27" s="2">
        <f t="shared" si="4"/>
        <v>1.7914792899376867E-2</v>
      </c>
      <c r="I27" s="13" t="s">
        <v>23</v>
      </c>
      <c r="J27" s="15">
        <f>G34</f>
        <v>58.517707692307738</v>
      </c>
      <c r="K27" s="18"/>
      <c r="L27" s="18"/>
    </row>
    <row r="28" spans="1:12" x14ac:dyDescent="0.25">
      <c r="A28">
        <f t="shared" si="5"/>
        <v>8</v>
      </c>
      <c r="B28" s="2">
        <f t="shared" si="1"/>
        <v>7.01</v>
      </c>
      <c r="C28" s="2">
        <f t="shared" si="1"/>
        <v>379.08</v>
      </c>
      <c r="D28" s="2">
        <f t="shared" si="2"/>
        <v>49.140099999999997</v>
      </c>
      <c r="E28" s="2">
        <f t="shared" si="3"/>
        <v>2657.3507999999997</v>
      </c>
      <c r="F28" s="2">
        <f t="shared" si="0"/>
        <v>2.2096445035991414E-2</v>
      </c>
      <c r="G28" s="2">
        <f t="shared" si="4"/>
        <v>0.81693786982234295</v>
      </c>
      <c r="I28" s="13" t="s">
        <v>24</v>
      </c>
      <c r="J28" s="15">
        <f>(J27-J26)/J27</f>
        <v>0.99071501799002837</v>
      </c>
      <c r="K28" s="19">
        <f>RSQ(C21:C33,B21:B33)</f>
        <v>0.99071501799002848</v>
      </c>
      <c r="L28" s="18"/>
    </row>
    <row r="29" spans="1:12" x14ac:dyDescent="0.25">
      <c r="A29">
        <f t="shared" si="5"/>
        <v>9</v>
      </c>
      <c r="B29" s="2">
        <f t="shared" si="1"/>
        <v>7.58</v>
      </c>
      <c r="C29" s="2">
        <f t="shared" si="1"/>
        <v>378.61</v>
      </c>
      <c r="D29" s="2">
        <f t="shared" si="2"/>
        <v>57.456400000000002</v>
      </c>
      <c r="E29" s="2">
        <f t="shared" si="3"/>
        <v>2869.8638000000001</v>
      </c>
      <c r="F29" s="2">
        <f t="shared" si="0"/>
        <v>0.10514470621954171</v>
      </c>
      <c r="G29" s="2">
        <f t="shared" si="4"/>
        <v>1.8874532544375724</v>
      </c>
      <c r="I29" s="9" t="s">
        <v>25</v>
      </c>
      <c r="J29" s="10">
        <f>J28^0.5</f>
        <v>0.99534668231226264</v>
      </c>
      <c r="K29" s="19">
        <f>CORREL(C21:C33,B21:B33)</f>
        <v>-0.99534668231226286</v>
      </c>
      <c r="L29" s="19">
        <f>CORREL(B21:B33,C21:C33)</f>
        <v>-0.99534668231226286</v>
      </c>
    </row>
    <row r="30" spans="1:12" x14ac:dyDescent="0.25">
      <c r="A30">
        <f t="shared" si="5"/>
        <v>10</v>
      </c>
      <c r="B30" s="2">
        <f t="shared" si="1"/>
        <v>7.88</v>
      </c>
      <c r="C30" s="2">
        <f t="shared" si="1"/>
        <v>378.08</v>
      </c>
      <c r="D30" s="2">
        <f t="shared" si="2"/>
        <v>62.0944</v>
      </c>
      <c r="E30" s="2">
        <f t="shared" si="3"/>
        <v>2979.2703999999999</v>
      </c>
      <c r="F30" s="2">
        <f t="shared" si="0"/>
        <v>1.797095172065263E-2</v>
      </c>
      <c r="G30" s="2">
        <f t="shared" si="4"/>
        <v>3.6246301775144931</v>
      </c>
    </row>
    <row r="31" spans="1:12" x14ac:dyDescent="0.25">
      <c r="A31">
        <f t="shared" si="5"/>
        <v>11</v>
      </c>
      <c r="B31" s="2">
        <f t="shared" si="1"/>
        <v>7.99</v>
      </c>
      <c r="C31" s="2">
        <f t="shared" si="1"/>
        <v>377.75</v>
      </c>
      <c r="D31" s="2">
        <f t="shared" si="2"/>
        <v>63.840100000000007</v>
      </c>
      <c r="E31" s="2">
        <f t="shared" si="3"/>
        <v>3018.2224999999999</v>
      </c>
      <c r="F31" s="2">
        <f t="shared" si="0"/>
        <v>5.0911829491070175E-3</v>
      </c>
      <c r="G31" s="2">
        <f t="shared" si="4"/>
        <v>4.9900686390528319</v>
      </c>
    </row>
    <row r="32" spans="1:12" x14ac:dyDescent="0.25">
      <c r="A32">
        <f t="shared" si="5"/>
        <v>12</v>
      </c>
      <c r="B32" s="2">
        <f t="shared" si="1"/>
        <v>8.15</v>
      </c>
      <c r="C32" s="2">
        <f t="shared" si="1"/>
        <v>377.44</v>
      </c>
      <c r="D32" s="2">
        <f t="shared" si="2"/>
        <v>66.422499999999999</v>
      </c>
      <c r="E32" s="2">
        <f t="shared" si="3"/>
        <v>3076.136</v>
      </c>
      <c r="F32" s="2">
        <f t="shared" si="0"/>
        <v>4.0051312918098089E-2</v>
      </c>
      <c r="G32" s="2">
        <f t="shared" si="4"/>
        <v>6.4711532544374002</v>
      </c>
      <c r="I32" s="7" t="s">
        <v>26</v>
      </c>
      <c r="J32" s="8">
        <v>6.66</v>
      </c>
      <c r="K32" t="s">
        <v>29</v>
      </c>
    </row>
    <row r="33" spans="1:11" x14ac:dyDescent="0.25">
      <c r="A33">
        <f t="shared" si="5"/>
        <v>13</v>
      </c>
      <c r="B33" s="2">
        <f t="shared" si="1"/>
        <v>8.35</v>
      </c>
      <c r="C33" s="2">
        <f t="shared" si="1"/>
        <v>377.11</v>
      </c>
      <c r="D33" s="2">
        <f t="shared" si="2"/>
        <v>69.722499999999997</v>
      </c>
      <c r="E33" s="2">
        <f t="shared" si="3"/>
        <v>3148.8685</v>
      </c>
      <c r="F33" s="2">
        <f t="shared" si="0"/>
        <v>9.2171675964529909E-2</v>
      </c>
      <c r="G33" s="2">
        <f t="shared" si="4"/>
        <v>8.2589917159757089</v>
      </c>
      <c r="I33" s="9" t="s">
        <v>27</v>
      </c>
      <c r="J33" s="10">
        <f>386.8712-1.1327*J32</f>
        <v>379.32741799999997</v>
      </c>
      <c r="K33" t="s">
        <v>28</v>
      </c>
    </row>
    <row r="34" spans="1:11" x14ac:dyDescent="0.25">
      <c r="A34" s="4" t="s">
        <v>10</v>
      </c>
      <c r="B34" s="5">
        <f>SUM(B21:B33)</f>
        <v>79.05</v>
      </c>
      <c r="C34" s="5">
        <f>SUM(C21:C33)</f>
        <v>4939.7899999999991</v>
      </c>
      <c r="D34" s="5">
        <f t="shared" ref="D34:G34" si="6">SUM(D21:D33)</f>
        <v>525.87490000000003</v>
      </c>
      <c r="E34" s="5">
        <f t="shared" si="6"/>
        <v>29986.538400000001</v>
      </c>
      <c r="F34" s="5">
        <f t="shared" si="6"/>
        <v>0.54333586318785332</v>
      </c>
      <c r="G34" s="5">
        <f t="shared" si="6"/>
        <v>58.517707692307738</v>
      </c>
    </row>
    <row r="35" spans="1:11" x14ac:dyDescent="0.25">
      <c r="A35" t="s">
        <v>21</v>
      </c>
      <c r="B35" s="2">
        <f>AVERAGE(B21:B33)</f>
        <v>6.0807692307692305</v>
      </c>
      <c r="C35" s="2">
        <f>SUM(C21:C33)/$B$36</f>
        <v>379.98384615384606</v>
      </c>
    </row>
    <row r="36" spans="1:11" x14ac:dyDescent="0.25">
      <c r="A36" t="s">
        <v>15</v>
      </c>
      <c r="B36" s="6">
        <f>COUNT(B21:B33)</f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C5FB-76B1-4D98-8DAB-97ED1CA753FA}">
  <dimension ref="A2:L36"/>
  <sheetViews>
    <sheetView zoomScaleNormal="100" workbookViewId="0">
      <selection activeCell="I35" sqref="I35:J36"/>
    </sheetView>
  </sheetViews>
  <sheetFormatPr baseColWidth="10" defaultRowHeight="15" x14ac:dyDescent="0.25"/>
  <cols>
    <col min="6" max="6" width="18" customWidth="1"/>
    <col min="7" max="7" width="14.140625" customWidth="1"/>
    <col min="8" max="8" width="18.28515625" customWidth="1"/>
    <col min="10" max="10" width="17.7109375" customWidth="1"/>
    <col min="11" max="11" width="12.140625" bestFit="1" customWidth="1"/>
  </cols>
  <sheetData>
    <row r="2" spans="1:3" x14ac:dyDescent="0.25">
      <c r="B2" t="s">
        <v>0</v>
      </c>
    </row>
    <row r="3" spans="1:3" ht="15.75" thickBot="1" x14ac:dyDescent="0.3"/>
    <row r="4" spans="1:3" ht="15.75" thickBot="1" x14ac:dyDescent="0.3">
      <c r="A4" t="s">
        <v>1</v>
      </c>
      <c r="B4" s="25" t="s">
        <v>2</v>
      </c>
      <c r="C4" s="24" t="s">
        <v>3</v>
      </c>
    </row>
    <row r="5" spans="1:3" x14ac:dyDescent="0.25">
      <c r="B5" s="26">
        <v>0</v>
      </c>
      <c r="C5" s="22">
        <v>5</v>
      </c>
    </row>
    <row r="6" spans="1:3" x14ac:dyDescent="0.25">
      <c r="B6" s="26">
        <v>2</v>
      </c>
      <c r="C6" s="22">
        <v>6</v>
      </c>
    </row>
    <row r="7" spans="1:3" x14ac:dyDescent="0.25">
      <c r="B7" s="26">
        <v>4</v>
      </c>
      <c r="C7" s="22">
        <v>7</v>
      </c>
    </row>
    <row r="8" spans="1:3" x14ac:dyDescent="0.25">
      <c r="B8" s="26">
        <v>6</v>
      </c>
      <c r="C8" s="22">
        <v>6</v>
      </c>
    </row>
    <row r="9" spans="1:3" x14ac:dyDescent="0.25">
      <c r="B9" s="26">
        <v>9</v>
      </c>
      <c r="C9" s="22">
        <v>9</v>
      </c>
    </row>
    <row r="10" spans="1:3" x14ac:dyDescent="0.25">
      <c r="B10" s="26">
        <v>11</v>
      </c>
      <c r="C10" s="22">
        <v>8</v>
      </c>
    </row>
    <row r="11" spans="1:3" x14ac:dyDescent="0.25">
      <c r="B11" s="26">
        <v>12</v>
      </c>
      <c r="C11" s="22">
        <v>7</v>
      </c>
    </row>
    <row r="12" spans="1:3" x14ac:dyDescent="0.25">
      <c r="B12" s="26">
        <v>15</v>
      </c>
      <c r="C12" s="22">
        <v>10</v>
      </c>
    </row>
    <row r="13" spans="1:3" x14ac:dyDescent="0.25">
      <c r="B13" s="26">
        <v>17</v>
      </c>
      <c r="C13" s="22">
        <v>12</v>
      </c>
    </row>
    <row r="14" spans="1:3" ht="15.75" thickBot="1" x14ac:dyDescent="0.3">
      <c r="B14" s="27">
        <v>19</v>
      </c>
      <c r="C14" s="23">
        <v>12</v>
      </c>
    </row>
    <row r="15" spans="1:3" x14ac:dyDescent="0.25">
      <c r="B15" s="1"/>
      <c r="C15" s="1"/>
    </row>
    <row r="16" spans="1:3" x14ac:dyDescent="0.25">
      <c r="B16" s="1"/>
      <c r="C16" s="1"/>
    </row>
    <row r="17" spans="1:12" x14ac:dyDescent="0.25">
      <c r="B17" s="1"/>
      <c r="C17" s="1"/>
    </row>
    <row r="19" spans="1:12" x14ac:dyDescent="0.25">
      <c r="A19" t="s">
        <v>4</v>
      </c>
      <c r="F19" s="3" t="s">
        <v>17</v>
      </c>
      <c r="G19" s="3" t="s">
        <v>19</v>
      </c>
    </row>
    <row r="20" spans="1:12" x14ac:dyDescent="0.25">
      <c r="A20" s="3" t="s">
        <v>5</v>
      </c>
      <c r="B20" s="3" t="s">
        <v>6</v>
      </c>
      <c r="C20" s="3" t="s">
        <v>7</v>
      </c>
      <c r="D20" s="3" t="s">
        <v>8</v>
      </c>
      <c r="E20" s="3" t="s">
        <v>9</v>
      </c>
      <c r="F20" s="3" t="s">
        <v>18</v>
      </c>
      <c r="G20" s="3" t="s">
        <v>20</v>
      </c>
    </row>
    <row r="21" spans="1:12" ht="15.75" thickBot="1" x14ac:dyDescent="0.3">
      <c r="A21">
        <v>1</v>
      </c>
      <c r="B21" s="2">
        <f>B5</f>
        <v>0</v>
      </c>
      <c r="C21" s="2">
        <f>C5</f>
        <v>5</v>
      </c>
      <c r="D21" s="2">
        <f>B21^2</f>
        <v>0</v>
      </c>
      <c r="E21" s="2">
        <f>B21*C21</f>
        <v>0</v>
      </c>
      <c r="F21" s="2">
        <f t="shared" ref="F21:F30" si="0">(C21-$J$24-$J$25*B21)^2</f>
        <v>2.2041743241099393E-2</v>
      </c>
      <c r="G21" s="2">
        <f>(C21-$C$32)^2</f>
        <v>10.239999999999995</v>
      </c>
      <c r="I21" s="16" t="s">
        <v>11</v>
      </c>
      <c r="J21" s="17"/>
      <c r="K21" s="18" t="s">
        <v>30</v>
      </c>
      <c r="L21" s="18"/>
    </row>
    <row r="22" spans="1:12" x14ac:dyDescent="0.25">
      <c r="A22">
        <f>A21+1</f>
        <v>2</v>
      </c>
      <c r="B22" s="2">
        <f t="shared" ref="B22:C30" si="1">B6</f>
        <v>2</v>
      </c>
      <c r="C22" s="2">
        <f t="shared" si="1"/>
        <v>6</v>
      </c>
      <c r="D22" s="2">
        <f t="shared" ref="D22:D30" si="2">B22^2</f>
        <v>4</v>
      </c>
      <c r="E22" s="2">
        <f t="shared" ref="E22:E30" si="3">B22*C22</f>
        <v>12</v>
      </c>
      <c r="F22" s="2">
        <f t="shared" si="0"/>
        <v>0.19671415915479651</v>
      </c>
      <c r="G22" s="2">
        <f>(C22-$C$32)^2</f>
        <v>4.8399999999999972</v>
      </c>
      <c r="I22" s="11" t="s">
        <v>12</v>
      </c>
      <c r="J22" s="12" t="s">
        <v>13</v>
      </c>
      <c r="K22" s="18"/>
      <c r="L22" s="18"/>
    </row>
    <row r="23" spans="1:12" x14ac:dyDescent="0.25">
      <c r="A23">
        <f t="shared" ref="A23:A30" si="4">A22+1</f>
        <v>3</v>
      </c>
      <c r="B23" s="2">
        <f t="shared" si="1"/>
        <v>4</v>
      </c>
      <c r="C23" s="2">
        <f t="shared" si="1"/>
        <v>7</v>
      </c>
      <c r="D23" s="2">
        <f t="shared" si="2"/>
        <v>16</v>
      </c>
      <c r="E23" s="2">
        <f t="shared" si="3"/>
        <v>28</v>
      </c>
      <c r="F23" s="2">
        <f t="shared" si="0"/>
        <v>0.54550747681376677</v>
      </c>
      <c r="G23" s="2">
        <f>(C23-$C$32)^2</f>
        <v>1.4399999999999984</v>
      </c>
      <c r="I23" s="13" t="s">
        <v>12</v>
      </c>
      <c r="J23" s="14" t="str">
        <f>CONCATENATE(ROUND(J24,4)," + ",ROUND(J25,4),"x")</f>
        <v>4.8515 + 0.3525x</v>
      </c>
      <c r="K23" s="18"/>
      <c r="L23" s="18"/>
    </row>
    <row r="24" spans="1:12" x14ac:dyDescent="0.25">
      <c r="A24">
        <f t="shared" si="4"/>
        <v>4</v>
      </c>
      <c r="B24" s="2">
        <f t="shared" si="1"/>
        <v>6</v>
      </c>
      <c r="C24" s="2">
        <f t="shared" si="1"/>
        <v>6</v>
      </c>
      <c r="D24" s="2">
        <f t="shared" si="2"/>
        <v>36</v>
      </c>
      <c r="E24" s="2">
        <f t="shared" si="3"/>
        <v>36</v>
      </c>
      <c r="F24" s="2">
        <f t="shared" si="0"/>
        <v>0.93384225696567391</v>
      </c>
      <c r="G24" s="2">
        <f>(C24-$C$32)^2</f>
        <v>4.8399999999999972</v>
      </c>
      <c r="I24" s="13" t="s">
        <v>14</v>
      </c>
      <c r="J24" s="15">
        <f>(C31*D31-B31*E31)/(B33*D31-B31^2)</f>
        <v>4.8515353805073431</v>
      </c>
      <c r="K24" s="19">
        <f>INTERCEPT(C21:C30,B21:B30)</f>
        <v>4.8515353805073422</v>
      </c>
      <c r="L24" s="18"/>
    </row>
    <row r="25" spans="1:12" x14ac:dyDescent="0.25">
      <c r="A25">
        <f t="shared" si="4"/>
        <v>5</v>
      </c>
      <c r="B25" s="2">
        <f t="shared" si="1"/>
        <v>9</v>
      </c>
      <c r="C25" s="2">
        <f t="shared" si="1"/>
        <v>9</v>
      </c>
      <c r="D25" s="2">
        <f t="shared" si="2"/>
        <v>81</v>
      </c>
      <c r="E25" s="2">
        <f t="shared" si="3"/>
        <v>81</v>
      </c>
      <c r="F25" s="2">
        <f t="shared" si="0"/>
        <v>0.95303473612346534</v>
      </c>
      <c r="G25" s="2">
        <f>(C25-$C$32)^2</f>
        <v>0.64000000000000112</v>
      </c>
      <c r="I25" s="13" t="s">
        <v>16</v>
      </c>
      <c r="J25" s="15">
        <f>(B33*E31-B31*C31)/(B33*D31-B31^2)</f>
        <v>0.35246995994659547</v>
      </c>
      <c r="K25" s="19">
        <f>SLOPE(C21:C30,B21:B30)</f>
        <v>0.35246995994659547</v>
      </c>
      <c r="L25" s="18"/>
    </row>
    <row r="26" spans="1:12" x14ac:dyDescent="0.25">
      <c r="A26">
        <f t="shared" si="4"/>
        <v>6</v>
      </c>
      <c r="B26" s="2">
        <f t="shared" si="1"/>
        <v>11</v>
      </c>
      <c r="C26" s="2">
        <f t="shared" si="1"/>
        <v>8</v>
      </c>
      <c r="D26" s="2">
        <f t="shared" si="2"/>
        <v>121</v>
      </c>
      <c r="E26" s="2">
        <f t="shared" si="3"/>
        <v>88</v>
      </c>
      <c r="F26" s="2">
        <f t="shared" si="0"/>
        <v>0.5310108894636556</v>
      </c>
      <c r="G26" s="2">
        <f>(C26-$C$32)^2</f>
        <v>3.9999999999999716E-2</v>
      </c>
      <c r="I26" s="13" t="s">
        <v>22</v>
      </c>
      <c r="J26" s="15">
        <f>F31</f>
        <v>9.0739652870494005</v>
      </c>
      <c r="K26" s="18"/>
      <c r="L26" s="18"/>
    </row>
    <row r="27" spans="1:12" x14ac:dyDescent="0.25">
      <c r="A27">
        <f t="shared" si="4"/>
        <v>7</v>
      </c>
      <c r="B27" s="2">
        <f t="shared" si="1"/>
        <v>12</v>
      </c>
      <c r="C27" s="2">
        <f t="shared" si="1"/>
        <v>7</v>
      </c>
      <c r="D27" s="2">
        <f t="shared" si="2"/>
        <v>144</v>
      </c>
      <c r="E27" s="2">
        <f t="shared" si="3"/>
        <v>84</v>
      </c>
      <c r="F27" s="2">
        <f t="shared" si="0"/>
        <v>4.3312889638342895</v>
      </c>
      <c r="G27" s="2">
        <f>(C27-$C$32)^2</f>
        <v>1.4399999999999984</v>
      </c>
      <c r="I27" s="13" t="s">
        <v>23</v>
      </c>
      <c r="J27" s="15">
        <f>G31</f>
        <v>55.599999999999994</v>
      </c>
      <c r="K27" s="18"/>
      <c r="L27" s="18"/>
    </row>
    <row r="28" spans="1:12" x14ac:dyDescent="0.25">
      <c r="A28">
        <f t="shared" si="4"/>
        <v>8</v>
      </c>
      <c r="B28" s="2">
        <f t="shared" si="1"/>
        <v>15</v>
      </c>
      <c r="C28" s="2">
        <f t="shared" si="1"/>
        <v>10</v>
      </c>
      <c r="D28" s="2">
        <f t="shared" si="2"/>
        <v>225</v>
      </c>
      <c r="E28" s="2">
        <f t="shared" si="3"/>
        <v>150</v>
      </c>
      <c r="F28" s="2">
        <f t="shared" si="0"/>
        <v>1.9205741166236873E-2</v>
      </c>
      <c r="G28" s="2">
        <f>(C28-$C$32)^2</f>
        <v>3.2400000000000024</v>
      </c>
      <c r="I28" s="13" t="s">
        <v>24</v>
      </c>
      <c r="J28" s="15">
        <f>(J27-J26)/J27</f>
        <v>0.83679918548472298</v>
      </c>
      <c r="K28" s="19">
        <f>RSQ(C21:C30,B21:B30)</f>
        <v>0.83679918548472276</v>
      </c>
      <c r="L28" s="18"/>
    </row>
    <row r="29" spans="1:12" x14ac:dyDescent="0.25">
      <c r="A29">
        <f t="shared" si="4"/>
        <v>9</v>
      </c>
      <c r="B29" s="2">
        <f t="shared" si="1"/>
        <v>17</v>
      </c>
      <c r="C29" s="2">
        <f t="shared" si="1"/>
        <v>12</v>
      </c>
      <c r="D29" s="2">
        <f t="shared" si="2"/>
        <v>289</v>
      </c>
      <c r="E29" s="2">
        <f t="shared" si="3"/>
        <v>204</v>
      </c>
      <c r="F29" s="2">
        <f t="shared" si="0"/>
        <v>1.3374351204365056</v>
      </c>
      <c r="G29" s="2">
        <f>(C29-$C$32)^2</f>
        <v>14.440000000000005</v>
      </c>
      <c r="I29" s="9" t="s">
        <v>25</v>
      </c>
      <c r="J29" s="10">
        <f>J28^0.5</f>
        <v>0.91476728487890457</v>
      </c>
      <c r="K29" s="19">
        <f>CORREL(C21:C30,B21:B30)</f>
        <v>0.91476728487890446</v>
      </c>
      <c r="L29" s="19">
        <f>CORREL(B21:B30,C21:C30)</f>
        <v>0.91476728487890446</v>
      </c>
    </row>
    <row r="30" spans="1:12" x14ac:dyDescent="0.25">
      <c r="A30">
        <f t="shared" si="4"/>
        <v>10</v>
      </c>
      <c r="B30" s="2">
        <f t="shared" si="1"/>
        <v>19</v>
      </c>
      <c r="C30" s="2">
        <f t="shared" si="1"/>
        <v>12</v>
      </c>
      <c r="D30" s="2">
        <f t="shared" si="2"/>
        <v>361</v>
      </c>
      <c r="E30" s="2">
        <f t="shared" si="3"/>
        <v>228</v>
      </c>
      <c r="F30" s="2">
        <f t="shared" si="0"/>
        <v>0.20388419984991082</v>
      </c>
      <c r="G30" s="2">
        <f>(C30-$C$32)^2</f>
        <v>14.440000000000005</v>
      </c>
    </row>
    <row r="31" spans="1:12" ht="15.75" thickBot="1" x14ac:dyDescent="0.3">
      <c r="A31" s="4" t="s">
        <v>10</v>
      </c>
      <c r="B31" s="5">
        <f>SUM(B21:B30)</f>
        <v>95</v>
      </c>
      <c r="C31" s="5">
        <f>SUM(C21:C30)</f>
        <v>82</v>
      </c>
      <c r="D31" s="5">
        <f>SUM(D21:D30)</f>
        <v>1277</v>
      </c>
      <c r="E31" s="5">
        <f>SUM(E21:E30)</f>
        <v>911</v>
      </c>
      <c r="F31" s="5">
        <f>SUM(F21:F30)</f>
        <v>9.0739652870494005</v>
      </c>
      <c r="G31" s="5">
        <f>SUM(G21:G30)</f>
        <v>55.599999999999994</v>
      </c>
    </row>
    <row r="32" spans="1:12" x14ac:dyDescent="0.25">
      <c r="A32" t="s">
        <v>21</v>
      </c>
      <c r="B32" s="2">
        <f>AVERAGE(B21:B30)</f>
        <v>9.5</v>
      </c>
      <c r="C32" s="2">
        <f>SUM(C21:C30)/$B$33</f>
        <v>8.1999999999999993</v>
      </c>
      <c r="I32" s="20" t="s">
        <v>26</v>
      </c>
      <c r="J32" s="31">
        <v>3</v>
      </c>
    </row>
    <row r="33" spans="1:10" ht="15.75" thickBot="1" x14ac:dyDescent="0.3">
      <c r="A33" t="s">
        <v>15</v>
      </c>
      <c r="B33" s="6">
        <f>COUNT(B21:B30)</f>
        <v>10</v>
      </c>
      <c r="I33" s="29" t="s">
        <v>27</v>
      </c>
      <c r="J33" s="30">
        <f>$J$24+$J$25*J32</f>
        <v>5.9089452603471297</v>
      </c>
    </row>
    <row r="34" spans="1:10" ht="15.75" thickBot="1" x14ac:dyDescent="0.3"/>
    <row r="35" spans="1:10" x14ac:dyDescent="0.25">
      <c r="I35" s="20" t="s">
        <v>27</v>
      </c>
      <c r="J35" s="21">
        <v>14</v>
      </c>
    </row>
    <row r="36" spans="1:10" ht="15.75" thickBot="1" x14ac:dyDescent="0.3">
      <c r="I36" s="29" t="s">
        <v>26</v>
      </c>
      <c r="J36" s="30">
        <f>(J35-J24)/J25</f>
        <v>25.955303030303028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DBB0-8ECE-4767-BAF1-17457A2F19DC}">
  <dimension ref="A2:L36"/>
  <sheetViews>
    <sheetView tabSelected="1" topLeftCell="A10" workbookViewId="0">
      <selection activeCell="J24" sqref="J24"/>
    </sheetView>
  </sheetViews>
  <sheetFormatPr baseColWidth="10" defaultRowHeight="15" x14ac:dyDescent="0.25"/>
  <cols>
    <col min="6" max="6" width="18" customWidth="1"/>
    <col min="7" max="7" width="14.140625" customWidth="1"/>
    <col min="8" max="8" width="18.28515625" customWidth="1"/>
    <col min="10" max="10" width="17.7109375" customWidth="1"/>
    <col min="11" max="11" width="12.140625" bestFit="1" customWidth="1"/>
  </cols>
  <sheetData>
    <row r="2" spans="1:3" x14ac:dyDescent="0.25">
      <c r="B2" t="s">
        <v>0</v>
      </c>
    </row>
    <row r="3" spans="1:3" ht="15.75" thickBot="1" x14ac:dyDescent="0.3"/>
    <row r="4" spans="1:3" ht="15.75" thickBot="1" x14ac:dyDescent="0.3">
      <c r="A4" t="s">
        <v>1</v>
      </c>
      <c r="B4" s="25" t="s">
        <v>2</v>
      </c>
      <c r="C4" s="24" t="s">
        <v>3</v>
      </c>
    </row>
    <row r="5" spans="1:3" x14ac:dyDescent="0.25">
      <c r="B5" s="26">
        <v>6</v>
      </c>
      <c r="C5" s="22">
        <v>29</v>
      </c>
    </row>
    <row r="6" spans="1:3" x14ac:dyDescent="0.25">
      <c r="B6" s="26">
        <v>7</v>
      </c>
      <c r="C6" s="22">
        <v>21</v>
      </c>
    </row>
    <row r="7" spans="1:3" x14ac:dyDescent="0.25">
      <c r="B7" s="26">
        <v>11</v>
      </c>
      <c r="C7" s="22">
        <v>29</v>
      </c>
    </row>
    <row r="8" spans="1:3" x14ac:dyDescent="0.25">
      <c r="B8" s="26">
        <v>15</v>
      </c>
      <c r="C8" s="22">
        <v>14</v>
      </c>
    </row>
    <row r="9" spans="1:3" x14ac:dyDescent="0.25">
      <c r="B9" s="26">
        <v>17</v>
      </c>
      <c r="C9" s="22">
        <v>21</v>
      </c>
    </row>
    <row r="10" spans="1:3" x14ac:dyDescent="0.25">
      <c r="B10" s="26">
        <v>21</v>
      </c>
      <c r="C10" s="22">
        <v>15</v>
      </c>
    </row>
    <row r="11" spans="1:3" x14ac:dyDescent="0.25">
      <c r="B11" s="26">
        <v>23</v>
      </c>
      <c r="C11" s="22">
        <v>7</v>
      </c>
    </row>
    <row r="12" spans="1:3" x14ac:dyDescent="0.25">
      <c r="B12" s="26">
        <v>29</v>
      </c>
      <c r="C12" s="22">
        <v>7</v>
      </c>
    </row>
    <row r="13" spans="1:3" x14ac:dyDescent="0.25">
      <c r="B13" s="26">
        <v>29</v>
      </c>
      <c r="C13" s="22">
        <v>13</v>
      </c>
    </row>
    <row r="14" spans="1:3" x14ac:dyDescent="0.25">
      <c r="B14" s="26">
        <v>37</v>
      </c>
      <c r="C14" s="22">
        <v>0</v>
      </c>
    </row>
    <row r="15" spans="1:3" ht="15.75" thickBot="1" x14ac:dyDescent="0.3">
      <c r="B15" s="27">
        <v>39</v>
      </c>
      <c r="C15" s="23">
        <v>3</v>
      </c>
    </row>
    <row r="16" spans="1:3" x14ac:dyDescent="0.25">
      <c r="B16" s="1"/>
      <c r="C16" s="1"/>
    </row>
    <row r="17" spans="1:12" x14ac:dyDescent="0.25">
      <c r="B17" s="1"/>
      <c r="C17" s="1"/>
    </row>
    <row r="19" spans="1:12" x14ac:dyDescent="0.25">
      <c r="A19" t="s">
        <v>4</v>
      </c>
      <c r="F19" s="3" t="s">
        <v>17</v>
      </c>
      <c r="G19" s="3" t="s">
        <v>19</v>
      </c>
    </row>
    <row r="20" spans="1:12" x14ac:dyDescent="0.25">
      <c r="A20" s="3" t="s">
        <v>5</v>
      </c>
      <c r="B20" s="3" t="s">
        <v>6</v>
      </c>
      <c r="C20" s="3" t="s">
        <v>7</v>
      </c>
      <c r="D20" s="3" t="s">
        <v>8</v>
      </c>
      <c r="E20" s="3" t="s">
        <v>9</v>
      </c>
      <c r="F20" s="3" t="s">
        <v>18</v>
      </c>
      <c r="G20" s="3" t="s">
        <v>20</v>
      </c>
    </row>
    <row r="21" spans="1:12" ht="15.75" thickBot="1" x14ac:dyDescent="0.3">
      <c r="A21">
        <v>1</v>
      </c>
      <c r="B21" s="28">
        <f>B5</f>
        <v>6</v>
      </c>
      <c r="C21" s="28">
        <f>C5</f>
        <v>29</v>
      </c>
      <c r="D21" s="28">
        <f>B21^2</f>
        <v>36</v>
      </c>
      <c r="E21" s="28">
        <f>B21*C21</f>
        <v>174</v>
      </c>
      <c r="F21" s="28">
        <f t="shared" ref="F21:F31" si="0">(C21-$J$24-$J$25*B21)^2</f>
        <v>6.887373401526995</v>
      </c>
      <c r="G21" s="28">
        <f>(C21-$C$33)^2</f>
        <v>211.57024793388427</v>
      </c>
      <c r="I21" s="16" t="s">
        <v>11</v>
      </c>
      <c r="J21" s="17"/>
      <c r="K21" s="18" t="s">
        <v>30</v>
      </c>
      <c r="L21" s="18"/>
    </row>
    <row r="22" spans="1:12" x14ac:dyDescent="0.25">
      <c r="A22">
        <f>A21+1</f>
        <v>2</v>
      </c>
      <c r="B22" s="28">
        <f t="shared" ref="B22:C31" si="1">B6</f>
        <v>7</v>
      </c>
      <c r="C22" s="28">
        <f t="shared" si="1"/>
        <v>21</v>
      </c>
      <c r="D22" s="28">
        <f t="shared" ref="D22:D31" si="2">B22^2</f>
        <v>49</v>
      </c>
      <c r="E22" s="28">
        <f t="shared" ref="E22:E31" si="3">B22*C22</f>
        <v>147</v>
      </c>
      <c r="F22" s="28">
        <f t="shared" si="0"/>
        <v>21.114695095929672</v>
      </c>
      <c r="G22" s="28">
        <f>(C22-$C$33)^2</f>
        <v>42.842975206611563</v>
      </c>
      <c r="I22" s="11" t="s">
        <v>12</v>
      </c>
      <c r="J22" s="12" t="s">
        <v>13</v>
      </c>
      <c r="K22" s="18"/>
      <c r="L22" s="18"/>
    </row>
    <row r="23" spans="1:12" x14ac:dyDescent="0.25">
      <c r="A23">
        <f t="shared" ref="A23:A31" si="4">A22+1</f>
        <v>3</v>
      </c>
      <c r="B23" s="28">
        <f t="shared" si="1"/>
        <v>11</v>
      </c>
      <c r="C23" s="28">
        <f t="shared" si="1"/>
        <v>29</v>
      </c>
      <c r="D23" s="28">
        <f t="shared" si="2"/>
        <v>121</v>
      </c>
      <c r="E23" s="28">
        <f t="shared" si="3"/>
        <v>319</v>
      </c>
      <c r="F23" s="28">
        <f t="shared" si="0"/>
        <v>42.603205743081787</v>
      </c>
      <c r="G23" s="28">
        <f>(C23-$C$33)^2</f>
        <v>211.57024793388427</v>
      </c>
      <c r="I23" s="13" t="s">
        <v>12</v>
      </c>
      <c r="J23" s="14" t="str">
        <f>CONCATENATE(ROUND(J24,5),ROUND(J25,5),"x")</f>
        <v>31.0589-0.78055x</v>
      </c>
      <c r="K23" s="18"/>
      <c r="L23" s="18"/>
    </row>
    <row r="24" spans="1:12" x14ac:dyDescent="0.25">
      <c r="A24">
        <f t="shared" si="4"/>
        <v>4</v>
      </c>
      <c r="B24" s="28">
        <f t="shared" si="1"/>
        <v>15</v>
      </c>
      <c r="C24" s="28">
        <f t="shared" si="1"/>
        <v>14</v>
      </c>
      <c r="D24" s="28">
        <f t="shared" si="2"/>
        <v>225</v>
      </c>
      <c r="E24" s="28">
        <f t="shared" si="3"/>
        <v>210</v>
      </c>
      <c r="F24" s="28">
        <f t="shared" si="0"/>
        <v>28.629999429298437</v>
      </c>
      <c r="G24" s="28">
        <f>(C24-$C$33)^2</f>
        <v>0.20661157024793433</v>
      </c>
      <c r="I24" s="13" t="s">
        <v>14</v>
      </c>
      <c r="J24" s="32">
        <f>(C32*D32-B32*E32)/(B34*D32-B32^2)</f>
        <v>31.058898485063004</v>
      </c>
      <c r="K24" s="34">
        <f>INTERCEPT(C21:C31,B21:B31)</f>
        <v>31.058898485062997</v>
      </c>
      <c r="L24" s="34"/>
    </row>
    <row r="25" spans="1:12" x14ac:dyDescent="0.25">
      <c r="A25">
        <f t="shared" si="4"/>
        <v>5</v>
      </c>
      <c r="B25" s="28">
        <f t="shared" si="1"/>
        <v>17</v>
      </c>
      <c r="C25" s="28">
        <f t="shared" si="1"/>
        <v>21</v>
      </c>
      <c r="D25" s="28">
        <f t="shared" si="2"/>
        <v>289</v>
      </c>
      <c r="E25" s="28">
        <f t="shared" si="3"/>
        <v>357</v>
      </c>
      <c r="F25" s="28">
        <f t="shared" si="0"/>
        <v>10.306617979095488</v>
      </c>
      <c r="G25" s="28">
        <f>(C25-$C$33)^2</f>
        <v>42.842975206611563</v>
      </c>
      <c r="I25" s="13" t="s">
        <v>16</v>
      </c>
      <c r="J25" s="32">
        <f>(B34*E32-B32*C32)/(B34*D32-B32^2)</f>
        <v>-0.78054650998159425</v>
      </c>
      <c r="K25" s="34">
        <f>SLOPE(C21:C31,B21:B31)</f>
        <v>-0.78054650998159392</v>
      </c>
      <c r="L25" s="34"/>
    </row>
    <row r="26" spans="1:12" x14ac:dyDescent="0.25">
      <c r="A26">
        <f t="shared" si="4"/>
        <v>6</v>
      </c>
      <c r="B26" s="28">
        <f t="shared" si="1"/>
        <v>21</v>
      </c>
      <c r="C26" s="28">
        <f t="shared" si="1"/>
        <v>15</v>
      </c>
      <c r="D26" s="28">
        <f t="shared" si="2"/>
        <v>441</v>
      </c>
      <c r="E26" s="28">
        <f t="shared" si="3"/>
        <v>315</v>
      </c>
      <c r="F26" s="28">
        <f t="shared" si="0"/>
        <v>0.11060827544514552</v>
      </c>
      <c r="G26" s="28">
        <f>(C26-$C$33)^2</f>
        <v>0.29752066115702425</v>
      </c>
      <c r="I26" s="13" t="s">
        <v>22</v>
      </c>
      <c r="J26" s="32">
        <f>F32</f>
        <v>180.33583463117654</v>
      </c>
      <c r="K26" s="34"/>
      <c r="L26" s="34"/>
    </row>
    <row r="27" spans="1:12" x14ac:dyDescent="0.25">
      <c r="A27">
        <f t="shared" si="4"/>
        <v>7</v>
      </c>
      <c r="B27" s="28">
        <f t="shared" si="1"/>
        <v>23</v>
      </c>
      <c r="C27" s="28">
        <f t="shared" si="1"/>
        <v>7</v>
      </c>
      <c r="D27" s="28">
        <f t="shared" si="2"/>
        <v>529</v>
      </c>
      <c r="E27" s="28">
        <f t="shared" si="3"/>
        <v>161</v>
      </c>
      <c r="F27" s="28">
        <f t="shared" si="0"/>
        <v>37.287250870079326</v>
      </c>
      <c r="G27" s="28">
        <f>(C27-$C$33)^2</f>
        <v>55.570247933884303</v>
      </c>
      <c r="I27" s="13" t="s">
        <v>23</v>
      </c>
      <c r="J27" s="32">
        <f>G32</f>
        <v>962.72727272727275</v>
      </c>
      <c r="K27" s="34"/>
      <c r="L27" s="34"/>
    </row>
    <row r="28" spans="1:12" x14ac:dyDescent="0.25">
      <c r="A28">
        <f t="shared" si="4"/>
        <v>8</v>
      </c>
      <c r="B28" s="28">
        <f t="shared" si="1"/>
        <v>29</v>
      </c>
      <c r="C28" s="28">
        <f t="shared" si="1"/>
        <v>7</v>
      </c>
      <c r="D28" s="28">
        <f t="shared" si="2"/>
        <v>841</v>
      </c>
      <c r="E28" s="28">
        <f t="shared" si="3"/>
        <v>203</v>
      </c>
      <c r="F28" s="28">
        <f t="shared" si="0"/>
        <v>2.0250704361380603</v>
      </c>
      <c r="G28" s="28">
        <f>(C28-$C$33)^2</f>
        <v>55.570247933884303</v>
      </c>
      <c r="I28" s="13" t="s">
        <v>24</v>
      </c>
      <c r="J28" s="32">
        <f>(J27-J26)/J27</f>
        <v>0.81268232474570901</v>
      </c>
      <c r="K28" s="34">
        <f>RSQ(C21:C31,B21:B31)</f>
        <v>0.81268232474570878</v>
      </c>
      <c r="L28" s="34"/>
    </row>
    <row r="29" spans="1:12" x14ac:dyDescent="0.25">
      <c r="A29">
        <f t="shared" si="4"/>
        <v>9</v>
      </c>
      <c r="B29" s="28">
        <f t="shared" si="1"/>
        <v>29</v>
      </c>
      <c r="C29" s="28">
        <f t="shared" si="1"/>
        <v>13</v>
      </c>
      <c r="D29" s="28">
        <f t="shared" si="2"/>
        <v>841</v>
      </c>
      <c r="E29" s="28">
        <f t="shared" si="3"/>
        <v>377</v>
      </c>
      <c r="F29" s="28">
        <f t="shared" si="0"/>
        <v>20.94847408897682</v>
      </c>
      <c r="G29" s="28">
        <f>(C29-$C$33)^2</f>
        <v>2.1157024793388444</v>
      </c>
      <c r="I29" s="9" t="s">
        <v>25</v>
      </c>
      <c r="J29" s="33">
        <f>J28^0.5</f>
        <v>0.90148894876515762</v>
      </c>
      <c r="K29" s="34">
        <f>CORREL(C21:C31,B21:B31)</f>
        <v>-0.90148894876515751</v>
      </c>
      <c r="L29" s="34">
        <f>CORREL(B21:B31,C21:C31)</f>
        <v>-0.90148894876515751</v>
      </c>
    </row>
    <row r="30" spans="1:12" x14ac:dyDescent="0.25">
      <c r="A30">
        <f t="shared" si="4"/>
        <v>10</v>
      </c>
      <c r="B30" s="28">
        <f t="shared" si="1"/>
        <v>37</v>
      </c>
      <c r="C30" s="28">
        <f t="shared" si="1"/>
        <v>0</v>
      </c>
      <c r="D30" s="28">
        <f t="shared" si="2"/>
        <v>1369</v>
      </c>
      <c r="E30" s="28">
        <f t="shared" si="3"/>
        <v>0</v>
      </c>
      <c r="F30" s="28">
        <f t="shared" si="0"/>
        <v>4.7466361533440384</v>
      </c>
      <c r="G30" s="28">
        <f>(C30-$C$33)^2</f>
        <v>208.93388429752068</v>
      </c>
    </row>
    <row r="31" spans="1:12" ht="15.75" thickBot="1" x14ac:dyDescent="0.3">
      <c r="A31">
        <f t="shared" si="4"/>
        <v>11</v>
      </c>
      <c r="B31" s="28">
        <f t="shared" si="1"/>
        <v>39</v>
      </c>
      <c r="C31" s="28">
        <f t="shared" si="1"/>
        <v>3</v>
      </c>
      <c r="D31" s="28">
        <f t="shared" si="2"/>
        <v>1521</v>
      </c>
      <c r="E31" s="28">
        <f t="shared" si="3"/>
        <v>117</v>
      </c>
      <c r="F31" s="28">
        <f t="shared" si="0"/>
        <v>5.6759031582607919</v>
      </c>
      <c r="G31" s="28">
        <f>(C31-$C$33)^2</f>
        <v>131.20661157024796</v>
      </c>
    </row>
    <row r="32" spans="1:12" x14ac:dyDescent="0.25">
      <c r="A32" s="4" t="s">
        <v>10</v>
      </c>
      <c r="B32" s="35">
        <f>SUM(B21:B31)</f>
        <v>234</v>
      </c>
      <c r="C32" s="35">
        <f>SUM(C21:C31)</f>
        <v>159</v>
      </c>
      <c r="D32" s="35">
        <f>SUM(D21:D31)</f>
        <v>6262</v>
      </c>
      <c r="E32" s="35">
        <f>SUM(E21:E31)</f>
        <v>2380</v>
      </c>
      <c r="F32" s="35">
        <f>SUM(F21:F31)</f>
        <v>180.33583463117654</v>
      </c>
      <c r="G32" s="35">
        <f>SUM(G21:G31)</f>
        <v>962.72727272727275</v>
      </c>
      <c r="I32" s="20" t="s">
        <v>26</v>
      </c>
      <c r="J32" s="31">
        <v>10</v>
      </c>
    </row>
    <row r="33" spans="1:10" ht="15.75" thickBot="1" x14ac:dyDescent="0.3">
      <c r="A33" t="s">
        <v>21</v>
      </c>
      <c r="B33" s="28">
        <f>AVERAGE(B21:B31)</f>
        <v>21.272727272727273</v>
      </c>
      <c r="C33" s="28">
        <f>SUM(C21:C31)/$B$34</f>
        <v>14.454545454545455</v>
      </c>
      <c r="D33" s="28"/>
      <c r="E33" s="28"/>
      <c r="F33" s="28"/>
      <c r="G33" s="28"/>
      <c r="I33" s="29" t="s">
        <v>27</v>
      </c>
      <c r="J33" s="36">
        <f>J24+J25*J32</f>
        <v>23.253433385247064</v>
      </c>
    </row>
    <row r="34" spans="1:10" ht="15.75" thickBot="1" x14ac:dyDescent="0.3">
      <c r="A34" t="s">
        <v>15</v>
      </c>
      <c r="B34" s="6">
        <f>COUNT(B21:B31)</f>
        <v>11</v>
      </c>
    </row>
    <row r="35" spans="1:10" x14ac:dyDescent="0.25">
      <c r="I35" s="20" t="s">
        <v>27</v>
      </c>
      <c r="J35" s="31">
        <v>14</v>
      </c>
    </row>
    <row r="36" spans="1:10" ht="15.75" thickBot="1" x14ac:dyDescent="0.3">
      <c r="I36" s="29" t="s">
        <v>26</v>
      </c>
      <c r="J36" s="36">
        <f>(J35-J24)/J25</f>
        <v>21.855069834935605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REGRESION LINEAL</vt:lpstr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2023-05-16T23:33:08Z</dcterms:created>
  <dcterms:modified xsi:type="dcterms:W3CDTF">2023-06-08T10:27:20Z</dcterms:modified>
</cp:coreProperties>
</file>