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sc\Documents\notas de mètodos numèricos\"/>
    </mc:Choice>
  </mc:AlternateContent>
  <xr:revisionPtr revIDLastSave="0" documentId="8_{BF4BC0A2-7C33-4670-8EC4-783D01998918}" xr6:coauthVersionLast="47" xr6:coauthVersionMax="47" xr10:uidLastSave="{00000000-0000-0000-0000-000000000000}"/>
  <bookViews>
    <workbookView xWindow="-120" yWindow="-120" windowWidth="20730" windowHeight="11160" xr2:uid="{043EE9FA-7869-46CC-853A-57A29FBE24EE}"/>
  </bookViews>
  <sheets>
    <sheet name="REGRESION DE GRADO 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I32" i="1"/>
  <c r="K57" i="1" a="1"/>
  <c r="K57" i="1" s="1"/>
  <c r="P51" i="1"/>
  <c r="P50" i="1"/>
  <c r="P49" i="1"/>
  <c r="K53" i="1" a="1"/>
  <c r="K53" i="1" s="1"/>
  <c r="N32" i="1"/>
  <c r="N39" i="1"/>
  <c r="N38" i="1"/>
  <c r="N37" i="1"/>
  <c r="N36" i="1"/>
  <c r="J40" i="1"/>
  <c r="J33" i="1"/>
  <c r="J34" i="1"/>
  <c r="J35" i="1"/>
  <c r="J36" i="1"/>
  <c r="J37" i="1"/>
  <c r="J38" i="1"/>
  <c r="J39" i="1"/>
  <c r="J32" i="1"/>
  <c r="I33" i="1"/>
  <c r="I34" i="1"/>
  <c r="I35" i="1"/>
  <c r="I36" i="1"/>
  <c r="I37" i="1"/>
  <c r="I38" i="1"/>
  <c r="I39" i="1"/>
  <c r="I40" i="1"/>
  <c r="N35" i="1"/>
  <c r="N34" i="1"/>
  <c r="G60" i="1"/>
  <c r="G55" i="1"/>
  <c r="C17" i="1"/>
  <c r="C18" i="1"/>
  <c r="C19" i="1"/>
  <c r="C20" i="1"/>
  <c r="C21" i="1"/>
  <c r="C22" i="1"/>
  <c r="C23" i="1"/>
  <c r="C16" i="1"/>
  <c r="C25" i="1" s="1"/>
  <c r="G20" i="1" s="1"/>
  <c r="B17" i="1"/>
  <c r="B18" i="1"/>
  <c r="E18" i="1" s="1"/>
  <c r="B19" i="1"/>
  <c r="B20" i="1"/>
  <c r="D20" i="1" s="1"/>
  <c r="B21" i="1"/>
  <c r="B22" i="1"/>
  <c r="E22" i="1" s="1"/>
  <c r="B23" i="1"/>
  <c r="D23" i="1" s="1"/>
  <c r="B16" i="1"/>
  <c r="D16" i="1" s="1"/>
  <c r="E21" i="1"/>
  <c r="D19" i="1"/>
  <c r="E17" i="1"/>
  <c r="A17" i="1"/>
  <c r="A18" i="1" s="1"/>
  <c r="A19" i="1" s="1"/>
  <c r="A20" i="1" s="1"/>
  <c r="A21" i="1" s="1"/>
  <c r="A22" i="1" s="1"/>
  <c r="A23" i="1" s="1"/>
  <c r="C32" i="1"/>
  <c r="C33" i="1"/>
  <c r="C34" i="1"/>
  <c r="C35" i="1"/>
  <c r="C36" i="1"/>
  <c r="C37" i="1"/>
  <c r="C38" i="1"/>
  <c r="C39" i="1"/>
  <c r="B33" i="1"/>
  <c r="B34" i="1"/>
  <c r="B35" i="1"/>
  <c r="B36" i="1"/>
  <c r="H36" i="1" s="1"/>
  <c r="B37" i="1"/>
  <c r="B38" i="1"/>
  <c r="F38" i="1" s="1"/>
  <c r="B39" i="1"/>
  <c r="B32" i="1"/>
  <c r="A33" i="1"/>
  <c r="A34" i="1" s="1"/>
  <c r="A35" i="1" s="1"/>
  <c r="A36" i="1" s="1"/>
  <c r="A37" i="1" s="1"/>
  <c r="A38" i="1" s="1"/>
  <c r="A39" i="1" s="1"/>
  <c r="H39" i="1" l="1"/>
  <c r="H35" i="1"/>
  <c r="G19" i="1"/>
  <c r="C24" i="1"/>
  <c r="G16" i="1"/>
  <c r="B41" i="1"/>
  <c r="G23" i="1"/>
  <c r="H37" i="1"/>
  <c r="H33" i="1"/>
  <c r="C41" i="1"/>
  <c r="G22" i="1"/>
  <c r="G18" i="1"/>
  <c r="B40" i="1"/>
  <c r="E20" i="1"/>
  <c r="B24" i="1"/>
  <c r="B25" i="1"/>
  <c r="G21" i="1"/>
  <c r="G17" i="1"/>
  <c r="E23" i="1"/>
  <c r="E16" i="1"/>
  <c r="E24" i="1" s="1"/>
  <c r="D18" i="1"/>
  <c r="E19" i="1"/>
  <c r="D22" i="1"/>
  <c r="D17" i="1"/>
  <c r="D21" i="1"/>
  <c r="D34" i="1"/>
  <c r="E34" i="1"/>
  <c r="G38" i="1"/>
  <c r="G34" i="1"/>
  <c r="H34" i="1"/>
  <c r="D37" i="1"/>
  <c r="D33" i="1"/>
  <c r="E37" i="1"/>
  <c r="E33" i="1"/>
  <c r="F37" i="1"/>
  <c r="F33" i="1"/>
  <c r="G37" i="1"/>
  <c r="G33" i="1"/>
  <c r="E38" i="1"/>
  <c r="F34" i="1"/>
  <c r="H38" i="1"/>
  <c r="D32" i="1"/>
  <c r="D36" i="1"/>
  <c r="E32" i="1"/>
  <c r="E36" i="1"/>
  <c r="F32" i="1"/>
  <c r="F36" i="1"/>
  <c r="G32" i="1"/>
  <c r="G36" i="1"/>
  <c r="H32" i="1"/>
  <c r="H40" i="1" s="1"/>
  <c r="C51" i="1" s="1"/>
  <c r="D38" i="1"/>
  <c r="D39" i="1"/>
  <c r="D35" i="1"/>
  <c r="E39" i="1"/>
  <c r="E35" i="1"/>
  <c r="F39" i="1"/>
  <c r="F35" i="1"/>
  <c r="G39" i="1"/>
  <c r="G35" i="1"/>
  <c r="C40" i="1"/>
  <c r="C49" i="1" s="1"/>
  <c r="D44" i="1" l="1"/>
  <c r="C45" i="1"/>
  <c r="G40" i="1"/>
  <c r="C50" i="1" s="1"/>
  <c r="G50" i="1" s="1"/>
  <c r="D24" i="1"/>
  <c r="K18" i="1" s="1"/>
  <c r="G24" i="1"/>
  <c r="K20" i="1" s="1"/>
  <c r="E40" i="1"/>
  <c r="D40" i="1"/>
  <c r="F40" i="1"/>
  <c r="E46" i="1" s="1"/>
  <c r="C46" i="1" l="1"/>
  <c r="E44" i="1"/>
  <c r="D45" i="1"/>
  <c r="E45" i="1"/>
  <c r="D46" i="1"/>
  <c r="G45" i="1"/>
  <c r="N33" i="1" s="1"/>
  <c r="K17" i="1"/>
  <c r="F20" i="1" l="1"/>
  <c r="F16" i="1"/>
  <c r="F18" i="1"/>
  <c r="F23" i="1"/>
  <c r="F22" i="1"/>
  <c r="F19" i="1"/>
  <c r="F21" i="1"/>
  <c r="F17" i="1"/>
  <c r="F24" i="1" l="1"/>
  <c r="K19" i="1" s="1"/>
  <c r="K21" i="1" s="1"/>
  <c r="K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<sst xmlns="http://schemas.openxmlformats.org/spreadsheetml/2006/main" count="67" uniqueCount="44">
  <si>
    <t>REGRESION CUADRATICA</t>
  </si>
  <si>
    <t>DATOS:</t>
  </si>
  <si>
    <t>X</t>
  </si>
  <si>
    <t>Y</t>
  </si>
  <si>
    <t>TABLA DE  CÁLCULO</t>
  </si>
  <si>
    <t>S_r</t>
  </si>
  <si>
    <t>S_t</t>
  </si>
  <si>
    <t>i</t>
  </si>
  <si>
    <t>x_i</t>
  </si>
  <si>
    <t>y_i</t>
  </si>
  <si>
    <t>x_i^2</t>
  </si>
  <si>
    <t>x_i*y_i</t>
  </si>
  <si>
    <t>(y_i-a_0-a_1*x_i)^2</t>
  </si>
  <si>
    <t>(y_i-y_prom)^2</t>
  </si>
  <si>
    <t>REGRESIÓN LINEAL</t>
  </si>
  <si>
    <t>y =</t>
  </si>
  <si>
    <t>a_0 + a_1 * x</t>
  </si>
  <si>
    <t>a_0 =</t>
  </si>
  <si>
    <t>a_1 =</t>
  </si>
  <si>
    <t>S_r=</t>
  </si>
  <si>
    <t>S_t=</t>
  </si>
  <si>
    <t>r^2=</t>
  </si>
  <si>
    <t>r=</t>
  </si>
  <si>
    <t>Σ</t>
  </si>
  <si>
    <t xml:space="preserve">promedio= </t>
  </si>
  <si>
    <t>x_i^2*y_i</t>
  </si>
  <si>
    <t>x_i^3</t>
  </si>
  <si>
    <t>x_i^4</t>
  </si>
  <si>
    <t>n=</t>
  </si>
  <si>
    <t>REGRESIÓN CUADRATICA</t>
  </si>
  <si>
    <t>a_0 + a_1 * x+a_2*x^2</t>
  </si>
  <si>
    <t>a_2 =</t>
  </si>
  <si>
    <t>A=</t>
  </si>
  <si>
    <t>det(A)=</t>
  </si>
  <si>
    <t>A_a0=</t>
  </si>
  <si>
    <t>A_a1=</t>
  </si>
  <si>
    <t>A_a2=</t>
  </si>
  <si>
    <t>det(A_a2)=</t>
  </si>
  <si>
    <t>det(A_a1)=</t>
  </si>
  <si>
    <t>det(A_a0)=</t>
  </si>
  <si>
    <t>OTRA FORMA</t>
  </si>
  <si>
    <t>A^(-1)=</t>
  </si>
  <si>
    <t>B=</t>
  </si>
  <si>
    <t>A_i=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</si>
</sst>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4" fillId="0" borderId="7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164" fontId="0" fillId="0" borderId="0" xfId="0" applyNumberFormat="1" applyBorder="1"/>
    <xf numFmtId="0" fontId="4" fillId="0" borderId="0" xfId="0" applyFont="1" applyBorder="1"/>
    <xf numFmtId="164" fontId="2" fillId="0" borderId="0" xfId="0" applyNumberFormat="1" applyFon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0" fillId="0" borderId="14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3" xfId="0" applyNumberFormat="1" applyBorder="1"/>
    <xf numFmtId="164" fontId="0" fillId="0" borderId="15" xfId="0" applyNumberFormat="1" applyBorder="1"/>
    <xf numFmtId="164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GRÁFICA</a:t>
            </a:r>
            <a:r>
              <a:rPr lang="es-BO" baseline="0"/>
              <a:t> DE DISPERSIÓN</a:t>
            </a:r>
            <a:endParaRPr lang="es-B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1088648293963255"/>
          <c:y val="0.11372876340034192"/>
          <c:w val="0.82733865278526308"/>
          <c:h val="0.5795273065955254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rec_lineal</c:nam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21431852737940313"/>
                  <c:y val="0.640630803862237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BO"/>
                </a:p>
              </c:txPr>
            </c:trendlineLbl>
          </c:trendline>
          <c:trendline>
            <c:name>fun_cuadrática</c:nam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poly"/>
            <c:order val="2"/>
            <c:forward val="2"/>
            <c:backward val="2"/>
            <c:dispRSqr val="1"/>
            <c:dispEq val="1"/>
            <c:trendlineLbl>
              <c:layout>
                <c:manualLayout>
                  <c:x val="-0.16571538741296737"/>
                  <c:y val="0.771471404230083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BO"/>
                </a:p>
              </c:txPr>
            </c:trendlineLbl>
          </c:trendline>
          <c:xVal>
            <c:numRef>
              <c:f>'REGRESION DE GRADO n'!$B$32:$B$39</c:f>
              <c:numCache>
                <c:formatCode>0.0000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'REGRESION DE GRADO n'!$C$32:$C$39</c:f>
              <c:numCache>
                <c:formatCode>0.0000</c:formatCode>
                <c:ptCount val="8"/>
                <c:pt idx="0">
                  <c:v>1.6</c:v>
                </c:pt>
                <c:pt idx="1">
                  <c:v>3.6</c:v>
                </c:pt>
                <c:pt idx="2">
                  <c:v>4.4000000000000004</c:v>
                </c:pt>
                <c:pt idx="3">
                  <c:v>3.4</c:v>
                </c:pt>
                <c:pt idx="4">
                  <c:v>2.2000000000000002</c:v>
                </c:pt>
                <c:pt idx="5">
                  <c:v>2.8</c:v>
                </c:pt>
                <c:pt idx="6">
                  <c:v>3.8</c:v>
                </c:pt>
                <c:pt idx="7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1-41D1-8DBD-8F3BD6B30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020367"/>
        <c:axId val="1836027567"/>
      </c:scatterChart>
      <c:valAx>
        <c:axId val="1836020367"/>
        <c:scaling>
          <c:orientation val="minMax"/>
          <c:max val="1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7567"/>
        <c:crosses val="autoZero"/>
        <c:crossBetween val="midCat"/>
      </c:valAx>
      <c:valAx>
        <c:axId val="18360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0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512157182355546"/>
          <c:y val="0.78593780539478386"/>
          <c:w val="0.18867821522309711"/>
          <c:h val="0.18672321724955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721178</xdr:colOff>
      <xdr:row>8</xdr:row>
      <xdr:rowOff>183014</xdr:rowOff>
    </xdr:from>
    <xdr:to>
      <xdr:col>18</xdr:col>
      <xdr:colOff>353785</xdr:colOff>
      <xdr:row>26</xdr:row>
      <xdr:rowOff>183696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B907C4-CA31-C284-4429-9B5B51106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2F73-D2A7-46F1-B45F-F69F0E2AAA93}">
  <dimension ref="A2:P61"/>
  <sheetViews>
    <sheetView tabSelected="1" topLeftCell="A2" zoomScale="70" zoomScaleNormal="70" workbookViewId="0">
      <selection activeCell="N39" sqref="N39"/>
    </sheetView>
  </sheetViews>
  <sheetFormatPr baseColWidth="10" defaultRowHeight="15" x14ac:dyDescent="0.25"/>
  <cols>
    <col min="6" max="6" width="12.5703125" bestFit="1" customWidth="1"/>
    <col min="7" max="7" width="11.85546875" bestFit="1" customWidth="1"/>
    <col min="11" max="11" width="16.85546875" customWidth="1"/>
    <col min="14" max="14" width="22.7109375" customWidth="1"/>
  </cols>
  <sheetData>
    <row r="2" spans="1:15" x14ac:dyDescent="0.25">
      <c r="B2" t="s">
        <v>0</v>
      </c>
    </row>
    <row r="4" spans="1:15" x14ac:dyDescent="0.25">
      <c r="A4" t="s">
        <v>1</v>
      </c>
      <c r="B4" t="s">
        <v>2</v>
      </c>
      <c r="C4" t="s">
        <v>3</v>
      </c>
    </row>
    <row r="5" spans="1:15" x14ac:dyDescent="0.25">
      <c r="B5">
        <v>3</v>
      </c>
      <c r="C5">
        <v>1.6</v>
      </c>
    </row>
    <row r="6" spans="1:15" x14ac:dyDescent="0.25">
      <c r="B6">
        <v>4</v>
      </c>
      <c r="C6">
        <v>3.6</v>
      </c>
    </row>
    <row r="7" spans="1:15" x14ac:dyDescent="0.25">
      <c r="B7">
        <v>5</v>
      </c>
      <c r="C7">
        <v>4.4000000000000004</v>
      </c>
    </row>
    <row r="8" spans="1:15" x14ac:dyDescent="0.25">
      <c r="B8">
        <v>7</v>
      </c>
      <c r="C8">
        <v>3.4</v>
      </c>
    </row>
    <row r="9" spans="1:15" x14ac:dyDescent="0.25">
      <c r="B9">
        <v>8</v>
      </c>
      <c r="C9">
        <v>2.2000000000000002</v>
      </c>
    </row>
    <row r="10" spans="1:15" x14ac:dyDescent="0.25">
      <c r="B10">
        <v>9</v>
      </c>
      <c r="C10">
        <v>2.8</v>
      </c>
    </row>
    <row r="11" spans="1:15" x14ac:dyDescent="0.25">
      <c r="B11">
        <v>11</v>
      </c>
      <c r="C11">
        <v>3.8</v>
      </c>
    </row>
    <row r="12" spans="1:15" x14ac:dyDescent="0.25">
      <c r="B12">
        <v>12</v>
      </c>
      <c r="C12">
        <v>4.5999999999999996</v>
      </c>
    </row>
    <row r="14" spans="1:15" ht="15.75" thickBot="1" x14ac:dyDescent="0.3">
      <c r="A14" t="s">
        <v>4</v>
      </c>
      <c r="F14" s="1" t="s">
        <v>5</v>
      </c>
      <c r="G14" s="1" t="s">
        <v>6</v>
      </c>
      <c r="J14" s="3" t="s">
        <v>14</v>
      </c>
      <c r="K14" s="4"/>
    </row>
    <row r="15" spans="1:15" x14ac:dyDescent="0.25">
      <c r="A15" s="1" t="s">
        <v>7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  <c r="J15" s="5" t="s">
        <v>15</v>
      </c>
      <c r="K15" s="6" t="s">
        <v>16</v>
      </c>
      <c r="O15" s="13"/>
    </row>
    <row r="16" spans="1:15" x14ac:dyDescent="0.25">
      <c r="A16">
        <v>1</v>
      </c>
      <c r="B16" s="2">
        <f>B5</f>
        <v>3</v>
      </c>
      <c r="C16" s="2">
        <f>C5</f>
        <v>1.6</v>
      </c>
      <c r="D16" s="2">
        <f>B16^2</f>
        <v>9</v>
      </c>
      <c r="E16" s="2">
        <f>B16*C16</f>
        <v>4.8000000000000007</v>
      </c>
      <c r="F16" s="2">
        <f>(C16-$K$17-$K$18*B16)^2</f>
        <v>1.2140982189125726</v>
      </c>
      <c r="G16" s="2">
        <f>(C16-$C$25)^2</f>
        <v>2.8900000000000019</v>
      </c>
      <c r="J16" s="7" t="s">
        <v>15</v>
      </c>
      <c r="K16" s="8" t="str">
        <f>CONCATENATE(ROUND(K17,4),"+",ROUND(K18,4),"x")</f>
        <v>2.2917+0.1367x</v>
      </c>
      <c r="O16" s="13"/>
    </row>
    <row r="17" spans="1:15" x14ac:dyDescent="0.25">
      <c r="A17">
        <f>A16+1</f>
        <v>2</v>
      </c>
      <c r="B17" s="2">
        <f t="shared" ref="B17:C23" si="0">B6</f>
        <v>4</v>
      </c>
      <c r="C17" s="2">
        <f t="shared" si="0"/>
        <v>3.6</v>
      </c>
      <c r="D17" s="2">
        <f t="shared" ref="D17:D23" si="1">B17^2</f>
        <v>16</v>
      </c>
      <c r="E17" s="2">
        <f t="shared" ref="E17:E23" si="2">B17*C17</f>
        <v>14.4</v>
      </c>
      <c r="F17" s="2">
        <f t="shared" ref="F17:F23" si="3">(C17-$K$17-$K$18*B17)^2</f>
        <v>0.57976242624133267</v>
      </c>
      <c r="G17" s="2">
        <f t="shared" ref="G17:G23" si="4">(C17-$C$25)^2</f>
        <v>8.9999999999999622E-2</v>
      </c>
      <c r="J17" s="7" t="s">
        <v>17</v>
      </c>
      <c r="K17" s="9">
        <f>(C24*D24-B24*E24)/(B26*D24-B24^2)</f>
        <v>2.2917089678511053</v>
      </c>
      <c r="O17" s="13"/>
    </row>
    <row r="18" spans="1:15" x14ac:dyDescent="0.25">
      <c r="A18">
        <f t="shared" ref="A18:A23" si="5">A17+1</f>
        <v>3</v>
      </c>
      <c r="B18" s="2">
        <f t="shared" si="0"/>
        <v>5</v>
      </c>
      <c r="C18" s="2">
        <f t="shared" si="0"/>
        <v>4.4000000000000004</v>
      </c>
      <c r="D18" s="2">
        <f t="shared" si="1"/>
        <v>25</v>
      </c>
      <c r="E18" s="2">
        <f t="shared" si="2"/>
        <v>22</v>
      </c>
      <c r="F18" s="2">
        <f t="shared" si="3"/>
        <v>2.0297811790506759</v>
      </c>
      <c r="G18" s="2">
        <f t="shared" si="4"/>
        <v>1.2099999999999993</v>
      </c>
      <c r="J18" s="7" t="s">
        <v>18</v>
      </c>
      <c r="K18" s="9">
        <f>(B26*E24-B24*C24)/(B26*D24-B24^2)</f>
        <v>0.13671742808798562</v>
      </c>
      <c r="O18" s="13"/>
    </row>
    <row r="19" spans="1:15" x14ac:dyDescent="0.25">
      <c r="A19">
        <f t="shared" si="5"/>
        <v>4</v>
      </c>
      <c r="B19" s="2">
        <f t="shared" si="0"/>
        <v>7</v>
      </c>
      <c r="C19" s="2">
        <f t="shared" si="0"/>
        <v>3.4</v>
      </c>
      <c r="D19" s="2">
        <f t="shared" si="1"/>
        <v>49</v>
      </c>
      <c r="E19" s="2">
        <f t="shared" si="2"/>
        <v>23.8</v>
      </c>
      <c r="F19" s="2">
        <f t="shared" si="3"/>
        <v>2.2882321111082564E-2</v>
      </c>
      <c r="G19" s="2">
        <f t="shared" si="4"/>
        <v>9.9999999999998406E-3</v>
      </c>
      <c r="J19" s="7" t="s">
        <v>19</v>
      </c>
      <c r="K19" s="9">
        <f>F24</f>
        <v>6.2191539763113379</v>
      </c>
      <c r="O19" s="13"/>
    </row>
    <row r="20" spans="1:15" x14ac:dyDescent="0.25">
      <c r="A20">
        <f t="shared" si="5"/>
        <v>5</v>
      </c>
      <c r="B20" s="2">
        <f t="shared" si="0"/>
        <v>8</v>
      </c>
      <c r="C20" s="2">
        <f t="shared" si="0"/>
        <v>2.2000000000000002</v>
      </c>
      <c r="D20" s="2">
        <f t="shared" si="1"/>
        <v>64</v>
      </c>
      <c r="E20" s="2">
        <f t="shared" si="2"/>
        <v>17.600000000000001</v>
      </c>
      <c r="F20" s="2">
        <f t="shared" si="3"/>
        <v>1.4052878914112099</v>
      </c>
      <c r="G20" s="2">
        <f t="shared" si="4"/>
        <v>1.2100000000000011</v>
      </c>
      <c r="J20" s="7" t="s">
        <v>20</v>
      </c>
      <c r="K20" s="9">
        <f>G24</f>
        <v>7.5999999999999979</v>
      </c>
      <c r="O20" s="13"/>
    </row>
    <row r="21" spans="1:15" x14ac:dyDescent="0.25">
      <c r="A21">
        <f t="shared" si="5"/>
        <v>6</v>
      </c>
      <c r="B21" s="2">
        <f t="shared" si="0"/>
        <v>9</v>
      </c>
      <c r="C21" s="2">
        <f t="shared" si="0"/>
        <v>2.8</v>
      </c>
      <c r="D21" s="2">
        <f t="shared" si="1"/>
        <v>81</v>
      </c>
      <c r="E21" s="2">
        <f t="shared" si="2"/>
        <v>25.2</v>
      </c>
      <c r="F21" s="2">
        <f t="shared" si="3"/>
        <v>0.52152347250494324</v>
      </c>
      <c r="G21" s="2">
        <f t="shared" si="4"/>
        <v>0.25000000000000089</v>
      </c>
      <c r="J21" s="7" t="s">
        <v>21</v>
      </c>
      <c r="K21" s="9">
        <f>(K20-K19)/K20</f>
        <v>0.18169026627482374</v>
      </c>
      <c r="O21" s="13"/>
    </row>
    <row r="22" spans="1:15" x14ac:dyDescent="0.25">
      <c r="A22">
        <f t="shared" si="5"/>
        <v>7</v>
      </c>
      <c r="B22" s="2">
        <f t="shared" si="0"/>
        <v>11</v>
      </c>
      <c r="C22" s="2">
        <f t="shared" si="0"/>
        <v>3.8</v>
      </c>
      <c r="D22" s="2">
        <f t="shared" si="1"/>
        <v>121</v>
      </c>
      <c r="E22" s="2">
        <f t="shared" si="2"/>
        <v>41.8</v>
      </c>
      <c r="F22" s="2">
        <f t="shared" si="3"/>
        <v>1.9354044451347013E-5</v>
      </c>
      <c r="G22" s="2">
        <f t="shared" si="4"/>
        <v>0.24999999999999911</v>
      </c>
      <c r="J22" s="10" t="s">
        <v>22</v>
      </c>
      <c r="K22" s="11">
        <f>K21^0.5</f>
        <v>0.42625141205024031</v>
      </c>
      <c r="O22" s="13"/>
    </row>
    <row r="23" spans="1:15" x14ac:dyDescent="0.25">
      <c r="A23">
        <f t="shared" si="5"/>
        <v>8</v>
      </c>
      <c r="B23" s="2">
        <f t="shared" si="0"/>
        <v>12</v>
      </c>
      <c r="C23" s="2">
        <f t="shared" si="0"/>
        <v>4.5999999999999996</v>
      </c>
      <c r="D23" s="2">
        <f t="shared" si="1"/>
        <v>144</v>
      </c>
      <c r="E23" s="2">
        <f t="shared" si="2"/>
        <v>55.199999999999996</v>
      </c>
      <c r="F23" s="2">
        <f t="shared" si="3"/>
        <v>0.44579911303506897</v>
      </c>
      <c r="G23" s="2">
        <f t="shared" si="4"/>
        <v>1.6899999999999973</v>
      </c>
      <c r="O23" s="13"/>
    </row>
    <row r="24" spans="1:15" x14ac:dyDescent="0.25">
      <c r="A24" s="12" t="s">
        <v>23</v>
      </c>
      <c r="B24" s="18">
        <f>SUM(B16:B23)</f>
        <v>59</v>
      </c>
      <c r="C24" s="18">
        <f>SUM(C16:C23)</f>
        <v>26.400000000000006</v>
      </c>
      <c r="D24" s="18">
        <f t="shared" ref="D24" si="6">SUM(D16:D23)</f>
        <v>509</v>
      </c>
      <c r="E24" s="18">
        <f t="shared" ref="E24:F24" si="7">SUM(E16:E23)</f>
        <v>204.79999999999998</v>
      </c>
      <c r="F24" s="18">
        <f t="shared" si="7"/>
        <v>6.2191539763113379</v>
      </c>
      <c r="G24" s="18">
        <f t="shared" ref="G24" si="8">SUM(G16:G23)</f>
        <v>7.5999999999999979</v>
      </c>
      <c r="J24" s="13"/>
      <c r="K24" s="13"/>
      <c r="L24" s="13"/>
      <c r="O24" s="13"/>
    </row>
    <row r="25" spans="1:15" x14ac:dyDescent="0.25">
      <c r="A25" t="s">
        <v>24</v>
      </c>
      <c r="B25" s="2">
        <f>AVERAGE(B16:B23)</f>
        <v>7.375</v>
      </c>
      <c r="C25" s="2">
        <f>AVERAGE(C16:C23)</f>
        <v>3.3000000000000007</v>
      </c>
      <c r="J25" s="13"/>
      <c r="K25" s="15"/>
      <c r="L25" s="13"/>
    </row>
    <row r="26" spans="1:15" x14ac:dyDescent="0.25">
      <c r="A26" t="s">
        <v>28</v>
      </c>
      <c r="B26" s="2">
        <v>8</v>
      </c>
      <c r="C26" s="2"/>
      <c r="J26" s="13"/>
      <c r="K26" s="15"/>
      <c r="L26" s="13"/>
    </row>
    <row r="27" spans="1:15" x14ac:dyDescent="0.25">
      <c r="B27" s="2"/>
      <c r="C27" s="2"/>
      <c r="D27" s="2"/>
      <c r="E27" s="2"/>
      <c r="F27" s="2"/>
      <c r="G27" s="2"/>
      <c r="I27" s="13"/>
      <c r="J27" s="15"/>
      <c r="K27" s="13"/>
      <c r="L27" s="13"/>
    </row>
    <row r="28" spans="1:15" x14ac:dyDescent="0.25">
      <c r="A28" s="13"/>
      <c r="B28" s="15"/>
      <c r="C28" s="15"/>
      <c r="D28" s="15"/>
      <c r="E28" s="15"/>
      <c r="F28" s="15"/>
      <c r="G28" s="15"/>
      <c r="H28" s="13"/>
      <c r="I28" s="13"/>
      <c r="J28" s="15"/>
      <c r="K28" s="13"/>
      <c r="L28" s="13"/>
    </row>
    <row r="29" spans="1:15" x14ac:dyDescent="0.25">
      <c r="A29" s="16"/>
      <c r="B29" s="17"/>
      <c r="C29" s="17"/>
      <c r="D29" s="17"/>
      <c r="E29" s="17"/>
      <c r="F29" s="17"/>
      <c r="G29" s="17"/>
      <c r="H29" s="13"/>
      <c r="I29" s="13"/>
      <c r="J29" s="13"/>
      <c r="K29" s="13"/>
      <c r="L29" s="13"/>
    </row>
    <row r="30" spans="1:15" ht="15.75" thickBot="1" x14ac:dyDescent="0.3">
      <c r="A30" t="s">
        <v>4</v>
      </c>
      <c r="I30" s="1" t="s">
        <v>5</v>
      </c>
      <c r="J30" s="1" t="s">
        <v>6</v>
      </c>
      <c r="M30" s="3" t="s">
        <v>29</v>
      </c>
      <c r="N30" s="4"/>
    </row>
    <row r="31" spans="1:15" x14ac:dyDescent="0.25">
      <c r="A31" s="1" t="s">
        <v>7</v>
      </c>
      <c r="B31" s="1" t="s">
        <v>8</v>
      </c>
      <c r="C31" s="1" t="s">
        <v>9</v>
      </c>
      <c r="D31" s="1" t="s">
        <v>10</v>
      </c>
      <c r="E31" s="1" t="s">
        <v>26</v>
      </c>
      <c r="F31" s="1" t="s">
        <v>27</v>
      </c>
      <c r="G31" s="1" t="s">
        <v>11</v>
      </c>
      <c r="H31" s="1" t="s">
        <v>25</v>
      </c>
      <c r="I31" s="1" t="s">
        <v>12</v>
      </c>
      <c r="J31" s="1" t="s">
        <v>13</v>
      </c>
      <c r="L31" s="13"/>
      <c r="M31" s="5" t="s">
        <v>15</v>
      </c>
      <c r="N31" s="6" t="s">
        <v>30</v>
      </c>
    </row>
    <row r="32" spans="1:15" x14ac:dyDescent="0.25">
      <c r="A32">
        <v>1</v>
      </c>
      <c r="B32" s="2">
        <f>B5</f>
        <v>3</v>
      </c>
      <c r="C32" s="2">
        <f>C5</f>
        <v>1.6</v>
      </c>
      <c r="D32" s="2">
        <f>B32^2</f>
        <v>9</v>
      </c>
      <c r="E32" s="2">
        <f>B32^3</f>
        <v>27</v>
      </c>
      <c r="F32" s="2">
        <f>B32^4</f>
        <v>81</v>
      </c>
      <c r="G32" s="2">
        <f>B32*C32</f>
        <v>4.8000000000000007</v>
      </c>
      <c r="H32" s="2">
        <f>B32^2*C32</f>
        <v>14.4</v>
      </c>
      <c r="I32" s="2">
        <f>(C32-$N$33-$N$34*B32-$N$35*B32^2)^2</f>
        <v>1.6217700273878417</v>
      </c>
      <c r="J32" s="2">
        <f>(C32-$C$41)^2</f>
        <v>2.8900000000000019</v>
      </c>
      <c r="L32" s="13"/>
      <c r="M32" s="7" t="s">
        <v>15</v>
      </c>
      <c r="N32" s="8" t="str">
        <f>CONCATENATE(ROUND(N33,4),ROUND(N34,4),"x",ROUND(N35,4),"x^2")</f>
        <v>3.0323-0.1005x0.0159x^2</v>
      </c>
    </row>
    <row r="33" spans="1:15" x14ac:dyDescent="0.25">
      <c r="A33">
        <f>A32+1</f>
        <v>2</v>
      </c>
      <c r="B33" s="2">
        <f>B6</f>
        <v>4</v>
      </c>
      <c r="C33" s="2">
        <f>C6</f>
        <v>3.6</v>
      </c>
      <c r="D33" s="2">
        <f t="shared" ref="D33:D39" si="9">B33^2</f>
        <v>16</v>
      </c>
      <c r="E33" s="2">
        <f t="shared" ref="E33:E39" si="10">B33^3</f>
        <v>64</v>
      </c>
      <c r="F33" s="2">
        <f t="shared" ref="F33:F39" si="11">B33^4</f>
        <v>256</v>
      </c>
      <c r="G33" s="2">
        <f t="shared" ref="G33:G39" si="12">B33*C33</f>
        <v>14.4</v>
      </c>
      <c r="H33" s="2">
        <f t="shared" ref="H33:H39" si="13">B33^2*C33</f>
        <v>57.6</v>
      </c>
      <c r="I33" s="2">
        <f t="shared" ref="I33:I39" si="14">(C33-$N$33-$N$34*B33-$N$35*B33^2)^2</f>
        <v>0.51268362971979742</v>
      </c>
      <c r="J33" s="2">
        <f t="shared" ref="J33:J39" si="15">(C33-$C$41)^2</f>
        <v>8.9999999999999622E-2</v>
      </c>
      <c r="L33" s="14"/>
      <c r="M33" s="7" t="s">
        <v>17</v>
      </c>
      <c r="N33" s="9">
        <f>G50/G45</f>
        <v>3.0323093847847074</v>
      </c>
    </row>
    <row r="34" spans="1:15" x14ac:dyDescent="0.25">
      <c r="A34">
        <f t="shared" ref="A34:A39" si="16">A33+1</f>
        <v>3</v>
      </c>
      <c r="B34" s="2">
        <f>B7</f>
        <v>5</v>
      </c>
      <c r="C34" s="2">
        <f>C7</f>
        <v>4.4000000000000004</v>
      </c>
      <c r="D34" s="2">
        <f t="shared" si="9"/>
        <v>25</v>
      </c>
      <c r="E34" s="2">
        <f t="shared" si="10"/>
        <v>125</v>
      </c>
      <c r="F34" s="2">
        <f t="shared" si="11"/>
        <v>625</v>
      </c>
      <c r="G34" s="2">
        <f t="shared" si="12"/>
        <v>22</v>
      </c>
      <c r="H34" s="2">
        <f t="shared" si="13"/>
        <v>110.00000000000001</v>
      </c>
      <c r="I34" s="2">
        <f t="shared" si="14"/>
        <v>2.1721127307658383</v>
      </c>
      <c r="J34" s="2">
        <f t="shared" si="15"/>
        <v>1.2099999999999993</v>
      </c>
      <c r="L34" s="13"/>
      <c r="M34" s="7" t="s">
        <v>18</v>
      </c>
      <c r="N34" s="9">
        <f>G55/G45</f>
        <v>-0.10051620546672108</v>
      </c>
    </row>
    <row r="35" spans="1:15" x14ac:dyDescent="0.25">
      <c r="A35">
        <f t="shared" si="16"/>
        <v>4</v>
      </c>
      <c r="B35" s="2">
        <f>B8</f>
        <v>7</v>
      </c>
      <c r="C35" s="2">
        <f>C8</f>
        <v>3.4</v>
      </c>
      <c r="D35" s="2">
        <f t="shared" si="9"/>
        <v>49</v>
      </c>
      <c r="E35" s="2">
        <f t="shared" si="10"/>
        <v>343</v>
      </c>
      <c r="F35" s="2">
        <f t="shared" si="11"/>
        <v>2401</v>
      </c>
      <c r="G35" s="2">
        <f t="shared" si="12"/>
        <v>23.8</v>
      </c>
      <c r="H35" s="2">
        <f t="shared" si="13"/>
        <v>166.6</v>
      </c>
      <c r="I35" s="2">
        <f t="shared" si="14"/>
        <v>8.6575480443353517E-2</v>
      </c>
      <c r="J35" s="2">
        <f t="shared" si="15"/>
        <v>9.9999999999998406E-3</v>
      </c>
      <c r="L35" s="13"/>
      <c r="M35" s="7" t="s">
        <v>31</v>
      </c>
      <c r="N35" s="9">
        <f>G60/G45</f>
        <v>1.5858508927817198E-2</v>
      </c>
    </row>
    <row r="36" spans="1:15" x14ac:dyDescent="0.25">
      <c r="A36">
        <f t="shared" si="16"/>
        <v>5</v>
      </c>
      <c r="B36" s="2">
        <f>B9</f>
        <v>8</v>
      </c>
      <c r="C36" s="2">
        <f>C9</f>
        <v>2.2000000000000002</v>
      </c>
      <c r="D36" s="2">
        <f t="shared" si="9"/>
        <v>64</v>
      </c>
      <c r="E36" s="2">
        <f t="shared" si="10"/>
        <v>512</v>
      </c>
      <c r="F36" s="2">
        <f t="shared" si="11"/>
        <v>4096</v>
      </c>
      <c r="G36" s="2">
        <f t="shared" si="12"/>
        <v>17.600000000000001</v>
      </c>
      <c r="H36" s="2">
        <f t="shared" si="13"/>
        <v>140.80000000000001</v>
      </c>
      <c r="I36" s="2">
        <f t="shared" si="14"/>
        <v>1.0881083311851456</v>
      </c>
      <c r="J36" s="2">
        <f t="shared" si="15"/>
        <v>1.2100000000000011</v>
      </c>
      <c r="L36" s="13"/>
      <c r="M36" s="7" t="s">
        <v>19</v>
      </c>
      <c r="N36" s="9">
        <f>I40</f>
        <v>6.0984683083692985</v>
      </c>
    </row>
    <row r="37" spans="1:15" x14ac:dyDescent="0.25">
      <c r="A37">
        <f t="shared" si="16"/>
        <v>6</v>
      </c>
      <c r="B37" s="2">
        <f>B10</f>
        <v>9</v>
      </c>
      <c r="C37" s="2">
        <f>C10</f>
        <v>2.8</v>
      </c>
      <c r="D37" s="2">
        <f t="shared" si="9"/>
        <v>81</v>
      </c>
      <c r="E37" s="2">
        <f t="shared" si="10"/>
        <v>729</v>
      </c>
      <c r="F37" s="2">
        <f t="shared" si="11"/>
        <v>6561</v>
      </c>
      <c r="G37" s="2">
        <f t="shared" si="12"/>
        <v>25.2</v>
      </c>
      <c r="H37" s="2">
        <f t="shared" si="13"/>
        <v>226.79999999999998</v>
      </c>
      <c r="I37" s="2">
        <f t="shared" si="14"/>
        <v>0.37479221780569671</v>
      </c>
      <c r="J37" s="2">
        <f t="shared" si="15"/>
        <v>0.25000000000000089</v>
      </c>
      <c r="L37" s="13"/>
      <c r="M37" s="7" t="s">
        <v>20</v>
      </c>
      <c r="N37" s="9">
        <f>J40</f>
        <v>7.5999999999999979</v>
      </c>
    </row>
    <row r="38" spans="1:15" x14ac:dyDescent="0.25">
      <c r="A38">
        <f t="shared" si="16"/>
        <v>7</v>
      </c>
      <c r="B38" s="2">
        <f>B11</f>
        <v>11</v>
      </c>
      <c r="C38" s="2">
        <f>C11</f>
        <v>3.8</v>
      </c>
      <c r="D38" s="2">
        <f t="shared" si="9"/>
        <v>121</v>
      </c>
      <c r="E38" s="2">
        <f t="shared" si="10"/>
        <v>1331</v>
      </c>
      <c r="F38" s="2">
        <f t="shared" si="11"/>
        <v>14641</v>
      </c>
      <c r="G38" s="2">
        <f t="shared" si="12"/>
        <v>41.8</v>
      </c>
      <c r="H38" s="2">
        <f t="shared" si="13"/>
        <v>459.79999999999995</v>
      </c>
      <c r="I38" s="2">
        <f t="shared" si="14"/>
        <v>2.0712242620109858E-3</v>
      </c>
      <c r="J38" s="2">
        <f t="shared" si="15"/>
        <v>0.24999999999999911</v>
      </c>
      <c r="L38" s="13"/>
      <c r="M38" s="7" t="s">
        <v>21</v>
      </c>
      <c r="N38" s="9">
        <f>(N37-N36)/N37</f>
        <v>0.19756995942509206</v>
      </c>
    </row>
    <row r="39" spans="1:15" x14ac:dyDescent="0.25">
      <c r="A39">
        <f t="shared" si="16"/>
        <v>8</v>
      </c>
      <c r="B39" s="2">
        <f>B12</f>
        <v>12</v>
      </c>
      <c r="C39" s="2">
        <f>C12</f>
        <v>4.5999999999999996</v>
      </c>
      <c r="D39" s="2">
        <f t="shared" si="9"/>
        <v>144</v>
      </c>
      <c r="E39" s="2">
        <f t="shared" si="10"/>
        <v>1728</v>
      </c>
      <c r="F39" s="2">
        <f t="shared" si="11"/>
        <v>20736</v>
      </c>
      <c r="G39" s="2">
        <f t="shared" si="12"/>
        <v>55.199999999999996</v>
      </c>
      <c r="H39" s="2">
        <f t="shared" si="13"/>
        <v>662.4</v>
      </c>
      <c r="I39" s="2">
        <f t="shared" si="14"/>
        <v>0.2403546667996142</v>
      </c>
      <c r="J39" s="2">
        <f t="shared" si="15"/>
        <v>1.6899999999999973</v>
      </c>
      <c r="L39" s="13"/>
      <c r="M39" s="10" t="s">
        <v>22</v>
      </c>
      <c r="N39" s="11">
        <f>N38^0.5</f>
        <v>0.44448842439943481</v>
      </c>
    </row>
    <row r="40" spans="1:15" x14ac:dyDescent="0.25">
      <c r="A40" s="12" t="s">
        <v>23</v>
      </c>
      <c r="B40" s="18">
        <f>SUM(B32:B39)</f>
        <v>59</v>
      </c>
      <c r="C40" s="18">
        <f>SUM(C32:C39)</f>
        <v>26.400000000000006</v>
      </c>
      <c r="D40" s="18">
        <f t="shared" ref="D40:J40" si="17">SUM(D32:D39)</f>
        <v>509</v>
      </c>
      <c r="E40" s="18">
        <f t="shared" si="17"/>
        <v>4859</v>
      </c>
      <c r="F40" s="18">
        <f t="shared" si="17"/>
        <v>49397</v>
      </c>
      <c r="G40" s="18">
        <f t="shared" si="17"/>
        <v>204.79999999999998</v>
      </c>
      <c r="H40" s="18">
        <f t="shared" si="17"/>
        <v>1838.4</v>
      </c>
      <c r="I40" s="18">
        <f t="shared" si="17"/>
        <v>6.0984683083692985</v>
      </c>
      <c r="J40" s="18">
        <f t="shared" si="17"/>
        <v>7.5999999999999979</v>
      </c>
      <c r="L40" s="13"/>
    </row>
    <row r="41" spans="1:15" x14ac:dyDescent="0.25">
      <c r="A41" t="s">
        <v>24</v>
      </c>
      <c r="B41" s="2">
        <f>AVERAGE(B32:B39)</f>
        <v>7.375</v>
      </c>
      <c r="C41" s="2">
        <f>AVERAGE(C32:C39)</f>
        <v>3.3000000000000007</v>
      </c>
      <c r="D41" s="2"/>
      <c r="E41" s="2"/>
      <c r="F41" s="2"/>
      <c r="G41" s="2"/>
      <c r="I41" s="13"/>
      <c r="J41" s="13"/>
      <c r="K41" s="13"/>
      <c r="L41" s="13"/>
      <c r="M41" s="13"/>
      <c r="N41" s="13"/>
      <c r="O41" s="13"/>
    </row>
    <row r="42" spans="1:15" x14ac:dyDescent="0.25">
      <c r="A42" t="s">
        <v>28</v>
      </c>
      <c r="B42" s="2">
        <v>8</v>
      </c>
      <c r="C42" s="2"/>
      <c r="D42" s="2"/>
      <c r="E42" s="2"/>
      <c r="F42" s="2"/>
      <c r="G42" s="2"/>
      <c r="I42" s="13"/>
      <c r="J42" s="13"/>
      <c r="K42" s="13"/>
      <c r="L42" s="13"/>
      <c r="M42" s="13"/>
      <c r="N42" s="15"/>
      <c r="O42" s="13"/>
    </row>
    <row r="43" spans="1:15" ht="15.75" thickBot="1" x14ac:dyDescent="0.3">
      <c r="L43" s="13"/>
      <c r="M43" s="13"/>
      <c r="N43" s="15"/>
      <c r="O43" s="13"/>
    </row>
    <row r="44" spans="1:15" x14ac:dyDescent="0.25">
      <c r="C44" s="20">
        <v>8</v>
      </c>
      <c r="D44" s="23">
        <f>B40</f>
        <v>59</v>
      </c>
      <c r="E44" s="24">
        <f>D40</f>
        <v>509</v>
      </c>
      <c r="L44" s="13"/>
      <c r="M44" s="13"/>
      <c r="N44" s="13"/>
      <c r="O44" s="13"/>
    </row>
    <row r="45" spans="1:15" x14ac:dyDescent="0.25">
      <c r="B45" t="s">
        <v>32</v>
      </c>
      <c r="C45" s="21">
        <f>B40</f>
        <v>59</v>
      </c>
      <c r="D45" s="19">
        <f>D40</f>
        <v>509</v>
      </c>
      <c r="E45" s="25">
        <f>E40</f>
        <v>4859</v>
      </c>
      <c r="F45" t="s">
        <v>33</v>
      </c>
      <c r="G45" s="2">
        <f>MDETERM(C44:E46)</f>
        <v>283607.99999999837</v>
      </c>
    </row>
    <row r="46" spans="1:15" ht="15.75" thickBot="1" x14ac:dyDescent="0.3">
      <c r="C46" s="22">
        <f>D40</f>
        <v>509</v>
      </c>
      <c r="D46" s="26">
        <f>E40</f>
        <v>4859</v>
      </c>
      <c r="E46" s="27">
        <f>F40</f>
        <v>49397</v>
      </c>
      <c r="G46" s="2"/>
      <c r="J46" t="s">
        <v>40</v>
      </c>
    </row>
    <row r="47" spans="1:15" x14ac:dyDescent="0.25">
      <c r="G47" s="2"/>
    </row>
    <row r="48" spans="1:15" ht="15.75" thickBot="1" x14ac:dyDescent="0.3">
      <c r="G48" s="2"/>
    </row>
    <row r="49" spans="2:16" ht="15.75" thickBot="1" x14ac:dyDescent="0.3">
      <c r="C49" s="20">
        <f>C40</f>
        <v>26.400000000000006</v>
      </c>
      <c r="D49" s="23">
        <v>59</v>
      </c>
      <c r="E49" s="24">
        <v>509</v>
      </c>
      <c r="G49" s="2"/>
      <c r="K49" s="24">
        <v>8</v>
      </c>
      <c r="L49" s="24">
        <v>59</v>
      </c>
      <c r="M49" s="24">
        <v>509</v>
      </c>
      <c r="P49" s="19">
        <f>C40</f>
        <v>26.400000000000006</v>
      </c>
    </row>
    <row r="50" spans="2:16" ht="15.75" thickBot="1" x14ac:dyDescent="0.3">
      <c r="B50" t="s">
        <v>34</v>
      </c>
      <c r="C50" s="21">
        <f>G40</f>
        <v>204.79999999999998</v>
      </c>
      <c r="D50" s="19">
        <v>509</v>
      </c>
      <c r="E50" s="25">
        <v>4859</v>
      </c>
      <c r="F50" t="s">
        <v>39</v>
      </c>
      <c r="G50" s="2">
        <f>MDETERM(C49:E51)</f>
        <v>859987.20000001637</v>
      </c>
      <c r="J50" t="s">
        <v>32</v>
      </c>
      <c r="K50" s="24">
        <v>59</v>
      </c>
      <c r="L50" s="24">
        <v>509</v>
      </c>
      <c r="M50" s="24">
        <v>4859</v>
      </c>
      <c r="O50" t="s">
        <v>42</v>
      </c>
      <c r="P50" s="19">
        <f>G40</f>
        <v>204.79999999999998</v>
      </c>
    </row>
    <row r="51" spans="2:16" ht="15.75" thickBot="1" x14ac:dyDescent="0.3">
      <c r="C51" s="22">
        <f>H40</f>
        <v>1838.4</v>
      </c>
      <c r="D51" s="26">
        <v>4859</v>
      </c>
      <c r="E51" s="27">
        <v>49397</v>
      </c>
      <c r="G51" s="2"/>
      <c r="K51" s="24">
        <v>509</v>
      </c>
      <c r="L51" s="24">
        <v>4859</v>
      </c>
      <c r="M51" s="24">
        <v>49397</v>
      </c>
      <c r="P51" s="19">
        <f>H40</f>
        <v>1838.4</v>
      </c>
    </row>
    <row r="52" spans="2:16" ht="15.75" thickBot="1" x14ac:dyDescent="0.3">
      <c r="G52" s="2"/>
    </row>
    <row r="53" spans="2:16" ht="15.75" thickBot="1" x14ac:dyDescent="0.3">
      <c r="G53" s="2"/>
      <c r="K53" s="24" cm="1">
        <f t="array" ref="K53:M55">MINVERSE(K49:M51)</f>
        <v>5.4060252179064339</v>
      </c>
      <c r="L53" s="24">
        <v>-1.5556401794025638</v>
      </c>
      <c r="M53" s="24">
        <v>9.7317424050097814E-2</v>
      </c>
    </row>
    <row r="54" spans="2:16" ht="15.75" thickBot="1" x14ac:dyDescent="0.3">
      <c r="C54" s="20">
        <v>8</v>
      </c>
      <c r="D54" s="23">
        <v>26.400000000000006</v>
      </c>
      <c r="E54" s="24">
        <v>509</v>
      </c>
      <c r="G54" s="2"/>
      <c r="J54" t="s">
        <v>41</v>
      </c>
      <c r="K54" s="24">
        <v>-1.5556401794025638</v>
      </c>
      <c r="L54" s="24">
        <v>0.47987010239485745</v>
      </c>
      <c r="M54" s="24">
        <v>-3.1173309638656339E-2</v>
      </c>
    </row>
    <row r="55" spans="2:16" x14ac:dyDescent="0.25">
      <c r="B55" t="s">
        <v>35</v>
      </c>
      <c r="C55" s="21">
        <v>59</v>
      </c>
      <c r="D55" s="19">
        <v>204.79999999999998</v>
      </c>
      <c r="E55" s="25">
        <v>4859</v>
      </c>
      <c r="F55" t="s">
        <v>38</v>
      </c>
      <c r="G55" s="2">
        <f>MDETERM(C54:E56)</f>
        <v>-28507.200000005669</v>
      </c>
      <c r="K55" s="24">
        <v>9.7317424050097842E-2</v>
      </c>
      <c r="L55" s="24">
        <v>-3.1173309638656339E-2</v>
      </c>
      <c r="M55" s="24">
        <v>2.0838622323770947E-3</v>
      </c>
    </row>
    <row r="56" spans="2:16" ht="15.75" thickBot="1" x14ac:dyDescent="0.3">
      <c r="C56" s="22">
        <v>509</v>
      </c>
      <c r="D56" s="26">
        <v>1838.4</v>
      </c>
      <c r="E56" s="27">
        <v>49397</v>
      </c>
      <c r="G56" s="2"/>
    </row>
    <row r="57" spans="2:16" x14ac:dyDescent="0.25">
      <c r="G57" s="2"/>
      <c r="K57" s="19" cm="1">
        <f t="array" ref="K57:K59">MMULT(_xlfn.ANCHORARRAY(K53),P49:P51)</f>
        <v>3.0323093847846678</v>
      </c>
    </row>
    <row r="58" spans="2:16" ht="15.75" thickBot="1" x14ac:dyDescent="0.3">
      <c r="G58" s="2"/>
      <c r="J58" t="s">
        <v>43</v>
      </c>
      <c r="K58" s="19">
        <v>-0.10051620546671813</v>
      </c>
    </row>
    <row r="59" spans="2:16" x14ac:dyDescent="0.25">
      <c r="C59" s="20">
        <v>8</v>
      </c>
      <c r="D59" s="23">
        <v>59</v>
      </c>
      <c r="E59" s="24">
        <v>26.400000000000006</v>
      </c>
      <c r="G59" s="2"/>
      <c r="K59" s="19">
        <v>1.5858508927816484E-2</v>
      </c>
    </row>
    <row r="60" spans="2:16" x14ac:dyDescent="0.25">
      <c r="B60" t="s">
        <v>36</v>
      </c>
      <c r="C60" s="21">
        <v>59</v>
      </c>
      <c r="D60" s="19">
        <v>509</v>
      </c>
      <c r="E60" s="25">
        <v>204.79999999999998</v>
      </c>
      <c r="F60" t="s">
        <v>37</v>
      </c>
      <c r="G60" s="2">
        <f>MDETERM(C59:E61)</f>
        <v>4497.6000000003542</v>
      </c>
    </row>
    <row r="61" spans="2:16" ht="15.75" thickBot="1" x14ac:dyDescent="0.3">
      <c r="C61" s="22">
        <v>509</v>
      </c>
      <c r="D61" s="26">
        <v>4859</v>
      </c>
      <c r="E61" s="27">
        <v>1838.4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REGRESION DE GRADO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Huáscar Gutiérrez Castro</dc:creator>
  <cp:lastModifiedBy>Huáscar Gutiérrez Castro</cp:lastModifiedBy>
  <dcterms:created xsi:type="dcterms:W3CDTF">2023-05-23T23:02:17Z</dcterms:created>
  <dcterms:modified xsi:type="dcterms:W3CDTF">2023-05-25T23:51:39Z</dcterms:modified>
</cp:coreProperties>
</file>