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sc\Documents\notas de mètodos numèricos\"/>
    </mc:Choice>
  </mc:AlternateContent>
  <xr:revisionPtr revIDLastSave="0" documentId="13_ncr:1_{BBCF37DB-6E0F-4981-9649-59484619241C}" xr6:coauthVersionLast="47" xr6:coauthVersionMax="47" xr10:uidLastSave="{00000000-0000-0000-0000-000000000000}"/>
  <bookViews>
    <workbookView xWindow="-120" yWindow="-120" windowWidth="20730" windowHeight="11160" activeTab="2" xr2:uid="{1471A3FE-A368-4DB9-B5FF-46EFBC62A6A0}"/>
  </bookViews>
  <sheets>
    <sheet name="regresión lineal" sheetId="1" r:id="rId1"/>
    <sheet name="regresión cuadrática" sheetId="2" r:id="rId2"/>
    <sheet name="regresión cúbica" sheetId="3" r:id="rId3"/>
    <sheet name="PLANTILLA RESUMEN" sheetId="4" r:id="rId4"/>
    <sheet name="ej3 2" sheetId="5" r:id="rId5"/>
    <sheet name="ej 3 3 " sheetId="6" r:id="rId6"/>
  </sheets>
  <externalReferences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8" i="6" l="1"/>
  <c r="N29" i="5"/>
  <c r="N28" i="5"/>
  <c r="N18" i="5"/>
  <c r="K34" i="5"/>
  <c r="L34" i="5"/>
  <c r="M34" i="5"/>
  <c r="K35" i="5"/>
  <c r="L35" i="5"/>
  <c r="M35" i="5"/>
  <c r="K36" i="5"/>
  <c r="L36" i="5"/>
  <c r="M36" i="5"/>
  <c r="C29" i="6"/>
  <c r="C24" i="6"/>
  <c r="B24" i="6"/>
  <c r="J24" i="6" s="1"/>
  <c r="C23" i="6"/>
  <c r="B23" i="6"/>
  <c r="H23" i="6" s="1"/>
  <c r="C22" i="6"/>
  <c r="B22" i="6"/>
  <c r="G22" i="6" s="1"/>
  <c r="C21" i="6"/>
  <c r="B21" i="6"/>
  <c r="H21" i="6" s="1"/>
  <c r="A21" i="6"/>
  <c r="A22" i="6" s="1"/>
  <c r="A23" i="6" s="1"/>
  <c r="A24" i="6" s="1"/>
  <c r="C20" i="6"/>
  <c r="B20" i="6"/>
  <c r="G20" i="6" s="1"/>
  <c r="C19" i="6"/>
  <c r="B19" i="6"/>
  <c r="A19" i="6"/>
  <c r="A20" i="6" s="1"/>
  <c r="E18" i="6"/>
  <c r="C18" i="6"/>
  <c r="B18" i="6"/>
  <c r="H18" i="6" s="1"/>
  <c r="C44" i="5"/>
  <c r="D44" i="5"/>
  <c r="C45" i="5"/>
  <c r="D45" i="5"/>
  <c r="C46" i="5"/>
  <c r="D46" i="5"/>
  <c r="E44" i="5"/>
  <c r="E45" i="5"/>
  <c r="E46" i="5"/>
  <c r="D39" i="5"/>
  <c r="D40" i="5"/>
  <c r="D41" i="5"/>
  <c r="C39" i="5"/>
  <c r="C40" i="5"/>
  <c r="C41" i="5"/>
  <c r="E39" i="5"/>
  <c r="E40" i="5"/>
  <c r="E41" i="5"/>
  <c r="D34" i="5"/>
  <c r="E34" i="5"/>
  <c r="D35" i="5"/>
  <c r="E35" i="5"/>
  <c r="D36" i="5"/>
  <c r="E36" i="5"/>
  <c r="C34" i="5"/>
  <c r="C35" i="5"/>
  <c r="C36" i="5"/>
  <c r="B27" i="5"/>
  <c r="C29" i="5"/>
  <c r="C25" i="5"/>
  <c r="B25" i="5"/>
  <c r="G40" i="5"/>
  <c r="K38" i="5" a="1"/>
  <c r="K38" i="5" s="1"/>
  <c r="C24" i="5"/>
  <c r="B24" i="5"/>
  <c r="E24" i="5" s="1"/>
  <c r="C23" i="5"/>
  <c r="B23" i="5"/>
  <c r="C22" i="5"/>
  <c r="B22" i="5"/>
  <c r="E22" i="5" s="1"/>
  <c r="D21" i="5"/>
  <c r="C21" i="5"/>
  <c r="B21" i="5"/>
  <c r="F21" i="5" s="1"/>
  <c r="C20" i="5"/>
  <c r="B20" i="5"/>
  <c r="C19" i="5"/>
  <c r="B19" i="5"/>
  <c r="F19" i="5" s="1"/>
  <c r="A19" i="5"/>
  <c r="A20" i="5" s="1"/>
  <c r="A21" i="5" s="1"/>
  <c r="A22" i="5" s="1"/>
  <c r="A23" i="5" s="1"/>
  <c r="A24" i="5" s="1"/>
  <c r="C18" i="5"/>
  <c r="B18" i="5"/>
  <c r="O5" i="4"/>
  <c r="O6" i="4"/>
  <c r="O4" i="4"/>
  <c r="Q18" i="3"/>
  <c r="Q20" i="3"/>
  <c r="Q21" i="3"/>
  <c r="Q22" i="3"/>
  <c r="K20" i="3"/>
  <c r="K24" i="3"/>
  <c r="G21" i="3"/>
  <c r="G22" i="3"/>
  <c r="H19" i="3"/>
  <c r="H21" i="3"/>
  <c r="H23" i="3"/>
  <c r="C30" i="3"/>
  <c r="C25" i="3"/>
  <c r="B25" i="3"/>
  <c r="E25" i="3" s="1"/>
  <c r="K25" i="3" s="1"/>
  <c r="D24" i="3"/>
  <c r="C24" i="3"/>
  <c r="B24" i="3"/>
  <c r="E24" i="3" s="1"/>
  <c r="D23" i="3"/>
  <c r="C23" i="3"/>
  <c r="B23" i="3"/>
  <c r="F23" i="3" s="1"/>
  <c r="C22" i="3"/>
  <c r="B22" i="3"/>
  <c r="E22" i="3" s="1"/>
  <c r="K22" i="3" s="1"/>
  <c r="C21" i="3"/>
  <c r="B21" i="3"/>
  <c r="C20" i="3"/>
  <c r="B20" i="3"/>
  <c r="E20" i="3" s="1"/>
  <c r="C19" i="3"/>
  <c r="B19" i="3"/>
  <c r="F19" i="3" s="1"/>
  <c r="A19" i="3"/>
  <c r="A20" i="3" s="1"/>
  <c r="A21" i="3" s="1"/>
  <c r="A22" i="3" s="1"/>
  <c r="A23" i="3" s="1"/>
  <c r="A24" i="3" s="1"/>
  <c r="A25" i="3" s="1"/>
  <c r="C18" i="3"/>
  <c r="B18" i="3"/>
  <c r="H18" i="3" s="1"/>
  <c r="G46" i="2"/>
  <c r="G41" i="2"/>
  <c r="K39" i="2" a="1"/>
  <c r="K39" i="2" s="1"/>
  <c r="E25" i="2"/>
  <c r="C25" i="2"/>
  <c r="B25" i="2"/>
  <c r="H25" i="2" s="1"/>
  <c r="H24" i="2"/>
  <c r="D24" i="2"/>
  <c r="C24" i="2"/>
  <c r="B24" i="2"/>
  <c r="G24" i="2" s="1"/>
  <c r="E23" i="2"/>
  <c r="D23" i="2"/>
  <c r="C23" i="2"/>
  <c r="B23" i="2"/>
  <c r="F23" i="2" s="1"/>
  <c r="C22" i="2"/>
  <c r="B22" i="2"/>
  <c r="E22" i="2" s="1"/>
  <c r="C21" i="2"/>
  <c r="B21" i="2"/>
  <c r="H21" i="2" s="1"/>
  <c r="C20" i="2"/>
  <c r="B20" i="2"/>
  <c r="C19" i="2"/>
  <c r="B19" i="2"/>
  <c r="F19" i="2" s="1"/>
  <c r="A19" i="2"/>
  <c r="A20" i="2" s="1"/>
  <c r="A21" i="2" s="1"/>
  <c r="A22" i="2" s="1"/>
  <c r="A23" i="2" s="1"/>
  <c r="A24" i="2" s="1"/>
  <c r="A25" i="2" s="1"/>
  <c r="C18" i="2"/>
  <c r="B18" i="2"/>
  <c r="D23" i="1"/>
  <c r="C23" i="1"/>
  <c r="B23" i="1"/>
  <c r="E23" i="1" s="1"/>
  <c r="D22" i="1"/>
  <c r="C22" i="1"/>
  <c r="B22" i="1"/>
  <c r="E22" i="1" s="1"/>
  <c r="D21" i="1"/>
  <c r="C21" i="1"/>
  <c r="G21" i="1" s="1"/>
  <c r="B21" i="1"/>
  <c r="E21" i="1" s="1"/>
  <c r="D20" i="1"/>
  <c r="C20" i="1"/>
  <c r="B20" i="1"/>
  <c r="E20" i="1" s="1"/>
  <c r="D19" i="1"/>
  <c r="C19" i="1"/>
  <c r="B19" i="1"/>
  <c r="E19" i="1" s="1"/>
  <c r="D18" i="1"/>
  <c r="C18" i="1"/>
  <c r="B18" i="1"/>
  <c r="E18" i="1" s="1"/>
  <c r="D17" i="1"/>
  <c r="C17" i="1"/>
  <c r="G17" i="1" s="1"/>
  <c r="B17" i="1"/>
  <c r="E17" i="1" s="1"/>
  <c r="A17" i="1"/>
  <c r="A18" i="1" s="1"/>
  <c r="A19" i="1" s="1"/>
  <c r="A20" i="1" s="1"/>
  <c r="A21" i="1" s="1"/>
  <c r="A22" i="1" s="1"/>
  <c r="A23" i="1" s="1"/>
  <c r="E16" i="1"/>
  <c r="D16" i="1"/>
  <c r="D24" i="1" s="1"/>
  <c r="C16" i="1"/>
  <c r="C25" i="1" s="1"/>
  <c r="B16" i="1"/>
  <c r="B25" i="1" s="1"/>
  <c r="H22" i="6" l="1"/>
  <c r="D20" i="6"/>
  <c r="I21" i="6"/>
  <c r="D22" i="6"/>
  <c r="E24" i="6"/>
  <c r="D18" i="6"/>
  <c r="H20" i="6"/>
  <c r="E21" i="6"/>
  <c r="E22" i="6"/>
  <c r="K22" i="6" s="1"/>
  <c r="I23" i="6"/>
  <c r="K21" i="6"/>
  <c r="G24" i="6"/>
  <c r="G18" i="6"/>
  <c r="E20" i="6"/>
  <c r="K20" i="6" s="1"/>
  <c r="H24" i="6"/>
  <c r="E23" i="6"/>
  <c r="K23" i="6" s="1"/>
  <c r="D24" i="6"/>
  <c r="H19" i="6"/>
  <c r="D19" i="6"/>
  <c r="B25" i="6"/>
  <c r="G19" i="6"/>
  <c r="J19" i="6"/>
  <c r="K18" i="6"/>
  <c r="I24" i="6"/>
  <c r="E19" i="6"/>
  <c r="J20" i="6"/>
  <c r="K24" i="6"/>
  <c r="C25" i="6"/>
  <c r="I29" i="6" s="1"/>
  <c r="I18" i="6"/>
  <c r="I19" i="6"/>
  <c r="I22" i="6"/>
  <c r="C26" i="6"/>
  <c r="M24" i="6" s="1"/>
  <c r="B26" i="6"/>
  <c r="F19" i="6"/>
  <c r="I20" i="6"/>
  <c r="J22" i="6"/>
  <c r="F21" i="6"/>
  <c r="J21" i="6"/>
  <c r="F23" i="6"/>
  <c r="J23" i="6"/>
  <c r="G21" i="6"/>
  <c r="G23" i="6"/>
  <c r="F18" i="6"/>
  <c r="J18" i="6"/>
  <c r="F20" i="6"/>
  <c r="D21" i="6"/>
  <c r="F22" i="6"/>
  <c r="D23" i="6"/>
  <c r="F24" i="6"/>
  <c r="G45" i="5"/>
  <c r="G20" i="5"/>
  <c r="D22" i="5"/>
  <c r="H21" i="5"/>
  <c r="E19" i="5"/>
  <c r="E21" i="5"/>
  <c r="G18" i="5"/>
  <c r="H23" i="5"/>
  <c r="H18" i="5"/>
  <c r="C26" i="5"/>
  <c r="J23" i="5" s="1"/>
  <c r="D18" i="5"/>
  <c r="E23" i="5"/>
  <c r="E18" i="5"/>
  <c r="P34" i="5"/>
  <c r="G22" i="5"/>
  <c r="H22" i="5"/>
  <c r="F20" i="5"/>
  <c r="G21" i="5"/>
  <c r="F24" i="5"/>
  <c r="F23" i="5"/>
  <c r="G24" i="5"/>
  <c r="F18" i="5"/>
  <c r="G19" i="5"/>
  <c r="D20" i="5"/>
  <c r="H20" i="5"/>
  <c r="F22" i="5"/>
  <c r="G23" i="5"/>
  <c r="D24" i="5"/>
  <c r="H24" i="5"/>
  <c r="B26" i="5"/>
  <c r="D19" i="5"/>
  <c r="H19" i="5"/>
  <c r="E20" i="5"/>
  <c r="D23" i="5"/>
  <c r="G18" i="3"/>
  <c r="H22" i="3"/>
  <c r="G25" i="3"/>
  <c r="H25" i="3"/>
  <c r="G24" i="3"/>
  <c r="G20" i="3"/>
  <c r="H24" i="3"/>
  <c r="H20" i="3"/>
  <c r="H26" i="3" s="1"/>
  <c r="F33" i="3" s="1"/>
  <c r="G23" i="3"/>
  <c r="G19" i="3"/>
  <c r="D20" i="3"/>
  <c r="D19" i="3"/>
  <c r="E19" i="3"/>
  <c r="K19" i="3" s="1"/>
  <c r="E23" i="3"/>
  <c r="K23" i="3" s="1"/>
  <c r="J21" i="3"/>
  <c r="I24" i="3"/>
  <c r="J24" i="3"/>
  <c r="B26" i="3"/>
  <c r="I20" i="3"/>
  <c r="J20" i="3"/>
  <c r="E21" i="3"/>
  <c r="K21" i="3" s="1"/>
  <c r="J25" i="3"/>
  <c r="F18" i="3"/>
  <c r="I19" i="3"/>
  <c r="I23" i="3"/>
  <c r="I18" i="3"/>
  <c r="J19" i="3"/>
  <c r="I22" i="3"/>
  <c r="D18" i="3"/>
  <c r="J18" i="3"/>
  <c r="F20" i="3"/>
  <c r="I21" i="3"/>
  <c r="D22" i="3"/>
  <c r="J22" i="3"/>
  <c r="F24" i="3"/>
  <c r="I25" i="3"/>
  <c r="F22" i="3"/>
  <c r="C26" i="3"/>
  <c r="I30" i="3" s="1"/>
  <c r="B27" i="3"/>
  <c r="F21" i="3"/>
  <c r="J23" i="3"/>
  <c r="F25" i="3"/>
  <c r="C27" i="3"/>
  <c r="M23" i="3" s="1"/>
  <c r="E18" i="3"/>
  <c r="K18" i="3" s="1"/>
  <c r="D21" i="3"/>
  <c r="D25" i="3"/>
  <c r="H20" i="2"/>
  <c r="E19" i="2"/>
  <c r="G20" i="2"/>
  <c r="B26" i="2"/>
  <c r="D30" i="2" s="1"/>
  <c r="G21" i="2"/>
  <c r="D19" i="2"/>
  <c r="D20" i="2"/>
  <c r="E21" i="2"/>
  <c r="G25" i="2"/>
  <c r="F18" i="2"/>
  <c r="G19" i="2"/>
  <c r="F22" i="2"/>
  <c r="G23" i="2"/>
  <c r="C26" i="2"/>
  <c r="B27" i="2"/>
  <c r="G18" i="2"/>
  <c r="H19" i="2"/>
  <c r="E20" i="2"/>
  <c r="F21" i="2"/>
  <c r="G22" i="2"/>
  <c r="H23" i="2"/>
  <c r="E24" i="2"/>
  <c r="F25" i="2"/>
  <c r="C27" i="2"/>
  <c r="J21" i="2" s="1"/>
  <c r="D18" i="2"/>
  <c r="H18" i="2"/>
  <c r="F20" i="2"/>
  <c r="D22" i="2"/>
  <c r="H22" i="2"/>
  <c r="F24" i="2"/>
  <c r="E18" i="2"/>
  <c r="D21" i="2"/>
  <c r="D25" i="2"/>
  <c r="E24" i="1"/>
  <c r="G20" i="1"/>
  <c r="G19" i="1"/>
  <c r="G23" i="1"/>
  <c r="G18" i="1"/>
  <c r="G22" i="1"/>
  <c r="B24" i="1"/>
  <c r="C24" i="1"/>
  <c r="K17" i="1" s="1"/>
  <c r="G16" i="1"/>
  <c r="H25" i="6" l="1"/>
  <c r="F32" i="6" s="1"/>
  <c r="M20" i="6"/>
  <c r="G25" i="6"/>
  <c r="E32" i="6" s="1"/>
  <c r="M22" i="6"/>
  <c r="D25" i="6"/>
  <c r="E29" i="6" s="1"/>
  <c r="M23" i="6"/>
  <c r="M21" i="6"/>
  <c r="M19" i="6"/>
  <c r="J25" i="6"/>
  <c r="I31" i="6" s="1"/>
  <c r="I25" i="6"/>
  <c r="I30" i="6" s="1"/>
  <c r="C30" i="6"/>
  <c r="D29" i="6"/>
  <c r="F25" i="6"/>
  <c r="M18" i="6"/>
  <c r="K19" i="6"/>
  <c r="K25" i="6" s="1"/>
  <c r="I32" i="6" s="1"/>
  <c r="E25" i="6"/>
  <c r="J19" i="5"/>
  <c r="J18" i="5"/>
  <c r="J22" i="5"/>
  <c r="J21" i="5"/>
  <c r="J20" i="5"/>
  <c r="D25" i="5"/>
  <c r="G25" i="5"/>
  <c r="E25" i="5"/>
  <c r="D31" i="5" s="1"/>
  <c r="H25" i="5"/>
  <c r="P36" i="5" s="1"/>
  <c r="J24" i="5"/>
  <c r="D30" i="5"/>
  <c r="C31" i="5"/>
  <c r="E29" i="5"/>
  <c r="F25" i="5"/>
  <c r="E31" i="5" s="1"/>
  <c r="C30" i="5"/>
  <c r="D29" i="5"/>
  <c r="G26" i="3"/>
  <c r="K26" i="3"/>
  <c r="I33" i="3" s="1"/>
  <c r="M19" i="3"/>
  <c r="E26" i="3"/>
  <c r="D30" i="3"/>
  <c r="C31" i="3"/>
  <c r="I26" i="3"/>
  <c r="I31" i="3" s="1"/>
  <c r="M25" i="3"/>
  <c r="M21" i="3"/>
  <c r="M18" i="3"/>
  <c r="M24" i="3"/>
  <c r="M20" i="3"/>
  <c r="M22" i="3"/>
  <c r="D26" i="3"/>
  <c r="F26" i="3"/>
  <c r="J26" i="3"/>
  <c r="I32" i="3" s="1"/>
  <c r="E26" i="2"/>
  <c r="J25" i="2"/>
  <c r="C31" i="2"/>
  <c r="H26" i="2"/>
  <c r="D26" i="2"/>
  <c r="E31" i="2"/>
  <c r="D32" i="2"/>
  <c r="G26" i="2"/>
  <c r="C35" i="2"/>
  <c r="P35" i="2"/>
  <c r="F26" i="2"/>
  <c r="E32" i="2" s="1"/>
  <c r="J24" i="2"/>
  <c r="J20" i="2"/>
  <c r="J18" i="2"/>
  <c r="J22" i="2"/>
  <c r="J23" i="2"/>
  <c r="J19" i="2"/>
  <c r="G24" i="1"/>
  <c r="K20" i="1" s="1"/>
  <c r="K18" i="1"/>
  <c r="K16" i="1" s="1"/>
  <c r="M25" i="6" l="1"/>
  <c r="Q24" i="6" s="1"/>
  <c r="D30" i="6"/>
  <c r="C31" i="6"/>
  <c r="F31" i="6"/>
  <c r="D32" i="6"/>
  <c r="E31" i="6"/>
  <c r="F30" i="6"/>
  <c r="E30" i="6"/>
  <c r="F29" i="6"/>
  <c r="C35" i="6" s="1" a="1"/>
  <c r="C35" i="6" s="1"/>
  <c r="C41" i="6" s="1" a="1"/>
  <c r="C32" i="6"/>
  <c r="D31" i="6"/>
  <c r="J25" i="5"/>
  <c r="N23" i="5" s="1"/>
  <c r="P35" i="5"/>
  <c r="K42" i="5" s="1" a="1"/>
  <c r="K42" i="5" s="1"/>
  <c r="G35" i="5"/>
  <c r="E30" i="5"/>
  <c r="G30" i="5" s="1"/>
  <c r="N20" i="5" s="1"/>
  <c r="F32" i="3"/>
  <c r="E33" i="3"/>
  <c r="E32" i="3"/>
  <c r="D33" i="3"/>
  <c r="F31" i="3"/>
  <c r="M26" i="3"/>
  <c r="Q24" i="3" s="1"/>
  <c r="C32" i="3"/>
  <c r="D31" i="3"/>
  <c r="E30" i="3"/>
  <c r="C36" i="3" s="1" a="1"/>
  <c r="C36" i="3" s="1"/>
  <c r="C42" i="3" s="1" a="1"/>
  <c r="C42" i="3" s="1"/>
  <c r="F30" i="3"/>
  <c r="D32" i="3"/>
  <c r="C33" i="3"/>
  <c r="E31" i="3"/>
  <c r="P36" i="2"/>
  <c r="C36" i="2"/>
  <c r="E30" i="2"/>
  <c r="D31" i="2"/>
  <c r="C32" i="2"/>
  <c r="J26" i="2"/>
  <c r="N23" i="2" s="1"/>
  <c r="P37" i="2"/>
  <c r="K43" i="2" s="1" a="1"/>
  <c r="K43" i="2" s="1"/>
  <c r="C37" i="2"/>
  <c r="F19" i="1"/>
  <c r="F18" i="1"/>
  <c r="F21" i="1"/>
  <c r="F16" i="1"/>
  <c r="F22" i="1"/>
  <c r="F23" i="1"/>
  <c r="F20" i="1"/>
  <c r="F17" i="1"/>
  <c r="Q22" i="6" l="1"/>
  <c r="Q20" i="6"/>
  <c r="Q21" i="6"/>
  <c r="C41" i="6"/>
  <c r="N21" i="5"/>
  <c r="N19" i="5"/>
  <c r="I18" i="5" s="1"/>
  <c r="Q19" i="3"/>
  <c r="L20" i="3"/>
  <c r="L24" i="3"/>
  <c r="L25" i="3"/>
  <c r="L18" i="3"/>
  <c r="L21" i="3"/>
  <c r="L19" i="3"/>
  <c r="L22" i="3"/>
  <c r="L23" i="3"/>
  <c r="G36" i="2"/>
  <c r="G31" i="2"/>
  <c r="F24" i="1"/>
  <c r="K19" i="1" s="1"/>
  <c r="K21" i="1" s="1"/>
  <c r="K22" i="1" s="1"/>
  <c r="Q19" i="6" l="1"/>
  <c r="L23" i="6"/>
  <c r="L20" i="6"/>
  <c r="L18" i="6"/>
  <c r="L24" i="6"/>
  <c r="L22" i="6"/>
  <c r="L21" i="6"/>
  <c r="L19" i="6"/>
  <c r="I22" i="5"/>
  <c r="I23" i="5"/>
  <c r="I19" i="5"/>
  <c r="I20" i="5"/>
  <c r="I24" i="5"/>
  <c r="I21" i="5"/>
  <c r="N21" i="2"/>
  <c r="N20" i="2"/>
  <c r="N19" i="2"/>
  <c r="L25" i="6" l="1"/>
  <c r="Q23" i="6" s="1"/>
  <c r="Q25" i="6" s="1"/>
  <c r="Q26" i="6" s="1"/>
  <c r="I25" i="5"/>
  <c r="N22" i="5" s="1"/>
  <c r="N24" i="5" s="1"/>
  <c r="N25" i="5" s="1"/>
  <c r="I20" i="2"/>
  <c r="N18" i="2"/>
  <c r="I25" i="2"/>
  <c r="I21" i="2"/>
  <c r="I22" i="2"/>
  <c r="I19" i="2"/>
  <c r="I24" i="2"/>
  <c r="I18" i="2"/>
  <c r="I26" i="2" s="1"/>
  <c r="N22" i="2" s="1"/>
  <c r="N24" i="2" s="1"/>
  <c r="N25" i="2" s="1"/>
  <c r="I23" i="2"/>
  <c r="L26" i="3" l="1"/>
  <c r="Q23" i="3" s="1"/>
  <c r="Q25" i="3" s="1"/>
  <c r="Q26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<sst xmlns="http://schemas.openxmlformats.org/spreadsheetml/2006/main" count="205" uniqueCount="61">
  <si>
    <t>REGRESION CUADRATICA</t>
  </si>
  <si>
    <t>DATOS:</t>
  </si>
  <si>
    <t>X</t>
  </si>
  <si>
    <t>Y</t>
  </si>
  <si>
    <t>TABLA DE  CÁLCULO</t>
  </si>
  <si>
    <t>S_r</t>
  </si>
  <si>
    <t>S_t</t>
  </si>
  <si>
    <t>REGRESIÓN LINEAL</t>
  </si>
  <si>
    <t>i</t>
  </si>
  <si>
    <t>x_i</t>
  </si>
  <si>
    <t>y_i</t>
  </si>
  <si>
    <t>x_i^2</t>
  </si>
  <si>
    <t>x_i*y_i</t>
  </si>
  <si>
    <t>(y_i-a_0-a_1*x_i)^2</t>
  </si>
  <si>
    <t>(y_i-y_prom)^2</t>
  </si>
  <si>
    <t>y =</t>
  </si>
  <si>
    <t>a_0 + a_1 * x</t>
  </si>
  <si>
    <t>a_0 =</t>
  </si>
  <si>
    <t>a_1 =</t>
  </si>
  <si>
    <t>S_r=</t>
  </si>
  <si>
    <t>S_t=</t>
  </si>
  <si>
    <t>r^2=</t>
  </si>
  <si>
    <t>r=</t>
  </si>
  <si>
    <t>Σ</t>
  </si>
  <si>
    <t xml:space="preserve">promedio= </t>
  </si>
  <si>
    <t>n=</t>
  </si>
  <si>
    <t>REGRESIÓN CUADRATICA</t>
  </si>
  <si>
    <t>x_i^3</t>
  </si>
  <si>
    <t>x_i^4</t>
  </si>
  <si>
    <t>x_i^2*y_i</t>
  </si>
  <si>
    <t>a_0 + a_1 * x+a_2*x^2</t>
  </si>
  <si>
    <t>a_2 =</t>
  </si>
  <si>
    <t>A=</t>
  </si>
  <si>
    <t>det(A)=</t>
  </si>
  <si>
    <t>OTRA FORMA</t>
  </si>
  <si>
    <t>A_a0=</t>
  </si>
  <si>
    <t>det(A_a0)=</t>
  </si>
  <si>
    <t>B=</t>
  </si>
  <si>
    <t>A^(-1)=</t>
  </si>
  <si>
    <t>A_a1=</t>
  </si>
  <si>
    <t>det(A_a1)=</t>
  </si>
  <si>
    <t>A_i=</t>
  </si>
  <si>
    <t>A_a2=</t>
  </si>
  <si>
    <t>det(A_a2)=</t>
  </si>
  <si>
    <t>3.0323-0.1005x0.0159x^2</t>
  </si>
  <si>
    <t>REGRESIÓN CÚBICA</t>
  </si>
  <si>
    <t>x_i^3*y_i</t>
  </si>
  <si>
    <t>x_i^5</t>
  </si>
  <si>
    <t>x_i^6</t>
  </si>
  <si>
    <t>a_3 =</t>
  </si>
  <si>
    <t>FUNCIONES CALCULADAS</t>
  </si>
  <si>
    <t>y_1 cal</t>
  </si>
  <si>
    <t>y_2 cal</t>
  </si>
  <si>
    <t xml:space="preserve">y_3 cal </t>
  </si>
  <si>
    <t>2.2917+0.1367x</t>
  </si>
  <si>
    <t>-11.4887+7.1438x+0.0467x^2+1.2997x^3</t>
  </si>
  <si>
    <t>r</t>
  </si>
  <si>
    <t>r^2</t>
  </si>
  <si>
    <t>x=</t>
  </si>
  <si>
    <t>y=</t>
  </si>
  <si>
    <t>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</si>
</sst>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/>
    <xf numFmtId="164" fontId="0" fillId="0" borderId="6" xfId="0" applyNumberFormat="1" applyBorder="1"/>
    <xf numFmtId="0" fontId="5" fillId="0" borderId="7" xfId="0" applyFont="1" applyBorder="1"/>
    <xf numFmtId="164" fontId="0" fillId="0" borderId="7" xfId="0" applyNumberFormat="1" applyBorder="1"/>
    <xf numFmtId="0" fontId="4" fillId="0" borderId="0" xfId="0" applyFont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0" fontId="5" fillId="0" borderId="0" xfId="0" applyFont="1"/>
    <xf numFmtId="164" fontId="2" fillId="0" borderId="0" xfId="0" applyNumberFormat="1" applyFont="1"/>
    <xf numFmtId="0" fontId="0" fillId="0" borderId="12" xfId="0" applyBorder="1"/>
    <xf numFmtId="164" fontId="0" fillId="0" borderId="17" xfId="0" applyNumberFormat="1" applyBorder="1"/>
    <xf numFmtId="0" fontId="0" fillId="0" borderId="18" xfId="0" applyBorder="1"/>
    <xf numFmtId="164" fontId="0" fillId="0" borderId="19" xfId="0" applyNumberFormat="1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18" xfId="0" applyNumberFormat="1" applyBorder="1"/>
    <xf numFmtId="0" fontId="3" fillId="2" borderId="23" xfId="0" applyFont="1" applyFill="1" applyBorder="1"/>
    <xf numFmtId="0" fontId="3" fillId="2" borderId="7" xfId="0" applyFont="1" applyFill="1" applyBorder="1"/>
    <xf numFmtId="0" fontId="3" fillId="2" borderId="21" xfId="0" applyFont="1" applyFill="1" applyBorder="1"/>
    <xf numFmtId="0" fontId="3" fillId="2" borderId="25" xfId="0" applyFont="1" applyFill="1" applyBorder="1"/>
    <xf numFmtId="0" fontId="3" fillId="2" borderId="10" xfId="0" applyFont="1" applyFill="1" applyBorder="1"/>
    <xf numFmtId="0" fontId="0" fillId="3" borderId="26" xfId="0" applyFill="1" applyBorder="1"/>
    <xf numFmtId="0" fontId="0" fillId="3" borderId="5" xfId="0" applyFill="1" applyBorder="1"/>
    <xf numFmtId="0" fontId="0" fillId="3" borderId="24" xfId="0" applyFill="1" applyBorder="1"/>
    <xf numFmtId="0" fontId="0" fillId="3" borderId="6" xfId="0" applyFill="1" applyBorder="1"/>
    <xf numFmtId="164" fontId="0" fillId="3" borderId="21" xfId="0" applyNumberFormat="1" applyFill="1" applyBorder="1"/>
    <xf numFmtId="164" fontId="0" fillId="3" borderId="13" xfId="0" applyNumberFormat="1" applyFill="1" applyBorder="1"/>
    <xf numFmtId="0" fontId="0" fillId="3" borderId="20" xfId="0" applyFill="1" applyBorder="1"/>
    <xf numFmtId="0" fontId="0" fillId="3" borderId="14" xfId="0" applyFill="1" applyBorder="1"/>
    <xf numFmtId="0" fontId="0" fillId="3" borderId="22" xfId="0" applyFill="1" applyBorder="1"/>
    <xf numFmtId="164" fontId="0" fillId="3" borderId="15" xfId="0" applyNumberFormat="1" applyFill="1" applyBorder="1"/>
    <xf numFmtId="164" fontId="0" fillId="3" borderId="16" xfId="0" applyNumberFormat="1" applyFill="1" applyBorder="1"/>
    <xf numFmtId="165" fontId="0" fillId="0" borderId="10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0" xfId="0" applyNumberFormat="1"/>
    <xf numFmtId="165" fontId="0" fillId="0" borderId="7" xfId="0" applyNumberFormat="1" applyBorder="1"/>
    <xf numFmtId="165" fontId="0" fillId="0" borderId="12" xfId="0" applyNumberFormat="1" applyBorder="1"/>
    <xf numFmtId="0" fontId="0" fillId="0" borderId="28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7" xfId="0" applyBorder="1"/>
    <xf numFmtId="0" fontId="0" fillId="0" borderId="35" xfId="0" applyBorder="1"/>
    <xf numFmtId="0" fontId="0" fillId="0" borderId="36" xfId="0" applyBorder="1"/>
    <xf numFmtId="1" fontId="0" fillId="0" borderId="29" xfId="0" applyNumberFormat="1" applyBorder="1"/>
    <xf numFmtId="165" fontId="0" fillId="0" borderId="31" xfId="0" applyNumberFormat="1" applyBorder="1"/>
    <xf numFmtId="165" fontId="0" fillId="0" borderId="33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1" xfId="0" applyNumberFormat="1" applyBorder="1"/>
    <xf numFmtId="165" fontId="0" fillId="0" borderId="13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165" fontId="0" fillId="0" borderId="18" xfId="0" applyNumberFormat="1" applyBorder="1"/>
    <xf numFmtId="165" fontId="0" fillId="0" borderId="1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GRÁFICA</a:t>
            </a:r>
            <a:r>
              <a:rPr lang="es-BO" baseline="0"/>
              <a:t> DE DISPERSIÓN</a:t>
            </a:r>
            <a:endParaRPr lang="es-B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11372876340034192"/>
          <c:w val="0.82733865278526308"/>
          <c:h val="0.57952730659552543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rec_lineal</c:nam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21330271216097987"/>
                  <c:y val="0.7070208164345194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xVal>
            <c:numRef>
              <c:f>'[1]REGRESION DE GRADO n'!$B$32:$B$39</c:f>
              <c:numCache>
                <c:formatCode>0.0000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'[1]REGRESION DE GRADO n'!$C$32:$C$39</c:f>
              <c:numCache>
                <c:formatCode>0.0000</c:formatCode>
                <c:ptCount val="8"/>
                <c:pt idx="0">
                  <c:v>1.6</c:v>
                </c:pt>
                <c:pt idx="1">
                  <c:v>3.6</c:v>
                </c:pt>
                <c:pt idx="2">
                  <c:v>4.4000000000000004</c:v>
                </c:pt>
                <c:pt idx="3">
                  <c:v>3.4</c:v>
                </c:pt>
                <c:pt idx="4">
                  <c:v>2.2000000000000002</c:v>
                </c:pt>
                <c:pt idx="5">
                  <c:v>2.8</c:v>
                </c:pt>
                <c:pt idx="6">
                  <c:v>3.8</c:v>
                </c:pt>
                <c:pt idx="7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0E-4ACA-877F-B967DC703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020367"/>
        <c:axId val="1836027567"/>
      </c:scatterChart>
      <c:valAx>
        <c:axId val="1836020367"/>
        <c:scaling>
          <c:orientation val="minMax"/>
          <c:max val="1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7567"/>
        <c:crosses val="autoZero"/>
        <c:crossBetween val="midCat"/>
      </c:valAx>
      <c:valAx>
        <c:axId val="18360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512157182355546"/>
          <c:y val="0.78593780539478386"/>
          <c:w val="0.18867821522309711"/>
          <c:h val="0.18672321724955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GRÁFICA</a:t>
            </a:r>
            <a:r>
              <a:rPr lang="es-BO" baseline="0"/>
              <a:t> DE DISPERSIÓN</a:t>
            </a:r>
            <a:endParaRPr lang="es-B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11372876340034192"/>
          <c:w val="0.82733865278526308"/>
          <c:h val="0.57952730659552543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fun_cuadrática</c:nam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ly"/>
            <c:order val="2"/>
            <c:forward val="2"/>
            <c:backward val="2"/>
            <c:dispRSqr val="1"/>
            <c:dispEq val="1"/>
            <c:trendlineLbl>
              <c:layout>
                <c:manualLayout>
                  <c:x val="-0.14099255725850926"/>
                  <c:y val="0.7167210673060331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xVal>
            <c:numRef>
              <c:f>'[1]REGRESION DE GRADO n'!$B$32:$B$39</c:f>
              <c:numCache>
                <c:formatCode>0.0000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'[1]REGRESION DE GRADO n'!$C$32:$C$39</c:f>
              <c:numCache>
                <c:formatCode>0.0000</c:formatCode>
                <c:ptCount val="8"/>
                <c:pt idx="0">
                  <c:v>1.6</c:v>
                </c:pt>
                <c:pt idx="1">
                  <c:v>3.6</c:v>
                </c:pt>
                <c:pt idx="2">
                  <c:v>4.4000000000000004</c:v>
                </c:pt>
                <c:pt idx="3">
                  <c:v>3.4</c:v>
                </c:pt>
                <c:pt idx="4">
                  <c:v>2.2000000000000002</c:v>
                </c:pt>
                <c:pt idx="5">
                  <c:v>2.8</c:v>
                </c:pt>
                <c:pt idx="6">
                  <c:v>3.8</c:v>
                </c:pt>
                <c:pt idx="7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5C5-461C-95B2-29309F73CA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020367"/>
        <c:axId val="1836027567"/>
      </c:scatterChart>
      <c:valAx>
        <c:axId val="1836020367"/>
        <c:scaling>
          <c:orientation val="minMax"/>
          <c:max val="1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7567"/>
        <c:crosses val="autoZero"/>
        <c:crossBetween val="midCat"/>
      </c:valAx>
      <c:valAx>
        <c:axId val="18360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512157182355546"/>
          <c:y val="0.78593780539478386"/>
          <c:w val="0.21335651668350103"/>
          <c:h val="0.18672321724955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GRÁFICA</a:t>
            </a:r>
            <a:r>
              <a:rPr lang="es-BO" baseline="0"/>
              <a:t> DE DISPERSIÓN</a:t>
            </a:r>
            <a:endParaRPr lang="es-B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11372876340034192"/>
          <c:w val="0.82733865278526308"/>
          <c:h val="0.57952730659552543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función cúbica</c:nam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poly"/>
            <c:order val="3"/>
            <c:forward val="2"/>
            <c:backward val="2"/>
            <c:dispRSqr val="1"/>
            <c:dispEq val="1"/>
            <c:trendlineLbl>
              <c:layout>
                <c:manualLayout>
                  <c:x val="-5.5025609077882766E-2"/>
                  <c:y val="0.72133467745597546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xVal>
            <c:numRef>
              <c:f>'[1]REGRESION DE GRADO n'!$B$32:$B$39</c:f>
              <c:numCache>
                <c:formatCode>0.0000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'[1]REGRESION DE GRADO n'!$C$32:$C$39</c:f>
              <c:numCache>
                <c:formatCode>0.0000</c:formatCode>
                <c:ptCount val="8"/>
                <c:pt idx="0">
                  <c:v>1.6</c:v>
                </c:pt>
                <c:pt idx="1">
                  <c:v>3.6</c:v>
                </c:pt>
                <c:pt idx="2">
                  <c:v>4.4000000000000004</c:v>
                </c:pt>
                <c:pt idx="3">
                  <c:v>3.4</c:v>
                </c:pt>
                <c:pt idx="4">
                  <c:v>2.2000000000000002</c:v>
                </c:pt>
                <c:pt idx="5">
                  <c:v>2.8</c:v>
                </c:pt>
                <c:pt idx="6">
                  <c:v>3.8</c:v>
                </c:pt>
                <c:pt idx="7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C0-4330-9FCF-FAC836BB51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020367"/>
        <c:axId val="1836027567"/>
      </c:scatterChart>
      <c:valAx>
        <c:axId val="1836020367"/>
        <c:scaling>
          <c:orientation val="minMax"/>
          <c:max val="1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7567"/>
        <c:crosses val="autoZero"/>
        <c:crossBetween val="midCat"/>
      </c:valAx>
      <c:valAx>
        <c:axId val="18360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512157182355546"/>
          <c:y val="0.78593780539478386"/>
          <c:w val="0.21335651668350103"/>
          <c:h val="0.18672321724955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GRÁFICA</a:t>
            </a:r>
            <a:r>
              <a:rPr lang="es-BO" baseline="0"/>
              <a:t> DE DISPERSIÓN</a:t>
            </a:r>
            <a:endParaRPr lang="es-B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11372876340034192"/>
          <c:w val="0.82733865278526308"/>
          <c:h val="0.5795273065955254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rec_lineal</c:name>
            <c:spPr>
              <a:ln w="19050" cap="rnd">
                <a:solidFill>
                  <a:srgbClr val="FF0000"/>
                </a:solidFill>
                <a:prstDash val="solid"/>
              </a:ln>
              <a:effectLst/>
            </c:spPr>
            <c:trendlineType val="linear"/>
            <c:forward val="2"/>
            <c:backward val="2"/>
            <c:dispRSqr val="1"/>
            <c:dispEq val="1"/>
            <c:trendlineLbl>
              <c:layout>
                <c:manualLayout>
                  <c:x val="-0.21996937882764656"/>
                  <c:y val="0.425079247068365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trendline>
            <c:name>fun_cuadrática</c:nam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ly"/>
            <c:order val="2"/>
            <c:forward val="2"/>
            <c:backward val="2"/>
            <c:dispRSqr val="1"/>
            <c:dispEq val="1"/>
            <c:trendlineLbl>
              <c:layout>
                <c:manualLayout>
                  <c:x val="-0.16033613298337707"/>
                  <c:y val="0.521953071316729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trendline>
            <c:name>fun_cúbica</c:nam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poly"/>
            <c:order val="3"/>
            <c:forward val="2"/>
            <c:backward val="2"/>
            <c:dispRSqr val="1"/>
            <c:dispEq val="1"/>
            <c:trendlineLbl>
              <c:layout>
                <c:manualLayout>
                  <c:x val="-8.5147331583552061E-2"/>
                  <c:y val="0.79042006015342503"/>
                </c:manualLayout>
              </c:layout>
              <c:numFmt formatCode="#,##0.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xVal>
            <c:numRef>
              <c:f>'[1]REGRESION DE GRADO n'!$B$32:$B$39</c:f>
              <c:numCache>
                <c:formatCode>0.0000</c:formatCode>
                <c:ptCount val="8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11</c:v>
                </c:pt>
                <c:pt idx="7">
                  <c:v>12</c:v>
                </c:pt>
              </c:numCache>
            </c:numRef>
          </c:xVal>
          <c:yVal>
            <c:numRef>
              <c:f>'[1]REGRESION DE GRADO n'!$C$32:$C$39</c:f>
              <c:numCache>
                <c:formatCode>0.0000</c:formatCode>
                <c:ptCount val="8"/>
                <c:pt idx="0">
                  <c:v>1.6</c:v>
                </c:pt>
                <c:pt idx="1">
                  <c:v>3.6</c:v>
                </c:pt>
                <c:pt idx="2">
                  <c:v>4.4000000000000004</c:v>
                </c:pt>
                <c:pt idx="3">
                  <c:v>3.4</c:v>
                </c:pt>
                <c:pt idx="4">
                  <c:v>2.2000000000000002</c:v>
                </c:pt>
                <c:pt idx="5">
                  <c:v>2.8</c:v>
                </c:pt>
                <c:pt idx="6">
                  <c:v>3.8</c:v>
                </c:pt>
                <c:pt idx="7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FE-49B4-9B79-1216F1D73A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020367"/>
        <c:axId val="1836027567"/>
      </c:scatterChart>
      <c:valAx>
        <c:axId val="1836020367"/>
        <c:scaling>
          <c:orientation val="minMax"/>
          <c:max val="13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7567"/>
        <c:crosses val="autoZero"/>
        <c:crossBetween val="midCat"/>
      </c:valAx>
      <c:valAx>
        <c:axId val="1836027567"/>
        <c:scaling>
          <c:orientation val="minMax"/>
          <c:max val="9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0367"/>
        <c:crosses val="autoZero"/>
        <c:crossBetween val="midCat"/>
        <c:majorUnit val="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512157182355546"/>
          <c:y val="0.78593780539478386"/>
          <c:w val="0.18867821522309711"/>
          <c:h val="0.18672321724955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GRÁFICA</a:t>
            </a:r>
            <a:r>
              <a:rPr lang="es-BO" baseline="0"/>
              <a:t> DE DISPERSIÓN</a:t>
            </a:r>
            <a:endParaRPr lang="es-B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11372876340034192"/>
          <c:w val="0.82733865278526308"/>
          <c:h val="0.57952730659552543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fun_cuadrática</c:name>
            <c:spPr>
              <a:ln w="19050" cap="rnd">
                <a:solidFill>
                  <a:schemeClr val="accent2">
                    <a:lumMod val="75000"/>
                  </a:schemeClr>
                </a:solidFill>
                <a:prstDash val="solid"/>
              </a:ln>
              <a:effectLst/>
            </c:spPr>
            <c:trendlineType val="poly"/>
            <c:order val="2"/>
            <c:forward val="2"/>
            <c:backward val="2"/>
            <c:dispRSqr val="1"/>
            <c:dispEq val="1"/>
            <c:trendlineLbl>
              <c:layout>
                <c:manualLayout>
                  <c:x val="-0.14001144917572542"/>
                  <c:y val="0.64503649372595551"/>
                </c:manualLayout>
              </c:layout>
              <c:numFmt formatCode="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xVal>
            <c:numRef>
              <c:f>'ej3 2'!$B$5:$B$11</c:f>
              <c:numCache>
                <c:formatCode>General</c:formatCode>
                <c:ptCount val="7"/>
                <c:pt idx="0">
                  <c:v>0.75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</c:numCache>
            </c:numRef>
          </c:xVal>
          <c:yVal>
            <c:numRef>
              <c:f>'ej3 2'!$C$5:$C$11</c:f>
              <c:numCache>
                <c:formatCode>General</c:formatCode>
                <c:ptCount val="7"/>
                <c:pt idx="0">
                  <c:v>1.2</c:v>
                </c:pt>
                <c:pt idx="1">
                  <c:v>1.95</c:v>
                </c:pt>
                <c:pt idx="2">
                  <c:v>2</c:v>
                </c:pt>
                <c:pt idx="3">
                  <c:v>2.4</c:v>
                </c:pt>
                <c:pt idx="4">
                  <c:v>2.4</c:v>
                </c:pt>
                <c:pt idx="5">
                  <c:v>2.7</c:v>
                </c:pt>
                <c:pt idx="6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AF-4F42-987A-224E442077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020367"/>
        <c:axId val="1836027567"/>
      </c:scatterChart>
      <c:valAx>
        <c:axId val="1836020367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7567"/>
        <c:crosses val="autoZero"/>
        <c:crossBetween val="midCat"/>
      </c:valAx>
      <c:valAx>
        <c:axId val="1836027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512157182355546"/>
          <c:y val="0.78593780539478386"/>
          <c:w val="0.21335651668350103"/>
          <c:h val="0.18672321724955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sng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BO"/>
              <a:t>GRÁFICA DE DISPERSIÓN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>
        <c:manualLayout>
          <c:layoutTarget val="inner"/>
          <c:xMode val="edge"/>
          <c:yMode val="edge"/>
          <c:x val="0.11088648293963255"/>
          <c:y val="0.11372876340034192"/>
          <c:w val="0.82733865278526308"/>
          <c:h val="0.57952730659552543"/>
        </c:manualLayout>
      </c:layout>
      <c:scatterChart>
        <c:scatterStyle val="lineMarker"/>
        <c:varyColors val="0"/>
        <c:ser>
          <c:idx val="0"/>
          <c:order val="0"/>
          <c:tx>
            <c:v>Datos experimentales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name>función cúbica</c:name>
            <c:spPr>
              <a:ln w="19050" cap="rnd">
                <a:solidFill>
                  <a:srgbClr val="7030A0"/>
                </a:solidFill>
                <a:prstDash val="solid"/>
              </a:ln>
              <a:effectLst/>
            </c:spPr>
            <c:trendlineType val="poly"/>
            <c:order val="3"/>
            <c:forward val="2"/>
            <c:backward val="2"/>
            <c:dispRSqr val="1"/>
            <c:dispEq val="1"/>
            <c:trendlineLbl>
              <c:layout>
                <c:manualLayout>
                  <c:x val="-5.5025609077882766E-2"/>
                  <c:y val="0.72133467745597546"/>
                </c:manualLayout>
              </c:layout>
              <c:numFmt formatCode="0.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sng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BO"/>
                </a:p>
              </c:txPr>
            </c:trendlineLbl>
          </c:trendline>
          <c:xVal>
            <c:numRef>
              <c:f>'ej 3 3 '!$B$5:$B$11</c:f>
              <c:numCache>
                <c:formatCode>General</c:formatCode>
                <c:ptCount val="7"/>
                <c:pt idx="0">
                  <c:v>0.75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</c:numCache>
            </c:numRef>
          </c:xVal>
          <c:yVal>
            <c:numRef>
              <c:f>'ej 3 3 '!$C$5:$C$11</c:f>
              <c:numCache>
                <c:formatCode>General</c:formatCode>
                <c:ptCount val="7"/>
                <c:pt idx="0">
                  <c:v>1.2</c:v>
                </c:pt>
                <c:pt idx="1">
                  <c:v>1.95</c:v>
                </c:pt>
                <c:pt idx="2">
                  <c:v>2</c:v>
                </c:pt>
                <c:pt idx="3">
                  <c:v>2.4</c:v>
                </c:pt>
                <c:pt idx="4">
                  <c:v>2.4</c:v>
                </c:pt>
                <c:pt idx="5">
                  <c:v>2.7</c:v>
                </c:pt>
                <c:pt idx="6">
                  <c:v>2.6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0B-4741-8ADB-0A9485A48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6020367"/>
        <c:axId val="1836027567"/>
      </c:scatterChart>
      <c:valAx>
        <c:axId val="1836020367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7567"/>
        <c:crosses val="autoZero"/>
        <c:crossBetween val="midCat"/>
      </c:valAx>
      <c:valAx>
        <c:axId val="1836027567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8360203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4512157182355546"/>
          <c:y val="0.78593780539478386"/>
          <c:w val="0.21335651668350103"/>
          <c:h val="0.186723217249554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27</xdr:row>
      <xdr:rowOff>171450</xdr:rowOff>
    </xdr:from>
    <xdr:to>
      <xdr:col>9</xdr:col>
      <xdr:colOff>704850</xdr:colOff>
      <xdr:row>45</xdr:row>
      <xdr:rowOff>185739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A2532BB-B636-43AF-918C-C49D84F5CA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416378</xdr:colOff>
      <xdr:row>0</xdr:row>
      <xdr:rowOff>66675</xdr:rowOff>
    </xdr:from>
    <xdr:to>
      <xdr:col>10</xdr:col>
      <xdr:colOff>885825</xdr:colOff>
      <xdr:row>14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5DCC0B4-03B0-4D7B-A7FC-6B9FC47A22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416378</xdr:colOff>
      <xdr:row>0</xdr:row>
      <xdr:rowOff>66675</xdr:rowOff>
    </xdr:from>
    <xdr:to>
      <xdr:col>10</xdr:col>
      <xdr:colOff>885825</xdr:colOff>
      <xdr:row>14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621B598-4D45-48A3-A7FF-5E3D747280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0</xdr:row>
      <xdr:rowOff>123825</xdr:rowOff>
    </xdr:from>
    <xdr:to>
      <xdr:col>7</xdr:col>
      <xdr:colOff>647700</xdr:colOff>
      <xdr:row>23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CC4A8D1-3B11-40C7-B458-FDCE435B0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416378</xdr:colOff>
      <xdr:row>0</xdr:row>
      <xdr:rowOff>66675</xdr:rowOff>
    </xdr:from>
    <xdr:to>
      <xdr:col>10</xdr:col>
      <xdr:colOff>885825</xdr:colOff>
      <xdr:row>14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D766BDE-D219-487A-8121-27A37A32A6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416378</xdr:colOff>
      <xdr:row>0</xdr:row>
      <xdr:rowOff>66675</xdr:rowOff>
    </xdr:from>
    <xdr:to>
      <xdr:col>10</xdr:col>
      <xdr:colOff>885825</xdr:colOff>
      <xdr:row>14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564DEE7-4A02-4E08-99F5-194DAD6980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huasc\Documents\notas%20de%20m&#232;todos%20num&#232;ricos\regresion%20cuadratica.xlsx" TargetMode="External"/><Relationship Id="rId1" Type="http://schemas.openxmlformats.org/officeDocument/2006/relationships/externalLinkPath" Target="regresion%20cuadratic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GRESION DE GRADO n"/>
    </sheetNames>
    <sheetDataSet>
      <sheetData sheetId="0">
        <row r="32">
          <cell r="B32">
            <v>3</v>
          </cell>
          <cell r="C32">
            <v>1.6</v>
          </cell>
        </row>
        <row r="33">
          <cell r="B33">
            <v>4</v>
          </cell>
          <cell r="C33">
            <v>3.6</v>
          </cell>
        </row>
        <row r="34">
          <cell r="B34">
            <v>5</v>
          </cell>
          <cell r="C34">
            <v>4.4000000000000004</v>
          </cell>
        </row>
        <row r="35">
          <cell r="B35">
            <v>7</v>
          </cell>
          <cell r="C35">
            <v>3.4</v>
          </cell>
        </row>
        <row r="36">
          <cell r="B36">
            <v>8</v>
          </cell>
          <cell r="C36">
            <v>2.2000000000000002</v>
          </cell>
        </row>
        <row r="37">
          <cell r="B37">
            <v>9</v>
          </cell>
          <cell r="C37">
            <v>2.8</v>
          </cell>
        </row>
        <row r="38">
          <cell r="B38">
            <v>11</v>
          </cell>
          <cell r="C38">
            <v>3.8</v>
          </cell>
        </row>
        <row r="39">
          <cell r="B39">
            <v>12</v>
          </cell>
          <cell r="C39">
            <v>4.5999999999999996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6739-6B34-4543-B75E-3C0ADA665559}">
  <dimension ref="A2:K26"/>
  <sheetViews>
    <sheetView topLeftCell="A5" workbookViewId="0">
      <selection activeCell="L41" sqref="L41"/>
    </sheetView>
  </sheetViews>
  <sheetFormatPr baseColWidth="10" defaultRowHeight="15" x14ac:dyDescent="0.25"/>
  <cols>
    <col min="11" max="11" width="14.42578125" customWidth="1"/>
  </cols>
  <sheetData>
    <row r="2" spans="1:11" x14ac:dyDescent="0.25">
      <c r="B2" t="s">
        <v>0</v>
      </c>
    </row>
    <row r="3" spans="1:11" ht="15.75" thickBot="1" x14ac:dyDescent="0.3"/>
    <row r="4" spans="1:11" ht="15.75" thickBot="1" x14ac:dyDescent="0.3">
      <c r="A4" t="s">
        <v>1</v>
      </c>
      <c r="B4" s="65" t="s">
        <v>2</v>
      </c>
      <c r="C4" s="64" t="s">
        <v>3</v>
      </c>
    </row>
    <row r="5" spans="1:11" x14ac:dyDescent="0.25">
      <c r="B5" s="66">
        <v>3</v>
      </c>
      <c r="C5" s="61">
        <v>1.6</v>
      </c>
    </row>
    <row r="6" spans="1:11" x14ac:dyDescent="0.25">
      <c r="B6" s="66">
        <v>4</v>
      </c>
      <c r="C6" s="61">
        <v>3.6</v>
      </c>
    </row>
    <row r="7" spans="1:11" x14ac:dyDescent="0.25">
      <c r="B7" s="66">
        <v>5</v>
      </c>
      <c r="C7" s="61">
        <v>4.4000000000000004</v>
      </c>
    </row>
    <row r="8" spans="1:11" x14ac:dyDescent="0.25">
      <c r="B8" s="66">
        <v>7</v>
      </c>
      <c r="C8" s="61">
        <v>3.4</v>
      </c>
    </row>
    <row r="9" spans="1:11" x14ac:dyDescent="0.25">
      <c r="B9" s="66">
        <v>8</v>
      </c>
      <c r="C9" s="61">
        <v>2.2000000000000002</v>
      </c>
    </row>
    <row r="10" spans="1:11" x14ac:dyDescent="0.25">
      <c r="B10" s="66">
        <v>9</v>
      </c>
      <c r="C10" s="61">
        <v>2.8</v>
      </c>
    </row>
    <row r="11" spans="1:11" x14ac:dyDescent="0.25">
      <c r="B11" s="66">
        <v>11</v>
      </c>
      <c r="C11" s="61">
        <v>3.8</v>
      </c>
    </row>
    <row r="12" spans="1:11" ht="15.75" thickBot="1" x14ac:dyDescent="0.3">
      <c r="B12" s="67">
        <v>12</v>
      </c>
      <c r="C12" s="63">
        <v>4.5999999999999996</v>
      </c>
    </row>
    <row r="14" spans="1:11" ht="15.75" thickBot="1" x14ac:dyDescent="0.3">
      <c r="A14" t="s">
        <v>4</v>
      </c>
      <c r="F14" s="1" t="s">
        <v>5</v>
      </c>
      <c r="G14" s="1" t="s">
        <v>6</v>
      </c>
      <c r="J14" s="2" t="s">
        <v>7</v>
      </c>
      <c r="K14" s="3"/>
    </row>
    <row r="15" spans="1:11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12</v>
      </c>
      <c r="F15" s="1" t="s">
        <v>13</v>
      </c>
      <c r="G15" s="1" t="s">
        <v>14</v>
      </c>
      <c r="J15" s="4" t="s">
        <v>15</v>
      </c>
      <c r="K15" s="5" t="s">
        <v>16</v>
      </c>
    </row>
    <row r="16" spans="1:11" x14ac:dyDescent="0.25">
      <c r="A16">
        <v>1</v>
      </c>
      <c r="B16" s="6">
        <f>B5</f>
        <v>3</v>
      </c>
      <c r="C16" s="6">
        <f>C5</f>
        <v>1.6</v>
      </c>
      <c r="D16" s="6">
        <f>B16^2</f>
        <v>9</v>
      </c>
      <c r="E16" s="6">
        <f>B16*C16</f>
        <v>4.8000000000000007</v>
      </c>
      <c r="F16" s="6">
        <f>(C16-$K$17-$K$18*B16)^2</f>
        <v>1.2140982189125726</v>
      </c>
      <c r="G16" s="6">
        <f>(C16-$C$25)^2</f>
        <v>2.8900000000000019</v>
      </c>
      <c r="J16" s="7" t="s">
        <v>15</v>
      </c>
      <c r="K16" s="8" t="str">
        <f>CONCATENATE(ROUND(K17,4),"+",ROUND(K18,4),"x")</f>
        <v>2.2917+0.1367x</v>
      </c>
    </row>
    <row r="17" spans="1:11" x14ac:dyDescent="0.25">
      <c r="A17">
        <f>A16+1</f>
        <v>2</v>
      </c>
      <c r="B17" s="6">
        <f t="shared" ref="B17:C23" si="0">B6</f>
        <v>4</v>
      </c>
      <c r="C17" s="6">
        <f t="shared" si="0"/>
        <v>3.6</v>
      </c>
      <c r="D17" s="6">
        <f t="shared" ref="D17:D23" si="1">B17^2</f>
        <v>16</v>
      </c>
      <c r="E17" s="6">
        <f t="shared" ref="E17:E23" si="2">B17*C17</f>
        <v>14.4</v>
      </c>
      <c r="F17" s="6">
        <f t="shared" ref="F17:F23" si="3">(C17-$K$17-$K$18*B17)^2</f>
        <v>0.57976242624133267</v>
      </c>
      <c r="G17" s="6">
        <f t="shared" ref="G17:G23" si="4">(C17-$C$25)^2</f>
        <v>8.9999999999999622E-2</v>
      </c>
      <c r="J17" s="7" t="s">
        <v>17</v>
      </c>
      <c r="K17" s="9">
        <f>(C24*D24-B24*E24)/(B26*D24-B24^2)</f>
        <v>2.2917089678511053</v>
      </c>
    </row>
    <row r="18" spans="1:11" x14ac:dyDescent="0.25">
      <c r="A18">
        <f t="shared" ref="A18:A23" si="5">A17+1</f>
        <v>3</v>
      </c>
      <c r="B18" s="6">
        <f t="shared" si="0"/>
        <v>5</v>
      </c>
      <c r="C18" s="6">
        <f t="shared" si="0"/>
        <v>4.4000000000000004</v>
      </c>
      <c r="D18" s="6">
        <f t="shared" si="1"/>
        <v>25</v>
      </c>
      <c r="E18" s="6">
        <f t="shared" si="2"/>
        <v>22</v>
      </c>
      <c r="F18" s="6">
        <f t="shared" si="3"/>
        <v>2.0297811790506759</v>
      </c>
      <c r="G18" s="6">
        <f t="shared" si="4"/>
        <v>1.2099999999999993</v>
      </c>
      <c r="J18" s="7" t="s">
        <v>18</v>
      </c>
      <c r="K18" s="9">
        <f>(B26*E24-B24*C24)/(B26*D24-B24^2)</f>
        <v>0.13671742808798562</v>
      </c>
    </row>
    <row r="19" spans="1:11" x14ac:dyDescent="0.25">
      <c r="A19">
        <f t="shared" si="5"/>
        <v>4</v>
      </c>
      <c r="B19" s="6">
        <f t="shared" si="0"/>
        <v>7</v>
      </c>
      <c r="C19" s="6">
        <f t="shared" si="0"/>
        <v>3.4</v>
      </c>
      <c r="D19" s="6">
        <f t="shared" si="1"/>
        <v>49</v>
      </c>
      <c r="E19" s="6">
        <f t="shared" si="2"/>
        <v>23.8</v>
      </c>
      <c r="F19" s="6">
        <f t="shared" si="3"/>
        <v>2.2882321111082564E-2</v>
      </c>
      <c r="G19" s="6">
        <f t="shared" si="4"/>
        <v>9.9999999999998406E-3</v>
      </c>
      <c r="J19" s="7" t="s">
        <v>19</v>
      </c>
      <c r="K19" s="9">
        <f>F24</f>
        <v>6.2191539763113379</v>
      </c>
    </row>
    <row r="20" spans="1:11" x14ac:dyDescent="0.25">
      <c r="A20">
        <f t="shared" si="5"/>
        <v>5</v>
      </c>
      <c r="B20" s="6">
        <f t="shared" si="0"/>
        <v>8</v>
      </c>
      <c r="C20" s="6">
        <f t="shared" si="0"/>
        <v>2.2000000000000002</v>
      </c>
      <c r="D20" s="6">
        <f t="shared" si="1"/>
        <v>64</v>
      </c>
      <c r="E20" s="6">
        <f t="shared" si="2"/>
        <v>17.600000000000001</v>
      </c>
      <c r="F20" s="6">
        <f t="shared" si="3"/>
        <v>1.4052878914112099</v>
      </c>
      <c r="G20" s="6">
        <f t="shared" si="4"/>
        <v>1.2100000000000011</v>
      </c>
      <c r="J20" s="7" t="s">
        <v>20</v>
      </c>
      <c r="K20" s="9">
        <f>G24</f>
        <v>7.5999999999999979</v>
      </c>
    </row>
    <row r="21" spans="1:11" x14ac:dyDescent="0.25">
      <c r="A21">
        <f t="shared" si="5"/>
        <v>6</v>
      </c>
      <c r="B21" s="6">
        <f t="shared" si="0"/>
        <v>9</v>
      </c>
      <c r="C21" s="6">
        <f t="shared" si="0"/>
        <v>2.8</v>
      </c>
      <c r="D21" s="6">
        <f t="shared" si="1"/>
        <v>81</v>
      </c>
      <c r="E21" s="6">
        <f t="shared" si="2"/>
        <v>25.2</v>
      </c>
      <c r="F21" s="6">
        <f t="shared" si="3"/>
        <v>0.52152347250494324</v>
      </c>
      <c r="G21" s="6">
        <f t="shared" si="4"/>
        <v>0.25000000000000089</v>
      </c>
      <c r="J21" s="7" t="s">
        <v>21</v>
      </c>
      <c r="K21" s="9">
        <f>(K20-K19)/K20</f>
        <v>0.18169026627482374</v>
      </c>
    </row>
    <row r="22" spans="1:11" x14ac:dyDescent="0.25">
      <c r="A22">
        <f t="shared" si="5"/>
        <v>7</v>
      </c>
      <c r="B22" s="6">
        <f t="shared" si="0"/>
        <v>11</v>
      </c>
      <c r="C22" s="6">
        <f t="shared" si="0"/>
        <v>3.8</v>
      </c>
      <c r="D22" s="6">
        <f t="shared" si="1"/>
        <v>121</v>
      </c>
      <c r="E22" s="6">
        <f t="shared" si="2"/>
        <v>41.8</v>
      </c>
      <c r="F22" s="6">
        <f t="shared" si="3"/>
        <v>1.9354044451347013E-5</v>
      </c>
      <c r="G22" s="6">
        <f t="shared" si="4"/>
        <v>0.24999999999999911</v>
      </c>
      <c r="J22" s="10" t="s">
        <v>22</v>
      </c>
      <c r="K22" s="11">
        <f>K21^0.5</f>
        <v>0.42625141205024031</v>
      </c>
    </row>
    <row r="23" spans="1:11" x14ac:dyDescent="0.25">
      <c r="A23">
        <f t="shared" si="5"/>
        <v>8</v>
      </c>
      <c r="B23" s="6">
        <f t="shared" si="0"/>
        <v>12</v>
      </c>
      <c r="C23" s="6">
        <f t="shared" si="0"/>
        <v>4.5999999999999996</v>
      </c>
      <c r="D23" s="6">
        <f t="shared" si="1"/>
        <v>144</v>
      </c>
      <c r="E23" s="6">
        <f t="shared" si="2"/>
        <v>55.199999999999996</v>
      </c>
      <c r="F23" s="6">
        <f t="shared" si="3"/>
        <v>0.44579911303506897</v>
      </c>
      <c r="G23" s="6">
        <f t="shared" si="4"/>
        <v>1.6899999999999973</v>
      </c>
    </row>
    <row r="24" spans="1:11" x14ac:dyDescent="0.25">
      <c r="A24" s="12" t="s">
        <v>23</v>
      </c>
      <c r="B24" s="13">
        <f>SUM(B16:B23)</f>
        <v>59</v>
      </c>
      <c r="C24" s="13">
        <f>SUM(C16:C23)</f>
        <v>26.400000000000006</v>
      </c>
      <c r="D24" s="13">
        <f t="shared" ref="D24:G24" si="6">SUM(D16:D23)</f>
        <v>509</v>
      </c>
      <c r="E24" s="13">
        <f t="shared" si="6"/>
        <v>204.79999999999998</v>
      </c>
      <c r="F24" s="13">
        <f t="shared" si="6"/>
        <v>6.2191539763113379</v>
      </c>
      <c r="G24" s="13">
        <f t="shared" si="6"/>
        <v>7.5999999999999979</v>
      </c>
    </row>
    <row r="25" spans="1:11" x14ac:dyDescent="0.25">
      <c r="A25" t="s">
        <v>24</v>
      </c>
      <c r="B25" s="6">
        <f>AVERAGE(B16:B23)</f>
        <v>7.375</v>
      </c>
      <c r="C25" s="6">
        <f>AVERAGE(C16:C23)</f>
        <v>3.3000000000000007</v>
      </c>
      <c r="K25" s="6"/>
    </row>
    <row r="26" spans="1:11" x14ac:dyDescent="0.25">
      <c r="A26" t="s">
        <v>25</v>
      </c>
      <c r="B26" s="6">
        <v>8</v>
      </c>
      <c r="C26" s="6"/>
      <c r="K26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3E82-4D0E-4F78-B3D3-183935B8C0D3}">
  <dimension ref="A2:P47"/>
  <sheetViews>
    <sheetView topLeftCell="D7" workbookViewId="0">
      <selection activeCell="M8" sqref="M8"/>
    </sheetView>
  </sheetViews>
  <sheetFormatPr baseColWidth="10" defaultRowHeight="15" x14ac:dyDescent="0.25"/>
  <cols>
    <col min="6" max="6" width="12.5703125" bestFit="1" customWidth="1"/>
    <col min="7" max="7" width="11.85546875" bestFit="1" customWidth="1"/>
    <col min="11" max="11" width="16.85546875" customWidth="1"/>
    <col min="14" max="14" width="22.7109375" customWidth="1"/>
  </cols>
  <sheetData>
    <row r="2" spans="1:14" x14ac:dyDescent="0.25">
      <c r="B2" t="s">
        <v>0</v>
      </c>
    </row>
    <row r="3" spans="1:14" ht="15.75" thickBot="1" x14ac:dyDescent="0.3"/>
    <row r="4" spans="1:14" ht="15.75" thickBot="1" x14ac:dyDescent="0.3">
      <c r="A4" t="s">
        <v>1</v>
      </c>
      <c r="B4" s="65" t="s">
        <v>2</v>
      </c>
      <c r="C4" s="64" t="s">
        <v>3</v>
      </c>
    </row>
    <row r="5" spans="1:14" x14ac:dyDescent="0.25">
      <c r="B5" s="66">
        <v>3</v>
      </c>
      <c r="C5" s="61">
        <v>1.6</v>
      </c>
    </row>
    <row r="6" spans="1:14" x14ac:dyDescent="0.25">
      <c r="B6" s="66">
        <v>4</v>
      </c>
      <c r="C6" s="61">
        <v>3.6</v>
      </c>
    </row>
    <row r="7" spans="1:14" x14ac:dyDescent="0.25">
      <c r="B7" s="66">
        <v>5</v>
      </c>
      <c r="C7" s="61">
        <v>4.4000000000000004</v>
      </c>
    </row>
    <row r="8" spans="1:14" x14ac:dyDescent="0.25">
      <c r="B8" s="66">
        <v>7</v>
      </c>
      <c r="C8" s="61">
        <v>3.4</v>
      </c>
    </row>
    <row r="9" spans="1:14" x14ac:dyDescent="0.25">
      <c r="B9" s="66">
        <v>8</v>
      </c>
      <c r="C9" s="61">
        <v>2.2000000000000002</v>
      </c>
    </row>
    <row r="10" spans="1:14" x14ac:dyDescent="0.25">
      <c r="B10" s="66">
        <v>9</v>
      </c>
      <c r="C10" s="61">
        <v>2.8</v>
      </c>
    </row>
    <row r="11" spans="1:14" x14ac:dyDescent="0.25">
      <c r="B11" s="66">
        <v>11</v>
      </c>
      <c r="C11" s="61">
        <v>3.8</v>
      </c>
    </row>
    <row r="12" spans="1:14" ht="15.75" thickBot="1" x14ac:dyDescent="0.3">
      <c r="B12" s="67">
        <v>12</v>
      </c>
      <c r="C12" s="63">
        <v>4.5999999999999996</v>
      </c>
    </row>
    <row r="15" spans="1:14" x14ac:dyDescent="0.25">
      <c r="A15" s="24"/>
      <c r="B15" s="25"/>
      <c r="C15" s="25"/>
      <c r="D15" s="25"/>
      <c r="E15" s="25"/>
      <c r="F15" s="25"/>
      <c r="G15" s="25"/>
    </row>
    <row r="16" spans="1:14" ht="15.75" thickBot="1" x14ac:dyDescent="0.3">
      <c r="A16" t="s">
        <v>4</v>
      </c>
      <c r="I16" s="1" t="s">
        <v>5</v>
      </c>
      <c r="J16" s="1" t="s">
        <v>6</v>
      </c>
      <c r="M16" s="2" t="s">
        <v>26</v>
      </c>
      <c r="N16" s="3"/>
    </row>
    <row r="17" spans="1:14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27</v>
      </c>
      <c r="F17" s="1" t="s">
        <v>28</v>
      </c>
      <c r="G17" s="1" t="s">
        <v>12</v>
      </c>
      <c r="H17" s="1" t="s">
        <v>29</v>
      </c>
      <c r="I17" s="1" t="s">
        <v>13</v>
      </c>
      <c r="J17" s="1" t="s">
        <v>14</v>
      </c>
      <c r="M17" s="4" t="s">
        <v>15</v>
      </c>
      <c r="N17" s="5" t="s">
        <v>30</v>
      </c>
    </row>
    <row r="18" spans="1:14" x14ac:dyDescent="0.25">
      <c r="A18">
        <v>1</v>
      </c>
      <c r="B18" s="6">
        <f t="shared" ref="B18:C25" si="0">B5</f>
        <v>3</v>
      </c>
      <c r="C18" s="6">
        <f t="shared" si="0"/>
        <v>1.6</v>
      </c>
      <c r="D18" s="6">
        <f>B18^2</f>
        <v>9</v>
      </c>
      <c r="E18" s="6">
        <f>B18^3</f>
        <v>27</v>
      </c>
      <c r="F18" s="6">
        <f>B18^4</f>
        <v>81</v>
      </c>
      <c r="G18" s="6">
        <f>B18*C18</f>
        <v>4.8000000000000007</v>
      </c>
      <c r="H18" s="6">
        <f>B18^2*C18</f>
        <v>14.4</v>
      </c>
      <c r="I18" s="6">
        <f>(C18-$N$19-$N$20*B18-$N$21*B18^2)^2</f>
        <v>1.6217700273878417</v>
      </c>
      <c r="J18" s="6">
        <f>(C18-$C$27)^2</f>
        <v>2.8900000000000019</v>
      </c>
      <c r="M18" s="7" t="s">
        <v>15</v>
      </c>
      <c r="N18" s="8" t="str">
        <f>CONCATENATE(ROUND(N19,4),ROUND(N20,4),"x",ROUND(N21,4),"x^2")</f>
        <v>3.0323-0.1005x0.0159x^2</v>
      </c>
    </row>
    <row r="19" spans="1:14" x14ac:dyDescent="0.25">
      <c r="A19">
        <f>A18+1</f>
        <v>2</v>
      </c>
      <c r="B19" s="6">
        <f t="shared" si="0"/>
        <v>4</v>
      </c>
      <c r="C19" s="6">
        <f t="shared" si="0"/>
        <v>3.6</v>
      </c>
      <c r="D19" s="6">
        <f t="shared" ref="D19:D25" si="1">B19^2</f>
        <v>16</v>
      </c>
      <c r="E19" s="6">
        <f t="shared" ref="E19:E25" si="2">B19^3</f>
        <v>64</v>
      </c>
      <c r="F19" s="6">
        <f t="shared" ref="F19:F25" si="3">B19^4</f>
        <v>256</v>
      </c>
      <c r="G19" s="6">
        <f t="shared" ref="G19:G25" si="4">B19*C19</f>
        <v>14.4</v>
      </c>
      <c r="H19" s="6">
        <f t="shared" ref="H19:H25" si="5">B19^2*C19</f>
        <v>57.6</v>
      </c>
      <c r="I19" s="6">
        <f t="shared" ref="I19:I25" si="6">(C19-$N$19-$N$20*B19-$N$21*B19^2)^2</f>
        <v>0.51268362971979742</v>
      </c>
      <c r="J19" s="6">
        <f t="shared" ref="J19:J25" si="7">(C19-$C$27)^2</f>
        <v>8.9999999999999622E-2</v>
      </c>
      <c r="L19" s="14"/>
      <c r="M19" s="7" t="s">
        <v>17</v>
      </c>
      <c r="N19" s="9">
        <f>G36/G31</f>
        <v>3.0323093847847074</v>
      </c>
    </row>
    <row r="20" spans="1:14" x14ac:dyDescent="0.25">
      <c r="A20">
        <f t="shared" ref="A20:A25" si="8">A19+1</f>
        <v>3</v>
      </c>
      <c r="B20" s="6">
        <f t="shared" si="0"/>
        <v>5</v>
      </c>
      <c r="C20" s="6">
        <f t="shared" si="0"/>
        <v>4.4000000000000004</v>
      </c>
      <c r="D20" s="6">
        <f t="shared" si="1"/>
        <v>25</v>
      </c>
      <c r="E20" s="6">
        <f t="shared" si="2"/>
        <v>125</v>
      </c>
      <c r="F20" s="6">
        <f t="shared" si="3"/>
        <v>625</v>
      </c>
      <c r="G20" s="6">
        <f t="shared" si="4"/>
        <v>22</v>
      </c>
      <c r="H20" s="6">
        <f t="shared" si="5"/>
        <v>110.00000000000001</v>
      </c>
      <c r="I20" s="6">
        <f t="shared" si="6"/>
        <v>2.1721127307658383</v>
      </c>
      <c r="J20" s="6">
        <f t="shared" si="7"/>
        <v>1.2099999999999993</v>
      </c>
      <c r="M20" s="7" t="s">
        <v>18</v>
      </c>
      <c r="N20" s="9">
        <f>G41/G31</f>
        <v>-0.10051620546672108</v>
      </c>
    </row>
    <row r="21" spans="1:14" x14ac:dyDescent="0.25">
      <c r="A21">
        <f t="shared" si="8"/>
        <v>4</v>
      </c>
      <c r="B21" s="6">
        <f t="shared" si="0"/>
        <v>7</v>
      </c>
      <c r="C21" s="6">
        <f t="shared" si="0"/>
        <v>3.4</v>
      </c>
      <c r="D21" s="6">
        <f t="shared" si="1"/>
        <v>49</v>
      </c>
      <c r="E21" s="6">
        <f t="shared" si="2"/>
        <v>343</v>
      </c>
      <c r="F21" s="6">
        <f t="shared" si="3"/>
        <v>2401</v>
      </c>
      <c r="G21" s="6">
        <f t="shared" si="4"/>
        <v>23.8</v>
      </c>
      <c r="H21" s="6">
        <f t="shared" si="5"/>
        <v>166.6</v>
      </c>
      <c r="I21" s="6">
        <f t="shared" si="6"/>
        <v>8.6575480443353517E-2</v>
      </c>
      <c r="J21" s="6">
        <f t="shared" si="7"/>
        <v>9.9999999999998406E-3</v>
      </c>
      <c r="M21" s="7" t="s">
        <v>31</v>
      </c>
      <c r="N21" s="9">
        <f>G46/G31</f>
        <v>1.5858508927817198E-2</v>
      </c>
    </row>
    <row r="22" spans="1:14" x14ac:dyDescent="0.25">
      <c r="A22">
        <f t="shared" si="8"/>
        <v>5</v>
      </c>
      <c r="B22" s="6">
        <f t="shared" si="0"/>
        <v>8</v>
      </c>
      <c r="C22" s="6">
        <f t="shared" si="0"/>
        <v>2.2000000000000002</v>
      </c>
      <c r="D22" s="6">
        <f t="shared" si="1"/>
        <v>64</v>
      </c>
      <c r="E22" s="6">
        <f t="shared" si="2"/>
        <v>512</v>
      </c>
      <c r="F22" s="6">
        <f t="shared" si="3"/>
        <v>4096</v>
      </c>
      <c r="G22" s="6">
        <f t="shared" si="4"/>
        <v>17.600000000000001</v>
      </c>
      <c r="H22" s="6">
        <f t="shared" si="5"/>
        <v>140.80000000000001</v>
      </c>
      <c r="I22" s="6">
        <f t="shared" si="6"/>
        <v>1.0881083311851456</v>
      </c>
      <c r="J22" s="6">
        <f t="shared" si="7"/>
        <v>1.2100000000000011</v>
      </c>
      <c r="M22" s="7" t="s">
        <v>19</v>
      </c>
      <c r="N22" s="9">
        <f>I26</f>
        <v>6.0984683083692985</v>
      </c>
    </row>
    <row r="23" spans="1:14" x14ac:dyDescent="0.25">
      <c r="A23">
        <f t="shared" si="8"/>
        <v>6</v>
      </c>
      <c r="B23" s="6">
        <f t="shared" si="0"/>
        <v>9</v>
      </c>
      <c r="C23" s="6">
        <f t="shared" si="0"/>
        <v>2.8</v>
      </c>
      <c r="D23" s="6">
        <f t="shared" si="1"/>
        <v>81</v>
      </c>
      <c r="E23" s="6">
        <f t="shared" si="2"/>
        <v>729</v>
      </c>
      <c r="F23" s="6">
        <f t="shared" si="3"/>
        <v>6561</v>
      </c>
      <c r="G23" s="6">
        <f t="shared" si="4"/>
        <v>25.2</v>
      </c>
      <c r="H23" s="6">
        <f t="shared" si="5"/>
        <v>226.79999999999998</v>
      </c>
      <c r="I23" s="6">
        <f t="shared" si="6"/>
        <v>0.37479221780569671</v>
      </c>
      <c r="J23" s="6">
        <f t="shared" si="7"/>
        <v>0.25000000000000089</v>
      </c>
      <c r="M23" s="7" t="s">
        <v>20</v>
      </c>
      <c r="N23" s="9">
        <f>J26</f>
        <v>7.5999999999999979</v>
      </c>
    </row>
    <row r="24" spans="1:14" x14ac:dyDescent="0.25">
      <c r="A24">
        <f t="shared" si="8"/>
        <v>7</v>
      </c>
      <c r="B24" s="6">
        <f t="shared" si="0"/>
        <v>11</v>
      </c>
      <c r="C24" s="6">
        <f t="shared" si="0"/>
        <v>3.8</v>
      </c>
      <c r="D24" s="6">
        <f t="shared" si="1"/>
        <v>121</v>
      </c>
      <c r="E24" s="6">
        <f t="shared" si="2"/>
        <v>1331</v>
      </c>
      <c r="F24" s="6">
        <f t="shared" si="3"/>
        <v>14641</v>
      </c>
      <c r="G24" s="6">
        <f t="shared" si="4"/>
        <v>41.8</v>
      </c>
      <c r="H24" s="6">
        <f t="shared" si="5"/>
        <v>459.79999999999995</v>
      </c>
      <c r="I24" s="6">
        <f t="shared" si="6"/>
        <v>2.0712242620109858E-3</v>
      </c>
      <c r="J24" s="6">
        <f t="shared" si="7"/>
        <v>0.24999999999999911</v>
      </c>
      <c r="M24" s="7" t="s">
        <v>21</v>
      </c>
      <c r="N24" s="9">
        <f>(N23-N22)/N23</f>
        <v>0.19756995942509206</v>
      </c>
    </row>
    <row r="25" spans="1:14" x14ac:dyDescent="0.25">
      <c r="A25">
        <f t="shared" si="8"/>
        <v>8</v>
      </c>
      <c r="B25" s="6">
        <f t="shared" si="0"/>
        <v>12</v>
      </c>
      <c r="C25" s="6">
        <f t="shared" si="0"/>
        <v>4.5999999999999996</v>
      </c>
      <c r="D25" s="6">
        <f t="shared" si="1"/>
        <v>144</v>
      </c>
      <c r="E25" s="6">
        <f t="shared" si="2"/>
        <v>1728</v>
      </c>
      <c r="F25" s="6">
        <f t="shared" si="3"/>
        <v>20736</v>
      </c>
      <c r="G25" s="6">
        <f t="shared" si="4"/>
        <v>55.199999999999996</v>
      </c>
      <c r="H25" s="6">
        <f t="shared" si="5"/>
        <v>662.4</v>
      </c>
      <c r="I25" s="6">
        <f t="shared" si="6"/>
        <v>0.2403546667996142</v>
      </c>
      <c r="J25" s="6">
        <f t="shared" si="7"/>
        <v>1.6899999999999973</v>
      </c>
      <c r="M25" s="10" t="s">
        <v>22</v>
      </c>
      <c r="N25" s="11">
        <f>N24^0.5</f>
        <v>0.44448842439943481</v>
      </c>
    </row>
    <row r="26" spans="1:14" x14ac:dyDescent="0.25">
      <c r="A26" s="12" t="s">
        <v>23</v>
      </c>
      <c r="B26" s="13">
        <f>SUM(B18:B25)</f>
        <v>59</v>
      </c>
      <c r="C26" s="13">
        <f>SUM(C18:C25)</f>
        <v>26.400000000000006</v>
      </c>
      <c r="D26" s="13">
        <f t="shared" ref="D26:J26" si="9">SUM(D18:D25)</f>
        <v>509</v>
      </c>
      <c r="E26" s="13">
        <f t="shared" si="9"/>
        <v>4859</v>
      </c>
      <c r="F26" s="13">
        <f t="shared" si="9"/>
        <v>49397</v>
      </c>
      <c r="G26" s="13">
        <f t="shared" si="9"/>
        <v>204.79999999999998</v>
      </c>
      <c r="H26" s="13">
        <f t="shared" si="9"/>
        <v>1838.4</v>
      </c>
      <c r="I26" s="13">
        <f t="shared" si="9"/>
        <v>6.0984683083692985</v>
      </c>
      <c r="J26" s="13">
        <f t="shared" si="9"/>
        <v>7.5999999999999979</v>
      </c>
    </row>
    <row r="27" spans="1:14" x14ac:dyDescent="0.25">
      <c r="A27" t="s">
        <v>24</v>
      </c>
      <c r="B27" s="6">
        <f>AVERAGE(B18:B25)</f>
        <v>7.375</v>
      </c>
      <c r="C27" s="6">
        <f>AVERAGE(C18:C25)</f>
        <v>3.3000000000000007</v>
      </c>
      <c r="D27" s="6"/>
      <c r="E27" s="6"/>
      <c r="F27" s="6"/>
      <c r="G27" s="6"/>
    </row>
    <row r="28" spans="1:14" x14ac:dyDescent="0.25">
      <c r="A28" t="s">
        <v>25</v>
      </c>
      <c r="B28" s="6">
        <v>8</v>
      </c>
      <c r="C28" s="6"/>
      <c r="D28" s="6"/>
      <c r="E28" s="6"/>
      <c r="F28" s="6"/>
      <c r="G28" s="6"/>
      <c r="N28" s="6"/>
    </row>
    <row r="29" spans="1:14" ht="15.75" thickBot="1" x14ac:dyDescent="0.3">
      <c r="N29" s="6"/>
    </row>
    <row r="30" spans="1:14" x14ac:dyDescent="0.25">
      <c r="C30" s="15">
        <v>8</v>
      </c>
      <c r="D30" s="16">
        <f>B26</f>
        <v>59</v>
      </c>
      <c r="E30" s="17">
        <f>D26</f>
        <v>509</v>
      </c>
    </row>
    <row r="31" spans="1:14" x14ac:dyDescent="0.25">
      <c r="B31" t="s">
        <v>32</v>
      </c>
      <c r="C31" s="18">
        <f>B26</f>
        <v>59</v>
      </c>
      <c r="D31" s="19">
        <f>D26</f>
        <v>509</v>
      </c>
      <c r="E31" s="20">
        <f>E26</f>
        <v>4859</v>
      </c>
      <c r="F31" t="s">
        <v>33</v>
      </c>
      <c r="G31" s="6">
        <f>MDETERM(C30:E32)</f>
        <v>283607.99999999837</v>
      </c>
    </row>
    <row r="32" spans="1:14" ht="15.75" thickBot="1" x14ac:dyDescent="0.3">
      <c r="C32" s="21">
        <f>D26</f>
        <v>509</v>
      </c>
      <c r="D32" s="22">
        <f>E26</f>
        <v>4859</v>
      </c>
      <c r="E32" s="23">
        <f>F26</f>
        <v>49397</v>
      </c>
      <c r="G32" s="6"/>
      <c r="J32" t="s">
        <v>34</v>
      </c>
    </row>
    <row r="33" spans="2:16" x14ac:dyDescent="0.25">
      <c r="G33" s="6"/>
    </row>
    <row r="34" spans="2:16" ht="15.75" thickBot="1" x14ac:dyDescent="0.3">
      <c r="G34" s="6"/>
    </row>
    <row r="35" spans="2:16" ht="15.75" thickBot="1" x14ac:dyDescent="0.3">
      <c r="C35" s="15">
        <f>C26</f>
        <v>26.400000000000006</v>
      </c>
      <c r="D35" s="16">
        <v>59</v>
      </c>
      <c r="E35" s="17">
        <v>509</v>
      </c>
      <c r="G35" s="6"/>
      <c r="K35" s="17">
        <v>8</v>
      </c>
      <c r="L35" s="17">
        <v>59</v>
      </c>
      <c r="M35" s="17">
        <v>509</v>
      </c>
      <c r="P35" s="19">
        <f>C26</f>
        <v>26.400000000000006</v>
      </c>
    </row>
    <row r="36" spans="2:16" ht="15.75" thickBot="1" x14ac:dyDescent="0.3">
      <c r="B36" t="s">
        <v>35</v>
      </c>
      <c r="C36" s="18">
        <f>G26</f>
        <v>204.79999999999998</v>
      </c>
      <c r="D36" s="19">
        <v>509</v>
      </c>
      <c r="E36" s="20">
        <v>4859</v>
      </c>
      <c r="F36" t="s">
        <v>36</v>
      </c>
      <c r="G36" s="6">
        <f>MDETERM(C35:E37)</f>
        <v>859987.20000001637</v>
      </c>
      <c r="J36" t="s">
        <v>32</v>
      </c>
      <c r="K36" s="17">
        <v>59</v>
      </c>
      <c r="L36" s="17">
        <v>509</v>
      </c>
      <c r="M36" s="17">
        <v>4859</v>
      </c>
      <c r="O36" t="s">
        <v>37</v>
      </c>
      <c r="P36" s="19">
        <f>G26</f>
        <v>204.79999999999998</v>
      </c>
    </row>
    <row r="37" spans="2:16" ht="15.75" thickBot="1" x14ac:dyDescent="0.3">
      <c r="C37" s="21">
        <f>H26</f>
        <v>1838.4</v>
      </c>
      <c r="D37" s="22">
        <v>4859</v>
      </c>
      <c r="E37" s="23">
        <v>49397</v>
      </c>
      <c r="G37" s="6"/>
      <c r="K37" s="17">
        <v>509</v>
      </c>
      <c r="L37" s="17">
        <v>4859</v>
      </c>
      <c r="M37" s="17">
        <v>49397</v>
      </c>
      <c r="P37" s="19">
        <f>H26</f>
        <v>1838.4</v>
      </c>
    </row>
    <row r="38" spans="2:16" ht="15.75" thickBot="1" x14ac:dyDescent="0.3">
      <c r="G38" s="6"/>
    </row>
    <row r="39" spans="2:16" ht="15.75" thickBot="1" x14ac:dyDescent="0.3">
      <c r="G39" s="6"/>
      <c r="K39" s="17" cm="1">
        <f t="array" ref="K39:M41">MINVERSE(K35:M37)</f>
        <v>5.4060252179064339</v>
      </c>
      <c r="L39" s="17">
        <v>-1.5556401794025638</v>
      </c>
      <c r="M39" s="17">
        <v>9.7317424050097814E-2</v>
      </c>
    </row>
    <row r="40" spans="2:16" ht="15.75" thickBot="1" x14ac:dyDescent="0.3">
      <c r="C40" s="15">
        <v>8</v>
      </c>
      <c r="D40" s="16">
        <v>26.400000000000006</v>
      </c>
      <c r="E40" s="17">
        <v>509</v>
      </c>
      <c r="G40" s="6"/>
      <c r="J40" t="s">
        <v>38</v>
      </c>
      <c r="K40" s="17">
        <v>-1.5556401794025638</v>
      </c>
      <c r="L40" s="17">
        <v>0.47987010239485745</v>
      </c>
      <c r="M40" s="17">
        <v>-3.1173309638656339E-2</v>
      </c>
    </row>
    <row r="41" spans="2:16" x14ac:dyDescent="0.25">
      <c r="B41" t="s">
        <v>39</v>
      </c>
      <c r="C41" s="18">
        <v>59</v>
      </c>
      <c r="D41" s="19">
        <v>204.79999999999998</v>
      </c>
      <c r="E41" s="20">
        <v>4859</v>
      </c>
      <c r="F41" t="s">
        <v>40</v>
      </c>
      <c r="G41" s="6">
        <f>MDETERM(C40:E42)</f>
        <v>-28507.200000005669</v>
      </c>
      <c r="K41" s="17">
        <v>9.7317424050097842E-2</v>
      </c>
      <c r="L41" s="17">
        <v>-3.1173309638656339E-2</v>
      </c>
      <c r="M41" s="17">
        <v>2.0838622323770947E-3</v>
      </c>
    </row>
    <row r="42" spans="2:16" ht="15.75" thickBot="1" x14ac:dyDescent="0.3">
      <c r="C42" s="21">
        <v>509</v>
      </c>
      <c r="D42" s="22">
        <v>1838.4</v>
      </c>
      <c r="E42" s="23">
        <v>49397</v>
      </c>
      <c r="G42" s="6"/>
    </row>
    <row r="43" spans="2:16" x14ac:dyDescent="0.25">
      <c r="G43" s="6"/>
      <c r="K43" s="19" cm="1">
        <f t="array" ref="K43:K45">MMULT(_xlfn.ANCHORARRAY(K39),P35:P37)</f>
        <v>3.0323093847846678</v>
      </c>
    </row>
    <row r="44" spans="2:16" ht="15.75" thickBot="1" x14ac:dyDescent="0.3">
      <c r="G44" s="6"/>
      <c r="J44" t="s">
        <v>41</v>
      </c>
      <c r="K44" s="19">
        <v>-0.10051620546671813</v>
      </c>
    </row>
    <row r="45" spans="2:16" x14ac:dyDescent="0.25">
      <c r="C45" s="15">
        <v>8</v>
      </c>
      <c r="D45" s="16">
        <v>59</v>
      </c>
      <c r="E45" s="17">
        <v>26.400000000000006</v>
      </c>
      <c r="G45" s="6"/>
      <c r="K45" s="19">
        <v>1.5858508927816484E-2</v>
      </c>
    </row>
    <row r="46" spans="2:16" x14ac:dyDescent="0.25">
      <c r="B46" t="s">
        <v>42</v>
      </c>
      <c r="C46" s="18">
        <v>59</v>
      </c>
      <c r="D46" s="19">
        <v>509</v>
      </c>
      <c r="E46" s="20">
        <v>204.79999999999998</v>
      </c>
      <c r="F46" t="s">
        <v>43</v>
      </c>
      <c r="G46" s="6">
        <f>MDETERM(C45:E47)</f>
        <v>4497.6000000003542</v>
      </c>
    </row>
    <row r="47" spans="2:16" ht="15.75" thickBot="1" x14ac:dyDescent="0.3">
      <c r="C47" s="21">
        <v>509</v>
      </c>
      <c r="D47" s="22">
        <v>4859</v>
      </c>
      <c r="E47" s="23">
        <v>1838.4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2A5E6-934F-496C-9E28-5D6FF23A593E}">
  <dimension ref="A2:Q47"/>
  <sheetViews>
    <sheetView tabSelected="1" topLeftCell="K8" workbookViewId="0">
      <selection activeCell="P16" sqref="P16:Q26"/>
    </sheetView>
  </sheetViews>
  <sheetFormatPr baseColWidth="10" defaultRowHeight="15" x14ac:dyDescent="0.25"/>
  <cols>
    <col min="6" max="6" width="12.5703125" bestFit="1" customWidth="1"/>
    <col min="7" max="7" width="11.85546875" bestFit="1" customWidth="1"/>
    <col min="8" max="8" width="15.5703125" customWidth="1"/>
    <col min="11" max="11" width="16.85546875" customWidth="1"/>
    <col min="14" max="14" width="22.7109375" customWidth="1"/>
    <col min="17" max="17" width="36" customWidth="1"/>
  </cols>
  <sheetData>
    <row r="2" spans="1:17" x14ac:dyDescent="0.25">
      <c r="B2" t="s">
        <v>45</v>
      </c>
    </row>
    <row r="3" spans="1:17" ht="15.75" thickBot="1" x14ac:dyDescent="0.3"/>
    <row r="4" spans="1:17" ht="15.75" thickBot="1" x14ac:dyDescent="0.3">
      <c r="A4" t="s">
        <v>1</v>
      </c>
      <c r="B4" s="65" t="s">
        <v>2</v>
      </c>
      <c r="C4" s="64" t="s">
        <v>3</v>
      </c>
    </row>
    <row r="5" spans="1:17" x14ac:dyDescent="0.25">
      <c r="B5" s="66">
        <v>3</v>
      </c>
      <c r="C5" s="61">
        <v>1.6</v>
      </c>
    </row>
    <row r="6" spans="1:17" x14ac:dyDescent="0.25">
      <c r="B6" s="66">
        <v>4</v>
      </c>
      <c r="C6" s="61">
        <v>3.6</v>
      </c>
    </row>
    <row r="7" spans="1:17" x14ac:dyDescent="0.25">
      <c r="B7" s="66">
        <v>5</v>
      </c>
      <c r="C7" s="61">
        <v>4.4000000000000004</v>
      </c>
    </row>
    <row r="8" spans="1:17" x14ac:dyDescent="0.25">
      <c r="B8" s="66">
        <v>7</v>
      </c>
      <c r="C8" s="61">
        <v>3.4</v>
      </c>
    </row>
    <row r="9" spans="1:17" x14ac:dyDescent="0.25">
      <c r="B9" s="66">
        <v>8</v>
      </c>
      <c r="C9" s="61">
        <v>2.2000000000000002</v>
      </c>
    </row>
    <row r="10" spans="1:17" x14ac:dyDescent="0.25">
      <c r="B10" s="66">
        <v>9</v>
      </c>
      <c r="C10" s="61">
        <v>2.8</v>
      </c>
    </row>
    <row r="11" spans="1:17" x14ac:dyDescent="0.25">
      <c r="B11" s="66">
        <v>11</v>
      </c>
      <c r="C11" s="61">
        <v>3.8</v>
      </c>
    </row>
    <row r="12" spans="1:17" ht="15.75" thickBot="1" x14ac:dyDescent="0.3">
      <c r="B12" s="67">
        <v>12</v>
      </c>
      <c r="C12" s="63">
        <v>4.5999999999999996</v>
      </c>
    </row>
    <row r="15" spans="1:17" x14ac:dyDescent="0.25">
      <c r="A15" s="24"/>
      <c r="B15" s="25"/>
      <c r="C15" s="25"/>
      <c r="D15" s="25"/>
      <c r="E15" s="25"/>
      <c r="F15" s="25"/>
      <c r="G15" s="25"/>
    </row>
    <row r="16" spans="1:17" ht="15.75" thickBot="1" x14ac:dyDescent="0.3">
      <c r="A16" t="s">
        <v>4</v>
      </c>
      <c r="L16" s="1" t="s">
        <v>5</v>
      </c>
      <c r="M16" s="1" t="s">
        <v>6</v>
      </c>
      <c r="P16" s="2" t="s">
        <v>45</v>
      </c>
      <c r="Q16" s="3"/>
    </row>
    <row r="17" spans="1:17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27</v>
      </c>
      <c r="F17" s="1" t="s">
        <v>28</v>
      </c>
      <c r="G17" s="1" t="s">
        <v>47</v>
      </c>
      <c r="H17" s="1" t="s">
        <v>48</v>
      </c>
      <c r="I17" s="1" t="s">
        <v>12</v>
      </c>
      <c r="J17" s="1" t="s">
        <v>29</v>
      </c>
      <c r="K17" s="1" t="s">
        <v>46</v>
      </c>
      <c r="L17" s="1" t="s">
        <v>13</v>
      </c>
      <c r="M17" s="1" t="s">
        <v>14</v>
      </c>
      <c r="P17" s="4" t="s">
        <v>15</v>
      </c>
      <c r="Q17" s="5" t="s">
        <v>30</v>
      </c>
    </row>
    <row r="18" spans="1:17" x14ac:dyDescent="0.25">
      <c r="A18">
        <v>1</v>
      </c>
      <c r="B18" s="6">
        <f t="shared" ref="B18:C25" si="0">B5</f>
        <v>3</v>
      </c>
      <c r="C18" s="6">
        <f t="shared" si="0"/>
        <v>1.6</v>
      </c>
      <c r="D18" s="6">
        <f>B18^2</f>
        <v>9</v>
      </c>
      <c r="E18" s="6">
        <f>B18^3</f>
        <v>27</v>
      </c>
      <c r="F18" s="6">
        <f t="shared" ref="F18:F25" si="1">B18^4</f>
        <v>81</v>
      </c>
      <c r="G18" s="6">
        <f>B18^5</f>
        <v>243</v>
      </c>
      <c r="H18" s="6">
        <f>B18^6</f>
        <v>729</v>
      </c>
      <c r="I18" s="6">
        <f t="shared" ref="I18:I25" si="2">B18*C18</f>
        <v>4.8000000000000007</v>
      </c>
      <c r="J18" s="6">
        <f t="shared" ref="J18:J25" si="3">B18^2*C18</f>
        <v>14.4</v>
      </c>
      <c r="K18" s="6">
        <f>E18*C18</f>
        <v>43.2</v>
      </c>
      <c r="L18" s="6">
        <f>(C18-$C$42-$C$43*B18-$C$44*B18^2-$C$45*B18^3)^2</f>
        <v>5.3886489932817291E-2</v>
      </c>
      <c r="M18" s="6">
        <f t="shared" ref="M18:M25" si="4">(C18-$C$27)^2</f>
        <v>2.8900000000000019</v>
      </c>
      <c r="P18" s="7" t="s">
        <v>15</v>
      </c>
      <c r="Q18" s="8" t="str">
        <f>CONCATENATE(ROUND(Q19,4),"+",ROUND(Q20,4),"x","+",ROUND(Q22,4),"x^2","+",ROUND(Q23,4),"x^3")</f>
        <v>-11.4887+7.1438x+0.0467x^2+1.2997x^3</v>
      </c>
    </row>
    <row r="19" spans="1:17" x14ac:dyDescent="0.25">
      <c r="A19">
        <f>A18+1</f>
        <v>2</v>
      </c>
      <c r="B19" s="6">
        <f t="shared" si="0"/>
        <v>4</v>
      </c>
      <c r="C19" s="6">
        <f t="shared" si="0"/>
        <v>3.6</v>
      </c>
      <c r="D19" s="6">
        <f t="shared" ref="D19:D25" si="5">B19^2</f>
        <v>16</v>
      </c>
      <c r="E19" s="6">
        <f t="shared" ref="E19:E25" si="6">B19^3</f>
        <v>64</v>
      </c>
      <c r="F19" s="6">
        <f t="shared" si="1"/>
        <v>256</v>
      </c>
      <c r="G19" s="6">
        <f t="shared" ref="G19:G25" si="7">B19^5</f>
        <v>1024</v>
      </c>
      <c r="H19" s="6">
        <f t="shared" ref="H19:H25" si="8">B19^6</f>
        <v>4096</v>
      </c>
      <c r="I19" s="6">
        <f t="shared" si="2"/>
        <v>14.4</v>
      </c>
      <c r="J19" s="6">
        <f t="shared" si="3"/>
        <v>57.6</v>
      </c>
      <c r="K19" s="6">
        <f t="shared" ref="K19:K25" si="9">E19*C19</f>
        <v>230.4</v>
      </c>
      <c r="L19" s="6">
        <f t="shared" ref="L19:L25" si="10">(C19-$C$42-$C$43*B19-$C$44*B19^2-$C$45*B19^3)^2</f>
        <v>3.4404306114763139E-2</v>
      </c>
      <c r="M19" s="6">
        <f t="shared" si="4"/>
        <v>8.9999999999999622E-2</v>
      </c>
      <c r="O19" s="14"/>
      <c r="P19" s="7" t="s">
        <v>17</v>
      </c>
      <c r="Q19" s="9">
        <f>C42</f>
        <v>-11.488707178864388</v>
      </c>
    </row>
    <row r="20" spans="1:17" x14ac:dyDescent="0.25">
      <c r="A20">
        <f t="shared" ref="A20:A25" si="11">A19+1</f>
        <v>3</v>
      </c>
      <c r="B20" s="6">
        <f t="shared" si="0"/>
        <v>5</v>
      </c>
      <c r="C20" s="6">
        <f t="shared" si="0"/>
        <v>4.4000000000000004</v>
      </c>
      <c r="D20" s="6">
        <f t="shared" si="5"/>
        <v>25</v>
      </c>
      <c r="E20" s="6">
        <f t="shared" si="6"/>
        <v>125</v>
      </c>
      <c r="F20" s="6">
        <f t="shared" si="1"/>
        <v>625</v>
      </c>
      <c r="G20" s="6">
        <f t="shared" si="7"/>
        <v>3125</v>
      </c>
      <c r="H20" s="6">
        <f t="shared" si="8"/>
        <v>15625</v>
      </c>
      <c r="I20" s="6">
        <f t="shared" si="2"/>
        <v>22</v>
      </c>
      <c r="J20" s="6">
        <f t="shared" si="3"/>
        <v>110.00000000000001</v>
      </c>
      <c r="K20" s="6">
        <f t="shared" si="9"/>
        <v>550</v>
      </c>
      <c r="L20" s="6">
        <f t="shared" si="10"/>
        <v>0.13343827389787963</v>
      </c>
      <c r="M20" s="6">
        <f t="shared" si="4"/>
        <v>1.2099999999999993</v>
      </c>
      <c r="P20" s="7" t="s">
        <v>18</v>
      </c>
      <c r="Q20" s="9">
        <f t="shared" ref="Q20:Q22" si="12">C43</f>
        <v>7.1438172191546983</v>
      </c>
    </row>
    <row r="21" spans="1:17" x14ac:dyDescent="0.25">
      <c r="A21">
        <f t="shared" si="11"/>
        <v>4</v>
      </c>
      <c r="B21" s="6">
        <f t="shared" si="0"/>
        <v>7</v>
      </c>
      <c r="C21" s="6">
        <f t="shared" si="0"/>
        <v>3.4</v>
      </c>
      <c r="D21" s="6">
        <f t="shared" si="5"/>
        <v>49</v>
      </c>
      <c r="E21" s="6">
        <f t="shared" si="6"/>
        <v>343</v>
      </c>
      <c r="F21" s="6">
        <f t="shared" si="1"/>
        <v>2401</v>
      </c>
      <c r="G21" s="6">
        <f t="shared" si="7"/>
        <v>16807</v>
      </c>
      <c r="H21" s="6">
        <f t="shared" si="8"/>
        <v>117649</v>
      </c>
      <c r="I21" s="6">
        <f t="shared" si="2"/>
        <v>23.8</v>
      </c>
      <c r="J21" s="6">
        <f t="shared" si="3"/>
        <v>166.6</v>
      </c>
      <c r="K21" s="6">
        <f t="shared" si="9"/>
        <v>1166.2</v>
      </c>
      <c r="L21" s="6">
        <f t="shared" si="10"/>
        <v>1.1826105246392977E-2</v>
      </c>
      <c r="M21" s="6">
        <f t="shared" si="4"/>
        <v>9.9999999999998406E-3</v>
      </c>
      <c r="P21" s="7" t="s">
        <v>31</v>
      </c>
      <c r="Q21" s="9">
        <f t="shared" si="12"/>
        <v>-1.0412069207137904</v>
      </c>
    </row>
    <row r="22" spans="1:17" x14ac:dyDescent="0.25">
      <c r="A22">
        <f t="shared" si="11"/>
        <v>5</v>
      </c>
      <c r="B22" s="6">
        <f t="shared" si="0"/>
        <v>8</v>
      </c>
      <c r="C22" s="6">
        <f t="shared" si="0"/>
        <v>2.2000000000000002</v>
      </c>
      <c r="D22" s="6">
        <f t="shared" si="5"/>
        <v>64</v>
      </c>
      <c r="E22" s="6">
        <f t="shared" si="6"/>
        <v>512</v>
      </c>
      <c r="F22" s="6">
        <f t="shared" si="1"/>
        <v>4096</v>
      </c>
      <c r="G22" s="6">
        <f t="shared" si="7"/>
        <v>32768</v>
      </c>
      <c r="H22" s="6">
        <f t="shared" si="8"/>
        <v>262144</v>
      </c>
      <c r="I22" s="6">
        <f t="shared" si="2"/>
        <v>17.600000000000001</v>
      </c>
      <c r="J22" s="6">
        <f t="shared" si="3"/>
        <v>140.80000000000001</v>
      </c>
      <c r="K22" s="6">
        <f t="shared" si="9"/>
        <v>1126.4000000000001</v>
      </c>
      <c r="L22" s="6">
        <f t="shared" si="10"/>
        <v>0.52230698853755564</v>
      </c>
      <c r="M22" s="6">
        <f t="shared" si="4"/>
        <v>1.2100000000000011</v>
      </c>
      <c r="P22" s="7" t="s">
        <v>49</v>
      </c>
      <c r="Q22" s="9">
        <f t="shared" si="12"/>
        <v>4.6676016493940153E-2</v>
      </c>
    </row>
    <row r="23" spans="1:17" x14ac:dyDescent="0.25">
      <c r="A23">
        <f t="shared" si="11"/>
        <v>6</v>
      </c>
      <c r="B23" s="6">
        <f t="shared" si="0"/>
        <v>9</v>
      </c>
      <c r="C23" s="6">
        <f t="shared" si="0"/>
        <v>2.8</v>
      </c>
      <c r="D23" s="6">
        <f t="shared" si="5"/>
        <v>81</v>
      </c>
      <c r="E23" s="6">
        <f t="shared" si="6"/>
        <v>729</v>
      </c>
      <c r="F23" s="6">
        <f t="shared" si="1"/>
        <v>6561</v>
      </c>
      <c r="G23" s="6">
        <f t="shared" si="7"/>
        <v>59049</v>
      </c>
      <c r="H23" s="6">
        <f t="shared" si="8"/>
        <v>531441</v>
      </c>
      <c r="I23" s="6">
        <f t="shared" si="2"/>
        <v>25.2</v>
      </c>
      <c r="J23" s="6">
        <f t="shared" si="3"/>
        <v>226.79999999999998</v>
      </c>
      <c r="K23" s="6">
        <f t="shared" si="9"/>
        <v>2041.1999999999998</v>
      </c>
      <c r="L23" s="6">
        <f t="shared" si="10"/>
        <v>9.3206111792738494E-2</v>
      </c>
      <c r="M23" s="6">
        <f t="shared" si="4"/>
        <v>0.25000000000000089</v>
      </c>
      <c r="P23" s="7" t="s">
        <v>19</v>
      </c>
      <c r="Q23" s="9">
        <f>L26</f>
        <v>1.2997424832551359</v>
      </c>
    </row>
    <row r="24" spans="1:17" x14ac:dyDescent="0.25">
      <c r="A24">
        <f t="shared" si="11"/>
        <v>7</v>
      </c>
      <c r="B24" s="6">
        <f t="shared" si="0"/>
        <v>11</v>
      </c>
      <c r="C24" s="6">
        <f t="shared" si="0"/>
        <v>3.8</v>
      </c>
      <c r="D24" s="6">
        <f t="shared" si="5"/>
        <v>121</v>
      </c>
      <c r="E24" s="6">
        <f t="shared" si="6"/>
        <v>1331</v>
      </c>
      <c r="F24" s="6">
        <f t="shared" si="1"/>
        <v>14641</v>
      </c>
      <c r="G24" s="6">
        <f t="shared" si="7"/>
        <v>161051</v>
      </c>
      <c r="H24" s="6">
        <f t="shared" si="8"/>
        <v>1771561</v>
      </c>
      <c r="I24" s="6">
        <f t="shared" si="2"/>
        <v>41.8</v>
      </c>
      <c r="J24" s="6">
        <f t="shared" si="3"/>
        <v>459.79999999999995</v>
      </c>
      <c r="K24" s="6">
        <f t="shared" si="9"/>
        <v>5057.8</v>
      </c>
      <c r="L24" s="6">
        <f t="shared" si="10"/>
        <v>0.32146316924287427</v>
      </c>
      <c r="M24" s="6">
        <f t="shared" si="4"/>
        <v>0.24999999999999911</v>
      </c>
      <c r="P24" s="7" t="s">
        <v>20</v>
      </c>
      <c r="Q24" s="9">
        <f>M26</f>
        <v>7.5999999999999979</v>
      </c>
    </row>
    <row r="25" spans="1:17" x14ac:dyDescent="0.25">
      <c r="A25">
        <f t="shared" si="11"/>
        <v>8</v>
      </c>
      <c r="B25" s="6">
        <f t="shared" si="0"/>
        <v>12</v>
      </c>
      <c r="C25" s="6">
        <f t="shared" si="0"/>
        <v>4.5999999999999996</v>
      </c>
      <c r="D25" s="6">
        <f t="shared" si="5"/>
        <v>144</v>
      </c>
      <c r="E25" s="6">
        <f t="shared" si="6"/>
        <v>1728</v>
      </c>
      <c r="F25" s="6">
        <f t="shared" si="1"/>
        <v>20736</v>
      </c>
      <c r="G25" s="6">
        <f t="shared" si="7"/>
        <v>248832</v>
      </c>
      <c r="H25" s="6">
        <f t="shared" si="8"/>
        <v>2985984</v>
      </c>
      <c r="I25" s="6">
        <f t="shared" si="2"/>
        <v>55.199999999999996</v>
      </c>
      <c r="J25" s="6">
        <f t="shared" si="3"/>
        <v>662.4</v>
      </c>
      <c r="K25" s="6">
        <f t="shared" si="9"/>
        <v>7948.7999999999993</v>
      </c>
      <c r="L25" s="6">
        <f t="shared" si="10"/>
        <v>0.12921103849011434</v>
      </c>
      <c r="M25" s="6">
        <f t="shared" si="4"/>
        <v>1.6899999999999973</v>
      </c>
      <c r="P25" s="7" t="s">
        <v>21</v>
      </c>
      <c r="Q25" s="9">
        <f>(Q24-Q23)/Q24</f>
        <v>0.82898125220327157</v>
      </c>
    </row>
    <row r="26" spans="1:17" x14ac:dyDescent="0.25">
      <c r="A26" s="12" t="s">
        <v>23</v>
      </c>
      <c r="B26" s="13">
        <f>SUM(B18:B25)</f>
        <v>59</v>
      </c>
      <c r="C26" s="13">
        <f>SUM(C18:C25)</f>
        <v>26.400000000000006</v>
      </c>
      <c r="D26" s="13">
        <f t="shared" ref="D26:M26" si="13">SUM(D18:D25)</f>
        <v>509</v>
      </c>
      <c r="E26" s="13">
        <f t="shared" si="13"/>
        <v>4859</v>
      </c>
      <c r="F26" s="13">
        <f t="shared" si="13"/>
        <v>49397</v>
      </c>
      <c r="G26" s="13">
        <f t="shared" ref="G26" si="14">SUM(G18:G25)</f>
        <v>522899</v>
      </c>
      <c r="H26" s="13">
        <f t="shared" ref="H26" si="15">SUM(H18:H25)</f>
        <v>5689229</v>
      </c>
      <c r="I26" s="13">
        <f t="shared" si="13"/>
        <v>204.79999999999998</v>
      </c>
      <c r="J26" s="13">
        <f t="shared" si="13"/>
        <v>1838.4</v>
      </c>
      <c r="K26" s="13">
        <f t="shared" si="13"/>
        <v>18164</v>
      </c>
      <c r="L26" s="13">
        <f t="shared" si="13"/>
        <v>1.2997424832551359</v>
      </c>
      <c r="M26" s="13">
        <f t="shared" si="13"/>
        <v>7.5999999999999979</v>
      </c>
      <c r="P26" s="10" t="s">
        <v>22</v>
      </c>
      <c r="Q26" s="11">
        <f>Q25^0.5</f>
        <v>0.91048407575490942</v>
      </c>
    </row>
    <row r="27" spans="1:17" x14ac:dyDescent="0.25">
      <c r="A27" t="s">
        <v>24</v>
      </c>
      <c r="B27" s="6">
        <f>AVERAGE(B18:B25)</f>
        <v>7.375</v>
      </c>
      <c r="C27" s="6">
        <f>AVERAGE(C18:C25)</f>
        <v>3.3000000000000007</v>
      </c>
      <c r="D27" s="6"/>
      <c r="E27" s="6"/>
      <c r="F27" s="6"/>
      <c r="G27" s="6"/>
    </row>
    <row r="28" spans="1:17" x14ac:dyDescent="0.25">
      <c r="A28" t="s">
        <v>25</v>
      </c>
      <c r="B28" s="6">
        <v>8</v>
      </c>
      <c r="C28" s="6"/>
      <c r="D28" s="6"/>
      <c r="E28" s="6"/>
      <c r="F28" s="6"/>
      <c r="G28" s="6"/>
      <c r="N28" s="6"/>
    </row>
    <row r="29" spans="1:17" ht="15.75" thickBot="1" x14ac:dyDescent="0.3">
      <c r="N29" s="6"/>
    </row>
    <row r="30" spans="1:17" x14ac:dyDescent="0.25">
      <c r="C30" s="15">
        <f>B28</f>
        <v>8</v>
      </c>
      <c r="D30" s="16">
        <f>B26</f>
        <v>59</v>
      </c>
      <c r="E30" s="16">
        <f>D26</f>
        <v>509</v>
      </c>
      <c r="F30" s="17">
        <f>E26</f>
        <v>4859</v>
      </c>
      <c r="I30" s="27">
        <f>C26</f>
        <v>26.400000000000006</v>
      </c>
    </row>
    <row r="31" spans="1:17" x14ac:dyDescent="0.25">
      <c r="B31" t="s">
        <v>32</v>
      </c>
      <c r="C31" s="18">
        <f>B26</f>
        <v>59</v>
      </c>
      <c r="D31" s="19">
        <f>D26</f>
        <v>509</v>
      </c>
      <c r="E31" s="19">
        <f>E26</f>
        <v>4859</v>
      </c>
      <c r="F31" s="20">
        <f>F26</f>
        <v>49397</v>
      </c>
      <c r="G31" s="6"/>
      <c r="H31" t="s">
        <v>37</v>
      </c>
      <c r="I31" s="36">
        <f>I26</f>
        <v>204.79999999999998</v>
      </c>
    </row>
    <row r="32" spans="1:17" x14ac:dyDescent="0.25">
      <c r="C32" s="18">
        <f>D26</f>
        <v>509</v>
      </c>
      <c r="D32" s="19">
        <f>E26</f>
        <v>4859</v>
      </c>
      <c r="E32" s="19">
        <f>F26</f>
        <v>49397</v>
      </c>
      <c r="F32" s="20">
        <f>G26</f>
        <v>522899</v>
      </c>
      <c r="G32" s="6"/>
      <c r="I32" s="36">
        <f>J26</f>
        <v>1838.4</v>
      </c>
    </row>
    <row r="33" spans="2:16" ht="15.75" thickBot="1" x14ac:dyDescent="0.3">
      <c r="C33" s="21">
        <f>E26</f>
        <v>4859</v>
      </c>
      <c r="D33" s="22">
        <f>F26</f>
        <v>49397</v>
      </c>
      <c r="E33" s="22">
        <f>G26</f>
        <v>522899</v>
      </c>
      <c r="F33" s="23">
        <f>H26</f>
        <v>5689229</v>
      </c>
      <c r="G33" s="6"/>
      <c r="I33" s="29">
        <f>K26</f>
        <v>18164</v>
      </c>
    </row>
    <row r="34" spans="2:16" x14ac:dyDescent="0.25">
      <c r="G34" s="6"/>
    </row>
    <row r="35" spans="2:16" ht="15.75" thickBot="1" x14ac:dyDescent="0.3">
      <c r="C35" s="6"/>
      <c r="D35" s="6"/>
      <c r="E35" s="6"/>
      <c r="G35" s="6"/>
      <c r="K35" s="6"/>
      <c r="L35" s="6"/>
      <c r="M35" s="6"/>
    </row>
    <row r="36" spans="2:16" x14ac:dyDescent="0.25">
      <c r="C36" s="15" cm="1">
        <f t="array" ref="C36:F39">MINVERSE(C30:F33)</f>
        <v>49.34683986887562</v>
      </c>
      <c r="D36" s="16">
        <v>-23.477102143579803</v>
      </c>
      <c r="E36" s="16">
        <v>3.2960133221126728</v>
      </c>
      <c r="F36" s="30">
        <v>-0.14124232834639813</v>
      </c>
      <c r="G36" s="6"/>
      <c r="K36" s="6"/>
      <c r="L36" s="6"/>
      <c r="M36" s="6"/>
      <c r="P36" s="19"/>
    </row>
    <row r="37" spans="2:16" x14ac:dyDescent="0.25">
      <c r="B37" t="s">
        <v>38</v>
      </c>
      <c r="C37" s="18">
        <v>-23.477102143579764</v>
      </c>
      <c r="D37" s="19">
        <v>11.416182923720035</v>
      </c>
      <c r="E37" s="19">
        <v>-1.6269582540309349</v>
      </c>
      <c r="F37" s="31">
        <v>7.0463835346964807E-2</v>
      </c>
      <c r="G37" s="6"/>
      <c r="K37" s="6"/>
      <c r="L37" s="6"/>
      <c r="M37" s="6"/>
      <c r="P37" s="19"/>
    </row>
    <row r="38" spans="2:16" x14ac:dyDescent="0.25">
      <c r="C38" s="32">
        <v>3.2960133221126817</v>
      </c>
      <c r="D38" s="26">
        <v>-1.6269582540309389</v>
      </c>
      <c r="E38" s="26">
        <v>0.23493469873949377</v>
      </c>
      <c r="F38" s="31">
        <v>-1.0281813387009344E-2</v>
      </c>
      <c r="G38" s="6"/>
      <c r="P38" s="19"/>
    </row>
    <row r="39" spans="2:16" ht="15.75" thickBot="1" x14ac:dyDescent="0.3">
      <c r="C39" s="33">
        <v>-0.14124232834639913</v>
      </c>
      <c r="D39" s="34">
        <v>7.0463835346965209E-2</v>
      </c>
      <c r="E39" s="34">
        <v>-1.0281813387009373E-2</v>
      </c>
      <c r="F39" s="35">
        <v>4.5400604142581126E-4</v>
      </c>
      <c r="G39" s="6"/>
      <c r="K39" s="6"/>
      <c r="L39" s="6"/>
      <c r="M39" s="6"/>
    </row>
    <row r="40" spans="2:16" x14ac:dyDescent="0.25">
      <c r="C40" s="6"/>
      <c r="D40" s="6"/>
      <c r="E40" s="6"/>
      <c r="G40" s="6"/>
      <c r="K40" s="6"/>
      <c r="L40" s="6"/>
      <c r="M40" s="6"/>
    </row>
    <row r="41" spans="2:16" ht="15.75" thickBot="1" x14ac:dyDescent="0.3">
      <c r="C41" s="6"/>
      <c r="D41" s="6"/>
      <c r="E41" s="6"/>
      <c r="G41" s="6"/>
      <c r="K41" s="6"/>
      <c r="L41" s="6"/>
      <c r="M41" s="6"/>
    </row>
    <row r="42" spans="2:16" x14ac:dyDescent="0.25">
      <c r="C42" s="27" cm="1">
        <f t="array" ref="C42:C45">MMULT(_xlfn.ANCHORARRAY(C36),I30:I33)</f>
        <v>-11.488707178864388</v>
      </c>
      <c r="D42" s="6"/>
      <c r="E42" s="6"/>
      <c r="G42" s="6"/>
    </row>
    <row r="43" spans="2:16" x14ac:dyDescent="0.25">
      <c r="B43" t="s">
        <v>41</v>
      </c>
      <c r="C43" s="28">
        <v>7.1438172191546983</v>
      </c>
      <c r="G43" s="6"/>
      <c r="K43" s="6"/>
    </row>
    <row r="44" spans="2:16" x14ac:dyDescent="0.25">
      <c r="C44" s="28">
        <v>-1.0412069207137904</v>
      </c>
      <c r="G44" s="6"/>
      <c r="K44" s="6"/>
    </row>
    <row r="45" spans="2:16" ht="15.75" thickBot="1" x14ac:dyDescent="0.3">
      <c r="C45" s="29">
        <v>4.6676016493940153E-2</v>
      </c>
      <c r="D45" s="6"/>
      <c r="E45" s="6"/>
      <c r="G45" s="6"/>
      <c r="K45" s="6"/>
    </row>
    <row r="46" spans="2:16" x14ac:dyDescent="0.25">
      <c r="C46" s="6"/>
      <c r="D46" s="6"/>
      <c r="E46" s="6"/>
      <c r="G46" s="6"/>
    </row>
    <row r="47" spans="2:16" x14ac:dyDescent="0.25">
      <c r="C47" s="6"/>
      <c r="D47" s="6"/>
      <c r="E47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7478B-81AE-45A9-8ABF-8A11224273F0}">
  <dimension ref="J2:O6"/>
  <sheetViews>
    <sheetView workbookViewId="0">
      <selection activeCell="I15" sqref="I15"/>
    </sheetView>
  </sheetViews>
  <sheetFormatPr baseColWidth="10" defaultRowHeight="15" x14ac:dyDescent="0.25"/>
  <cols>
    <col min="14" max="14" width="7.7109375" customWidth="1"/>
    <col min="15" max="15" width="7.85546875" customWidth="1"/>
  </cols>
  <sheetData>
    <row r="2" spans="10:15" ht="15.75" thickBot="1" x14ac:dyDescent="0.3"/>
    <row r="3" spans="10:15" x14ac:dyDescent="0.25">
      <c r="J3" s="37" t="s">
        <v>50</v>
      </c>
      <c r="K3" s="38"/>
      <c r="L3" s="38"/>
      <c r="M3" s="39"/>
      <c r="N3" s="40" t="s">
        <v>56</v>
      </c>
      <c r="O3" s="41" t="s">
        <v>57</v>
      </c>
    </row>
    <row r="4" spans="10:15" x14ac:dyDescent="0.25">
      <c r="J4" s="42" t="s">
        <v>51</v>
      </c>
      <c r="K4" s="43" t="s">
        <v>54</v>
      </c>
      <c r="L4" s="44"/>
      <c r="M4" s="45"/>
      <c r="N4" s="46">
        <v>0.42625141205024031</v>
      </c>
      <c r="O4" s="47">
        <f>N4^2</f>
        <v>0.18169026627482374</v>
      </c>
    </row>
    <row r="5" spans="10:15" x14ac:dyDescent="0.25">
      <c r="J5" s="48" t="s">
        <v>52</v>
      </c>
      <c r="K5" s="43" t="s">
        <v>44</v>
      </c>
      <c r="L5" s="44"/>
      <c r="M5" s="45"/>
      <c r="N5" s="46">
        <v>0.44448842439943481</v>
      </c>
      <c r="O5" s="47">
        <f t="shared" ref="O5:O6" si="0">N5^2</f>
        <v>0.19756995942509209</v>
      </c>
    </row>
    <row r="6" spans="10:15" ht="15.75" thickBot="1" x14ac:dyDescent="0.3">
      <c r="J6" s="49" t="s">
        <v>53</v>
      </c>
      <c r="K6" s="50" t="s">
        <v>55</v>
      </c>
      <c r="L6" s="50"/>
      <c r="M6" s="50"/>
      <c r="N6" s="51">
        <v>0.91048407575490942</v>
      </c>
      <c r="O6" s="52">
        <f t="shared" si="0"/>
        <v>0.82898125220327168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F11E9-93A5-4789-A5E0-BCAA311A9AEF}">
  <dimension ref="A2:P46"/>
  <sheetViews>
    <sheetView topLeftCell="E12" workbookViewId="0">
      <selection activeCell="K22" sqref="K22"/>
    </sheetView>
  </sheetViews>
  <sheetFormatPr baseColWidth="10" defaultRowHeight="15" x14ac:dyDescent="0.25"/>
  <cols>
    <col min="6" max="6" width="12.5703125" bestFit="1" customWidth="1"/>
    <col min="7" max="7" width="11.85546875" bestFit="1" customWidth="1"/>
    <col min="11" max="11" width="16.85546875" customWidth="1"/>
    <col min="14" max="14" width="26.28515625" customWidth="1"/>
  </cols>
  <sheetData>
    <row r="2" spans="1:14" x14ac:dyDescent="0.25">
      <c r="B2" t="s">
        <v>0</v>
      </c>
    </row>
    <row r="3" spans="1:14" ht="15.75" thickBot="1" x14ac:dyDescent="0.3"/>
    <row r="4" spans="1:14" ht="15.75" thickBot="1" x14ac:dyDescent="0.3">
      <c r="A4" t="s">
        <v>1</v>
      </c>
      <c r="B4" s="65" t="s">
        <v>2</v>
      </c>
      <c r="C4" s="64" t="s">
        <v>3</v>
      </c>
    </row>
    <row r="5" spans="1:14" x14ac:dyDescent="0.25">
      <c r="B5" s="66">
        <v>0.75</v>
      </c>
      <c r="C5" s="61">
        <v>1.2</v>
      </c>
    </row>
    <row r="6" spans="1:14" x14ac:dyDescent="0.25">
      <c r="B6" s="66">
        <v>2</v>
      </c>
      <c r="C6" s="61">
        <v>1.95</v>
      </c>
    </row>
    <row r="7" spans="1:14" x14ac:dyDescent="0.25">
      <c r="B7" s="66">
        <v>3</v>
      </c>
      <c r="C7" s="61">
        <v>2</v>
      </c>
    </row>
    <row r="8" spans="1:14" x14ac:dyDescent="0.25">
      <c r="B8" s="66">
        <v>4</v>
      </c>
      <c r="C8" s="61">
        <v>2.4</v>
      </c>
    </row>
    <row r="9" spans="1:14" x14ac:dyDescent="0.25">
      <c r="B9" s="66">
        <v>6</v>
      </c>
      <c r="C9" s="61">
        <v>2.4</v>
      </c>
    </row>
    <row r="10" spans="1:14" x14ac:dyDescent="0.25">
      <c r="B10" s="66">
        <v>8</v>
      </c>
      <c r="C10" s="61">
        <v>2.7</v>
      </c>
    </row>
    <row r="11" spans="1:14" ht="15.75" thickBot="1" x14ac:dyDescent="0.3">
      <c r="B11" s="67">
        <v>8.5</v>
      </c>
      <c r="C11" s="63">
        <v>2.6</v>
      </c>
    </row>
    <row r="15" spans="1:14" x14ac:dyDescent="0.25">
      <c r="A15" s="24"/>
      <c r="B15" s="25"/>
      <c r="C15" s="25"/>
      <c r="D15" s="25"/>
      <c r="E15" s="25"/>
      <c r="F15" s="25"/>
      <c r="G15" s="25"/>
    </row>
    <row r="16" spans="1:14" ht="15.75" thickBot="1" x14ac:dyDescent="0.3">
      <c r="A16" t="s">
        <v>4</v>
      </c>
      <c r="I16" s="1" t="s">
        <v>5</v>
      </c>
      <c r="J16" s="1" t="s">
        <v>6</v>
      </c>
      <c r="M16" s="2" t="s">
        <v>26</v>
      </c>
      <c r="N16" s="3"/>
    </row>
    <row r="17" spans="1:14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27</v>
      </c>
      <c r="F17" s="1" t="s">
        <v>28</v>
      </c>
      <c r="G17" s="1" t="s">
        <v>12</v>
      </c>
      <c r="H17" s="1" t="s">
        <v>29</v>
      </c>
      <c r="I17" s="1" t="s">
        <v>13</v>
      </c>
      <c r="J17" s="1" t="s">
        <v>14</v>
      </c>
      <c r="M17" s="4" t="s">
        <v>15</v>
      </c>
      <c r="N17" s="5" t="s">
        <v>30</v>
      </c>
    </row>
    <row r="18" spans="1:14" x14ac:dyDescent="0.25">
      <c r="A18">
        <v>1</v>
      </c>
      <c r="B18" s="56">
        <f t="shared" ref="B18:C24" si="0">B5</f>
        <v>0.75</v>
      </c>
      <c r="C18" s="56">
        <f t="shared" si="0"/>
        <v>1.2</v>
      </c>
      <c r="D18" s="56">
        <f>B18^2</f>
        <v>0.5625</v>
      </c>
      <c r="E18" s="56">
        <f>B18^3</f>
        <v>0.421875</v>
      </c>
      <c r="F18" s="56">
        <f>B18^4</f>
        <v>0.31640625</v>
      </c>
      <c r="G18" s="56">
        <f>B18*C18</f>
        <v>0.89999999999999991</v>
      </c>
      <c r="H18" s="56">
        <f>B18^2*C18</f>
        <v>0.67499999999999993</v>
      </c>
      <c r="I18" s="56">
        <f>(C18-$N$19-$N$20*B18-$N$21*B18^2)^2</f>
        <v>1.2296271456040762E-2</v>
      </c>
      <c r="J18" s="56">
        <f>(C18-$C$26)^2</f>
        <v>0.95760204081632716</v>
      </c>
      <c r="M18" s="7" t="s">
        <v>15</v>
      </c>
      <c r="N18" s="8" t="str">
        <f>CONCATENATE(ROUND(N19,5),"+",ROUND(N20,5),"0x",ROUND(N21,5),"x^2")</f>
        <v>0.99073+0.44990x-0.03069x^2</v>
      </c>
    </row>
    <row r="19" spans="1:14" x14ac:dyDescent="0.25">
      <c r="A19">
        <f>A18+1</f>
        <v>2</v>
      </c>
      <c r="B19" s="56">
        <f t="shared" si="0"/>
        <v>2</v>
      </c>
      <c r="C19" s="56">
        <f t="shared" si="0"/>
        <v>1.95</v>
      </c>
      <c r="D19" s="56">
        <f t="shared" ref="D19:D24" si="1">B19^2</f>
        <v>4</v>
      </c>
      <c r="E19" s="56">
        <f t="shared" ref="E19:E24" si="2">B19^3</f>
        <v>8</v>
      </c>
      <c r="F19" s="56">
        <f t="shared" ref="F19:F24" si="3">B19^4</f>
        <v>16</v>
      </c>
      <c r="G19" s="56">
        <f t="shared" ref="G19:G24" si="4">B19*C19</f>
        <v>3.9</v>
      </c>
      <c r="H19" s="56">
        <f t="shared" ref="H19:H24" si="5">B19^2*C19</f>
        <v>7.8</v>
      </c>
      <c r="I19" s="56">
        <f t="shared" ref="I19:I24" si="6">(C19-$N$19-$N$20*B19-$N$21*B19^2)^2</f>
        <v>3.3213468569938419E-2</v>
      </c>
      <c r="J19" s="56">
        <f>(C19-$C$26)^2</f>
        <v>5.2244897959183807E-2</v>
      </c>
      <c r="L19" s="14"/>
      <c r="M19" s="7" t="s">
        <v>17</v>
      </c>
      <c r="N19" s="54">
        <f>G35/G30</f>
        <v>0.99072835641197843</v>
      </c>
    </row>
    <row r="20" spans="1:14" x14ac:dyDescent="0.25">
      <c r="A20">
        <f t="shared" ref="A20:A24" si="7">A19+1</f>
        <v>3</v>
      </c>
      <c r="B20" s="56">
        <f t="shared" si="0"/>
        <v>3</v>
      </c>
      <c r="C20" s="56">
        <f t="shared" si="0"/>
        <v>2</v>
      </c>
      <c r="D20" s="56">
        <f t="shared" si="1"/>
        <v>9</v>
      </c>
      <c r="E20" s="56">
        <f t="shared" si="2"/>
        <v>27</v>
      </c>
      <c r="F20" s="56">
        <f t="shared" si="3"/>
        <v>81</v>
      </c>
      <c r="G20" s="56">
        <f t="shared" si="4"/>
        <v>6</v>
      </c>
      <c r="H20" s="56">
        <f t="shared" si="5"/>
        <v>18</v>
      </c>
      <c r="I20" s="56">
        <f t="shared" si="6"/>
        <v>4.1198385084865582E-3</v>
      </c>
      <c r="J20" s="56">
        <f>(C20-$C$26)^2</f>
        <v>3.1887755102040907E-2</v>
      </c>
      <c r="M20" s="7" t="s">
        <v>18</v>
      </c>
      <c r="N20" s="54">
        <f>G40/G30</f>
        <v>0.44990061701246131</v>
      </c>
    </row>
    <row r="21" spans="1:14" x14ac:dyDescent="0.25">
      <c r="A21">
        <f t="shared" si="7"/>
        <v>4</v>
      </c>
      <c r="B21" s="56">
        <f t="shared" si="0"/>
        <v>4</v>
      </c>
      <c r="C21" s="56">
        <f t="shared" si="0"/>
        <v>2.4</v>
      </c>
      <c r="D21" s="56">
        <f t="shared" si="1"/>
        <v>16</v>
      </c>
      <c r="E21" s="56">
        <f t="shared" si="2"/>
        <v>64</v>
      </c>
      <c r="F21" s="56">
        <f t="shared" si="3"/>
        <v>256</v>
      </c>
      <c r="G21" s="56">
        <f t="shared" si="4"/>
        <v>9.6</v>
      </c>
      <c r="H21" s="56">
        <f t="shared" si="5"/>
        <v>38.4</v>
      </c>
      <c r="I21" s="56">
        <f t="shared" si="6"/>
        <v>1.0154602047501302E-2</v>
      </c>
      <c r="J21" s="56">
        <f>(C21-$C$26)^2</f>
        <v>4.9030612244897805E-2</v>
      </c>
      <c r="M21" s="7" t="s">
        <v>31</v>
      </c>
      <c r="N21" s="54">
        <f>G45/G30</f>
        <v>-3.0693804365614519E-2</v>
      </c>
    </row>
    <row r="22" spans="1:14" x14ac:dyDescent="0.25">
      <c r="A22">
        <f t="shared" si="7"/>
        <v>5</v>
      </c>
      <c r="B22" s="56">
        <f t="shared" si="0"/>
        <v>6</v>
      </c>
      <c r="C22" s="56">
        <f t="shared" si="0"/>
        <v>2.4</v>
      </c>
      <c r="D22" s="56">
        <f t="shared" si="1"/>
        <v>36</v>
      </c>
      <c r="E22" s="56">
        <f t="shared" si="2"/>
        <v>216</v>
      </c>
      <c r="F22" s="56">
        <f t="shared" si="3"/>
        <v>1296</v>
      </c>
      <c r="G22" s="56">
        <f t="shared" si="4"/>
        <v>14.399999999999999</v>
      </c>
      <c r="H22" s="56">
        <f t="shared" si="5"/>
        <v>86.399999999999991</v>
      </c>
      <c r="I22" s="56">
        <f t="shared" si="6"/>
        <v>3.4282411546531694E-2</v>
      </c>
      <c r="J22" s="56">
        <f>(C22-$C$26)^2</f>
        <v>4.9030612244897805E-2</v>
      </c>
      <c r="M22" s="7" t="s">
        <v>19</v>
      </c>
      <c r="N22" s="54">
        <f>I25</f>
        <v>9.9619929106652183E-2</v>
      </c>
    </row>
    <row r="23" spans="1:14" x14ac:dyDescent="0.25">
      <c r="A23">
        <f t="shared" si="7"/>
        <v>6</v>
      </c>
      <c r="B23" s="56">
        <f t="shared" si="0"/>
        <v>8</v>
      </c>
      <c r="C23" s="56">
        <f t="shared" si="0"/>
        <v>2.7</v>
      </c>
      <c r="D23" s="56">
        <f t="shared" si="1"/>
        <v>64</v>
      </c>
      <c r="E23" s="56">
        <f t="shared" si="2"/>
        <v>512</v>
      </c>
      <c r="F23" s="56">
        <f t="shared" si="3"/>
        <v>4096</v>
      </c>
      <c r="G23" s="56">
        <f t="shared" si="4"/>
        <v>21.6</v>
      </c>
      <c r="H23" s="56">
        <f t="shared" si="5"/>
        <v>172.8</v>
      </c>
      <c r="I23" s="56">
        <f t="shared" si="6"/>
        <v>5.5458087350830814E-3</v>
      </c>
      <c r="J23" s="56">
        <f>(C23-$C$26)^2</f>
        <v>0.27188775510204072</v>
      </c>
      <c r="M23" s="7" t="s">
        <v>20</v>
      </c>
      <c r="N23" s="54">
        <f>J25</f>
        <v>1.5892857142857144</v>
      </c>
    </row>
    <row r="24" spans="1:14" x14ac:dyDescent="0.25">
      <c r="A24">
        <f t="shared" si="7"/>
        <v>7</v>
      </c>
      <c r="B24" s="56">
        <f t="shared" si="0"/>
        <v>8.5</v>
      </c>
      <c r="C24" s="56">
        <f t="shared" si="0"/>
        <v>2.6</v>
      </c>
      <c r="D24" s="56">
        <f t="shared" si="1"/>
        <v>72.25</v>
      </c>
      <c r="E24" s="56">
        <f t="shared" si="2"/>
        <v>614.125</v>
      </c>
      <c r="F24" s="56">
        <f t="shared" si="3"/>
        <v>5220.0625</v>
      </c>
      <c r="G24" s="56">
        <f t="shared" si="4"/>
        <v>22.1</v>
      </c>
      <c r="H24" s="56">
        <f t="shared" si="5"/>
        <v>187.85</v>
      </c>
      <c r="I24" s="56">
        <f t="shared" si="6"/>
        <v>7.5282430703587955E-6</v>
      </c>
      <c r="J24" s="56">
        <f>(C24-$C$26)^2</f>
        <v>0.17760204081632638</v>
      </c>
      <c r="M24" s="7" t="s">
        <v>21</v>
      </c>
      <c r="N24" s="54">
        <f>(N23-N22)/N23</f>
        <v>0.93731779741603904</v>
      </c>
    </row>
    <row r="25" spans="1:14" x14ac:dyDescent="0.25">
      <c r="A25" s="12" t="s">
        <v>23</v>
      </c>
      <c r="B25" s="57">
        <f>SUM(B18:B24)</f>
        <v>32.25</v>
      </c>
      <c r="C25" s="57">
        <f>SUM(C18:C24)</f>
        <v>15.250000000000002</v>
      </c>
      <c r="D25" s="57">
        <f>SUM(D18:D24)</f>
        <v>201.8125</v>
      </c>
      <c r="E25" s="57">
        <f>SUM(E18:E24)</f>
        <v>1441.546875</v>
      </c>
      <c r="F25" s="57">
        <f>SUM(F18:F24)</f>
        <v>10965.37890625</v>
      </c>
      <c r="G25" s="57">
        <f>SUM(G18:G24)</f>
        <v>78.5</v>
      </c>
      <c r="H25" s="57">
        <f>SUM(H18:H24)</f>
        <v>511.92499999999995</v>
      </c>
      <c r="I25" s="57">
        <f>SUM(I18:I24)</f>
        <v>9.9619929106652183E-2</v>
      </c>
      <c r="J25" s="57">
        <f>SUM(J18:J24)</f>
        <v>1.5892857142857144</v>
      </c>
      <c r="M25" s="10" t="s">
        <v>22</v>
      </c>
      <c r="N25" s="55">
        <f>N24^0.5</f>
        <v>0.96815174297009821</v>
      </c>
    </row>
    <row r="26" spans="1:14" ht="15.75" thickBot="1" x14ac:dyDescent="0.3">
      <c r="A26" t="s">
        <v>24</v>
      </c>
      <c r="B26" s="56">
        <f>AVERAGE(B18:B24)</f>
        <v>4.6071428571428568</v>
      </c>
      <c r="C26" s="56">
        <f>AVERAGE(C18:C24)</f>
        <v>2.1785714285714288</v>
      </c>
      <c r="D26" s="56"/>
      <c r="E26" s="56"/>
      <c r="F26" s="56"/>
      <c r="G26" s="56"/>
      <c r="H26" s="56"/>
      <c r="I26" s="56"/>
      <c r="J26" s="56"/>
    </row>
    <row r="27" spans="1:14" x14ac:dyDescent="0.25">
      <c r="A27" t="s">
        <v>25</v>
      </c>
      <c r="B27" s="56">
        <f>A24</f>
        <v>7</v>
      </c>
      <c r="C27" s="56"/>
      <c r="D27" s="56"/>
      <c r="E27" s="56"/>
      <c r="F27" s="56"/>
      <c r="G27" s="56"/>
      <c r="H27" s="56"/>
      <c r="I27" s="56"/>
      <c r="J27" s="56"/>
      <c r="M27" s="59" t="s">
        <v>58</v>
      </c>
      <c r="N27" s="68">
        <v>2</v>
      </c>
    </row>
    <row r="28" spans="1:14" ht="15.75" thickBot="1" x14ac:dyDescent="0.3">
      <c r="M28" s="60" t="s">
        <v>59</v>
      </c>
      <c r="N28" s="69">
        <f>N19+N20*N27+N21*N27^2</f>
        <v>1.7677543729744429</v>
      </c>
    </row>
    <row r="29" spans="1:14" ht="15.75" thickBot="1" x14ac:dyDescent="0.3">
      <c r="C29" s="15">
        <f>B27</f>
        <v>7</v>
      </c>
      <c r="D29" s="16">
        <f>B25</f>
        <v>32.25</v>
      </c>
      <c r="E29" s="17">
        <f>D25</f>
        <v>201.8125</v>
      </c>
      <c r="M29" s="62" t="s">
        <v>60</v>
      </c>
      <c r="N29" s="70">
        <f>ABS(N28-C6)</f>
        <v>0.18224562702555702</v>
      </c>
    </row>
    <row r="30" spans="1:14" x14ac:dyDescent="0.25">
      <c r="B30" t="s">
        <v>32</v>
      </c>
      <c r="C30" s="18">
        <f>B25</f>
        <v>32.25</v>
      </c>
      <c r="D30" s="19">
        <f>D25</f>
        <v>201.8125</v>
      </c>
      <c r="E30" s="20">
        <f>E25</f>
        <v>1441.546875</v>
      </c>
      <c r="F30" t="s">
        <v>33</v>
      </c>
      <c r="G30" s="6">
        <f>MDETERM(C29:E31)</f>
        <v>84576.043945311816</v>
      </c>
    </row>
    <row r="31" spans="1:14" ht="15.75" thickBot="1" x14ac:dyDescent="0.3">
      <c r="C31" s="21">
        <f>D25</f>
        <v>201.8125</v>
      </c>
      <c r="D31" s="22">
        <f>E25</f>
        <v>1441.546875</v>
      </c>
      <c r="E31" s="23">
        <f>F25</f>
        <v>10965.37890625</v>
      </c>
      <c r="G31" s="6"/>
      <c r="J31" t="s">
        <v>34</v>
      </c>
    </row>
    <row r="32" spans="1:14" x14ac:dyDescent="0.25">
      <c r="G32" s="6"/>
    </row>
    <row r="33" spans="2:16" ht="15.75" thickBot="1" x14ac:dyDescent="0.3">
      <c r="G33" s="6"/>
    </row>
    <row r="34" spans="2:16" ht="15.75" thickBot="1" x14ac:dyDescent="0.3">
      <c r="C34" s="15">
        <f>C25</f>
        <v>15.250000000000002</v>
      </c>
      <c r="D34" s="16">
        <f t="shared" ref="D34:E36" si="8">D29</f>
        <v>32.25</v>
      </c>
      <c r="E34" s="17">
        <f t="shared" si="8"/>
        <v>201.8125</v>
      </c>
      <c r="G34" s="6"/>
      <c r="K34" s="53">
        <f t="shared" ref="K34:M36" si="9">C29</f>
        <v>7</v>
      </c>
      <c r="L34" s="53">
        <f t="shared" si="9"/>
        <v>32.25</v>
      </c>
      <c r="M34" s="53">
        <f t="shared" si="9"/>
        <v>201.8125</v>
      </c>
      <c r="P34" s="58">
        <f>C25</f>
        <v>15.250000000000002</v>
      </c>
    </row>
    <row r="35" spans="2:16" ht="15.75" thickBot="1" x14ac:dyDescent="0.3">
      <c r="B35" t="s">
        <v>35</v>
      </c>
      <c r="C35" s="18">
        <f>G25</f>
        <v>78.5</v>
      </c>
      <c r="D35" s="19">
        <f t="shared" si="8"/>
        <v>201.8125</v>
      </c>
      <c r="E35" s="20">
        <f t="shared" si="8"/>
        <v>1441.546875</v>
      </c>
      <c r="F35" t="s">
        <v>36</v>
      </c>
      <c r="G35" s="6">
        <f>MDETERM(C34:E36)</f>
        <v>83791.885009766032</v>
      </c>
      <c r="J35" t="s">
        <v>32</v>
      </c>
      <c r="K35" s="53">
        <f t="shared" si="9"/>
        <v>32.25</v>
      </c>
      <c r="L35" s="53">
        <f t="shared" si="9"/>
        <v>201.8125</v>
      </c>
      <c r="M35" s="53">
        <f t="shared" si="9"/>
        <v>1441.546875</v>
      </c>
      <c r="O35" t="s">
        <v>37</v>
      </c>
      <c r="P35" s="58">
        <f>G25</f>
        <v>78.5</v>
      </c>
    </row>
    <row r="36" spans="2:16" ht="15.75" thickBot="1" x14ac:dyDescent="0.3">
      <c r="C36" s="21">
        <f>H25</f>
        <v>511.92499999999995</v>
      </c>
      <c r="D36" s="22">
        <f t="shared" si="8"/>
        <v>1441.546875</v>
      </c>
      <c r="E36" s="23">
        <f t="shared" si="8"/>
        <v>10965.37890625</v>
      </c>
      <c r="G36" s="6"/>
      <c r="K36" s="53">
        <f t="shared" si="9"/>
        <v>201.8125</v>
      </c>
      <c r="L36" s="53">
        <f t="shared" si="9"/>
        <v>1441.546875</v>
      </c>
      <c r="M36" s="53">
        <f t="shared" si="9"/>
        <v>10965.37890625</v>
      </c>
      <c r="P36" s="58">
        <f>H25</f>
        <v>511.92499999999995</v>
      </c>
    </row>
    <row r="37" spans="2:16" ht="15.75" thickBot="1" x14ac:dyDescent="0.3">
      <c r="G37" s="6"/>
    </row>
    <row r="38" spans="2:16" ht="15.75" thickBot="1" x14ac:dyDescent="0.3">
      <c r="G38" s="6"/>
      <c r="K38" s="53" cm="1">
        <f t="array" ref="K38:M40">MINVERSE(K34:M36)</f>
        <v>1.5949331678664982</v>
      </c>
      <c r="L38" s="53">
        <v>-0.74147817857471665</v>
      </c>
      <c r="M38" s="53">
        <v>6.812332776200257E-2</v>
      </c>
    </row>
    <row r="39" spans="2:16" ht="15.75" thickBot="1" x14ac:dyDescent="0.3">
      <c r="C39" s="15">
        <f t="shared" ref="C39:C41" si="10">C29</f>
        <v>7</v>
      </c>
      <c r="D39" s="16">
        <f t="shared" ref="D39:D41" si="11">C34</f>
        <v>15.250000000000002</v>
      </c>
      <c r="E39" s="17">
        <f t="shared" ref="E39:E41" si="12">E29</f>
        <v>201.8125</v>
      </c>
      <c r="G39" s="6"/>
      <c r="J39" t="s">
        <v>38</v>
      </c>
      <c r="K39" s="53">
        <v>-0.74147817857471665</v>
      </c>
      <c r="L39" s="53">
        <v>0.42599967445624604</v>
      </c>
      <c r="M39" s="53">
        <v>-4.2356852282147632E-2</v>
      </c>
    </row>
    <row r="40" spans="2:16" x14ac:dyDescent="0.25">
      <c r="B40" t="s">
        <v>39</v>
      </c>
      <c r="C40" s="18">
        <f t="shared" si="10"/>
        <v>32.25</v>
      </c>
      <c r="D40" s="19">
        <f t="shared" si="11"/>
        <v>78.5</v>
      </c>
      <c r="E40" s="20">
        <f t="shared" si="12"/>
        <v>1441.546875</v>
      </c>
      <c r="F40" t="s">
        <v>40</v>
      </c>
      <c r="G40" s="6">
        <f>MDETERM(C39:E41)</f>
        <v>38050.814355468829</v>
      </c>
      <c r="K40" s="53">
        <v>6.8123327762002486E-2</v>
      </c>
      <c r="L40" s="53">
        <v>-4.2356852282147625E-2</v>
      </c>
      <c r="M40" s="53">
        <v>4.4057984107289862E-3</v>
      </c>
    </row>
    <row r="41" spans="2:16" ht="15.75" thickBot="1" x14ac:dyDescent="0.3">
      <c r="C41" s="21">
        <f t="shared" si="10"/>
        <v>201.8125</v>
      </c>
      <c r="D41" s="22">
        <f t="shared" si="11"/>
        <v>511.92499999999995</v>
      </c>
      <c r="E41" s="23">
        <f t="shared" si="12"/>
        <v>10965.37890625</v>
      </c>
      <c r="G41" s="6"/>
      <c r="K41" s="56"/>
      <c r="L41" s="56"/>
      <c r="M41" s="56"/>
    </row>
    <row r="42" spans="2:16" x14ac:dyDescent="0.25">
      <c r="G42" s="6"/>
      <c r="K42" s="58" cm="1">
        <f t="array" ref="K42:K44">MMULT(_xlfn.ANCHORARRAY(K38),P34:P36)</f>
        <v>0.99072835641200641</v>
      </c>
      <c r="L42" s="56"/>
      <c r="M42" s="56"/>
    </row>
    <row r="43" spans="2:16" ht="15.75" thickBot="1" x14ac:dyDescent="0.3">
      <c r="G43" s="6"/>
      <c r="J43" t="s">
        <v>41</v>
      </c>
      <c r="K43" s="58">
        <v>0.44990061701245665</v>
      </c>
      <c r="L43" s="56"/>
      <c r="M43" s="56"/>
    </row>
    <row r="44" spans="2:16" x14ac:dyDescent="0.25">
      <c r="C44" s="15">
        <f t="shared" ref="C44:D46" si="13">C29</f>
        <v>7</v>
      </c>
      <c r="D44" s="16">
        <f t="shared" si="13"/>
        <v>32.25</v>
      </c>
      <c r="E44" s="17">
        <f t="shared" ref="E44:E46" si="14">C34</f>
        <v>15.250000000000002</v>
      </c>
      <c r="G44" s="6"/>
      <c r="K44" s="58">
        <v>-3.0693804365614419E-2</v>
      </c>
      <c r="L44" s="56"/>
      <c r="M44" s="56"/>
    </row>
    <row r="45" spans="2:16" x14ac:dyDescent="0.25">
      <c r="B45" t="s">
        <v>42</v>
      </c>
      <c r="C45" s="18">
        <f t="shared" si="13"/>
        <v>32.25</v>
      </c>
      <c r="D45" s="19">
        <f t="shared" si="13"/>
        <v>201.8125</v>
      </c>
      <c r="E45" s="20">
        <f t="shared" si="14"/>
        <v>78.5</v>
      </c>
      <c r="F45" t="s">
        <v>43</v>
      </c>
      <c r="G45" s="6">
        <f>MDETERM(C44:E46)</f>
        <v>-2595.9605468750174</v>
      </c>
    </row>
    <row r="46" spans="2:16" ht="15.75" thickBot="1" x14ac:dyDescent="0.3">
      <c r="C46" s="21">
        <f t="shared" si="13"/>
        <v>201.8125</v>
      </c>
      <c r="D46" s="22">
        <f t="shared" si="13"/>
        <v>1441.546875</v>
      </c>
      <c r="E46" s="23">
        <f t="shared" si="14"/>
        <v>511.92499999999995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AC0CB-8BE9-4894-8E54-0DF475B8085B}">
  <dimension ref="A2:Q46"/>
  <sheetViews>
    <sheetView topLeftCell="A3" workbookViewId="0">
      <selection activeCell="P16" sqref="P16:Q26"/>
    </sheetView>
  </sheetViews>
  <sheetFormatPr baseColWidth="10" defaultRowHeight="15" x14ac:dyDescent="0.25"/>
  <cols>
    <col min="6" max="6" width="12.5703125" bestFit="1" customWidth="1"/>
    <col min="7" max="7" width="11.85546875" bestFit="1" customWidth="1"/>
    <col min="8" max="8" width="15.5703125" customWidth="1"/>
    <col min="11" max="11" width="16.85546875" customWidth="1"/>
    <col min="14" max="14" width="22.7109375" customWidth="1"/>
    <col min="17" max="17" width="36" customWidth="1"/>
  </cols>
  <sheetData>
    <row r="2" spans="1:17" x14ac:dyDescent="0.25">
      <c r="B2" t="s">
        <v>45</v>
      </c>
    </row>
    <row r="3" spans="1:17" ht="15.75" thickBot="1" x14ac:dyDescent="0.3"/>
    <row r="4" spans="1:17" ht="15.75" thickBot="1" x14ac:dyDescent="0.3">
      <c r="A4" t="s">
        <v>1</v>
      </c>
      <c r="B4" s="65" t="s">
        <v>2</v>
      </c>
      <c r="C4" s="64" t="s">
        <v>3</v>
      </c>
    </row>
    <row r="5" spans="1:17" x14ac:dyDescent="0.25">
      <c r="B5" s="66">
        <v>0.75</v>
      </c>
      <c r="C5" s="61">
        <v>1.2</v>
      </c>
    </row>
    <row r="6" spans="1:17" x14ac:dyDescent="0.25">
      <c r="B6" s="66">
        <v>2</v>
      </c>
      <c r="C6" s="61">
        <v>1.95</v>
      </c>
    </row>
    <row r="7" spans="1:17" x14ac:dyDescent="0.25">
      <c r="B7" s="66">
        <v>3</v>
      </c>
      <c r="C7" s="61">
        <v>2</v>
      </c>
    </row>
    <row r="8" spans="1:17" x14ac:dyDescent="0.25">
      <c r="B8" s="66">
        <v>4</v>
      </c>
      <c r="C8" s="61">
        <v>2.4</v>
      </c>
    </row>
    <row r="9" spans="1:17" x14ac:dyDescent="0.25">
      <c r="B9" s="66">
        <v>6</v>
      </c>
      <c r="C9" s="61">
        <v>2.4</v>
      </c>
    </row>
    <row r="10" spans="1:17" x14ac:dyDescent="0.25">
      <c r="B10" s="66">
        <v>8</v>
      </c>
      <c r="C10" s="61">
        <v>2.7</v>
      </c>
    </row>
    <row r="11" spans="1:17" ht="15.75" thickBot="1" x14ac:dyDescent="0.3">
      <c r="B11" s="67">
        <v>8.5</v>
      </c>
      <c r="C11" s="63">
        <v>2.6</v>
      </c>
    </row>
    <row r="15" spans="1:17" x14ac:dyDescent="0.25">
      <c r="A15" s="24"/>
      <c r="B15" s="25"/>
      <c r="C15" s="25"/>
      <c r="D15" s="25"/>
      <c r="E15" s="25"/>
      <c r="F15" s="25"/>
      <c r="G15" s="25"/>
    </row>
    <row r="16" spans="1:17" ht="15.75" thickBot="1" x14ac:dyDescent="0.3">
      <c r="A16" t="s">
        <v>4</v>
      </c>
      <c r="L16" s="1" t="s">
        <v>5</v>
      </c>
      <c r="M16" s="1" t="s">
        <v>6</v>
      </c>
      <c r="P16" s="2" t="s">
        <v>45</v>
      </c>
      <c r="Q16" s="3"/>
    </row>
    <row r="17" spans="1:17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27</v>
      </c>
      <c r="F17" s="1" t="s">
        <v>28</v>
      </c>
      <c r="G17" s="1" t="s">
        <v>47</v>
      </c>
      <c r="H17" s="1" t="s">
        <v>48</v>
      </c>
      <c r="I17" s="1" t="s">
        <v>12</v>
      </c>
      <c r="J17" s="1" t="s">
        <v>29</v>
      </c>
      <c r="K17" s="1" t="s">
        <v>46</v>
      </c>
      <c r="L17" s="1" t="s">
        <v>13</v>
      </c>
      <c r="M17" s="1" t="s">
        <v>14</v>
      </c>
      <c r="P17" s="4" t="s">
        <v>15</v>
      </c>
      <c r="Q17" s="5" t="s">
        <v>30</v>
      </c>
    </row>
    <row r="18" spans="1:17" x14ac:dyDescent="0.25">
      <c r="A18">
        <v>1</v>
      </c>
      <c r="B18" s="56">
        <f t="shared" ref="B18:C24" si="0">B5</f>
        <v>0.75</v>
      </c>
      <c r="C18" s="56">
        <f t="shared" si="0"/>
        <v>1.2</v>
      </c>
      <c r="D18" s="56">
        <f>B18^2</f>
        <v>0.5625</v>
      </c>
      <c r="E18" s="56">
        <f>B18^3</f>
        <v>0.421875</v>
      </c>
      <c r="F18" s="56">
        <f t="shared" ref="F18:F24" si="1">B18^4</f>
        <v>0.31640625</v>
      </c>
      <c r="G18" s="56">
        <f>B18^5</f>
        <v>0.2373046875</v>
      </c>
      <c r="H18" s="56">
        <f>B18^6</f>
        <v>0.177978515625</v>
      </c>
      <c r="I18" s="56">
        <f t="shared" ref="I18:I24" si="2">B18*C18</f>
        <v>0.89999999999999991</v>
      </c>
      <c r="J18" s="56">
        <f t="shared" ref="J18:J24" si="3">B18^2*C18</f>
        <v>0.67499999999999993</v>
      </c>
      <c r="K18" s="56">
        <f>E18*C18</f>
        <v>0.50624999999999998</v>
      </c>
      <c r="L18" s="56">
        <f>(C18-$C$41-$C$42*B18-$C$43*B18^2-$C$44*B18^3)^2</f>
        <v>7.9325745051268901E-4</v>
      </c>
      <c r="M18" s="56">
        <f>(C18-$C$26)^2</f>
        <v>0.95760204081632716</v>
      </c>
      <c r="P18" s="7" t="s">
        <v>15</v>
      </c>
      <c r="Q18" s="8" t="str">
        <f>CONCATENATE(ROUND(Q19,5),"0+",ROUND(Q20,5),"x",ROUND(Q21,5),"0x^2","+",ROUND(Q22,5),"x^3")</f>
        <v>0.70150+0.79192x-0.12480x^2+0.00693x^3</v>
      </c>
    </row>
    <row r="19" spans="1:17" x14ac:dyDescent="0.25">
      <c r="A19">
        <f>A18+1</f>
        <v>2</v>
      </c>
      <c r="B19" s="56">
        <f t="shared" si="0"/>
        <v>2</v>
      </c>
      <c r="C19" s="56">
        <f t="shared" si="0"/>
        <v>1.95</v>
      </c>
      <c r="D19" s="56">
        <f t="shared" ref="D19:D24" si="4">B19^2</f>
        <v>4</v>
      </c>
      <c r="E19" s="56">
        <f t="shared" ref="E19:E24" si="5">B19^3</f>
        <v>8</v>
      </c>
      <c r="F19" s="56">
        <f t="shared" si="1"/>
        <v>16</v>
      </c>
      <c r="G19" s="56">
        <f t="shared" ref="G19:G24" si="6">B19^5</f>
        <v>32</v>
      </c>
      <c r="H19" s="56">
        <f t="shared" ref="H19:H24" si="7">B19^6</f>
        <v>64</v>
      </c>
      <c r="I19" s="56">
        <f t="shared" si="2"/>
        <v>3.9</v>
      </c>
      <c r="J19" s="56">
        <f t="shared" si="3"/>
        <v>7.8</v>
      </c>
      <c r="K19" s="56">
        <f t="shared" ref="K19:K24" si="8">E19*C19</f>
        <v>15.6</v>
      </c>
      <c r="L19" s="56">
        <f>(C19-$C$41-$C$42*B19-$C$43*B19^2-$C$44*B19^3)^2</f>
        <v>1.1758430353032295E-2</v>
      </c>
      <c r="M19" s="56">
        <f>(C19-$C$26)^2</f>
        <v>5.2244897959183807E-2</v>
      </c>
      <c r="O19" s="14"/>
      <c r="P19" s="7" t="s">
        <v>17</v>
      </c>
      <c r="Q19" s="54">
        <f>C41</f>
        <v>0.70150008869040903</v>
      </c>
    </row>
    <row r="20" spans="1:17" x14ac:dyDescent="0.25">
      <c r="A20">
        <f t="shared" ref="A20:A24" si="9">A19+1</f>
        <v>3</v>
      </c>
      <c r="B20" s="56">
        <f t="shared" si="0"/>
        <v>3</v>
      </c>
      <c r="C20" s="56">
        <f t="shared" si="0"/>
        <v>2</v>
      </c>
      <c r="D20" s="56">
        <f t="shared" si="4"/>
        <v>9</v>
      </c>
      <c r="E20" s="56">
        <f t="shared" si="5"/>
        <v>27</v>
      </c>
      <c r="F20" s="56">
        <f t="shared" si="1"/>
        <v>81</v>
      </c>
      <c r="G20" s="56">
        <f t="shared" si="6"/>
        <v>243</v>
      </c>
      <c r="H20" s="56">
        <f t="shared" si="7"/>
        <v>729</v>
      </c>
      <c r="I20" s="56">
        <f t="shared" si="2"/>
        <v>6</v>
      </c>
      <c r="J20" s="56">
        <f t="shared" si="3"/>
        <v>18</v>
      </c>
      <c r="K20" s="56">
        <f t="shared" si="8"/>
        <v>54</v>
      </c>
      <c r="L20" s="56">
        <f>(C20-$C$41-$C$42*B20-$C$43*B20^2-$C$44*B20^3)^2</f>
        <v>1.9910767711169293E-2</v>
      </c>
      <c r="M20" s="56">
        <f>(C20-$C$26)^2</f>
        <v>3.1887755102040907E-2</v>
      </c>
      <c r="P20" s="7" t="s">
        <v>18</v>
      </c>
      <c r="Q20" s="54">
        <f t="shared" ref="Q20:Q22" si="10">C42</f>
        <v>0.79192365198460379</v>
      </c>
    </row>
    <row r="21" spans="1:17" x14ac:dyDescent="0.25">
      <c r="A21">
        <f t="shared" si="9"/>
        <v>4</v>
      </c>
      <c r="B21" s="56">
        <f t="shared" si="0"/>
        <v>4</v>
      </c>
      <c r="C21" s="56">
        <f t="shared" si="0"/>
        <v>2.4</v>
      </c>
      <c r="D21" s="56">
        <f t="shared" si="4"/>
        <v>16</v>
      </c>
      <c r="E21" s="56">
        <f t="shared" si="5"/>
        <v>64</v>
      </c>
      <c r="F21" s="56">
        <f t="shared" si="1"/>
        <v>256</v>
      </c>
      <c r="G21" s="56">
        <f t="shared" si="6"/>
        <v>1024</v>
      </c>
      <c r="H21" s="56">
        <f t="shared" si="7"/>
        <v>4096</v>
      </c>
      <c r="I21" s="56">
        <f t="shared" si="2"/>
        <v>9.6</v>
      </c>
      <c r="J21" s="56">
        <f t="shared" si="3"/>
        <v>38.4</v>
      </c>
      <c r="K21" s="56">
        <f t="shared" si="8"/>
        <v>153.6</v>
      </c>
      <c r="L21" s="56">
        <f>(C21-$C$41-$C$42*B21-$C$43*B21^2-$C$44*B21^3)^2</f>
        <v>7.099592636541756E-3</v>
      </c>
      <c r="M21" s="56">
        <f>(C21-$C$26)^2</f>
        <v>4.9030612244897805E-2</v>
      </c>
      <c r="P21" s="7" t="s">
        <v>31</v>
      </c>
      <c r="Q21" s="54">
        <f t="shared" si="10"/>
        <v>-0.12480098340788714</v>
      </c>
    </row>
    <row r="22" spans="1:17" x14ac:dyDescent="0.25">
      <c r="A22">
        <f t="shared" si="9"/>
        <v>5</v>
      </c>
      <c r="B22" s="56">
        <f t="shared" si="0"/>
        <v>6</v>
      </c>
      <c r="C22" s="56">
        <f t="shared" si="0"/>
        <v>2.4</v>
      </c>
      <c r="D22" s="56">
        <f t="shared" si="4"/>
        <v>36</v>
      </c>
      <c r="E22" s="56">
        <f t="shared" si="5"/>
        <v>216</v>
      </c>
      <c r="F22" s="56">
        <f t="shared" si="1"/>
        <v>1296</v>
      </c>
      <c r="G22" s="56">
        <f t="shared" si="6"/>
        <v>7776</v>
      </c>
      <c r="H22" s="56">
        <f t="shared" si="7"/>
        <v>46656</v>
      </c>
      <c r="I22" s="56">
        <f t="shared" si="2"/>
        <v>14.399999999999999</v>
      </c>
      <c r="J22" s="56">
        <f t="shared" si="3"/>
        <v>86.399999999999991</v>
      </c>
      <c r="K22" s="56">
        <f t="shared" si="8"/>
        <v>518.4</v>
      </c>
      <c r="L22" s="56">
        <f>(C22-$C$41-$C$42*B22-$C$43*B22^2-$C$44*B22^3)^2</f>
        <v>3.1982649204174412E-3</v>
      </c>
      <c r="M22" s="56">
        <f>(C22-$C$26)^2</f>
        <v>4.9030612244897805E-2</v>
      </c>
      <c r="P22" s="7" t="s">
        <v>49</v>
      </c>
      <c r="Q22" s="54">
        <f t="shared" si="10"/>
        <v>6.927530585276287E-3</v>
      </c>
    </row>
    <row r="23" spans="1:17" x14ac:dyDescent="0.25">
      <c r="A23">
        <f t="shared" si="9"/>
        <v>6</v>
      </c>
      <c r="B23" s="56">
        <f t="shared" si="0"/>
        <v>8</v>
      </c>
      <c r="C23" s="56">
        <f t="shared" si="0"/>
        <v>2.7</v>
      </c>
      <c r="D23" s="56">
        <f t="shared" si="4"/>
        <v>64</v>
      </c>
      <c r="E23" s="56">
        <f t="shared" si="5"/>
        <v>512</v>
      </c>
      <c r="F23" s="56">
        <f t="shared" si="1"/>
        <v>4096</v>
      </c>
      <c r="G23" s="56">
        <f t="shared" si="6"/>
        <v>32768</v>
      </c>
      <c r="H23" s="56">
        <f t="shared" si="7"/>
        <v>262144</v>
      </c>
      <c r="I23" s="56">
        <f t="shared" si="2"/>
        <v>21.6</v>
      </c>
      <c r="J23" s="56">
        <f t="shared" si="3"/>
        <v>172.8</v>
      </c>
      <c r="K23" s="56">
        <f t="shared" si="8"/>
        <v>1382.4</v>
      </c>
      <c r="L23" s="56">
        <f>(C23-$C$41-$C$42*B23-$C$43*B23^2-$C$44*B23^3)^2</f>
        <v>1.070769107749852E-2</v>
      </c>
      <c r="M23" s="56">
        <f>(C23-$C$26)^2</f>
        <v>0.27188775510204072</v>
      </c>
      <c r="P23" s="7" t="s">
        <v>19</v>
      </c>
      <c r="Q23" s="54">
        <f>L25</f>
        <v>5.8417098512376989E-2</v>
      </c>
    </row>
    <row r="24" spans="1:17" x14ac:dyDescent="0.25">
      <c r="A24">
        <f t="shared" si="9"/>
        <v>7</v>
      </c>
      <c r="B24" s="56">
        <f t="shared" si="0"/>
        <v>8.5</v>
      </c>
      <c r="C24" s="56">
        <f t="shared" si="0"/>
        <v>2.6</v>
      </c>
      <c r="D24" s="56">
        <f t="shared" si="4"/>
        <v>72.25</v>
      </c>
      <c r="E24" s="56">
        <f t="shared" si="5"/>
        <v>614.125</v>
      </c>
      <c r="F24" s="56">
        <f t="shared" si="1"/>
        <v>5220.0625</v>
      </c>
      <c r="G24" s="56">
        <f t="shared" si="6"/>
        <v>44370.53125</v>
      </c>
      <c r="H24" s="56">
        <f t="shared" si="7"/>
        <v>377149.515625</v>
      </c>
      <c r="I24" s="56">
        <f t="shared" si="2"/>
        <v>22.1</v>
      </c>
      <c r="J24" s="56">
        <f t="shared" si="3"/>
        <v>187.85</v>
      </c>
      <c r="K24" s="56">
        <f t="shared" si="8"/>
        <v>1596.7250000000001</v>
      </c>
      <c r="L24" s="56">
        <f>(C24-$C$41-$C$42*B24-$C$43*B24^2-$C$44*B24^3)^2</f>
        <v>4.9490943632049941E-3</v>
      </c>
      <c r="M24" s="56">
        <f>(C24-$C$26)^2</f>
        <v>0.17760204081632638</v>
      </c>
      <c r="P24" s="7" t="s">
        <v>20</v>
      </c>
      <c r="Q24" s="54">
        <f>M25</f>
        <v>1.5892857142857144</v>
      </c>
    </row>
    <row r="25" spans="1:17" x14ac:dyDescent="0.25">
      <c r="A25" s="12" t="s">
        <v>23</v>
      </c>
      <c r="B25" s="57">
        <f>SUM(B18:B24)</f>
        <v>32.25</v>
      </c>
      <c r="C25" s="57">
        <f>SUM(C18:C24)</f>
        <v>15.250000000000002</v>
      </c>
      <c r="D25" s="57">
        <f>SUM(D18:D24)</f>
        <v>201.8125</v>
      </c>
      <c r="E25" s="57">
        <f>SUM(E18:E24)</f>
        <v>1441.546875</v>
      </c>
      <c r="F25" s="57">
        <f>SUM(F18:F24)</f>
        <v>10965.37890625</v>
      </c>
      <c r="G25" s="57">
        <f>SUM(G18:G24)</f>
        <v>86213.7685546875</v>
      </c>
      <c r="H25" s="57">
        <f>SUM(H18:H24)</f>
        <v>690838.69360351563</v>
      </c>
      <c r="I25" s="57">
        <f>SUM(I18:I24)</f>
        <v>78.5</v>
      </c>
      <c r="J25" s="57">
        <f>SUM(J18:J24)</f>
        <v>511.92499999999995</v>
      </c>
      <c r="K25" s="57">
        <f>SUM(K18:K24)</f>
        <v>3721.2312500000007</v>
      </c>
      <c r="L25" s="57">
        <f>SUM(L18:L24)</f>
        <v>5.8417098512376989E-2</v>
      </c>
      <c r="M25" s="57">
        <f>SUM(M18:M24)</f>
        <v>1.5892857142857144</v>
      </c>
      <c r="P25" s="7" t="s">
        <v>21</v>
      </c>
      <c r="Q25" s="54">
        <f>(Q24-Q23)/Q24</f>
        <v>0.96324317396974024</v>
      </c>
    </row>
    <row r="26" spans="1:17" x14ac:dyDescent="0.25">
      <c r="A26" t="s">
        <v>24</v>
      </c>
      <c r="B26" s="56">
        <f>AVERAGE(B18:B24)</f>
        <v>4.6071428571428568</v>
      </c>
      <c r="C26" s="56">
        <f>AVERAGE(C18:C24)</f>
        <v>2.1785714285714288</v>
      </c>
      <c r="D26" s="56"/>
      <c r="E26" s="56"/>
      <c r="F26" s="56"/>
      <c r="G26" s="56"/>
      <c r="H26" s="56"/>
      <c r="I26" s="56"/>
      <c r="J26" s="56"/>
      <c r="K26" s="56"/>
      <c r="L26" s="56"/>
      <c r="M26" s="56"/>
      <c r="P26" s="10" t="s">
        <v>22</v>
      </c>
      <c r="Q26" s="55">
        <f>Q25^0.5</f>
        <v>0.98144952695986376</v>
      </c>
    </row>
    <row r="27" spans="1:17" x14ac:dyDescent="0.25">
      <c r="A27" t="s">
        <v>25</v>
      </c>
      <c r="B27" s="56">
        <v>7</v>
      </c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</row>
    <row r="28" spans="1:17" ht="15.75" thickBot="1" x14ac:dyDescent="0.3">
      <c r="N28" s="6"/>
    </row>
    <row r="29" spans="1:17" x14ac:dyDescent="0.25">
      <c r="C29" s="71">
        <f>B27</f>
        <v>7</v>
      </c>
      <c r="D29" s="72">
        <f>B25</f>
        <v>32.25</v>
      </c>
      <c r="E29" s="72">
        <f>D25</f>
        <v>201.8125</v>
      </c>
      <c r="F29" s="53">
        <f>E25</f>
        <v>1441.546875</v>
      </c>
      <c r="I29" s="78">
        <f>C25</f>
        <v>15.250000000000002</v>
      </c>
      <c r="N29" s="6"/>
    </row>
    <row r="30" spans="1:17" x14ac:dyDescent="0.25">
      <c r="B30" t="s">
        <v>32</v>
      </c>
      <c r="C30" s="73">
        <f>B25</f>
        <v>32.25</v>
      </c>
      <c r="D30" s="58">
        <f>D25</f>
        <v>201.8125</v>
      </c>
      <c r="E30" s="58">
        <f>E25</f>
        <v>1441.546875</v>
      </c>
      <c r="F30" s="74">
        <f>F25</f>
        <v>10965.37890625</v>
      </c>
      <c r="G30" s="6"/>
      <c r="H30" t="s">
        <v>37</v>
      </c>
      <c r="I30" s="79">
        <f>I25</f>
        <v>78.5</v>
      </c>
    </row>
    <row r="31" spans="1:17" x14ac:dyDescent="0.25">
      <c r="C31" s="73">
        <f>D25</f>
        <v>201.8125</v>
      </c>
      <c r="D31" s="58">
        <f>E25</f>
        <v>1441.546875</v>
      </c>
      <c r="E31" s="58">
        <f>F25</f>
        <v>10965.37890625</v>
      </c>
      <c r="F31" s="74">
        <f>G25</f>
        <v>86213.7685546875</v>
      </c>
      <c r="G31" s="6"/>
      <c r="I31" s="79">
        <f>J25</f>
        <v>511.92499999999995</v>
      </c>
    </row>
    <row r="32" spans="1:17" ht="15.75" thickBot="1" x14ac:dyDescent="0.3">
      <c r="C32" s="75">
        <f>E25</f>
        <v>1441.546875</v>
      </c>
      <c r="D32" s="76">
        <f>F25</f>
        <v>10965.37890625</v>
      </c>
      <c r="E32" s="76">
        <f>G25</f>
        <v>86213.7685546875</v>
      </c>
      <c r="F32" s="77">
        <f>H25</f>
        <v>690838.69360351563</v>
      </c>
      <c r="G32" s="6"/>
      <c r="I32" s="80">
        <f>K25</f>
        <v>3721.2312500000007</v>
      </c>
    </row>
    <row r="33" spans="2:16" x14ac:dyDescent="0.25">
      <c r="C33" s="56"/>
      <c r="D33" s="56"/>
      <c r="E33" s="56"/>
      <c r="F33" s="56"/>
      <c r="G33" s="6"/>
    </row>
    <row r="34" spans="2:16" ht="15.75" thickBot="1" x14ac:dyDescent="0.3">
      <c r="C34" s="56"/>
      <c r="D34" s="56"/>
      <c r="E34" s="56"/>
      <c r="F34" s="56"/>
      <c r="G34" s="6"/>
      <c r="K34" s="6"/>
      <c r="L34" s="6"/>
      <c r="M34" s="6"/>
    </row>
    <row r="35" spans="2:16" x14ac:dyDescent="0.25">
      <c r="C35" s="71" cm="1">
        <f t="array" ref="C35:F38">MINVERSE(C29:F32)</f>
        <v>3.6252060797637804</v>
      </c>
      <c r="D35" s="72">
        <v>-3.1423503637853374</v>
      </c>
      <c r="E35" s="72">
        <v>0.72872008730395754</v>
      </c>
      <c r="F35" s="53">
        <v>-4.8628641330375977E-2</v>
      </c>
      <c r="G35" s="6"/>
      <c r="K35" s="6"/>
      <c r="L35" s="6"/>
      <c r="M35" s="6"/>
    </row>
    <row r="36" spans="2:16" x14ac:dyDescent="0.25">
      <c r="B36" t="s">
        <v>38</v>
      </c>
      <c r="C36" s="73">
        <v>-3.1423503637853298</v>
      </c>
      <c r="D36" s="58">
        <v>3.2651190932990133</v>
      </c>
      <c r="E36" s="58">
        <v>-0.8235367499848788</v>
      </c>
      <c r="F36" s="74">
        <v>5.7505151987463116E-2</v>
      </c>
      <c r="G36" s="6"/>
      <c r="K36" s="6"/>
      <c r="L36" s="6"/>
      <c r="M36" s="6"/>
      <c r="P36" s="19"/>
    </row>
    <row r="37" spans="2:16" x14ac:dyDescent="0.25">
      <c r="C37" s="73">
        <v>0.72872008730395177</v>
      </c>
      <c r="D37" s="58">
        <v>-0.82353674998487669</v>
      </c>
      <c r="E37" s="58">
        <v>0.21934639883942952</v>
      </c>
      <c r="F37" s="74">
        <v>-1.5822465391489786E-2</v>
      </c>
      <c r="G37" s="6"/>
      <c r="P37" s="19"/>
    </row>
    <row r="38" spans="2:16" ht="15.75" thickBot="1" x14ac:dyDescent="0.3">
      <c r="C38" s="75">
        <v>-4.8628641330375269E-2</v>
      </c>
      <c r="D38" s="76">
        <v>5.7505151987462866E-2</v>
      </c>
      <c r="E38" s="76">
        <v>-1.5822465391489769E-2</v>
      </c>
      <c r="F38" s="77">
        <v>1.1647423081798695E-3</v>
      </c>
      <c r="G38" s="6"/>
      <c r="K38" s="6"/>
      <c r="L38" s="6"/>
      <c r="M38" s="6"/>
      <c r="P38" s="19"/>
    </row>
    <row r="39" spans="2:16" x14ac:dyDescent="0.25">
      <c r="C39" s="56"/>
      <c r="D39" s="56"/>
      <c r="E39" s="56"/>
      <c r="F39" s="56"/>
      <c r="G39" s="6"/>
      <c r="K39" s="6"/>
      <c r="L39" s="6"/>
      <c r="M39" s="6"/>
    </row>
    <row r="40" spans="2:16" ht="15.75" thickBot="1" x14ac:dyDescent="0.3">
      <c r="C40" s="56"/>
      <c r="D40" s="56"/>
      <c r="E40" s="56"/>
      <c r="F40" s="56"/>
      <c r="G40" s="6"/>
      <c r="K40" s="6"/>
      <c r="L40" s="6"/>
      <c r="M40" s="6"/>
    </row>
    <row r="41" spans="2:16" x14ac:dyDescent="0.25">
      <c r="C41" s="78" cm="1">
        <f t="array" ref="C41:C44">MMULT(_xlfn.ANCHORARRAY(C35),I29:I32)</f>
        <v>0.70150008869040903</v>
      </c>
      <c r="D41" s="56"/>
      <c r="E41" s="56"/>
      <c r="F41" s="56"/>
      <c r="G41" s="6"/>
    </row>
    <row r="42" spans="2:16" x14ac:dyDescent="0.25">
      <c r="B42" t="s">
        <v>41</v>
      </c>
      <c r="C42" s="79">
        <v>0.79192365198460379</v>
      </c>
      <c r="D42" s="56"/>
      <c r="E42" s="56"/>
      <c r="F42" s="56"/>
      <c r="G42" s="6"/>
      <c r="K42" s="6"/>
    </row>
    <row r="43" spans="2:16" x14ac:dyDescent="0.25">
      <c r="C43" s="79">
        <v>-0.12480098340788714</v>
      </c>
      <c r="D43" s="56"/>
      <c r="E43" s="56"/>
      <c r="F43" s="56"/>
      <c r="G43" s="6"/>
      <c r="K43" s="6"/>
    </row>
    <row r="44" spans="2:16" ht="15.75" thickBot="1" x14ac:dyDescent="0.3">
      <c r="C44" s="80">
        <v>6.927530585276287E-3</v>
      </c>
      <c r="D44" s="56"/>
      <c r="E44" s="56"/>
      <c r="F44" s="56"/>
      <c r="G44" s="6"/>
      <c r="K44" s="6"/>
    </row>
    <row r="45" spans="2:16" x14ac:dyDescent="0.25">
      <c r="C45" s="6"/>
      <c r="D45" s="6"/>
      <c r="E45" s="6"/>
      <c r="G45" s="6"/>
    </row>
    <row r="46" spans="2:16" x14ac:dyDescent="0.25">
      <c r="C46" s="6"/>
      <c r="D46" s="6"/>
      <c r="E46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regresión lineal</vt:lpstr>
      <vt:lpstr>regresión cuadrática</vt:lpstr>
      <vt:lpstr>regresión cúbica</vt:lpstr>
      <vt:lpstr>PLANTILLA RESUMEN</vt:lpstr>
      <vt:lpstr>ej3 2</vt:lpstr>
      <vt:lpstr>ej 3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Huáscar Gutiérrez Castro</dc:creator>
  <cp:lastModifiedBy>Huáscar Gutiérrez Castro</cp:lastModifiedBy>
  <dcterms:created xsi:type="dcterms:W3CDTF">2023-05-24T22:52:56Z</dcterms:created>
  <dcterms:modified xsi:type="dcterms:W3CDTF">2023-06-08T10:27:14Z</dcterms:modified>
</cp:coreProperties>
</file>